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FAFE\"/>
    </mc:Choice>
  </mc:AlternateContent>
  <bookViews>
    <workbookView xWindow="360" yWindow="90" windowWidth="19440" windowHeight="11040" tabRatio="742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Calibration Adjustments" sheetId="25" r:id="rId6"/>
    <sheet name="Freight Fleet Data" sheetId="37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SYFAFE-psgr" sheetId="23" r:id="rId12"/>
    <sheet name="SYFAFE-frgt" sheetId="24" r:id="rId13"/>
  </sheets>
  <externalReferences>
    <externalReference r:id="rId14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116" i="44" l="1"/>
  <c r="B113" i="44"/>
  <c r="B110" i="44"/>
  <c r="B107" i="44"/>
  <c r="B106" i="44"/>
  <c r="B68" i="44"/>
  <c r="B69" i="44" s="1"/>
  <c r="B70" i="44" s="1"/>
  <c r="B87" i="44"/>
  <c r="B95" i="44"/>
  <c r="B96" i="44" s="1"/>
  <c r="B97" i="44" s="1"/>
  <c r="B90" i="44"/>
  <c r="B91" i="44" s="1"/>
  <c r="B92" i="44" s="1"/>
  <c r="B86" i="44"/>
  <c r="B85" i="44"/>
  <c r="B82" i="44"/>
  <c r="B80" i="44"/>
  <c r="B79" i="44"/>
  <c r="B81" i="44" s="1"/>
  <c r="B54" i="44"/>
  <c r="B65" i="44"/>
  <c r="B64" i="44"/>
  <c r="B63" i="44"/>
  <c r="B60" i="44"/>
  <c r="B59" i="44"/>
  <c r="B58" i="44"/>
  <c r="B53" i="44"/>
  <c r="B52" i="44"/>
  <c r="B38" i="44"/>
  <c r="B37" i="44"/>
  <c r="B36" i="44"/>
  <c r="B43" i="44"/>
  <c r="B42" i="44"/>
  <c r="B41" i="44"/>
  <c r="B33" i="44"/>
  <c r="B32" i="44"/>
  <c r="B31" i="44"/>
  <c r="B119" i="44" l="1"/>
  <c r="D7" i="23" s="1"/>
  <c r="E7" i="23" s="1"/>
  <c r="F7" i="23"/>
  <c r="B101" i="44"/>
  <c r="B100" i="44"/>
  <c r="D3" i="23" s="1"/>
  <c r="E3" i="23" s="1"/>
  <c r="F3" i="23" s="1"/>
  <c r="B102" i="44"/>
  <c r="B55" i="44"/>
  <c r="B75" i="44" s="1"/>
  <c r="C2" i="23" s="1"/>
  <c r="B73" i="44"/>
  <c r="D2" i="23" s="1"/>
  <c r="F2" i="23" s="1"/>
  <c r="B74" i="44"/>
  <c r="E2" i="23" s="1"/>
  <c r="B2" i="23" l="1"/>
  <c r="B25" i="44" l="1"/>
  <c r="B28" i="44" l="1"/>
  <c r="B48" i="44" s="1"/>
  <c r="B27" i="44"/>
  <c r="B47" i="44" s="1"/>
  <c r="E2" i="24" s="1"/>
  <c r="B26" i="44"/>
  <c r="B46" i="44" s="1"/>
  <c r="D2" i="24" s="1"/>
  <c r="B16" i="44" l="1"/>
  <c r="B17" i="44" s="1"/>
  <c r="B12" i="44"/>
  <c r="B13" i="44" s="1"/>
  <c r="B9" i="44"/>
  <c r="B8" i="44"/>
  <c r="B3" i="44"/>
  <c r="B4" i="44"/>
  <c r="B5" i="44" l="1"/>
  <c r="B21" i="44" s="1"/>
  <c r="E3" i="24" s="1"/>
  <c r="B20" i="44"/>
  <c r="D3" i="24" s="1"/>
  <c r="C3" i="23" l="1"/>
  <c r="C7" i="23"/>
  <c r="B7" i="23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4" i="23" s="1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4" i="24" s="1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5" i="24" s="1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G6" i="24" s="1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G5" i="23" s="1"/>
  <c r="AC6" i="29"/>
  <c r="AC21" i="29"/>
  <c r="G6" i="23" s="1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3" i="23" l="1"/>
  <c r="B2" i="24"/>
  <c r="B3" i="24"/>
  <c r="C3" i="24"/>
  <c r="F3" i="24"/>
</calcChain>
</file>

<file path=xl/sharedStrings.xml><?xml version="1.0" encoding="utf-8"?>
<sst xmlns="http://schemas.openxmlformats.org/spreadsheetml/2006/main" count="1561" uniqueCount="284">
  <si>
    <t>Sources:</t>
  </si>
  <si>
    <t/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</si>
  <si>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</si>
  <si>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</si>
  <si>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</si>
  <si>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</si>
  <si>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</si>
  <si>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</si>
  <si>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</si>
  <si>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</si>
  <si>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</si>
  <si>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Rail</t>
  </si>
  <si>
    <t>Air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</si>
  <si>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</si>
  <si>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</si>
  <si>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</si>
  <si>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</si>
  <si>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</si>
  <si>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</si>
  <si>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</si>
  <si>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</si>
  <si>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</si>
  <si>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</si>
  <si>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</si>
  <si>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</si>
  <si>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</si>
  <si>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</si>
  <si>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</si>
  <si>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</si>
  <si>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</si>
  <si>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</si>
  <si>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</si>
  <si>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</si>
  <si>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</si>
  <si>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</si>
  <si>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</si>
  <si>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</si>
  <si>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</si>
  <si>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</si>
  <si>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</si>
  <si>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</si>
  <si>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</si>
  <si>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</si>
  <si>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r>
      <t>Sources</t>
    </r>
    <r>
      <rPr>
        <b/>
        <sz val="10"/>
        <rFont val="Arial"/>
        <family val="2"/>
      </rPr>
      <t>:</t>
    </r>
  </si>
  <si>
    <t>Activity</t>
  </si>
  <si>
    <t>Marine</t>
  </si>
  <si>
    <t>Inter-City Buses</t>
  </si>
  <si>
    <t>Urban Transit</t>
  </si>
  <si>
    <t>School Buses</t>
  </si>
  <si>
    <t>Motorcycles</t>
  </si>
  <si>
    <t>Heavy Trucks</t>
  </si>
  <si>
    <t>Medium Trucks</t>
  </si>
  <si>
    <t>Cars</t>
  </si>
  <si>
    <t>Propane</t>
  </si>
  <si>
    <t>Aviation Turbo Fuel</t>
  </si>
  <si>
    <t>Aviation Gasoline</t>
  </si>
  <si>
    <t>Heavy Fuel Oil</t>
  </si>
  <si>
    <t>–</t>
  </si>
  <si>
    <t>Light Fuel Oil and Kerosene</t>
  </si>
  <si>
    <t>n.a.</t>
  </si>
  <si>
    <t>Biodiesel Fuel</t>
  </si>
  <si>
    <t>Ethanol</t>
  </si>
  <si>
    <t>Diesel Fuel Oil</t>
  </si>
  <si>
    <t>Motor Gasoline</t>
  </si>
  <si>
    <t>Natural Gas</t>
  </si>
  <si>
    <t>Electricity</t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</si>
  <si>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</si>
  <si>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Total Growth  1990–2015</t>
  </si>
  <si>
    <t xml:space="preserve">      Tables 404-0012 and 404-0016, Ottawa, 2017 (CANSIM).</t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</si>
  <si>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</si>
  <si>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</si>
  <si>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</si>
  <si>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>a)   Natural Resources Canada, Transportation End-Use Model, Ottawa, 2017.</t>
  </si>
  <si>
    <t>1) Excludes non-commercial aviation.</t>
  </si>
  <si>
    <r>
      <t>Energy Intensity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(MJ/Pkm)</t>
    </r>
    <r>
      <rPr>
        <b/>
        <vertAlign val="superscript"/>
        <sz val="10"/>
        <color indexed="8"/>
        <rFont val="Arial"/>
        <family val="2"/>
      </rPr>
      <t>a,b,c</t>
    </r>
  </si>
  <si>
    <r>
      <t>Rail</t>
    </r>
    <r>
      <rPr>
        <vertAlign val="superscript"/>
        <sz val="10"/>
        <rFont val="Arial"/>
        <family val="2"/>
      </rPr>
      <t>c</t>
    </r>
  </si>
  <si>
    <r>
      <t>Air</t>
    </r>
    <r>
      <rPr>
        <vertAlign val="superscript"/>
        <sz val="10"/>
        <rFont val="Arial"/>
        <family val="2"/>
      </rPr>
      <t>1,b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</si>
  <si>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</si>
  <si>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</si>
  <si>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</si>
  <si>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</si>
  <si>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</si>
  <si>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</t>
    </r>
  </si>
  <si>
    <t xml:space="preserve">Passenger-kilometres by Transportation Mode (millions) </t>
  </si>
  <si>
    <r>
      <t>Total Passenger-kilometres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(millions)</t>
    </r>
    <r>
      <rPr>
        <vertAlign val="superscript"/>
        <sz val="10"/>
        <color indexed="8"/>
        <rFont val="Arial"/>
        <family val="2"/>
      </rPr>
      <t>a,b,c</t>
    </r>
  </si>
  <si>
    <t xml:space="preserve">Activity </t>
  </si>
  <si>
    <t>Light Trucks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</si>
  <si>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</si>
  <si>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</si>
  <si>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t>Passenger Transportation Secondary Energy Use by Energy Source and Transportation Mode</t>
  </si>
  <si>
    <t xml:space="preserve"> </t>
  </si>
  <si>
    <t>e)   Transport Canada, Surface and Marine Statistics and Forecasts Division, Ottawa, 2017.</t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</si>
  <si>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</si>
  <si>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</si>
  <si>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</si>
  <si>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 xml:space="preserve">      Table 403-0004, Ottawa, 2017 (CANSIM).</t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</si>
  <si>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</si>
  <si>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r>
      <t>Energy Intensity (MJ/Tkm)</t>
    </r>
    <r>
      <rPr>
        <b/>
        <vertAlign val="superscript"/>
        <sz val="10"/>
        <color indexed="8"/>
        <rFont val="Arial"/>
        <family val="2"/>
      </rPr>
      <t>a</t>
    </r>
  </si>
  <si>
    <r>
      <t>Marine</t>
    </r>
    <r>
      <rPr>
        <vertAlign val="superscript"/>
        <sz val="10"/>
        <rFont val="Arial"/>
        <family val="2"/>
      </rPr>
      <t>e</t>
    </r>
  </si>
  <si>
    <r>
      <t>Rail</t>
    </r>
    <r>
      <rPr>
        <vertAlign val="superscript"/>
        <sz val="10"/>
        <rFont val="Arial"/>
        <family val="2"/>
      </rPr>
      <t>d</t>
    </r>
  </si>
  <si>
    <r>
      <t>Air</t>
    </r>
    <r>
      <rPr>
        <vertAlign val="superscript"/>
        <sz val="10"/>
        <rFont val="Arial"/>
        <family val="2"/>
      </rPr>
      <t>c</t>
    </r>
  </si>
  <si>
    <r>
      <t>Heavy Trucks</t>
    </r>
    <r>
      <rPr>
        <vertAlign val="superscript"/>
        <sz val="10"/>
        <rFont val="Arial"/>
        <family val="2"/>
      </rPr>
      <t>b</t>
    </r>
  </si>
  <si>
    <r>
      <t>Medium Trucks</t>
    </r>
    <r>
      <rPr>
        <vertAlign val="superscript"/>
        <sz val="10"/>
        <rFont val="Arial"/>
        <family val="2"/>
      </rPr>
      <t>a</t>
    </r>
  </si>
  <si>
    <t>Tonne-kilometres by Transportation Mode (millions)</t>
  </si>
  <si>
    <r>
      <t>Total Tonne-kilometres (millions)</t>
    </r>
    <r>
      <rPr>
        <vertAlign val="superscript"/>
        <sz val="10"/>
        <color indexed="8"/>
        <rFont val="Arial"/>
        <family val="2"/>
      </rPr>
      <t>a, b, c, d, e</t>
    </r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</si>
  <si>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</si>
  <si>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Freight Transportation Secondary Energy Use by Energy Source and Transportation Mode</t>
  </si>
  <si>
    <t>Vehicle Type</t>
  </si>
  <si>
    <t>Cargo Type</t>
  </si>
  <si>
    <t>passengers</t>
  </si>
  <si>
    <t>freight</t>
  </si>
  <si>
    <t>Unit</t>
  </si>
  <si>
    <t>M psgr-km/PJ</t>
  </si>
  <si>
    <t>M ton-km/PJ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</si>
  <si>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</si>
  <si>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</si>
  <si>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</si>
  <si>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</si>
  <si>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</si>
  <si>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</si>
  <si>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</si>
  <si>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</si>
  <si>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</si>
  <si>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Switching units to psgr-mile/BTU and freight ton-mile/BTU</t>
  </si>
  <si>
    <t>We convert km to miles for use internally in the model.  The values are converted back to</t>
  </si>
  <si>
    <t>Canadian units in the output steps for the web app.</t>
  </si>
  <si>
    <t>km per mile</t>
  </si>
  <si>
    <t>psgr-mile/BTU</t>
  </si>
  <si>
    <t>frgt ton-mile/BTU</t>
  </si>
  <si>
    <t>Unit Conversion Factors</t>
  </si>
  <si>
    <t>BTU per PJ</t>
  </si>
  <si>
    <t>For sources and calculations, see the variable trans/PTFURfE.</t>
  </si>
  <si>
    <t>For source, see the variable trans/BPoEFUbVT.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</si>
  <si>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</si>
  <si>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</si>
  <si>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</si>
  <si>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</si>
  <si>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LDVs per unit fuel, not just 13% farther (in 2015).  Also, the time trend for motorbikes makes no sense.</t>
  </si>
  <si>
    <t>The motorbike results are unreasonable.  Motorbikes should go 200-400% farther than</t>
  </si>
  <si>
    <t>U.S. motorbikes vale (2015)</t>
  </si>
  <si>
    <t>Canada</t>
  </si>
  <si>
    <t>Freight Transportation Explanatory Variables</t>
  </si>
  <si>
    <t>Total Growth 1990–2016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</si>
  <si>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</si>
  <si>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</si>
  <si>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</si>
  <si>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</si>
  <si>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</si>
  <si>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</si>
  <si>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</si>
  <si>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</si>
  <si>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</si>
  <si>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</si>
  <si>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</si>
  <si>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</si>
  <si>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</si>
  <si>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</si>
  <si>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</si>
  <si>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</si>
  <si>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</si>
  <si>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</si>
  <si>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</si>
  <si>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 xml:space="preserve"> 11.8</t>
  </si>
  <si>
    <t xml:space="preserve"> 11.6</t>
  </si>
  <si>
    <t xml:space="preserve"> 11.5</t>
  </si>
  <si>
    <t xml:space="preserve"> 11.4</t>
  </si>
  <si>
    <r>
      <t>CAFC Average Light Truck Fleet</t>
    </r>
    <r>
      <rPr>
        <vertAlign val="superscript"/>
        <sz val="10"/>
        <rFont val="Arial"/>
        <family val="2"/>
      </rPr>
      <t>4</t>
    </r>
  </si>
  <si>
    <t xml:space="preserve"> 11.1</t>
  </si>
  <si>
    <t xml:space="preserve"> 11.3</t>
  </si>
  <si>
    <t>11.4</t>
  </si>
  <si>
    <t xml:space="preserve"> 11.0</t>
  </si>
  <si>
    <t>10.8</t>
  </si>
  <si>
    <t>10.9</t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</si>
  <si>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</si>
  <si>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</si>
  <si>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</si>
  <si>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</si>
  <si>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</si>
  <si>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r>
      <t xml:space="preserve">b)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</si>
  <si>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</si>
  <si>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</si>
  <si>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</si>
  <si>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</si>
  <si>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Transportation Sector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</si>
  <si>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</si>
  <si>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</si>
  <si>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</si>
  <si>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</si>
  <si>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</si>
  <si>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</si>
  <si>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</si>
  <si>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</si>
  <si>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</si>
  <si>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</si>
  <si>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</si>
  <si>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</si>
  <si>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</si>
  <si>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</si>
  <si>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</si>
  <si>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</si>
  <si>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</si>
  <si>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</si>
  <si>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</si>
  <si>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</si>
  <si>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</si>
  <si>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</si>
  <si>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</si>
  <si>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</si>
  <si>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</si>
  <si>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btu/liter gasoline</t>
  </si>
  <si>
    <t>btu/liter diesel</t>
  </si>
  <si>
    <t>Freight HDVs</t>
  </si>
  <si>
    <t>Freight LDVs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</si>
  <si>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</si>
  <si>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</si>
  <si>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</si>
  <si>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</si>
  <si>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</si>
  <si>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</si>
  <si>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</si>
  <si>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</si>
  <si>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</si>
  <si>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</si>
  <si>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</si>
  <si>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</si>
  <si>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</si>
  <si>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</si>
  <si>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</si>
  <si>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</si>
  <si>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</si>
  <si>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</si>
  <si>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</si>
  <si>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</si>
  <si>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</si>
  <si>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</si>
  <si>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</si>
  <si>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</si>
  <si>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</si>
  <si>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</si>
  <si>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</si>
  <si>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</si>
  <si>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</si>
  <si>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</si>
  <si>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</si>
  <si>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</si>
  <si>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</si>
  <si>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</si>
  <si>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</si>
  <si>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</si>
  <si>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</si>
  <si>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</si>
  <si>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</si>
  <si>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</si>
  <si>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</si>
  <si>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</si>
  <si>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</si>
  <si>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</si>
  <si>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</si>
  <si>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</si>
  <si>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</si>
  <si>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</si>
  <si>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</si>
  <si>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</si>
  <si>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</si>
  <si>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</si>
  <si>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Gasoline</t>
  </si>
  <si>
    <t>Diesel</t>
  </si>
  <si>
    <t>Total Vehicles</t>
  </si>
  <si>
    <t>Total Fuel Consumption</t>
  </si>
  <si>
    <t>Annual Average Loading</t>
  </si>
  <si>
    <t>Start Year Fleet Average Fuel Economy</t>
  </si>
  <si>
    <t>Annual Average Distance (miles)</t>
  </si>
  <si>
    <t>Total Fuel Consumption (PJ)</t>
  </si>
  <si>
    <t>natural gas</t>
  </si>
  <si>
    <t>Passenger LDVs</t>
  </si>
  <si>
    <t>Passenger HDVs</t>
  </si>
  <si>
    <t>(electricity consumption calculated separately)</t>
  </si>
  <si>
    <t>Passenger Motorbikes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</si>
  <si>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</si>
  <si>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</si>
  <si>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</si>
  <si>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</si>
  <si>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</si>
  <si>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All non-rpoad types except passenger 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</si>
</sst>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0.000"/>
    <numFmt numFmtId="169" formatCode="0.0"/>
    <numFmt numFmtId="170" formatCode="0.000E+00"/>
    <numFmt numFmtId="171" formatCode="0.0\ %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15" fillId="0" borderId="8" applyNumberFormat="0" applyFill="0">
      <alignment horizontal="right"/>
    </xf>
    <xf numFmtId="166" fontId="16" fillId="0" borderId="8" applyNumberFormat="0" applyFill="0">
      <alignment horizontal="right"/>
    </xf>
    <xf numFmtId="167" fontId="17" fillId="0" borderId="8">
      <alignment horizontal="right" vertical="center"/>
    </xf>
    <xf numFmtId="49" fontId="18" fillId="0" borderId="8">
      <alignment horizontal="left" vertical="center"/>
    </xf>
    <xf numFmtId="166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6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5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/>
  </cellStyleXfs>
  <cellXfs count="16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41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70" fontId="0" fillId="0" borderId="0" xfId="0" applyNumberFormat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45" fillId="0" borderId="0" xfId="0" applyFont="1" applyFill="1" applyBorder="1"/>
    <xf numFmtId="171" fontId="46" fillId="0" borderId="0" xfId="153" applyNumberFormat="1" applyFont="1" applyFill="1" applyBorder="1" applyAlignment="1">
      <alignment horizontal="center"/>
    </xf>
    <xf numFmtId="2" fontId="46" fillId="0" borderId="19" xfId="0" applyNumberFormat="1" applyFont="1" applyFill="1" applyBorder="1"/>
    <xf numFmtId="2" fontId="46" fillId="0" borderId="0" xfId="0" applyNumberFormat="1" applyFont="1" applyFill="1" applyBorder="1"/>
    <xf numFmtId="2" fontId="47" fillId="0" borderId="0" xfId="0" applyNumberFormat="1" applyFont="1" applyFill="1" applyBorder="1" applyAlignment="1">
      <alignment wrapText="1"/>
    </xf>
    <xf numFmtId="0" fontId="46" fillId="0" borderId="0" xfId="0" applyFont="1" applyFill="1" applyBorder="1"/>
    <xf numFmtId="2" fontId="47" fillId="0" borderId="0" xfId="0" applyNumberFormat="1" applyFont="1" applyFill="1" applyBorder="1" applyAlignment="1"/>
    <xf numFmtId="171" fontId="13" fillId="0" borderId="0" xfId="153" applyNumberFormat="1" applyFont="1" applyFill="1" applyBorder="1" applyAlignment="1">
      <alignment horizontal="center"/>
    </xf>
    <xf numFmtId="0" fontId="13" fillId="0" borderId="19" xfId="0" applyFont="1" applyFill="1" applyBorder="1"/>
    <xf numFmtId="3" fontId="13" fillId="0" borderId="19" xfId="0" applyNumberFormat="1" applyFont="1" applyFill="1" applyBorder="1"/>
    <xf numFmtId="3" fontId="13" fillId="0" borderId="0" xfId="0" applyNumberFormat="1" applyFont="1" applyFill="1" applyBorder="1"/>
    <xf numFmtId="1" fontId="50" fillId="0" borderId="0" xfId="0" applyNumberFormat="1" applyFont="1" applyFill="1" applyBorder="1" applyAlignment="1">
      <alignment horizontal="left" indent="2"/>
    </xf>
    <xf numFmtId="169" fontId="13" fillId="0" borderId="19" xfId="0" applyNumberFormat="1" applyFont="1" applyFill="1" applyBorder="1"/>
    <xf numFmtId="169" fontId="13" fillId="0" borderId="0" xfId="0" applyNumberFormat="1" applyFont="1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 indent="2"/>
    </xf>
    <xf numFmtId="165" fontId="13" fillId="0" borderId="19" xfId="0" applyNumberFormat="1" applyFont="1" applyFill="1" applyBorder="1"/>
    <xf numFmtId="165" fontId="13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left" indent="2"/>
    </xf>
    <xf numFmtId="165" fontId="13" fillId="0" borderId="19" xfId="0" applyNumberFormat="1" applyFont="1" applyFill="1" applyBorder="1" applyAlignment="1">
      <alignment horizontal="right"/>
    </xf>
    <xf numFmtId="165" fontId="13" fillId="0" borderId="0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left" indent="1"/>
    </xf>
    <xf numFmtId="165" fontId="46" fillId="0" borderId="19" xfId="0" applyNumberFormat="1" applyFont="1" applyFill="1" applyBorder="1"/>
    <xf numFmtId="165" fontId="46" fillId="0" borderId="0" xfId="0" applyNumberFormat="1" applyFont="1" applyFill="1" applyBorder="1"/>
    <xf numFmtId="0" fontId="46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0" fontId="46" fillId="0" borderId="19" xfId="0" applyFont="1" applyFill="1" applyBorder="1"/>
    <xf numFmtId="0" fontId="46" fillId="0" borderId="20" xfId="0" applyFont="1" applyFill="1" applyBorder="1" applyAlignment="1">
      <alignment horizontal="center" wrapText="1"/>
    </xf>
    <xf numFmtId="0" fontId="46" fillId="0" borderId="21" xfId="0" applyFont="1" applyFill="1" applyBorder="1"/>
    <xf numFmtId="0" fontId="46" fillId="0" borderId="20" xfId="0" applyFont="1" applyFill="1" applyBorder="1"/>
    <xf numFmtId="0" fontId="44" fillId="0" borderId="0" xfId="0" applyFont="1" applyFill="1" applyBorder="1" applyAlignment="1">
      <alignment horizontal="right"/>
    </xf>
    <xf numFmtId="0" fontId="4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56" fillId="0" borderId="0" xfId="72" applyFont="1" applyFill="1" applyBorder="1" applyAlignment="1" applyProtection="1"/>
    <xf numFmtId="0" fontId="57" fillId="0" borderId="0" xfId="0" applyFont="1" applyFill="1" applyBorder="1" applyAlignment="1">
      <alignment horizontal="left" indent="4"/>
    </xf>
    <xf numFmtId="164" fontId="13" fillId="0" borderId="0" xfId="153" applyNumberFormat="1" applyFont="1" applyFill="1" applyBorder="1" applyAlignment="1">
      <alignment horizontal="center"/>
    </xf>
    <xf numFmtId="3" fontId="46" fillId="0" borderId="19" xfId="0" applyNumberFormat="1" applyFont="1" applyFill="1" applyBorder="1"/>
    <xf numFmtId="3" fontId="46" fillId="0" borderId="0" xfId="0" applyNumberFormat="1" applyFont="1" applyFill="1" applyBorder="1"/>
    <xf numFmtId="1" fontId="58" fillId="0" borderId="0" xfId="0" applyNumberFormat="1" applyFont="1" applyFill="1" applyBorder="1" applyAlignment="1">
      <alignment horizontal="left" wrapText="1" indent="1"/>
    </xf>
    <xf numFmtId="0" fontId="53" fillId="0" borderId="0" xfId="0" applyFont="1" applyFill="1" applyBorder="1" applyAlignment="1">
      <alignment horizontal="left" wrapText="1" indent="1"/>
    </xf>
    <xf numFmtId="0" fontId="46" fillId="0" borderId="0" xfId="0" applyFont="1" applyFill="1" applyBorder="1" applyAlignment="1"/>
    <xf numFmtId="0" fontId="59" fillId="0" borderId="0" xfId="0" applyFont="1" applyFill="1" applyBorder="1" applyAlignment="1">
      <alignment horizontal="left"/>
    </xf>
    <xf numFmtId="1" fontId="58" fillId="0" borderId="0" xfId="0" applyNumberFormat="1" applyFont="1" applyFill="1" applyBorder="1" applyAlignment="1">
      <alignment horizontal="left" indent="1"/>
    </xf>
    <xf numFmtId="169" fontId="13" fillId="0" borderId="19" xfId="0" applyNumberFormat="1" applyFont="1" applyFill="1" applyBorder="1" applyAlignment="1">
      <alignment horizontal="right"/>
    </xf>
    <xf numFmtId="169" fontId="13" fillId="0" borderId="0" xfId="0" applyNumberFormat="1" applyFont="1" applyFill="1" applyBorder="1" applyAlignment="1">
      <alignment horizontal="right"/>
    </xf>
    <xf numFmtId="169" fontId="46" fillId="0" borderId="0" xfId="0" applyNumberFormat="1" applyFont="1" applyFill="1" applyBorder="1"/>
    <xf numFmtId="1" fontId="0" fillId="0" borderId="0" xfId="0" applyNumberFormat="1"/>
    <xf numFmtId="0" fontId="0" fillId="0" borderId="0" xfId="0" applyFont="1"/>
    <xf numFmtId="0" fontId="0" fillId="0" borderId="0" xfId="0" applyFont="1" applyFill="1"/>
    <xf numFmtId="0" fontId="60" fillId="0" borderId="0" xfId="154" applyAlignment="1">
      <alignment horizontal="left"/>
    </xf>
    <xf numFmtId="0" fontId="61" fillId="0" borderId="0" xfId="154" applyFont="1" applyAlignment="1">
      <alignment horizontal="left"/>
    </xf>
    <xf numFmtId="0" fontId="2" fillId="0" borderId="0" xfId="0" applyFont="1" applyFill="1"/>
    <xf numFmtId="11" fontId="0" fillId="0" borderId="0" xfId="0" applyNumberFormat="1"/>
    <xf numFmtId="0" fontId="0" fillId="0" borderId="0" xfId="0" applyNumberFormat="1" applyFill="1"/>
    <xf numFmtId="9" fontId="0" fillId="0" borderId="0" xfId="153" applyFont="1"/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60" fillId="0" borderId="0" xfId="154" applyFill="1" applyAlignment="1">
      <alignment horizontal="left"/>
    </xf>
    <xf numFmtId="0" fontId="63" fillId="0" borderId="0" xfId="72" applyFont="1" applyFill="1" applyBorder="1" applyAlignment="1" applyProtection="1"/>
    <xf numFmtId="0" fontId="46" fillId="0" borderId="20" xfId="0" applyFont="1" applyFill="1" applyBorder="1" applyAlignment="1"/>
    <xf numFmtId="0" fontId="46" fillId="0" borderId="22" xfId="0" applyFont="1" applyFill="1" applyBorder="1" applyAlignment="1">
      <alignment horizontal="center" wrapText="1"/>
    </xf>
    <xf numFmtId="0" fontId="46" fillId="0" borderId="23" xfId="0" applyFont="1" applyFill="1" applyBorder="1" applyAlignment="1">
      <alignment horizontal="center" wrapText="1"/>
    </xf>
    <xf numFmtId="0" fontId="45" fillId="0" borderId="0" xfId="0" applyFont="1" applyFill="1" applyBorder="1" applyAlignment="1">
      <alignment horizontal="left"/>
    </xf>
    <xf numFmtId="164" fontId="13" fillId="0" borderId="23" xfId="153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left" indent="1"/>
    </xf>
    <xf numFmtId="164" fontId="13" fillId="0" borderId="23" xfId="0" applyNumberFormat="1" applyFont="1" applyFill="1" applyBorder="1" applyAlignment="1">
      <alignment horizontal="center"/>
    </xf>
    <xf numFmtId="0" fontId="42" fillId="0" borderId="0" xfId="0" applyFont="1" applyFill="1" applyBorder="1"/>
    <xf numFmtId="2" fontId="42" fillId="0" borderId="0" xfId="0" applyNumberFormat="1" applyFont="1" applyFill="1" applyBorder="1" applyAlignment="1">
      <alignment horizontal="left" indent="3"/>
    </xf>
    <xf numFmtId="169" fontId="42" fillId="0" borderId="0" xfId="0" applyNumberFormat="1" applyFont="1" applyFill="1" applyBorder="1"/>
    <xf numFmtId="164" fontId="42" fillId="0" borderId="23" xfId="0" applyNumberFormat="1" applyFont="1" applyFill="1" applyBorder="1" applyAlignment="1">
      <alignment horizontal="center"/>
    </xf>
    <xf numFmtId="171" fontId="13" fillId="0" borderId="23" xfId="153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right"/>
    </xf>
    <xf numFmtId="2" fontId="42" fillId="0" borderId="0" xfId="0" applyNumberFormat="1" applyFont="1" applyFill="1" applyBorder="1" applyAlignment="1">
      <alignment horizontal="left" indent="2"/>
    </xf>
    <xf numFmtId="169" fontId="42" fillId="0" borderId="0" xfId="0" applyNumberFormat="1" applyFont="1" applyFill="1" applyBorder="1" applyAlignment="1">
      <alignment horizontal="right"/>
    </xf>
    <xf numFmtId="169" fontId="42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65" fillId="0" borderId="0" xfId="0" applyFont="1"/>
    <xf numFmtId="0" fontId="65" fillId="0" borderId="0" xfId="0" applyFont="1" applyFill="1"/>
    <xf numFmtId="0" fontId="66" fillId="0" borderId="0" xfId="0" applyFont="1"/>
    <xf numFmtId="0" fontId="0" fillId="0" borderId="0" xfId="0" applyFill="1" applyAlignment="1">
      <alignment horizontal="right"/>
    </xf>
    <xf numFmtId="0" fontId="44" fillId="0" borderId="0" xfId="0" applyFont="1"/>
    <xf numFmtId="0" fontId="43" fillId="0" borderId="0" xfId="0" applyFont="1"/>
    <xf numFmtId="0" fontId="43" fillId="0" borderId="0" xfId="0" applyFont="1" applyFill="1"/>
    <xf numFmtId="0" fontId="44" fillId="0" borderId="0" xfId="0" applyFont="1" applyFill="1" applyAlignment="1">
      <alignment horizontal="right"/>
    </xf>
    <xf numFmtId="0" fontId="46" fillId="0" borderId="13" xfId="0" applyFont="1" applyBorder="1"/>
    <xf numFmtId="0" fontId="46" fillId="0" borderId="13" xfId="0" applyFont="1" applyFill="1" applyBorder="1"/>
    <xf numFmtId="0" fontId="46" fillId="0" borderId="0" xfId="0" applyFont="1"/>
    <xf numFmtId="0" fontId="46" fillId="0" borderId="0" xfId="0" applyFont="1" applyAlignment="1"/>
    <xf numFmtId="169" fontId="46" fillId="0" borderId="0" xfId="0" applyNumberFormat="1" applyFont="1"/>
    <xf numFmtId="169" fontId="46" fillId="0" borderId="0" xfId="0" applyNumberFormat="1" applyFont="1" applyFill="1"/>
    <xf numFmtId="2" fontId="53" fillId="0" borderId="0" xfId="0" applyNumberFormat="1" applyFont="1" applyAlignment="1">
      <alignment horizontal="left" indent="1"/>
    </xf>
    <xf numFmtId="169" fontId="0" fillId="0" borderId="0" xfId="0" applyNumberFormat="1"/>
    <xf numFmtId="169" fontId="0" fillId="0" borderId="0" xfId="0" applyNumberFormat="1" applyFill="1"/>
    <xf numFmtId="2" fontId="13" fillId="0" borderId="0" xfId="0" applyNumberFormat="1" applyFont="1" applyAlignment="1">
      <alignment horizontal="left" indent="2"/>
    </xf>
    <xf numFmtId="169" fontId="0" fillId="0" borderId="0" xfId="0" applyNumberFormat="1" applyFill="1" applyAlignment="1">
      <alignment horizontal="right"/>
    </xf>
    <xf numFmtId="2" fontId="13" fillId="0" borderId="0" xfId="0" applyNumberFormat="1" applyFont="1" applyAlignment="1"/>
    <xf numFmtId="0" fontId="53" fillId="0" borderId="0" xfId="0" applyFont="1" applyAlignment="1">
      <alignment horizontal="left" indent="1"/>
    </xf>
    <xf numFmtId="169" fontId="0" fillId="0" borderId="0" xfId="0" applyNumberFormat="1" applyAlignment="1">
      <alignment horizontal="right"/>
    </xf>
    <xf numFmtId="0" fontId="0" fillId="0" borderId="0" xfId="0" applyAlignment="1"/>
    <xf numFmtId="2" fontId="49" fillId="0" borderId="0" xfId="0" applyNumberFormat="1" applyFont="1" applyAlignment="1"/>
    <xf numFmtId="1" fontId="6" fillId="0" borderId="0" xfId="0" applyNumberFormat="1" applyFont="1" applyAlignment="1">
      <alignment horizontal="left" indent="2"/>
    </xf>
    <xf numFmtId="3" fontId="0" fillId="0" borderId="0" xfId="0" applyNumberFormat="1"/>
    <xf numFmtId="3" fontId="0" fillId="0" borderId="0" xfId="0" applyNumberFormat="1" applyFill="1"/>
    <xf numFmtId="2" fontId="46" fillId="0" borderId="0" xfId="0" applyNumberFormat="1" applyFont="1"/>
    <xf numFmtId="2" fontId="46" fillId="0" borderId="0" xfId="0" applyNumberFormat="1" applyFont="1" applyFill="1"/>
    <xf numFmtId="0" fontId="46" fillId="0" borderId="0" xfId="0" applyFont="1" applyAlignment="1">
      <alignment horizontal="left"/>
    </xf>
    <xf numFmtId="0" fontId="13" fillId="0" borderId="0" xfId="0" applyFont="1" applyAlignment="1">
      <alignment horizontal="left" indent="2"/>
    </xf>
    <xf numFmtId="0" fontId="1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0" fontId="13" fillId="0" borderId="0" xfId="0" applyFont="1"/>
    <xf numFmtId="0" fontId="53" fillId="0" borderId="0" xfId="0" applyFont="1" applyAlignment="1">
      <alignment horizontal="left" wrapText="1" indent="1"/>
    </xf>
    <xf numFmtId="169" fontId="13" fillId="0" borderId="0" xfId="0" applyNumberFormat="1" applyFont="1"/>
    <xf numFmtId="169" fontId="13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left" indent="2"/>
    </xf>
    <xf numFmtId="0" fontId="13" fillId="0" borderId="0" xfId="0" applyFont="1" applyAlignment="1"/>
    <xf numFmtId="0" fontId="45" fillId="0" borderId="0" xfId="0" applyFont="1"/>
    <xf numFmtId="1" fontId="6" fillId="0" borderId="0" xfId="0" applyNumberFormat="1" applyFont="1" applyAlignment="1"/>
    <xf numFmtId="2" fontId="13" fillId="0" borderId="0" xfId="0" applyNumberFormat="1" applyFont="1" applyAlignment="1">
      <alignment horizontal="right"/>
    </xf>
    <xf numFmtId="0" fontId="46" fillId="0" borderId="0" xfId="0" applyFont="1" applyAlignment="1">
      <alignment horizontal="left" wrapText="1"/>
    </xf>
    <xf numFmtId="2" fontId="13" fillId="0" borderId="0" xfId="0" applyNumberFormat="1" applyFont="1" applyAlignment="1">
      <alignment horizontal="left"/>
    </xf>
    <xf numFmtId="2" fontId="46" fillId="0" borderId="0" xfId="0" applyNumberFormat="1" applyFont="1" applyAlignment="1"/>
    <xf numFmtId="164" fontId="46" fillId="0" borderId="23" xfId="153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171" fontId="42" fillId="0" borderId="23" xfId="153" applyNumberFormat="1" applyFont="1" applyFill="1" applyBorder="1" applyAlignment="1">
      <alignment horizontal="center"/>
    </xf>
    <xf numFmtId="169" fontId="42" fillId="0" borderId="0" xfId="0" applyNumberFormat="1" applyFont="1" applyFill="1" applyBorder="1" applyAlignment="1"/>
    <xf numFmtId="2" fontId="13" fillId="0" borderId="0" xfId="0" applyNumberFormat="1" applyFont="1" applyFill="1" applyBorder="1" applyAlignment="1">
      <alignment horizontal="left" indent="4"/>
    </xf>
    <xf numFmtId="2" fontId="13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/>
    <xf numFmtId="49" fontId="69" fillId="0" borderId="0" xfId="0" applyNumberFormat="1" applyFont="1" applyFill="1" applyBorder="1" applyAlignment="1">
      <alignment horizontal="right"/>
    </xf>
    <xf numFmtId="49" fontId="69" fillId="0" borderId="0" xfId="0" applyNumberFormat="1" applyFont="1" applyFill="1" applyBorder="1" applyAlignment="1"/>
    <xf numFmtId="164" fontId="13" fillId="0" borderId="0" xfId="153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46" fillId="0" borderId="0" xfId="0" applyFont="1" applyAlignment="1">
      <alignment wrapText="1"/>
    </xf>
    <xf numFmtId="0" fontId="13" fillId="0" borderId="0" xfId="0" applyFont="1" applyAlignment="1">
      <alignment horizontal="left" indent="1"/>
    </xf>
    <xf numFmtId="3" fontId="13" fillId="0" borderId="0" xfId="0" applyNumberFormat="1" applyFont="1"/>
    <xf numFmtId="3" fontId="13" fillId="0" borderId="0" xfId="0" applyNumberFormat="1" applyFont="1" applyFill="1"/>
    <xf numFmtId="0" fontId="13" fillId="0" borderId="0" xfId="0" applyFont="1" applyAlignment="1">
      <alignment horizontal="left" wrapText="1" indent="1"/>
    </xf>
    <xf numFmtId="0" fontId="28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55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161925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114300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1" workbookViewId="0">
      <selection activeCell="B22" sqref="B22"/>
    </sheetView>
  </sheetViews>
  <sheetFormatPr defaultRowHeight="14.5"/>
  <cols>
    <col min="1" max="1" width="13.453125" customWidth="1"/>
    <col min="2" max="2" width="107.453125" customWidth="1"/>
  </cols>
  <sheetData>
    <row r="1" spans="1:6">
      <c r="A1" s="1" t="s">
        <v>18</v>
      </c>
    </row>
    <row r="3" spans="1:6">
      <c r="A3" s="1" t="s">
        <v>0</v>
      </c>
      <c r="B3" s="2" t="s">
        <v>283</v>
      </c>
    </row>
    <row r="4" spans="1:6">
      <c r="A4" s="1"/>
      <c r="B4" s="65" t="s">
        <v>114</v>
      </c>
    </row>
    <row r="5" spans="1:6">
      <c r="A5" s="1"/>
      <c r="B5" t="s">
        <v>115</v>
      </c>
    </row>
    <row r="6" spans="1:6">
      <c r="A6" s="1"/>
      <c r="B6" s="4" t="s">
        <v>116</v>
      </c>
    </row>
    <row r="7" spans="1:6">
      <c r="A7" s="1"/>
      <c r="B7" t="s">
        <v>117</v>
      </c>
    </row>
    <row r="8" spans="1:6">
      <c r="A8" s="1"/>
      <c r="B8" s="66" t="s">
        <v>118</v>
      </c>
    </row>
    <row r="9" spans="1:6">
      <c r="A9" s="1"/>
      <c r="B9" s="67" t="s">
        <v>119</v>
      </c>
    </row>
    <row r="10" spans="1:6">
      <c r="A10" s="1"/>
      <c r="E10" s="68"/>
      <c r="F10" s="68"/>
    </row>
    <row r="11" spans="1:6">
      <c r="A11" s="1"/>
      <c r="B11" s="2" t="s">
        <v>278</v>
      </c>
      <c r="E11" s="68"/>
      <c r="F11" s="65"/>
    </row>
    <row r="12" spans="1:6">
      <c r="A12" s="1"/>
      <c r="B12" t="s">
        <v>279</v>
      </c>
      <c r="E12" s="68"/>
      <c r="F12" s="5"/>
    </row>
    <row r="13" spans="1:6">
      <c r="A13" s="1"/>
      <c r="B13" s="4">
        <v>2019</v>
      </c>
      <c r="E13" s="68"/>
      <c r="F13" s="73"/>
    </row>
    <row r="14" spans="1:6">
      <c r="A14" s="1"/>
      <c r="B14" t="s">
        <v>280</v>
      </c>
      <c r="E14" s="68"/>
      <c r="F14" s="74"/>
    </row>
    <row r="15" spans="1:6">
      <c r="A15" s="1"/>
      <c r="B15" s="160" t="s">
        <v>281</v>
      </c>
    </row>
    <row r="16" spans="1:6">
      <c r="A16" s="1"/>
      <c r="B16" t="s">
        <v>282</v>
      </c>
    </row>
    <row r="17" spans="1:2">
      <c r="A17" s="1" t="s">
        <v>2</v>
      </c>
    </row>
    <row r="18" spans="1:2">
      <c r="A18" s="64" t="s">
        <v>120</v>
      </c>
    </row>
    <row r="19" spans="1:2">
      <c r="A19" s="64"/>
    </row>
    <row r="20" spans="1:2">
      <c r="A20" s="64" t="s">
        <v>121</v>
      </c>
    </row>
    <row r="21" spans="1:2">
      <c r="A21" s="64" t="s">
        <v>122</v>
      </c>
    </row>
    <row r="22" spans="1:2">
      <c r="A22" s="64"/>
    </row>
    <row r="23" spans="1:2">
      <c r="A23" s="64" t="s">
        <v>124</v>
      </c>
    </row>
    <row r="24" spans="1:2">
      <c r="A24" s="64" t="s">
        <v>125</v>
      </c>
    </row>
    <row r="25" spans="1:2">
      <c r="A25" s="64"/>
    </row>
    <row r="26" spans="1:2">
      <c r="A26" s="68" t="s">
        <v>129</v>
      </c>
    </row>
    <row r="27" spans="1:2">
      <c r="A27" s="65">
        <v>1.60934</v>
      </c>
      <c r="B27" t="s">
        <v>126</v>
      </c>
    </row>
    <row r="28" spans="1:2">
      <c r="A28" s="65">
        <v>947817000000</v>
      </c>
      <c r="B28" t="s">
        <v>130</v>
      </c>
    </row>
    <row r="29" spans="1:2">
      <c r="A29">
        <v>31820.251799999998</v>
      </c>
      <c r="B29" t="s">
        <v>209</v>
      </c>
    </row>
    <row r="30" spans="1:2">
      <c r="A30">
        <v>36292.321100000001</v>
      </c>
      <c r="B30" t="s">
        <v>210</v>
      </c>
    </row>
    <row r="32" spans="1:2">
      <c r="A32" s="10" t="s">
        <v>37</v>
      </c>
      <c r="B32" s="11"/>
    </row>
    <row r="33" spans="1:2">
      <c r="A33" t="s">
        <v>38</v>
      </c>
      <c r="B33" s="5"/>
    </row>
    <row r="34" spans="1:2">
      <c r="A34" t="s">
        <v>39</v>
      </c>
    </row>
    <row r="35" spans="1:2">
      <c r="A35" t="s">
        <v>40</v>
      </c>
    </row>
  </sheetData>
  <hyperlinks>
    <hyperlink ref="B8" r:id="rId1"/>
    <hyperlink ref="B15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topLeftCell="C154" workbookViewId="0">
      <selection activeCell="G187" sqref="G187"/>
    </sheetView>
  </sheetViews>
  <sheetFormatPr defaultRowHeight="14.5"/>
  <cols>
    <col min="1" max="1" width="3" customWidth="1"/>
    <col min="2" max="2" width="46.54296875" customWidth="1"/>
    <col min="20" max="29" width="9.1796875" style="5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29" ht="52.4" customHeight="1"/>
    <row r="2" spans="1:29" ht="17.5"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6"/>
      <c r="V2" s="96"/>
      <c r="W2" s="96"/>
      <c r="X2" s="96"/>
      <c r="Y2" s="96"/>
      <c r="Z2" s="96"/>
      <c r="AA2" s="96"/>
      <c r="AB2" s="96"/>
      <c r="AC2" s="96"/>
    </row>
    <row r="5" spans="1:29" ht="18">
      <c r="A5" s="97" t="s">
        <v>183</v>
      </c>
      <c r="L5" s="8"/>
      <c r="M5" s="8"/>
      <c r="N5" s="8"/>
      <c r="O5" s="8"/>
      <c r="P5" s="8"/>
      <c r="Q5" s="8"/>
      <c r="R5" s="8"/>
      <c r="S5" s="8"/>
      <c r="T5" s="98"/>
      <c r="V5" s="98"/>
      <c r="W5" s="98"/>
      <c r="X5" s="98"/>
      <c r="Y5" s="98"/>
      <c r="AA5" s="98"/>
      <c r="AB5" s="98"/>
      <c r="AC5" s="98"/>
    </row>
    <row r="7" spans="1:29" ht="15.5">
      <c r="A7" s="99" t="s">
        <v>140</v>
      </c>
      <c r="F7" s="8"/>
      <c r="L7" s="8"/>
      <c r="M7" s="8"/>
      <c r="N7" s="8"/>
      <c r="O7" s="8"/>
    </row>
    <row r="8" spans="1:29" ht="15.5">
      <c r="A8" s="99" t="s">
        <v>216</v>
      </c>
      <c r="B8" s="100"/>
      <c r="C8" s="100"/>
      <c r="D8" s="100"/>
      <c r="E8" s="100"/>
      <c r="F8" s="100"/>
      <c r="G8" s="100"/>
      <c r="H8" s="101"/>
      <c r="I8" s="101"/>
      <c r="J8" s="101"/>
      <c r="K8" s="101"/>
      <c r="L8" s="102"/>
      <c r="M8" s="102"/>
      <c r="N8" s="102"/>
      <c r="O8" s="102"/>
      <c r="P8" s="100"/>
      <c r="Q8" s="100"/>
      <c r="R8" s="100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1"/>
    </row>
    <row r="10" spans="1:29" ht="15.5">
      <c r="C10" s="101"/>
      <c r="D10" s="101"/>
      <c r="E10" s="102"/>
      <c r="F10" s="102"/>
      <c r="H10" s="5"/>
      <c r="I10" s="5"/>
      <c r="J10" s="5"/>
      <c r="K10" s="5"/>
      <c r="L10" s="102"/>
    </row>
    <row r="11" spans="1:29">
      <c r="C11" s="103">
        <v>1990</v>
      </c>
      <c r="D11" s="103">
        <v>1991</v>
      </c>
      <c r="E11" s="103">
        <v>1992</v>
      </c>
      <c r="F11" s="103">
        <v>1993</v>
      </c>
      <c r="G11" s="103">
        <v>1994</v>
      </c>
      <c r="H11" s="103">
        <v>1995</v>
      </c>
      <c r="I11" s="103">
        <v>1996</v>
      </c>
      <c r="J11" s="103">
        <v>1997</v>
      </c>
      <c r="K11" s="103">
        <v>1998</v>
      </c>
      <c r="L11" s="103">
        <v>1999</v>
      </c>
      <c r="M11" s="103">
        <v>2000</v>
      </c>
      <c r="N11" s="103">
        <v>2001</v>
      </c>
      <c r="O11" s="103">
        <v>2002</v>
      </c>
      <c r="P11" s="103">
        <v>2003</v>
      </c>
      <c r="Q11" s="103">
        <v>2004</v>
      </c>
      <c r="R11" s="103">
        <v>2005</v>
      </c>
      <c r="S11" s="103">
        <v>2006</v>
      </c>
      <c r="T11" s="104">
        <v>2007</v>
      </c>
      <c r="U11" s="104">
        <v>2008</v>
      </c>
      <c r="V11" s="104">
        <v>2009</v>
      </c>
      <c r="W11" s="104">
        <v>2010</v>
      </c>
      <c r="X11" s="104">
        <v>2011</v>
      </c>
      <c r="Y11" s="104">
        <v>2012</v>
      </c>
      <c r="Z11" s="104">
        <v>2013</v>
      </c>
      <c r="AA11" s="104">
        <v>2014</v>
      </c>
      <c r="AB11" s="104">
        <v>2015</v>
      </c>
      <c r="AC11" s="104">
        <v>2016</v>
      </c>
    </row>
    <row r="12" spans="1:29">
      <c r="A12" s="135"/>
    </row>
    <row r="13" spans="1:29">
      <c r="A13" s="105"/>
      <c r="B13" s="106" t="s">
        <v>217</v>
      </c>
      <c r="C13" s="107">
        <v>705.46944299999996</v>
      </c>
      <c r="D13" s="107">
        <v>683.25982899999997</v>
      </c>
      <c r="E13" s="107">
        <v>682.969157</v>
      </c>
      <c r="F13" s="107">
        <v>685.87962600000003</v>
      </c>
      <c r="G13" s="107">
        <v>682.00888899999995</v>
      </c>
      <c r="H13" s="107">
        <v>669.12421600000005</v>
      </c>
      <c r="I13" s="107">
        <v>652.78337999999997</v>
      </c>
      <c r="J13" s="107">
        <v>647.67207199999996</v>
      </c>
      <c r="K13" s="107">
        <v>641.29379700000004</v>
      </c>
      <c r="L13" s="107">
        <v>638.92031299999996</v>
      </c>
      <c r="M13" s="107">
        <v>625.473253</v>
      </c>
      <c r="N13" s="107">
        <v>620.20917899999995</v>
      </c>
      <c r="O13" s="107">
        <v>634.86461099999997</v>
      </c>
      <c r="P13" s="107">
        <v>629.14536699999996</v>
      </c>
      <c r="Q13" s="107">
        <v>626.047954</v>
      </c>
      <c r="R13" s="107">
        <v>619.29455700000005</v>
      </c>
      <c r="S13" s="107">
        <v>606.89937799999996</v>
      </c>
      <c r="T13" s="108">
        <v>623.08166200000005</v>
      </c>
      <c r="U13" s="108">
        <v>604.43501500000002</v>
      </c>
      <c r="V13" s="108">
        <v>602.89241000000004</v>
      </c>
      <c r="W13" s="108">
        <v>597.61929199999997</v>
      </c>
      <c r="X13" s="108">
        <v>579.61234999999999</v>
      </c>
      <c r="Y13" s="108">
        <v>566.84397799999999</v>
      </c>
      <c r="Z13" s="108">
        <v>564.20929000000001</v>
      </c>
      <c r="AA13" s="108">
        <v>534.93760899999995</v>
      </c>
      <c r="AB13" s="108">
        <v>536.54941299999996</v>
      </c>
      <c r="AC13" s="108">
        <v>532.14462600000002</v>
      </c>
    </row>
    <row r="14" spans="1:29">
      <c r="B14" s="109" t="s">
        <v>186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</row>
    <row r="15" spans="1:29">
      <c r="B15" s="133" t="s">
        <v>64</v>
      </c>
      <c r="C15" s="110">
        <v>1.136593</v>
      </c>
      <c r="D15" s="110">
        <v>1.936264</v>
      </c>
      <c r="E15" s="110">
        <v>2.1300050000000001</v>
      </c>
      <c r="F15" s="110">
        <v>2.1511770000000001</v>
      </c>
      <c r="G15" s="110">
        <v>2.1454040000000001</v>
      </c>
      <c r="H15" s="110">
        <v>1.4045259999999999</v>
      </c>
      <c r="I15" s="110">
        <v>1.2091050000000001</v>
      </c>
      <c r="J15" s="110">
        <v>1.97254</v>
      </c>
      <c r="K15" s="110">
        <v>1.7211749999999999</v>
      </c>
      <c r="L15" s="110">
        <v>1.2229159999999999</v>
      </c>
      <c r="M15" s="110">
        <v>0.97975400000000001</v>
      </c>
      <c r="N15" s="110">
        <v>1.009846</v>
      </c>
      <c r="O15" s="110">
        <v>0.86405299999999996</v>
      </c>
      <c r="P15" s="110">
        <v>0.88430200000000003</v>
      </c>
      <c r="Q15" s="110">
        <v>0.94354099999999996</v>
      </c>
      <c r="R15" s="110">
        <v>1.0922879999999999</v>
      </c>
      <c r="S15" s="110">
        <v>1.1982680000000001</v>
      </c>
      <c r="T15" s="111">
        <v>1.094354</v>
      </c>
      <c r="U15" s="111">
        <v>1.0935980000000001</v>
      </c>
      <c r="V15" s="111">
        <v>0.92587699999999995</v>
      </c>
      <c r="W15" s="111">
        <v>0.99030300000000004</v>
      </c>
      <c r="X15" s="111">
        <v>0.93493099999999996</v>
      </c>
      <c r="Y15" s="111">
        <v>0.73667800000000006</v>
      </c>
      <c r="Z15" s="111">
        <v>0.526146</v>
      </c>
      <c r="AA15" s="111">
        <v>1.205532</v>
      </c>
      <c r="AB15" s="111">
        <v>0.85827799999999999</v>
      </c>
      <c r="AC15" s="111">
        <v>0.640239</v>
      </c>
    </row>
    <row r="16" spans="1:29">
      <c r="B16" s="112" t="s">
        <v>63</v>
      </c>
      <c r="C16" s="110">
        <v>687.37475099999995</v>
      </c>
      <c r="D16" s="110">
        <v>663.47490700000003</v>
      </c>
      <c r="E16" s="110">
        <v>660.76170999999999</v>
      </c>
      <c r="F16" s="110">
        <v>667.82230900000002</v>
      </c>
      <c r="G16" s="110">
        <v>665.05797299999995</v>
      </c>
      <c r="H16" s="110">
        <v>651.41794800000002</v>
      </c>
      <c r="I16" s="110">
        <v>636.338436</v>
      </c>
      <c r="J16" s="110">
        <v>631.44027300000005</v>
      </c>
      <c r="K16" s="110">
        <v>626.01383199999998</v>
      </c>
      <c r="L16" s="110">
        <v>625.75685499999997</v>
      </c>
      <c r="M16" s="110">
        <v>615.009638</v>
      </c>
      <c r="N16" s="110">
        <v>609.27178700000002</v>
      </c>
      <c r="O16" s="110">
        <v>625.36424399999999</v>
      </c>
      <c r="P16" s="110">
        <v>619.15225299999997</v>
      </c>
      <c r="Q16" s="110">
        <v>616.22504700000002</v>
      </c>
      <c r="R16" s="110">
        <v>606.83586700000001</v>
      </c>
      <c r="S16" s="110">
        <v>592.14085799999998</v>
      </c>
      <c r="T16" s="111">
        <v>596.85521100000005</v>
      </c>
      <c r="U16" s="111">
        <v>577.54870800000003</v>
      </c>
      <c r="V16" s="111">
        <v>575.90734299999997</v>
      </c>
      <c r="W16" s="111">
        <v>567.06355199999996</v>
      </c>
      <c r="X16" s="111">
        <v>540.21554900000001</v>
      </c>
      <c r="Y16" s="111">
        <v>526.82393999999999</v>
      </c>
      <c r="Z16" s="111">
        <v>527.02582900000004</v>
      </c>
      <c r="AA16" s="111">
        <v>497.05129699999998</v>
      </c>
      <c r="AB16" s="111">
        <v>523.10618899999997</v>
      </c>
      <c r="AC16" s="111">
        <v>519.20231100000001</v>
      </c>
    </row>
    <row r="17" spans="2:29">
      <c r="B17" s="112" t="s">
        <v>62</v>
      </c>
      <c r="C17" s="110">
        <v>4.5118679999999998</v>
      </c>
      <c r="D17" s="110">
        <v>4.6482619999999999</v>
      </c>
      <c r="E17" s="110">
        <v>4.5873160000000004</v>
      </c>
      <c r="F17" s="110">
        <v>4.2290169999999998</v>
      </c>
      <c r="G17" s="110">
        <v>3.5614340000000002</v>
      </c>
      <c r="H17" s="110">
        <v>3.950701</v>
      </c>
      <c r="I17" s="110">
        <v>3.5553880000000002</v>
      </c>
      <c r="J17" s="110">
        <v>3.7627039999999998</v>
      </c>
      <c r="K17" s="110">
        <v>3.560743</v>
      </c>
      <c r="L17" s="110">
        <v>3.5862259999999999</v>
      </c>
      <c r="M17" s="110">
        <v>3.6542140000000001</v>
      </c>
      <c r="N17" s="110">
        <v>4.0324739999999997</v>
      </c>
      <c r="O17" s="110">
        <v>4.5180059999999997</v>
      </c>
      <c r="P17" s="110">
        <v>5.2849909999999998</v>
      </c>
      <c r="Q17" s="110">
        <v>5.2358460000000004</v>
      </c>
      <c r="R17" s="110">
        <v>5.7429569999999996</v>
      </c>
      <c r="S17" s="110">
        <v>6.4984650000000004</v>
      </c>
      <c r="T17" s="110">
        <v>6.69611</v>
      </c>
      <c r="U17" s="110">
        <v>6.2701529999999996</v>
      </c>
      <c r="V17" s="110">
        <v>6.4233650000000004</v>
      </c>
      <c r="W17" s="110">
        <v>6.9788920000000001</v>
      </c>
      <c r="X17" s="110">
        <v>7.5425959999999996</v>
      </c>
      <c r="Y17" s="110">
        <v>7.7448230000000002</v>
      </c>
      <c r="Z17" s="110">
        <v>8.3780610000000006</v>
      </c>
      <c r="AA17" s="110">
        <v>8.4300359999999994</v>
      </c>
      <c r="AB17" s="110">
        <v>8.4828309999999991</v>
      </c>
      <c r="AC17" s="110">
        <v>7.5188160000000002</v>
      </c>
    </row>
    <row r="18" spans="2:29">
      <c r="B18" s="112" t="s">
        <v>61</v>
      </c>
      <c r="C18" s="116" t="s">
        <v>59</v>
      </c>
      <c r="D18" s="116" t="s">
        <v>59</v>
      </c>
      <c r="E18" s="116" t="s">
        <v>59</v>
      </c>
      <c r="F18" s="116" t="s">
        <v>59</v>
      </c>
      <c r="G18" s="116" t="s">
        <v>59</v>
      </c>
      <c r="H18" s="116" t="s">
        <v>59</v>
      </c>
      <c r="I18" s="116" t="s">
        <v>59</v>
      </c>
      <c r="J18" s="116" t="s">
        <v>59</v>
      </c>
      <c r="K18" s="116" t="s">
        <v>59</v>
      </c>
      <c r="L18" s="116" t="s">
        <v>59</v>
      </c>
      <c r="M18" s="116" t="s">
        <v>59</v>
      </c>
      <c r="N18" s="116" t="s">
        <v>59</v>
      </c>
      <c r="O18" s="116" t="s">
        <v>59</v>
      </c>
      <c r="P18" s="116" t="s">
        <v>59</v>
      </c>
      <c r="Q18" s="116" t="s">
        <v>59</v>
      </c>
      <c r="R18" s="116">
        <v>2.8726370000000001</v>
      </c>
      <c r="S18" s="116">
        <v>2.8238759999999998</v>
      </c>
      <c r="T18" s="116">
        <v>13.400586000000001</v>
      </c>
      <c r="U18" s="116">
        <v>14.178159000000001</v>
      </c>
      <c r="V18" s="116">
        <v>15.382932</v>
      </c>
      <c r="W18" s="116">
        <v>18.021242999999998</v>
      </c>
      <c r="X18" s="116">
        <v>25.818014000000002</v>
      </c>
      <c r="Y18" s="116">
        <v>25.983803000000002</v>
      </c>
      <c r="Z18" s="116">
        <v>23.762941000000001</v>
      </c>
      <c r="AA18" s="116">
        <v>24.259967</v>
      </c>
      <c r="AB18" s="116" t="s">
        <v>59</v>
      </c>
      <c r="AC18" s="116" t="s">
        <v>59</v>
      </c>
    </row>
    <row r="19" spans="2:29">
      <c r="B19" s="112" t="s">
        <v>60</v>
      </c>
      <c r="C19" s="110">
        <v>0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6" t="s">
        <v>59</v>
      </c>
      <c r="O19" s="116" t="s">
        <v>59</v>
      </c>
      <c r="P19" s="116" t="s">
        <v>59</v>
      </c>
      <c r="Q19" s="116" t="s">
        <v>59</v>
      </c>
      <c r="R19" s="116" t="s">
        <v>59</v>
      </c>
      <c r="S19" s="116" t="s">
        <v>59</v>
      </c>
      <c r="T19" s="116" t="s">
        <v>59</v>
      </c>
      <c r="U19" s="116" t="s">
        <v>59</v>
      </c>
      <c r="V19" s="116" t="s">
        <v>59</v>
      </c>
      <c r="W19" s="116" t="s">
        <v>59</v>
      </c>
      <c r="X19" s="116" t="s">
        <v>59</v>
      </c>
      <c r="Y19" s="116" t="s">
        <v>59</v>
      </c>
      <c r="Z19" s="116" t="s">
        <v>59</v>
      </c>
      <c r="AA19" s="116" t="s">
        <v>59</v>
      </c>
      <c r="AB19" s="116" t="s">
        <v>59</v>
      </c>
      <c r="AC19" s="116" t="s">
        <v>59</v>
      </c>
    </row>
    <row r="20" spans="2:29">
      <c r="B20" s="112" t="s">
        <v>53</v>
      </c>
      <c r="C20" s="110">
        <v>12.446230999999999</v>
      </c>
      <c r="D20" s="110">
        <v>13.200396</v>
      </c>
      <c r="E20" s="110">
        <v>15.490126</v>
      </c>
      <c r="F20" s="110">
        <v>11.677123</v>
      </c>
      <c r="G20" s="110">
        <v>11.244078</v>
      </c>
      <c r="H20" s="110">
        <v>12.351041</v>
      </c>
      <c r="I20" s="110">
        <v>11.680451</v>
      </c>
      <c r="J20" s="110">
        <v>10.496555000000001</v>
      </c>
      <c r="K20" s="110">
        <v>9.9980469999999997</v>
      </c>
      <c r="L20" s="110">
        <v>8.354317</v>
      </c>
      <c r="M20" s="110">
        <v>5.8296479999999997</v>
      </c>
      <c r="N20" s="110">
        <v>5.895073</v>
      </c>
      <c r="O20" s="110">
        <v>4.1183079999999999</v>
      </c>
      <c r="P20" s="110">
        <v>3.8238210000000001</v>
      </c>
      <c r="Q20" s="110">
        <v>3.6435209999999998</v>
      </c>
      <c r="R20" s="110">
        <v>2.7508089999999998</v>
      </c>
      <c r="S20" s="110">
        <v>4.2379129999999998</v>
      </c>
      <c r="T20" s="111">
        <v>5.0354010000000002</v>
      </c>
      <c r="U20" s="111">
        <v>5.344398</v>
      </c>
      <c r="V20" s="111">
        <v>4.2528920000000001</v>
      </c>
      <c r="W20" s="111">
        <v>4.565302</v>
      </c>
      <c r="X20" s="111">
        <v>5.101261</v>
      </c>
      <c r="Y20" s="111">
        <v>5.5547339999999998</v>
      </c>
      <c r="Z20" s="111">
        <v>4.5163120000000001</v>
      </c>
      <c r="AA20" s="111">
        <v>3.990777</v>
      </c>
      <c r="AB20" s="111">
        <v>4.1021150000000004</v>
      </c>
      <c r="AC20" s="111">
        <v>4.7832600000000003</v>
      </c>
    </row>
    <row r="21" spans="2:29">
      <c r="B21" s="114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</row>
    <row r="22" spans="2:29">
      <c r="B22" s="115" t="s">
        <v>187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</row>
    <row r="23" spans="2:29">
      <c r="B23" s="133" t="s">
        <v>64</v>
      </c>
      <c r="C23" s="110">
        <v>0.16111200000000001</v>
      </c>
      <c r="D23" s="110">
        <v>0.28338600000000003</v>
      </c>
      <c r="E23" s="110">
        <v>0.31187399999999998</v>
      </c>
      <c r="F23" s="110">
        <v>0.31363799999999997</v>
      </c>
      <c r="G23" s="110">
        <v>0.31457099999999999</v>
      </c>
      <c r="H23" s="110">
        <v>0.20990500000000001</v>
      </c>
      <c r="I23" s="110">
        <v>0.185223</v>
      </c>
      <c r="J23" s="110">
        <v>0.304558</v>
      </c>
      <c r="K23" s="110">
        <v>0.26839099999999999</v>
      </c>
      <c r="L23" s="110">
        <v>0.19140399999999999</v>
      </c>
      <c r="M23" s="110">
        <v>0.156642</v>
      </c>
      <c r="N23" s="110">
        <v>0.162823</v>
      </c>
      <c r="O23" s="110">
        <v>0.1361</v>
      </c>
      <c r="P23" s="110">
        <v>0.14055599999999999</v>
      </c>
      <c r="Q23" s="110">
        <v>0.15071399999999999</v>
      </c>
      <c r="R23" s="110">
        <v>0.176376</v>
      </c>
      <c r="S23" s="110">
        <v>0.19744100000000001</v>
      </c>
      <c r="T23" s="111">
        <v>0.17563599999999999</v>
      </c>
      <c r="U23" s="111">
        <v>0.18092900000000001</v>
      </c>
      <c r="V23" s="111">
        <v>0.15357199999999999</v>
      </c>
      <c r="W23" s="111">
        <v>0.16570799999999999</v>
      </c>
      <c r="X23" s="111">
        <v>0.161303</v>
      </c>
      <c r="Y23" s="111">
        <v>0.12996099999999999</v>
      </c>
      <c r="Z23" s="111">
        <v>9.3254000000000004E-2</v>
      </c>
      <c r="AA23" s="111">
        <v>0.225359</v>
      </c>
      <c r="AB23" s="111">
        <v>0.15996299999999999</v>
      </c>
      <c r="AC23" s="111">
        <v>0.120313</v>
      </c>
    </row>
    <row r="24" spans="2:29">
      <c r="B24" s="112" t="s">
        <v>63</v>
      </c>
      <c r="C24" s="110">
        <v>97.435085000000001</v>
      </c>
      <c r="D24" s="110">
        <v>97.104333999999994</v>
      </c>
      <c r="E24" s="110">
        <v>96.748396999999997</v>
      </c>
      <c r="F24" s="110">
        <v>97.367276000000004</v>
      </c>
      <c r="G24" s="110">
        <v>97.514561</v>
      </c>
      <c r="H24" s="110">
        <v>97.353814999999997</v>
      </c>
      <c r="I24" s="110">
        <v>97.480795999999998</v>
      </c>
      <c r="J24" s="110">
        <v>97.493824000000004</v>
      </c>
      <c r="K24" s="110">
        <v>97.617322000000001</v>
      </c>
      <c r="L24" s="110">
        <v>97.939734000000001</v>
      </c>
      <c r="M24" s="110">
        <v>98.327088000000003</v>
      </c>
      <c r="N24" s="110">
        <v>98.236498999999995</v>
      </c>
      <c r="O24" s="110">
        <v>98.503559999999993</v>
      </c>
      <c r="P24" s="110">
        <v>98.411636999999999</v>
      </c>
      <c r="Q24" s="110">
        <v>98.430965999999998</v>
      </c>
      <c r="R24" s="110">
        <v>97.988245000000006</v>
      </c>
      <c r="S24" s="110">
        <v>97.568209999999993</v>
      </c>
      <c r="T24" s="111">
        <v>95.790847999999997</v>
      </c>
      <c r="U24" s="111">
        <v>95.551828</v>
      </c>
      <c r="V24" s="111">
        <v>95.524066000000005</v>
      </c>
      <c r="W24" s="111">
        <v>94.887090000000001</v>
      </c>
      <c r="X24" s="111">
        <v>93.202905000000001</v>
      </c>
      <c r="Y24" s="111">
        <v>92.939848999999995</v>
      </c>
      <c r="Z24" s="111">
        <v>93.409632999999999</v>
      </c>
      <c r="AA24" s="111">
        <v>92.917619999999999</v>
      </c>
      <c r="AB24" s="111">
        <v>97.494504000000006</v>
      </c>
      <c r="AC24" s="111">
        <v>97.567894999999993</v>
      </c>
    </row>
    <row r="25" spans="2:29">
      <c r="B25" s="112" t="s">
        <v>62</v>
      </c>
      <c r="C25" s="111">
        <v>0.63955499999999998</v>
      </c>
      <c r="D25" s="111">
        <v>0.680307</v>
      </c>
      <c r="E25" s="111">
        <v>0.67167299999999996</v>
      </c>
      <c r="F25" s="111">
        <v>0.61658299999999999</v>
      </c>
      <c r="G25" s="111">
        <v>0.52219800000000005</v>
      </c>
      <c r="H25" s="111">
        <v>0.59042899999999998</v>
      </c>
      <c r="I25" s="111">
        <v>0.544651</v>
      </c>
      <c r="J25" s="111">
        <v>0.58095799999999997</v>
      </c>
      <c r="K25" s="111">
        <v>0.55524399999999996</v>
      </c>
      <c r="L25" s="111">
        <v>0.56129499999999999</v>
      </c>
      <c r="M25" s="111">
        <v>0.58423199999999997</v>
      </c>
      <c r="N25" s="111">
        <v>0.65017999999999998</v>
      </c>
      <c r="O25" s="111">
        <v>0.71164899999999998</v>
      </c>
      <c r="P25" s="111">
        <v>0.84002699999999997</v>
      </c>
      <c r="Q25" s="111">
        <v>0.83633299999999999</v>
      </c>
      <c r="R25" s="111">
        <v>0.927338</v>
      </c>
      <c r="S25" s="111">
        <v>1.070765</v>
      </c>
      <c r="T25" s="111">
        <v>1.074676</v>
      </c>
      <c r="U25" s="111">
        <v>1.037358</v>
      </c>
      <c r="V25" s="111">
        <v>1.0654250000000001</v>
      </c>
      <c r="W25" s="111">
        <v>1.1677820000000001</v>
      </c>
      <c r="X25" s="111">
        <v>1.3013170000000001</v>
      </c>
      <c r="Y25" s="111">
        <v>1.366306</v>
      </c>
      <c r="Z25" s="111">
        <v>1.4849209999999999</v>
      </c>
      <c r="AA25" s="111">
        <v>1.5758909999999999</v>
      </c>
      <c r="AB25" s="111">
        <v>1.580997</v>
      </c>
      <c r="AC25" s="111">
        <v>1.412927</v>
      </c>
    </row>
    <row r="26" spans="2:29">
      <c r="B26" s="112" t="s">
        <v>61</v>
      </c>
      <c r="C26" s="113" t="s">
        <v>59</v>
      </c>
      <c r="D26" s="113" t="s">
        <v>59</v>
      </c>
      <c r="E26" s="113" t="s">
        <v>59</v>
      </c>
      <c r="F26" s="113" t="s">
        <v>59</v>
      </c>
      <c r="G26" s="113" t="s">
        <v>59</v>
      </c>
      <c r="H26" s="113" t="s">
        <v>59</v>
      </c>
      <c r="I26" s="113" t="s">
        <v>59</v>
      </c>
      <c r="J26" s="113" t="s">
        <v>59</v>
      </c>
      <c r="K26" s="113" t="s">
        <v>59</v>
      </c>
      <c r="L26" s="113" t="s">
        <v>59</v>
      </c>
      <c r="M26" s="113" t="s">
        <v>59</v>
      </c>
      <c r="N26" s="113" t="s">
        <v>59</v>
      </c>
      <c r="O26" s="113" t="s">
        <v>59</v>
      </c>
      <c r="P26" s="113" t="s">
        <v>59</v>
      </c>
      <c r="Q26" s="113" t="s">
        <v>59</v>
      </c>
      <c r="R26" s="113">
        <v>0.46385599999999999</v>
      </c>
      <c r="S26" s="113">
        <v>0.46529599999999999</v>
      </c>
      <c r="T26" s="113">
        <v>2.1506949999999998</v>
      </c>
      <c r="U26" s="113">
        <v>2.345688</v>
      </c>
      <c r="V26" s="113">
        <v>2.5515219999999998</v>
      </c>
      <c r="W26" s="113">
        <v>3.0155059999999998</v>
      </c>
      <c r="X26" s="113">
        <v>4.4543590000000002</v>
      </c>
      <c r="Y26" s="113">
        <v>4.5839429999999997</v>
      </c>
      <c r="Z26" s="113">
        <v>4.2117250000000004</v>
      </c>
      <c r="AA26" s="113">
        <v>4.5351020000000002</v>
      </c>
      <c r="AB26" s="113" t="s">
        <v>59</v>
      </c>
      <c r="AC26" s="113" t="s">
        <v>59</v>
      </c>
    </row>
    <row r="27" spans="2:29">
      <c r="B27" s="112" t="s">
        <v>60</v>
      </c>
      <c r="C27" s="111">
        <v>0</v>
      </c>
      <c r="D27" s="111">
        <v>0</v>
      </c>
      <c r="E27" s="111">
        <v>0</v>
      </c>
      <c r="F27" s="111">
        <v>0</v>
      </c>
      <c r="G27" s="111">
        <v>0</v>
      </c>
      <c r="H27" s="111">
        <v>0</v>
      </c>
      <c r="I27" s="111">
        <v>0</v>
      </c>
      <c r="J27" s="111">
        <v>0</v>
      </c>
      <c r="K27" s="111">
        <v>0</v>
      </c>
      <c r="L27" s="111">
        <v>0</v>
      </c>
      <c r="M27" s="111">
        <v>0</v>
      </c>
      <c r="N27" s="113" t="s">
        <v>59</v>
      </c>
      <c r="O27" s="113" t="s">
        <v>59</v>
      </c>
      <c r="P27" s="113" t="s">
        <v>59</v>
      </c>
      <c r="Q27" s="113" t="s">
        <v>59</v>
      </c>
      <c r="R27" s="113" t="s">
        <v>59</v>
      </c>
      <c r="S27" s="113" t="s">
        <v>59</v>
      </c>
      <c r="T27" s="113" t="s">
        <v>59</v>
      </c>
      <c r="U27" s="113" t="s">
        <v>59</v>
      </c>
      <c r="V27" s="113" t="s">
        <v>59</v>
      </c>
      <c r="W27" s="113" t="s">
        <v>59</v>
      </c>
      <c r="X27" s="113" t="s">
        <v>59</v>
      </c>
      <c r="Y27" s="113" t="s">
        <v>59</v>
      </c>
      <c r="Z27" s="113" t="s">
        <v>59</v>
      </c>
      <c r="AA27" s="113" t="s">
        <v>59</v>
      </c>
      <c r="AB27" s="113" t="s">
        <v>59</v>
      </c>
      <c r="AC27" s="113" t="s">
        <v>59</v>
      </c>
    </row>
    <row r="28" spans="2:29">
      <c r="B28" s="112" t="s">
        <v>53</v>
      </c>
      <c r="C28" s="110">
        <v>1.764248</v>
      </c>
      <c r="D28" s="110">
        <v>1.9319729999999999</v>
      </c>
      <c r="E28" s="110">
        <v>2.2680560000000001</v>
      </c>
      <c r="F28" s="110">
        <v>1.7025030000000001</v>
      </c>
      <c r="G28" s="110">
        <v>1.6486700000000001</v>
      </c>
      <c r="H28" s="110">
        <v>1.845852</v>
      </c>
      <c r="I28" s="110">
        <v>1.7893300000000001</v>
      </c>
      <c r="J28" s="110">
        <v>1.6206590000000001</v>
      </c>
      <c r="K28" s="110">
        <v>1.559043</v>
      </c>
      <c r="L28" s="110">
        <v>1.3075680000000001</v>
      </c>
      <c r="M28" s="110">
        <v>0.93203800000000003</v>
      </c>
      <c r="N28" s="110">
        <v>0.95049799999999995</v>
      </c>
      <c r="O28" s="110">
        <v>0.64869100000000002</v>
      </c>
      <c r="P28" s="110">
        <v>0.60777999999999999</v>
      </c>
      <c r="Q28" s="110">
        <v>0.58198799999999995</v>
      </c>
      <c r="R28" s="110">
        <v>0.44418400000000002</v>
      </c>
      <c r="S28" s="110">
        <v>0.69828900000000005</v>
      </c>
      <c r="T28" s="111">
        <v>0.808145</v>
      </c>
      <c r="U28" s="111">
        <v>0.88419700000000001</v>
      </c>
      <c r="V28" s="111">
        <v>0.70541500000000001</v>
      </c>
      <c r="W28" s="111">
        <v>0.76391500000000001</v>
      </c>
      <c r="X28" s="111">
        <v>0.88011600000000001</v>
      </c>
      <c r="Y28" s="111">
        <v>0.97994099999999995</v>
      </c>
      <c r="Z28" s="111">
        <v>0.80046799999999996</v>
      </c>
      <c r="AA28" s="111">
        <v>0.746027</v>
      </c>
      <c r="AB28" s="111">
        <v>0.76453599999999999</v>
      </c>
      <c r="AC28" s="111">
        <v>0.89886500000000003</v>
      </c>
    </row>
    <row r="29" spans="2:29">
      <c r="B29" s="117"/>
    </row>
    <row r="30" spans="2:29">
      <c r="B30" s="118" t="s">
        <v>85</v>
      </c>
    </row>
    <row r="31" spans="2:29">
      <c r="B31" s="119" t="s">
        <v>218</v>
      </c>
      <c r="C31" s="120">
        <v>311376.139479</v>
      </c>
      <c r="D31" s="120">
        <v>307204.56073199998</v>
      </c>
      <c r="E31" s="120">
        <v>315014.81183600001</v>
      </c>
      <c r="F31" s="120">
        <v>319626.204195</v>
      </c>
      <c r="G31" s="120">
        <v>321400.80895400001</v>
      </c>
      <c r="H31" s="120">
        <v>320184.86112900003</v>
      </c>
      <c r="I31" s="120">
        <v>313964.870696</v>
      </c>
      <c r="J31" s="120">
        <v>315595.10729399999</v>
      </c>
      <c r="K31" s="120">
        <v>312422.38546000002</v>
      </c>
      <c r="L31" s="120">
        <v>314089.60819300002</v>
      </c>
      <c r="M31" s="120">
        <v>311440.446406</v>
      </c>
      <c r="N31" s="120">
        <v>311274.92815499997</v>
      </c>
      <c r="O31" s="120">
        <v>321777.04139600002</v>
      </c>
      <c r="P31" s="120">
        <v>322252.18307799997</v>
      </c>
      <c r="Q31" s="120">
        <v>322403.76702500001</v>
      </c>
      <c r="R31" s="120">
        <v>321007.66655999998</v>
      </c>
      <c r="S31" s="120">
        <v>316888.86869700003</v>
      </c>
      <c r="T31" s="121">
        <v>327814.71375</v>
      </c>
      <c r="U31" s="121">
        <v>321201.44094599999</v>
      </c>
      <c r="V31" s="121">
        <v>322750.86412099999</v>
      </c>
      <c r="W31" s="121">
        <v>322013.412381</v>
      </c>
      <c r="X31" s="121">
        <v>314621.60197999998</v>
      </c>
      <c r="Y31" s="121">
        <v>310629.60793100001</v>
      </c>
      <c r="Z31" s="121">
        <v>311182.94090500002</v>
      </c>
      <c r="AA31" s="121">
        <v>296123.65503999998</v>
      </c>
      <c r="AB31" s="121">
        <v>299494.49011299998</v>
      </c>
      <c r="AC31" s="121">
        <v>299061.825663</v>
      </c>
    </row>
    <row r="32" spans="2:29">
      <c r="B32" s="136"/>
    </row>
    <row r="33" spans="1:29">
      <c r="A33" s="105"/>
      <c r="B33" s="118" t="s">
        <v>219</v>
      </c>
      <c r="C33" s="122">
        <v>2.2656499999999999</v>
      </c>
      <c r="D33" s="122">
        <v>2.2241200000000001</v>
      </c>
      <c r="E33" s="122">
        <v>2.1680540000000001</v>
      </c>
      <c r="F33" s="122">
        <v>2.14588</v>
      </c>
      <c r="G33" s="122">
        <v>2.1219890000000001</v>
      </c>
      <c r="H33" s="122">
        <v>2.0898059999999998</v>
      </c>
      <c r="I33" s="122">
        <v>2.079161</v>
      </c>
      <c r="J33" s="122">
        <v>2.052225</v>
      </c>
      <c r="K33" s="122">
        <v>2.0526499999999999</v>
      </c>
      <c r="L33" s="122">
        <v>2.034198</v>
      </c>
      <c r="M33" s="122">
        <v>2.008324</v>
      </c>
      <c r="N33" s="122">
        <v>1.99248</v>
      </c>
      <c r="O33" s="122">
        <v>1.9729950000000001</v>
      </c>
      <c r="P33" s="122">
        <v>1.952339</v>
      </c>
      <c r="Q33" s="122">
        <v>1.941813</v>
      </c>
      <c r="R33" s="122">
        <v>1.9292199999999999</v>
      </c>
      <c r="S33" s="122">
        <v>1.9151800000000001</v>
      </c>
      <c r="T33" s="123">
        <v>1.9007130000000001</v>
      </c>
      <c r="U33" s="123">
        <v>1.881794</v>
      </c>
      <c r="V33" s="123">
        <v>1.8679809999999999</v>
      </c>
      <c r="W33" s="123">
        <v>1.8558829999999999</v>
      </c>
      <c r="X33" s="123">
        <v>1.842252</v>
      </c>
      <c r="Y33" s="123">
        <v>1.8248230000000001</v>
      </c>
      <c r="Z33" s="123">
        <v>1.8131109999999999</v>
      </c>
      <c r="AA33" s="123">
        <v>1.806467</v>
      </c>
      <c r="AB33" s="123">
        <v>1.791517</v>
      </c>
      <c r="AC33" s="123">
        <v>1.77938</v>
      </c>
    </row>
    <row r="34" spans="1:29">
      <c r="A34" s="105"/>
      <c r="B34" s="118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</row>
    <row r="35" spans="1:29">
      <c r="A35" s="135"/>
      <c r="B35" s="117"/>
    </row>
    <row r="36" spans="1:29" ht="15">
      <c r="A36" s="105"/>
      <c r="B36" s="106" t="s">
        <v>220</v>
      </c>
      <c r="C36" s="107">
        <v>49.306182</v>
      </c>
      <c r="D36" s="107">
        <v>47.696871999999999</v>
      </c>
      <c r="E36" s="107">
        <v>47.645944</v>
      </c>
      <c r="F36" s="107">
        <v>47.865273000000002</v>
      </c>
      <c r="G36" s="107">
        <v>47.705098999999997</v>
      </c>
      <c r="H36" s="107">
        <v>46.949126999999997</v>
      </c>
      <c r="I36" s="107">
        <v>45.948647999999999</v>
      </c>
      <c r="J36" s="107">
        <v>45.717409000000004</v>
      </c>
      <c r="K36" s="107">
        <v>44.981898000000001</v>
      </c>
      <c r="L36" s="107">
        <v>44.986932000000003</v>
      </c>
      <c r="M36" s="107">
        <v>44.040595000000003</v>
      </c>
      <c r="N36" s="107">
        <v>43.703512000000003</v>
      </c>
      <c r="O36" s="107">
        <v>44.721775999999998</v>
      </c>
      <c r="P36" s="107">
        <v>44.285949000000002</v>
      </c>
      <c r="Q36" s="107">
        <v>43.798949</v>
      </c>
      <c r="R36" s="107">
        <v>43.125546</v>
      </c>
      <c r="S36" s="107">
        <v>42.016958000000002</v>
      </c>
      <c r="T36" s="108">
        <v>42.904074999999999</v>
      </c>
      <c r="U36" s="108">
        <v>41.414017000000001</v>
      </c>
      <c r="V36" s="108">
        <v>41.179425999999999</v>
      </c>
      <c r="W36" s="108">
        <v>40.683276999999997</v>
      </c>
      <c r="X36" s="108">
        <v>39.290947000000003</v>
      </c>
      <c r="Y36" s="108">
        <v>38.298001999999997</v>
      </c>
      <c r="Z36" s="108">
        <v>38.035964</v>
      </c>
      <c r="AA36" s="108">
        <v>35.928412000000002</v>
      </c>
      <c r="AB36" s="108">
        <v>36.112954999999999</v>
      </c>
      <c r="AC36" s="108">
        <v>35.677846000000002</v>
      </c>
    </row>
    <row r="37" spans="1:29" ht="15">
      <c r="B37" s="115" t="s">
        <v>191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</row>
    <row r="38" spans="1:29">
      <c r="B38" s="133" t="s">
        <v>64</v>
      </c>
      <c r="C38" s="110">
        <v>5.7167999999999997E-2</v>
      </c>
      <c r="D38" s="110">
        <v>9.7259999999999999E-2</v>
      </c>
      <c r="E38" s="110">
        <v>0.106851</v>
      </c>
      <c r="F38" s="110">
        <v>0.107544</v>
      </c>
      <c r="G38" s="110">
        <v>0.105753</v>
      </c>
      <c r="H38" s="110">
        <v>7.0124000000000006E-2</v>
      </c>
      <c r="I38" s="110">
        <v>6.0304000000000003E-2</v>
      </c>
      <c r="J38" s="110">
        <v>9.8329E-2</v>
      </c>
      <c r="K38" s="110">
        <v>8.5685999999999998E-2</v>
      </c>
      <c r="L38" s="110">
        <v>6.0944999999999999E-2</v>
      </c>
      <c r="M38" s="110">
        <v>4.9007000000000002E-2</v>
      </c>
      <c r="N38" s="110">
        <v>5.0379E-2</v>
      </c>
      <c r="O38" s="110">
        <v>4.3105999999999998E-2</v>
      </c>
      <c r="P38" s="110">
        <v>4.3989E-2</v>
      </c>
      <c r="Q38" s="110">
        <v>4.6924E-2</v>
      </c>
      <c r="R38" s="110">
        <v>5.425E-2</v>
      </c>
      <c r="S38" s="110">
        <v>5.9637999999999997E-2</v>
      </c>
      <c r="T38" s="111">
        <v>5.4566999999999997E-2</v>
      </c>
      <c r="U38" s="111">
        <v>5.4315000000000002E-2</v>
      </c>
      <c r="V38" s="111">
        <v>4.5782000000000003E-2</v>
      </c>
      <c r="W38" s="111">
        <v>4.8853000000000001E-2</v>
      </c>
      <c r="X38" s="111">
        <v>4.6073000000000003E-2</v>
      </c>
      <c r="Y38" s="111">
        <v>3.6135E-2</v>
      </c>
      <c r="Z38" s="111">
        <v>2.5735000000000001E-2</v>
      </c>
      <c r="AA38" s="111">
        <v>5.8737999999999999E-2</v>
      </c>
      <c r="AB38" s="111">
        <v>4.1563000000000003E-2</v>
      </c>
      <c r="AC38" s="111">
        <v>3.1171000000000001E-2</v>
      </c>
    </row>
    <row r="39" spans="1:29">
      <c r="B39" s="112" t="s">
        <v>63</v>
      </c>
      <c r="C39" s="110">
        <v>48.177809000000003</v>
      </c>
      <c r="D39" s="110">
        <v>46.473199000000001</v>
      </c>
      <c r="E39" s="110">
        <v>46.278905999999999</v>
      </c>
      <c r="F39" s="110">
        <v>46.752898000000002</v>
      </c>
      <c r="G39" s="110">
        <v>46.668066000000003</v>
      </c>
      <c r="H39" s="110">
        <v>45.853253000000002</v>
      </c>
      <c r="I39" s="110">
        <v>44.931075999999997</v>
      </c>
      <c r="J39" s="110">
        <v>44.718381999999998</v>
      </c>
      <c r="K39" s="110">
        <v>44.032133000000002</v>
      </c>
      <c r="L39" s="110">
        <v>44.160001000000001</v>
      </c>
      <c r="M39" s="110">
        <v>43.374243</v>
      </c>
      <c r="N39" s="110">
        <v>43.004587999999998</v>
      </c>
      <c r="O39" s="110">
        <v>44.103251</v>
      </c>
      <c r="P39" s="110">
        <v>43.629257000000003</v>
      </c>
      <c r="Q39" s="110">
        <v>43.153790999999998</v>
      </c>
      <c r="R39" s="110">
        <v>42.296351000000001</v>
      </c>
      <c r="S39" s="110">
        <v>41.042541999999997</v>
      </c>
      <c r="T39" s="111">
        <v>41.166460000000001</v>
      </c>
      <c r="U39" s="111">
        <v>39.642294999999997</v>
      </c>
      <c r="V39" s="111">
        <v>39.397736000000002</v>
      </c>
      <c r="W39" s="111">
        <v>38.670600999999998</v>
      </c>
      <c r="X39" s="111">
        <v>36.706946000000002</v>
      </c>
      <c r="Y39" s="111">
        <v>35.679451</v>
      </c>
      <c r="Z39" s="111">
        <v>35.596026000000002</v>
      </c>
      <c r="AA39" s="111">
        <v>33.459781</v>
      </c>
      <c r="AB39" s="111">
        <v>35.211317000000001</v>
      </c>
      <c r="AC39" s="111">
        <v>34.816327999999999</v>
      </c>
    </row>
    <row r="40" spans="1:29">
      <c r="B40" s="112" t="s">
        <v>62</v>
      </c>
      <c r="C40" s="110">
        <v>0.32072299999999998</v>
      </c>
      <c r="D40" s="110">
        <v>0.330457</v>
      </c>
      <c r="E40" s="110">
        <v>0.32616299999999998</v>
      </c>
      <c r="F40" s="110">
        <v>0.30072500000000002</v>
      </c>
      <c r="G40" s="110">
        <v>0.25328499999999998</v>
      </c>
      <c r="H40" s="110">
        <v>0.28100700000000001</v>
      </c>
      <c r="I40" s="110">
        <v>0.25296000000000002</v>
      </c>
      <c r="J40" s="110">
        <v>0.26777800000000002</v>
      </c>
      <c r="K40" s="110">
        <v>0.25597700000000001</v>
      </c>
      <c r="L40" s="110">
        <v>0.257859</v>
      </c>
      <c r="M40" s="110">
        <v>0.26277299999999998</v>
      </c>
      <c r="N40" s="110">
        <v>0.289995</v>
      </c>
      <c r="O40" s="110">
        <v>0.32493499999999997</v>
      </c>
      <c r="P40" s="110">
        <v>0.38013000000000002</v>
      </c>
      <c r="Q40" s="110">
        <v>0.37662899999999999</v>
      </c>
      <c r="R40" s="110">
        <v>0.41314899999999999</v>
      </c>
      <c r="S40" s="110">
        <v>0.46753600000000001</v>
      </c>
      <c r="T40" s="110">
        <v>0.48179300000000003</v>
      </c>
      <c r="U40" s="110">
        <v>0.45115100000000002</v>
      </c>
      <c r="V40" s="110">
        <v>0.46218900000000002</v>
      </c>
      <c r="W40" s="110">
        <v>0.50217400000000001</v>
      </c>
      <c r="X40" s="110">
        <v>0.54274599999999995</v>
      </c>
      <c r="Y40" s="110">
        <v>0.55730599999999997</v>
      </c>
      <c r="Z40" s="110">
        <v>0.60287500000000005</v>
      </c>
      <c r="AA40" s="110">
        <v>0.60662400000000005</v>
      </c>
      <c r="AB40" s="110">
        <v>0.61058599999999996</v>
      </c>
      <c r="AC40" s="110">
        <v>0.53943099999999999</v>
      </c>
    </row>
    <row r="41" spans="1:29">
      <c r="B41" s="112" t="s">
        <v>61</v>
      </c>
      <c r="C41" s="116" t="s">
        <v>59</v>
      </c>
      <c r="D41" s="116" t="s">
        <v>59</v>
      </c>
      <c r="E41" s="116" t="s">
        <v>59</v>
      </c>
      <c r="F41" s="116" t="s">
        <v>59</v>
      </c>
      <c r="G41" s="116" t="s">
        <v>59</v>
      </c>
      <c r="H41" s="116" t="s">
        <v>59</v>
      </c>
      <c r="I41" s="116" t="s">
        <v>59</v>
      </c>
      <c r="J41" s="116" t="s">
        <v>59</v>
      </c>
      <c r="K41" s="116" t="s">
        <v>59</v>
      </c>
      <c r="L41" s="116" t="s">
        <v>59</v>
      </c>
      <c r="M41" s="116" t="s">
        <v>59</v>
      </c>
      <c r="N41" s="116" t="s">
        <v>59</v>
      </c>
      <c r="O41" s="116" t="s">
        <v>59</v>
      </c>
      <c r="P41" s="116" t="s">
        <v>59</v>
      </c>
      <c r="Q41" s="116" t="s">
        <v>59</v>
      </c>
      <c r="R41" s="116">
        <v>0.19448499999999999</v>
      </c>
      <c r="S41" s="116">
        <v>0.18948200000000001</v>
      </c>
      <c r="T41" s="116">
        <v>0.89499200000000001</v>
      </c>
      <c r="U41" s="116">
        <v>0.94119900000000001</v>
      </c>
      <c r="V41" s="116">
        <v>1.0150490000000001</v>
      </c>
      <c r="W41" s="116">
        <v>1.1839789999999999</v>
      </c>
      <c r="X41" s="116">
        <v>1.684912</v>
      </c>
      <c r="Y41" s="116">
        <v>1.68726</v>
      </c>
      <c r="Z41" s="116">
        <v>1.5366359999999999</v>
      </c>
      <c r="AA41" s="116">
        <v>1.560541</v>
      </c>
      <c r="AB41" s="116" t="s">
        <v>59</v>
      </c>
      <c r="AC41" s="116" t="s">
        <v>59</v>
      </c>
    </row>
    <row r="42" spans="1:29">
      <c r="B42" s="112" t="s">
        <v>60</v>
      </c>
      <c r="C42" s="110">
        <v>0</v>
      </c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6" t="s">
        <v>59</v>
      </c>
      <c r="O42" s="116" t="s">
        <v>59</v>
      </c>
      <c r="P42" s="116" t="s">
        <v>59</v>
      </c>
      <c r="Q42" s="116" t="s">
        <v>59</v>
      </c>
      <c r="R42" s="116" t="s">
        <v>59</v>
      </c>
      <c r="S42" s="116" t="s">
        <v>59</v>
      </c>
      <c r="T42" s="116" t="s">
        <v>59</v>
      </c>
      <c r="U42" s="116" t="s">
        <v>59</v>
      </c>
      <c r="V42" s="116" t="s">
        <v>59</v>
      </c>
      <c r="W42" s="116" t="s">
        <v>59</v>
      </c>
      <c r="X42" s="116" t="s">
        <v>59</v>
      </c>
      <c r="Y42" s="116" t="s">
        <v>59</v>
      </c>
      <c r="Z42" s="116" t="s">
        <v>59</v>
      </c>
      <c r="AA42" s="116" t="s">
        <v>59</v>
      </c>
      <c r="AB42" s="116" t="s">
        <v>59</v>
      </c>
      <c r="AC42" s="116" t="s">
        <v>59</v>
      </c>
    </row>
    <row r="43" spans="1:29">
      <c r="B43" s="112" t="s">
        <v>53</v>
      </c>
      <c r="C43" s="110">
        <v>0.75048199999999998</v>
      </c>
      <c r="D43" s="110">
        <v>0.79595700000000003</v>
      </c>
      <c r="E43" s="110">
        <v>0.93402300000000005</v>
      </c>
      <c r="F43" s="110">
        <v>0.70410700000000004</v>
      </c>
      <c r="G43" s="110">
        <v>0.67799500000000001</v>
      </c>
      <c r="H43" s="110">
        <v>0.74474200000000002</v>
      </c>
      <c r="I43" s="110">
        <v>0.70430700000000002</v>
      </c>
      <c r="J43" s="110">
        <v>0.63292099999999996</v>
      </c>
      <c r="K43" s="110">
        <v>0.60810200000000003</v>
      </c>
      <c r="L43" s="110">
        <v>0.508127</v>
      </c>
      <c r="M43" s="110">
        <v>0.35457100000000003</v>
      </c>
      <c r="N43" s="110">
        <v>0.35855100000000001</v>
      </c>
      <c r="O43" s="110">
        <v>0.25048399999999998</v>
      </c>
      <c r="P43" s="110">
        <v>0.232573</v>
      </c>
      <c r="Q43" s="110">
        <v>0.221606</v>
      </c>
      <c r="R43" s="110">
        <v>0.16730999999999999</v>
      </c>
      <c r="S43" s="110">
        <v>0.25775900000000002</v>
      </c>
      <c r="T43" s="111">
        <v>0.30626300000000001</v>
      </c>
      <c r="U43" s="111">
        <v>0.32505699999999998</v>
      </c>
      <c r="V43" s="111">
        <v>0.25867000000000001</v>
      </c>
      <c r="W43" s="111">
        <v>0.277671</v>
      </c>
      <c r="X43" s="111">
        <v>0.31026900000000002</v>
      </c>
      <c r="Y43" s="111">
        <v>0.33784999999999998</v>
      </c>
      <c r="Z43" s="111">
        <v>0.27469100000000002</v>
      </c>
      <c r="AA43" s="111">
        <v>0.242727</v>
      </c>
      <c r="AB43" s="111">
        <v>0.24948899999999999</v>
      </c>
      <c r="AC43" s="111">
        <v>0.29091600000000001</v>
      </c>
    </row>
    <row r="44" spans="1:29">
      <c r="B44" s="114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</row>
    <row r="45" spans="1:29">
      <c r="B45" s="115" t="s">
        <v>187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</row>
    <row r="46" spans="1:29">
      <c r="B46" s="133" t="s">
        <v>64</v>
      </c>
      <c r="C46" s="110">
        <v>0.11594400000000001</v>
      </c>
      <c r="D46" s="110">
        <v>0.20391400000000001</v>
      </c>
      <c r="E46" s="110">
        <v>0.22425999999999999</v>
      </c>
      <c r="F46" s="110">
        <v>0.22468099999999999</v>
      </c>
      <c r="G46" s="110">
        <v>0.22168099999999999</v>
      </c>
      <c r="H46" s="110">
        <v>0.14936199999999999</v>
      </c>
      <c r="I46" s="110">
        <v>0.131242</v>
      </c>
      <c r="J46" s="110">
        <v>0.21507999999999999</v>
      </c>
      <c r="K46" s="110">
        <v>0.19048999999999999</v>
      </c>
      <c r="L46" s="110">
        <v>0.13547300000000001</v>
      </c>
      <c r="M46" s="110">
        <v>0.111276</v>
      </c>
      <c r="N46" s="110">
        <v>0.115275</v>
      </c>
      <c r="O46" s="110">
        <v>9.6387E-2</v>
      </c>
      <c r="P46" s="110">
        <v>9.9330000000000002E-2</v>
      </c>
      <c r="Q46" s="110">
        <v>0.10713399999999999</v>
      </c>
      <c r="R46" s="110">
        <v>0.12579599999999999</v>
      </c>
      <c r="S46" s="110">
        <v>0.14193900000000001</v>
      </c>
      <c r="T46" s="111">
        <v>0.12718299999999999</v>
      </c>
      <c r="U46" s="111">
        <v>0.13115199999999999</v>
      </c>
      <c r="V46" s="111">
        <v>0.111176</v>
      </c>
      <c r="W46" s="111">
        <v>0.12008099999999999</v>
      </c>
      <c r="X46" s="111">
        <v>0.11726200000000001</v>
      </c>
      <c r="Y46" s="111">
        <v>9.4352000000000005E-2</v>
      </c>
      <c r="Z46" s="111">
        <v>6.7659999999999998E-2</v>
      </c>
      <c r="AA46" s="111">
        <v>0.16348699999999999</v>
      </c>
      <c r="AB46" s="111">
        <v>0.115092</v>
      </c>
      <c r="AC46" s="111">
        <v>8.7368000000000001E-2</v>
      </c>
    </row>
    <row r="47" spans="1:29">
      <c r="B47" s="112" t="s">
        <v>63</v>
      </c>
      <c r="C47" s="110">
        <v>97.711498000000006</v>
      </c>
      <c r="D47" s="110">
        <v>97.434477999999999</v>
      </c>
      <c r="E47" s="110">
        <v>97.130842000000001</v>
      </c>
      <c r="F47" s="110">
        <v>97.676029</v>
      </c>
      <c r="G47" s="110">
        <v>97.826159000000004</v>
      </c>
      <c r="H47" s="110">
        <v>97.665828000000005</v>
      </c>
      <c r="I47" s="110">
        <v>97.785415999999998</v>
      </c>
      <c r="J47" s="110">
        <v>97.814777000000007</v>
      </c>
      <c r="K47" s="110">
        <v>97.888561999999993</v>
      </c>
      <c r="L47" s="110">
        <v>98.161841999999993</v>
      </c>
      <c r="M47" s="110">
        <v>98.486960999999994</v>
      </c>
      <c r="N47" s="110">
        <v>98.400758999999994</v>
      </c>
      <c r="O47" s="110">
        <v>98.616949000000005</v>
      </c>
      <c r="P47" s="110">
        <v>98.517155000000002</v>
      </c>
      <c r="Q47" s="110">
        <v>98.526999000000004</v>
      </c>
      <c r="R47" s="110">
        <v>98.077253999999996</v>
      </c>
      <c r="S47" s="110">
        <v>97.680898999999997</v>
      </c>
      <c r="T47" s="111">
        <v>95.949999000000005</v>
      </c>
      <c r="U47" s="111">
        <v>95.721924999999999</v>
      </c>
      <c r="V47" s="111">
        <v>95.673350999999997</v>
      </c>
      <c r="W47" s="111">
        <v>95.052816000000007</v>
      </c>
      <c r="X47" s="111">
        <v>93.423417999999998</v>
      </c>
      <c r="Y47" s="111">
        <v>93.162696999999994</v>
      </c>
      <c r="Z47" s="111">
        <v>93.585182000000003</v>
      </c>
      <c r="AA47" s="111">
        <v>93.129030999999998</v>
      </c>
      <c r="AB47" s="111">
        <v>97.503282999999996</v>
      </c>
      <c r="AC47" s="111">
        <v>97.585286999999994</v>
      </c>
    </row>
    <row r="48" spans="1:29">
      <c r="B48" s="112" t="s">
        <v>62</v>
      </c>
      <c r="C48" s="111">
        <v>0.65047200000000005</v>
      </c>
      <c r="D48" s="111">
        <v>0.69282699999999997</v>
      </c>
      <c r="E48" s="111">
        <v>0.68455699999999997</v>
      </c>
      <c r="F48" s="111">
        <v>0.62827299999999997</v>
      </c>
      <c r="G48" s="111">
        <v>0.53093999999999997</v>
      </c>
      <c r="H48" s="111">
        <v>0.59853400000000001</v>
      </c>
      <c r="I48" s="111">
        <v>0.55052800000000002</v>
      </c>
      <c r="J48" s="111">
        <v>0.58572400000000002</v>
      </c>
      <c r="K48" s="111">
        <v>0.56906599999999996</v>
      </c>
      <c r="L48" s="111">
        <v>0.573187</v>
      </c>
      <c r="M48" s="111">
        <v>0.59666200000000003</v>
      </c>
      <c r="N48" s="111">
        <v>0.66354999999999997</v>
      </c>
      <c r="O48" s="111">
        <v>0.72657000000000005</v>
      </c>
      <c r="P48" s="111">
        <v>0.85835399999999995</v>
      </c>
      <c r="Q48" s="111">
        <v>0.859904</v>
      </c>
      <c r="R48" s="111">
        <v>0.95801499999999995</v>
      </c>
      <c r="S48" s="111">
        <v>1.112733</v>
      </c>
      <c r="T48" s="111">
        <v>1.1229549999999999</v>
      </c>
      <c r="U48" s="111">
        <v>1.0893679999999999</v>
      </c>
      <c r="V48" s="111">
        <v>1.1223780000000001</v>
      </c>
      <c r="W48" s="111">
        <v>1.2343489999999999</v>
      </c>
      <c r="X48" s="111">
        <v>1.3813519999999999</v>
      </c>
      <c r="Y48" s="111">
        <v>1.455182</v>
      </c>
      <c r="Z48" s="111">
        <v>1.5850139999999999</v>
      </c>
      <c r="AA48" s="111">
        <v>1.688423</v>
      </c>
      <c r="AB48" s="111">
        <v>1.690768</v>
      </c>
      <c r="AC48" s="111">
        <v>1.5119480000000001</v>
      </c>
    </row>
    <row r="49" spans="1:29">
      <c r="B49" s="112" t="s">
        <v>61</v>
      </c>
      <c r="C49" s="113" t="s">
        <v>59</v>
      </c>
      <c r="D49" s="113" t="s">
        <v>59</v>
      </c>
      <c r="E49" s="113" t="s">
        <v>59</v>
      </c>
      <c r="F49" s="113" t="s">
        <v>59</v>
      </c>
      <c r="G49" s="113" t="s">
        <v>59</v>
      </c>
      <c r="H49" s="113" t="s">
        <v>59</v>
      </c>
      <c r="I49" s="113" t="s">
        <v>59</v>
      </c>
      <c r="J49" s="113" t="s">
        <v>59</v>
      </c>
      <c r="K49" s="113" t="s">
        <v>59</v>
      </c>
      <c r="L49" s="113" t="s">
        <v>59</v>
      </c>
      <c r="M49" s="113" t="s">
        <v>59</v>
      </c>
      <c r="N49" s="113" t="s">
        <v>59</v>
      </c>
      <c r="O49" s="113" t="s">
        <v>59</v>
      </c>
      <c r="P49" s="113" t="s">
        <v>59</v>
      </c>
      <c r="Q49" s="113" t="s">
        <v>59</v>
      </c>
      <c r="R49" s="113">
        <v>0.45097500000000001</v>
      </c>
      <c r="S49" s="113">
        <v>0.45096599999999998</v>
      </c>
      <c r="T49" s="113">
        <v>2.0860300000000001</v>
      </c>
      <c r="U49" s="113">
        <v>2.2726579999999998</v>
      </c>
      <c r="V49" s="113">
        <v>2.4649420000000002</v>
      </c>
      <c r="W49" s="113">
        <v>2.9102350000000001</v>
      </c>
      <c r="X49" s="113">
        <v>4.288297</v>
      </c>
      <c r="Y49" s="113">
        <v>4.4056069999999998</v>
      </c>
      <c r="Z49" s="113">
        <v>4.039955</v>
      </c>
      <c r="AA49" s="113">
        <v>4.3434730000000004</v>
      </c>
      <c r="AB49" s="113" t="s">
        <v>59</v>
      </c>
      <c r="AC49" s="113" t="s">
        <v>59</v>
      </c>
    </row>
    <row r="50" spans="1:29">
      <c r="B50" s="112" t="s">
        <v>60</v>
      </c>
      <c r="C50" s="111">
        <v>0</v>
      </c>
      <c r="D50" s="111">
        <v>0</v>
      </c>
      <c r="E50" s="111">
        <v>0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  <c r="K50" s="111">
        <v>0</v>
      </c>
      <c r="L50" s="111">
        <v>0</v>
      </c>
      <c r="M50" s="111">
        <v>0</v>
      </c>
      <c r="N50" s="113" t="s">
        <v>59</v>
      </c>
      <c r="O50" s="113" t="s">
        <v>59</v>
      </c>
      <c r="P50" s="113" t="s">
        <v>59</v>
      </c>
      <c r="Q50" s="113" t="s">
        <v>59</v>
      </c>
      <c r="R50" s="113" t="s">
        <v>59</v>
      </c>
      <c r="S50" s="113" t="s">
        <v>59</v>
      </c>
      <c r="T50" s="113" t="s">
        <v>59</v>
      </c>
      <c r="U50" s="113" t="s">
        <v>59</v>
      </c>
      <c r="V50" s="113" t="s">
        <v>59</v>
      </c>
      <c r="W50" s="113" t="s">
        <v>59</v>
      </c>
      <c r="X50" s="113" t="s">
        <v>59</v>
      </c>
      <c r="Y50" s="113" t="s">
        <v>59</v>
      </c>
      <c r="Z50" s="113" t="s">
        <v>59</v>
      </c>
      <c r="AA50" s="113" t="s">
        <v>59</v>
      </c>
      <c r="AB50" s="113" t="s">
        <v>59</v>
      </c>
      <c r="AC50" s="113" t="s">
        <v>59</v>
      </c>
    </row>
    <row r="51" spans="1:29">
      <c r="B51" s="112" t="s">
        <v>53</v>
      </c>
      <c r="C51" s="110">
        <v>1.5220849999999999</v>
      </c>
      <c r="D51" s="110">
        <v>1.668782</v>
      </c>
      <c r="E51" s="110">
        <v>1.9603409999999999</v>
      </c>
      <c r="F51" s="110">
        <v>1.471017</v>
      </c>
      <c r="G51" s="110">
        <v>1.4212210000000001</v>
      </c>
      <c r="H51" s="110">
        <v>1.5862750000000001</v>
      </c>
      <c r="I51" s="110">
        <v>1.5328139999999999</v>
      </c>
      <c r="J51" s="110">
        <v>1.3844190000000001</v>
      </c>
      <c r="K51" s="110">
        <v>1.3518810000000001</v>
      </c>
      <c r="L51" s="110">
        <v>1.129499</v>
      </c>
      <c r="M51" s="110">
        <v>0.80510099999999996</v>
      </c>
      <c r="N51" s="110">
        <v>0.82041600000000003</v>
      </c>
      <c r="O51" s="110">
        <v>0.56009399999999998</v>
      </c>
      <c r="P51" s="110">
        <v>0.52516099999999999</v>
      </c>
      <c r="Q51" s="110">
        <v>0.50596300000000005</v>
      </c>
      <c r="R51" s="110">
        <v>0.38796000000000003</v>
      </c>
      <c r="S51" s="110">
        <v>0.61346299999999998</v>
      </c>
      <c r="T51" s="111">
        <v>0.71383300000000005</v>
      </c>
      <c r="U51" s="111">
        <v>0.78489699999999996</v>
      </c>
      <c r="V51" s="111">
        <v>0.62815299999999996</v>
      </c>
      <c r="W51" s="111">
        <v>0.68251899999999999</v>
      </c>
      <c r="X51" s="111">
        <v>0.78967100000000001</v>
      </c>
      <c r="Y51" s="111">
        <v>0.882162</v>
      </c>
      <c r="Z51" s="111">
        <v>0.72218899999999997</v>
      </c>
      <c r="AA51" s="111">
        <v>0.67558600000000002</v>
      </c>
      <c r="AB51" s="111">
        <v>0.69085700000000005</v>
      </c>
      <c r="AC51" s="111">
        <v>0.81539700000000004</v>
      </c>
    </row>
    <row r="52" spans="1:29">
      <c r="B52" s="117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</row>
    <row r="53" spans="1:29">
      <c r="A53" s="105"/>
      <c r="B53" s="118" t="s">
        <v>192</v>
      </c>
      <c r="C53" s="107">
        <v>69.891307999999995</v>
      </c>
      <c r="D53" s="107">
        <v>69.807810000000003</v>
      </c>
      <c r="E53" s="107">
        <v>69.762951000000001</v>
      </c>
      <c r="F53" s="107">
        <v>69.786697000000004</v>
      </c>
      <c r="G53" s="107">
        <v>69.947913</v>
      </c>
      <c r="H53" s="107">
        <v>70.165038999999993</v>
      </c>
      <c r="I53" s="107">
        <v>70.388813999999996</v>
      </c>
      <c r="J53" s="107">
        <v>70.587278999999995</v>
      </c>
      <c r="K53" s="107">
        <v>70.142419000000004</v>
      </c>
      <c r="L53" s="107">
        <v>70.410865000000001</v>
      </c>
      <c r="M53" s="107">
        <v>70.411636000000001</v>
      </c>
      <c r="N53" s="107">
        <v>70.465761999999998</v>
      </c>
      <c r="O53" s="107">
        <v>70.443012999999993</v>
      </c>
      <c r="P53" s="107">
        <v>70.390646000000004</v>
      </c>
      <c r="Q53" s="107">
        <v>69.961014000000006</v>
      </c>
      <c r="R53" s="107">
        <v>69.636565000000004</v>
      </c>
      <c r="S53" s="107">
        <v>69.232164999999995</v>
      </c>
      <c r="T53" s="108">
        <v>68.857868999999994</v>
      </c>
      <c r="U53" s="108">
        <v>68.516906000000006</v>
      </c>
      <c r="V53" s="108">
        <v>68.303107999999995</v>
      </c>
      <c r="W53" s="108">
        <v>68.075575000000001</v>
      </c>
      <c r="X53" s="108">
        <v>67.788319000000001</v>
      </c>
      <c r="Y53" s="108">
        <v>67.563568000000004</v>
      </c>
      <c r="Z53" s="108">
        <v>67.414636000000002</v>
      </c>
      <c r="AA53" s="108">
        <v>67.163741999999999</v>
      </c>
      <c r="AB53" s="108">
        <v>67.305925999999999</v>
      </c>
      <c r="AC53" s="108">
        <v>67.045394000000002</v>
      </c>
    </row>
    <row r="55" spans="1:29" ht="15.5">
      <c r="A55" s="99" t="s">
        <v>221</v>
      </c>
      <c r="B55" s="100"/>
      <c r="C55" s="100"/>
      <c r="D55" s="100"/>
      <c r="E55" s="100"/>
      <c r="F55" s="100"/>
      <c r="G55" s="100"/>
      <c r="H55" s="101"/>
      <c r="I55" s="101"/>
      <c r="J55" s="101"/>
      <c r="K55" s="101"/>
      <c r="L55" s="102"/>
      <c r="M55" s="102"/>
      <c r="N55" s="102"/>
      <c r="O55" s="102"/>
    </row>
    <row r="57" spans="1:29" ht="15.5">
      <c r="C57" s="101"/>
      <c r="D57" s="101"/>
      <c r="E57" s="102"/>
      <c r="F57" s="102"/>
      <c r="H57" s="5"/>
      <c r="I57" s="5"/>
      <c r="J57" s="5"/>
      <c r="K57" s="5"/>
      <c r="L57" s="102"/>
    </row>
    <row r="58" spans="1:29">
      <c r="C58" s="103">
        <v>1990</v>
      </c>
      <c r="D58" s="103">
        <v>1991</v>
      </c>
      <c r="E58" s="103">
        <v>1992</v>
      </c>
      <c r="F58" s="103">
        <v>1993</v>
      </c>
      <c r="G58" s="103">
        <v>1994</v>
      </c>
      <c r="H58" s="103">
        <v>1995</v>
      </c>
      <c r="I58" s="103">
        <v>1996</v>
      </c>
      <c r="J58" s="103">
        <v>1997</v>
      </c>
      <c r="K58" s="103">
        <v>1998</v>
      </c>
      <c r="L58" s="103">
        <v>1999</v>
      </c>
      <c r="M58" s="103">
        <v>2000</v>
      </c>
      <c r="N58" s="103">
        <v>2001</v>
      </c>
      <c r="O58" s="103">
        <v>2002</v>
      </c>
      <c r="P58" s="103">
        <v>2003</v>
      </c>
      <c r="Q58" s="103">
        <v>2004</v>
      </c>
      <c r="R58" s="103">
        <v>2005</v>
      </c>
      <c r="S58" s="103">
        <v>2006</v>
      </c>
      <c r="T58" s="104">
        <v>2007</v>
      </c>
      <c r="U58" s="104">
        <v>2008</v>
      </c>
      <c r="V58" s="104">
        <v>2009</v>
      </c>
      <c r="W58" s="104">
        <v>2010</v>
      </c>
      <c r="X58" s="104">
        <v>2011</v>
      </c>
      <c r="Y58" s="104">
        <v>2012</v>
      </c>
      <c r="Z58" s="104">
        <v>2013</v>
      </c>
      <c r="AA58" s="104">
        <v>2014</v>
      </c>
      <c r="AB58" s="104">
        <v>2015</v>
      </c>
      <c r="AC58" s="104">
        <v>2016</v>
      </c>
    </row>
    <row r="59" spans="1:29">
      <c r="A59" s="135"/>
    </row>
    <row r="60" spans="1:29">
      <c r="A60" s="105"/>
      <c r="B60" s="124" t="s">
        <v>222</v>
      </c>
      <c r="C60" s="107">
        <v>215.483653</v>
      </c>
      <c r="D60" s="107">
        <v>211.602214</v>
      </c>
      <c r="E60" s="107">
        <v>226.257262</v>
      </c>
      <c r="F60" s="107">
        <v>238.56806</v>
      </c>
      <c r="G60" s="107">
        <v>259.98118799999997</v>
      </c>
      <c r="H60" s="107">
        <v>271.806444</v>
      </c>
      <c r="I60" s="107">
        <v>288.89547700000003</v>
      </c>
      <c r="J60" s="107">
        <v>311.234869</v>
      </c>
      <c r="K60" s="107">
        <v>336.49756300000001</v>
      </c>
      <c r="L60" s="107">
        <v>353.100166</v>
      </c>
      <c r="M60" s="107">
        <v>362.26809500000002</v>
      </c>
      <c r="N60" s="107">
        <v>364.09423399999997</v>
      </c>
      <c r="O60" s="107">
        <v>383.14560699999998</v>
      </c>
      <c r="P60" s="107">
        <v>391.89290299999999</v>
      </c>
      <c r="Q60" s="107">
        <v>402.65186</v>
      </c>
      <c r="R60" s="107">
        <v>412.62948</v>
      </c>
      <c r="S60" s="107">
        <v>405.25046700000001</v>
      </c>
      <c r="T60" s="108">
        <v>427.12156499999998</v>
      </c>
      <c r="U60" s="108">
        <v>425.073016</v>
      </c>
      <c r="V60" s="108">
        <v>436.39212500000002</v>
      </c>
      <c r="W60" s="108">
        <v>453.79138399999999</v>
      </c>
      <c r="X60" s="108">
        <v>460.79873199999997</v>
      </c>
      <c r="Y60" s="108">
        <v>469.00318199999998</v>
      </c>
      <c r="Z60" s="108">
        <v>489.94825400000002</v>
      </c>
      <c r="AA60" s="108">
        <v>488.42543599999999</v>
      </c>
      <c r="AB60" s="108">
        <v>513.19490199999996</v>
      </c>
      <c r="AC60" s="108">
        <v>542.54588899999999</v>
      </c>
    </row>
    <row r="61" spans="1:29">
      <c r="B61" s="109" t="s">
        <v>186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</row>
    <row r="62" spans="1:29">
      <c r="B62" s="133" t="s">
        <v>64</v>
      </c>
      <c r="C62" s="110">
        <v>2.6900000000000001E-3</v>
      </c>
      <c r="D62" s="110">
        <v>4.4799999999999996E-3</v>
      </c>
      <c r="E62" s="110">
        <v>4.7999999999999996E-3</v>
      </c>
      <c r="F62" s="110">
        <v>4.7600000000000003E-3</v>
      </c>
      <c r="G62" s="110">
        <v>4.8869999999999999E-3</v>
      </c>
      <c r="H62" s="110">
        <v>3.2950000000000002E-3</v>
      </c>
      <c r="I62" s="110">
        <v>3.0599999999999998E-3</v>
      </c>
      <c r="J62" s="110">
        <v>5.2440000000000004E-3</v>
      </c>
      <c r="K62" s="110">
        <v>4.6690000000000004E-3</v>
      </c>
      <c r="L62" s="110">
        <v>3.3249999999999998E-3</v>
      </c>
      <c r="M62" s="110">
        <v>2.7910000000000001E-3</v>
      </c>
      <c r="N62" s="110">
        <v>2.7230000000000002E-3</v>
      </c>
      <c r="O62" s="110">
        <v>2.7729999999999999E-3</v>
      </c>
      <c r="P62" s="110">
        <v>2.9970000000000001E-3</v>
      </c>
      <c r="Q62" s="110">
        <v>3.241E-3</v>
      </c>
      <c r="R62" s="110">
        <v>3.8419999999999999E-3</v>
      </c>
      <c r="S62" s="110">
        <v>6.13E-3</v>
      </c>
      <c r="T62" s="111">
        <v>6.0439999999999999E-3</v>
      </c>
      <c r="U62" s="111">
        <v>6.5820000000000002E-3</v>
      </c>
      <c r="V62" s="111">
        <v>5.3410000000000003E-3</v>
      </c>
      <c r="W62" s="111">
        <v>6.4739999999999997E-3</v>
      </c>
      <c r="X62" s="111">
        <v>7.6360000000000004E-3</v>
      </c>
      <c r="Y62" s="111">
        <v>7.319E-3</v>
      </c>
      <c r="Z62" s="111">
        <v>5.9740000000000001E-3</v>
      </c>
      <c r="AA62" s="111">
        <v>9.2079999999999992E-3</v>
      </c>
      <c r="AB62" s="111">
        <v>8.0059999999999992E-3</v>
      </c>
      <c r="AC62" s="111">
        <v>7.1840000000000003E-3</v>
      </c>
    </row>
    <row r="63" spans="1:29">
      <c r="B63" s="112" t="s">
        <v>63</v>
      </c>
      <c r="C63" s="110">
        <v>206.23025699999999</v>
      </c>
      <c r="D63" s="110">
        <v>201.80891700000001</v>
      </c>
      <c r="E63" s="110">
        <v>216.571416</v>
      </c>
      <c r="F63" s="110">
        <v>229.51708600000001</v>
      </c>
      <c r="G63" s="110">
        <v>250.26377099999999</v>
      </c>
      <c r="H63" s="110">
        <v>259.53884699999998</v>
      </c>
      <c r="I63" s="110">
        <v>276.77348799999999</v>
      </c>
      <c r="J63" s="110">
        <v>298.25546300000002</v>
      </c>
      <c r="K63" s="110">
        <v>323.81457399999999</v>
      </c>
      <c r="L63" s="110">
        <v>341.20347099999998</v>
      </c>
      <c r="M63" s="110">
        <v>351.385131</v>
      </c>
      <c r="N63" s="110">
        <v>352.55402900000001</v>
      </c>
      <c r="O63" s="110">
        <v>371.37125900000001</v>
      </c>
      <c r="P63" s="110">
        <v>380.55316499999998</v>
      </c>
      <c r="Q63" s="110">
        <v>392.58709499999998</v>
      </c>
      <c r="R63" s="110">
        <v>400.30702300000002</v>
      </c>
      <c r="S63" s="110">
        <v>399.38715000000002</v>
      </c>
      <c r="T63" s="111">
        <v>413.70202899999998</v>
      </c>
      <c r="U63" s="111">
        <v>410.19415300000003</v>
      </c>
      <c r="V63" s="111">
        <v>420.42813999999998</v>
      </c>
      <c r="W63" s="111">
        <v>434.77369599999997</v>
      </c>
      <c r="X63" s="111">
        <v>434.71280899999999</v>
      </c>
      <c r="Y63" s="111">
        <v>441.72986600000002</v>
      </c>
      <c r="Z63" s="111">
        <v>463.74062800000002</v>
      </c>
      <c r="AA63" s="111">
        <v>460.27525800000001</v>
      </c>
      <c r="AB63" s="111">
        <v>506.69703399999997</v>
      </c>
      <c r="AC63" s="111">
        <v>535.265085</v>
      </c>
    </row>
    <row r="64" spans="1:29">
      <c r="B64" s="112" t="s">
        <v>62</v>
      </c>
      <c r="C64" s="110">
        <v>5.6757210000000002</v>
      </c>
      <c r="D64" s="110">
        <v>6.1220569999999999</v>
      </c>
      <c r="E64" s="110">
        <v>5.5088929999999996</v>
      </c>
      <c r="F64" s="110">
        <v>6.0341490000000002</v>
      </c>
      <c r="G64" s="110">
        <v>6.4741540000000004</v>
      </c>
      <c r="H64" s="110">
        <v>8.7565000000000008</v>
      </c>
      <c r="I64" s="110">
        <v>8.8371980000000008</v>
      </c>
      <c r="J64" s="110">
        <v>9.9355370000000001</v>
      </c>
      <c r="K64" s="110">
        <v>9.746003</v>
      </c>
      <c r="L64" s="110">
        <v>9.4645709999999994</v>
      </c>
      <c r="M64" s="110">
        <v>9.1567059999999998</v>
      </c>
      <c r="N64" s="110">
        <v>9.7469710000000003</v>
      </c>
      <c r="O64" s="110">
        <v>10.506594</v>
      </c>
      <c r="P64" s="110">
        <v>10.17761</v>
      </c>
      <c r="Q64" s="110">
        <v>8.9267850000000006</v>
      </c>
      <c r="R64" s="110">
        <v>9.6050199999999997</v>
      </c>
      <c r="S64" s="110">
        <v>2.6217630000000001</v>
      </c>
      <c r="T64" s="110">
        <v>2.6148169999999999</v>
      </c>
      <c r="U64" s="110">
        <v>2.9463430000000002</v>
      </c>
      <c r="V64" s="110">
        <v>3.2261060000000001</v>
      </c>
      <c r="W64" s="110">
        <v>3.3687589999999998</v>
      </c>
      <c r="X64" s="110">
        <v>3.4750640000000002</v>
      </c>
      <c r="Y64" s="110">
        <v>3.3812920000000002</v>
      </c>
      <c r="Z64" s="110">
        <v>3.8830719999999999</v>
      </c>
      <c r="AA64" s="110">
        <v>4.3708629999999999</v>
      </c>
      <c r="AB64" s="110">
        <v>5.4056040000000003</v>
      </c>
      <c r="AC64" s="110">
        <v>6.0702670000000003</v>
      </c>
    </row>
    <row r="65" spans="1:29">
      <c r="B65" s="112" t="s">
        <v>61</v>
      </c>
      <c r="C65" s="116" t="s">
        <v>59</v>
      </c>
      <c r="D65" s="116" t="s">
        <v>59</v>
      </c>
      <c r="E65" s="116" t="s">
        <v>59</v>
      </c>
      <c r="F65" s="116" t="s">
        <v>59</v>
      </c>
      <c r="G65" s="116" t="s">
        <v>59</v>
      </c>
      <c r="H65" s="116" t="s">
        <v>59</v>
      </c>
      <c r="I65" s="116" t="s">
        <v>59</v>
      </c>
      <c r="J65" s="116" t="s">
        <v>59</v>
      </c>
      <c r="K65" s="116" t="s">
        <v>59</v>
      </c>
      <c r="L65" s="116" t="s">
        <v>59</v>
      </c>
      <c r="M65" s="116" t="s">
        <v>59</v>
      </c>
      <c r="N65" s="116" t="s">
        <v>59</v>
      </c>
      <c r="O65" s="116" t="s">
        <v>59</v>
      </c>
      <c r="P65" s="116" t="s">
        <v>59</v>
      </c>
      <c r="Q65" s="116" t="s">
        <v>59</v>
      </c>
      <c r="R65" s="116">
        <v>1.8626119999999999</v>
      </c>
      <c r="S65" s="116">
        <v>1.897095</v>
      </c>
      <c r="T65" s="116">
        <v>9.2046939999999999</v>
      </c>
      <c r="U65" s="116">
        <v>10.268428999999999</v>
      </c>
      <c r="V65" s="116">
        <v>11.491662</v>
      </c>
      <c r="W65" s="116">
        <v>14.363928</v>
      </c>
      <c r="X65" s="116">
        <v>21.211221999999999</v>
      </c>
      <c r="Y65" s="116">
        <v>22.4224</v>
      </c>
      <c r="Z65" s="116">
        <v>21.101948</v>
      </c>
      <c r="AA65" s="116">
        <v>22.715129999999998</v>
      </c>
      <c r="AB65" s="116" t="s">
        <v>59</v>
      </c>
      <c r="AC65" s="116" t="s">
        <v>59</v>
      </c>
    </row>
    <row r="66" spans="1:29">
      <c r="B66" s="112" t="s">
        <v>60</v>
      </c>
      <c r="C66" s="110">
        <v>0</v>
      </c>
      <c r="D66" s="110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6" t="s">
        <v>59</v>
      </c>
      <c r="O66" s="116" t="s">
        <v>59</v>
      </c>
      <c r="P66" s="116" t="s">
        <v>59</v>
      </c>
      <c r="Q66" s="116" t="s">
        <v>59</v>
      </c>
      <c r="R66" s="116" t="s">
        <v>59</v>
      </c>
      <c r="S66" s="116" t="s">
        <v>59</v>
      </c>
      <c r="T66" s="116" t="s">
        <v>59</v>
      </c>
      <c r="U66" s="116" t="s">
        <v>59</v>
      </c>
      <c r="V66" s="116" t="s">
        <v>59</v>
      </c>
      <c r="W66" s="116" t="s">
        <v>59</v>
      </c>
      <c r="X66" s="116" t="s">
        <v>59</v>
      </c>
      <c r="Y66" s="116" t="s">
        <v>59</v>
      </c>
      <c r="Z66" s="116" t="s">
        <v>59</v>
      </c>
      <c r="AA66" s="116" t="s">
        <v>59</v>
      </c>
      <c r="AB66" s="116" t="s">
        <v>59</v>
      </c>
      <c r="AC66" s="116" t="s">
        <v>59</v>
      </c>
    </row>
    <row r="67" spans="1:29">
      <c r="B67" s="112" t="s">
        <v>53</v>
      </c>
      <c r="C67" s="110">
        <v>3.5749849999999999</v>
      </c>
      <c r="D67" s="110">
        <v>3.66676</v>
      </c>
      <c r="E67" s="110">
        <v>4.1721529999999998</v>
      </c>
      <c r="F67" s="110">
        <v>3.0120650000000002</v>
      </c>
      <c r="G67" s="110">
        <v>3.2383769999999998</v>
      </c>
      <c r="H67" s="110">
        <v>3.5078019999999999</v>
      </c>
      <c r="I67" s="110">
        <v>3.2817310000000002</v>
      </c>
      <c r="J67" s="110">
        <v>3.0386250000000001</v>
      </c>
      <c r="K67" s="110">
        <v>2.9323160000000001</v>
      </c>
      <c r="L67" s="110">
        <v>2.4287999999999998</v>
      </c>
      <c r="M67" s="110">
        <v>1.7234670000000001</v>
      </c>
      <c r="N67" s="110">
        <v>1.7905120000000001</v>
      </c>
      <c r="O67" s="110">
        <v>1.2649820000000001</v>
      </c>
      <c r="P67" s="110">
        <v>1.1591320000000001</v>
      </c>
      <c r="Q67" s="110">
        <v>1.1347400000000001</v>
      </c>
      <c r="R67" s="110">
        <v>0.85098300000000004</v>
      </c>
      <c r="S67" s="110">
        <v>1.3383290000000001</v>
      </c>
      <c r="T67" s="111">
        <v>1.59398</v>
      </c>
      <c r="U67" s="111">
        <v>1.6575089999999999</v>
      </c>
      <c r="V67" s="111">
        <v>1.240875</v>
      </c>
      <c r="W67" s="111">
        <v>1.278527</v>
      </c>
      <c r="X67" s="111">
        <v>1.3919999999999999</v>
      </c>
      <c r="Y67" s="111">
        <v>1.462305</v>
      </c>
      <c r="Z67" s="111">
        <v>1.2166319999999999</v>
      </c>
      <c r="AA67" s="111">
        <v>1.0549770000000001</v>
      </c>
      <c r="AB67" s="111">
        <v>1.0842579999999999</v>
      </c>
      <c r="AC67" s="111">
        <v>1.203352</v>
      </c>
    </row>
    <row r="68" spans="1:29">
      <c r="B68" s="137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</row>
    <row r="69" spans="1:29">
      <c r="B69" s="115" t="s">
        <v>187</v>
      </c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</row>
    <row r="70" spans="1:29">
      <c r="B70" s="133" t="s">
        <v>64</v>
      </c>
      <c r="C70" s="110">
        <v>1.2489999999999999E-3</v>
      </c>
      <c r="D70" s="110">
        <v>2.117E-3</v>
      </c>
      <c r="E70" s="110">
        <v>2.1210000000000001E-3</v>
      </c>
      <c r="F70" s="110">
        <v>1.9949999999999998E-3</v>
      </c>
      <c r="G70" s="110">
        <v>1.8799999999999999E-3</v>
      </c>
      <c r="H70" s="110">
        <v>1.212E-3</v>
      </c>
      <c r="I70" s="110">
        <v>1.059E-3</v>
      </c>
      <c r="J70" s="110">
        <v>1.6850000000000001E-3</v>
      </c>
      <c r="K70" s="110">
        <v>1.387E-3</v>
      </c>
      <c r="L70" s="110">
        <v>9.4200000000000002E-4</v>
      </c>
      <c r="M70" s="110">
        <v>7.6999999999999996E-4</v>
      </c>
      <c r="N70" s="110">
        <v>7.4799999999999997E-4</v>
      </c>
      <c r="O70" s="110">
        <v>7.2400000000000003E-4</v>
      </c>
      <c r="P70" s="110">
        <v>7.6499999999999995E-4</v>
      </c>
      <c r="Q70" s="110">
        <v>8.0500000000000005E-4</v>
      </c>
      <c r="R70" s="110">
        <v>9.3099999999999997E-4</v>
      </c>
      <c r="S70" s="110">
        <v>1.513E-3</v>
      </c>
      <c r="T70" s="111">
        <v>1.415E-3</v>
      </c>
      <c r="U70" s="111">
        <v>1.5479999999999999E-3</v>
      </c>
      <c r="V70" s="111">
        <v>1.224E-3</v>
      </c>
      <c r="W70" s="111">
        <v>1.4270000000000001E-3</v>
      </c>
      <c r="X70" s="111">
        <v>1.6570000000000001E-3</v>
      </c>
      <c r="Y70" s="111">
        <v>1.56E-3</v>
      </c>
      <c r="Z70" s="111">
        <v>1.219E-3</v>
      </c>
      <c r="AA70" s="111">
        <v>1.885E-3</v>
      </c>
      <c r="AB70" s="111">
        <v>1.56E-3</v>
      </c>
      <c r="AC70" s="111">
        <v>1.3240000000000001E-3</v>
      </c>
    </row>
    <row r="71" spans="1:29">
      <c r="B71" s="112" t="s">
        <v>63</v>
      </c>
      <c r="C71" s="110">
        <v>95.705754999999996</v>
      </c>
      <c r="D71" s="110">
        <v>95.371836000000002</v>
      </c>
      <c r="E71" s="110">
        <v>95.719100999999995</v>
      </c>
      <c r="F71" s="110">
        <v>96.206125</v>
      </c>
      <c r="G71" s="110">
        <v>96.262260999999995</v>
      </c>
      <c r="H71" s="110">
        <v>95.486642000000003</v>
      </c>
      <c r="I71" s="110">
        <v>95.804023000000001</v>
      </c>
      <c r="J71" s="110">
        <v>95.829706999999999</v>
      </c>
      <c r="K71" s="110">
        <v>96.230883000000006</v>
      </c>
      <c r="L71" s="110">
        <v>96.630786999999998</v>
      </c>
      <c r="M71" s="110">
        <v>96.995880999999997</v>
      </c>
      <c r="N71" s="110">
        <v>96.830434999999994</v>
      </c>
      <c r="O71" s="110">
        <v>96.926925999999995</v>
      </c>
      <c r="P71" s="110">
        <v>97.106419000000002</v>
      </c>
      <c r="Q71" s="110">
        <v>97.500380000000007</v>
      </c>
      <c r="R71" s="110">
        <v>97.013675000000006</v>
      </c>
      <c r="S71" s="110">
        <v>98.553162</v>
      </c>
      <c r="T71" s="111">
        <v>96.858146000000005</v>
      </c>
      <c r="U71" s="111">
        <v>96.499692999999994</v>
      </c>
      <c r="V71" s="111">
        <v>96.341825999999998</v>
      </c>
      <c r="W71" s="111">
        <v>95.809156000000002</v>
      </c>
      <c r="X71" s="111">
        <v>94.338977</v>
      </c>
      <c r="Y71" s="111">
        <v>94.184832999999998</v>
      </c>
      <c r="Z71" s="111">
        <v>94.650940000000006</v>
      </c>
      <c r="AA71" s="111">
        <v>94.236545000000007</v>
      </c>
      <c r="AB71" s="111">
        <v>98.733840000000001</v>
      </c>
      <c r="AC71" s="111">
        <v>98.658029999999997</v>
      </c>
    </row>
    <row r="72" spans="1:29">
      <c r="B72" s="112" t="s">
        <v>62</v>
      </c>
      <c r="C72" s="111">
        <v>2.6339450000000002</v>
      </c>
      <c r="D72" s="111">
        <v>2.8931909999999998</v>
      </c>
      <c r="E72" s="111">
        <v>2.4347919999999998</v>
      </c>
      <c r="F72" s="111">
        <v>2.5293199999999998</v>
      </c>
      <c r="G72" s="111">
        <v>2.4902389999999999</v>
      </c>
      <c r="H72" s="111">
        <v>3.2215940000000001</v>
      </c>
      <c r="I72" s="111">
        <v>3.0589599999999999</v>
      </c>
      <c r="J72" s="111">
        <v>3.1922959999999998</v>
      </c>
      <c r="K72" s="111">
        <v>2.8963070000000002</v>
      </c>
      <c r="L72" s="111">
        <v>2.6804209999999999</v>
      </c>
      <c r="M72" s="111">
        <v>2.5276049999999999</v>
      </c>
      <c r="N72" s="111">
        <v>2.6770459999999998</v>
      </c>
      <c r="O72" s="111">
        <v>2.7421929999999999</v>
      </c>
      <c r="P72" s="111">
        <v>2.5970390000000001</v>
      </c>
      <c r="Q72" s="111">
        <v>2.2169979999999998</v>
      </c>
      <c r="R72" s="111">
        <v>2.3277589999999999</v>
      </c>
      <c r="S72" s="111">
        <v>0.646949</v>
      </c>
      <c r="T72" s="111">
        <v>0.61219500000000004</v>
      </c>
      <c r="U72" s="111">
        <v>0.69313800000000003</v>
      </c>
      <c r="V72" s="111">
        <v>0.73926800000000004</v>
      </c>
      <c r="W72" s="111">
        <v>0.74235899999999999</v>
      </c>
      <c r="X72" s="111">
        <v>0.754139</v>
      </c>
      <c r="Y72" s="111">
        <v>0.72095299999999995</v>
      </c>
      <c r="Z72" s="111">
        <v>0.792547</v>
      </c>
      <c r="AA72" s="111">
        <v>0.89488900000000005</v>
      </c>
      <c r="AB72" s="111">
        <v>1.0533239999999999</v>
      </c>
      <c r="AC72" s="111">
        <v>1.118849</v>
      </c>
    </row>
    <row r="73" spans="1:29">
      <c r="B73" s="112" t="s">
        <v>61</v>
      </c>
      <c r="C73" s="113" t="s">
        <v>59</v>
      </c>
      <c r="D73" s="113" t="s">
        <v>59</v>
      </c>
      <c r="E73" s="113" t="s">
        <v>59</v>
      </c>
      <c r="F73" s="113" t="s">
        <v>59</v>
      </c>
      <c r="G73" s="113" t="s">
        <v>59</v>
      </c>
      <c r="H73" s="113" t="s">
        <v>59</v>
      </c>
      <c r="I73" s="113" t="s">
        <v>59</v>
      </c>
      <c r="J73" s="113" t="s">
        <v>59</v>
      </c>
      <c r="K73" s="113" t="s">
        <v>59</v>
      </c>
      <c r="L73" s="113" t="s">
        <v>59</v>
      </c>
      <c r="M73" s="113" t="s">
        <v>59</v>
      </c>
      <c r="N73" s="113" t="s">
        <v>59</v>
      </c>
      <c r="O73" s="113" t="s">
        <v>59</v>
      </c>
      <c r="P73" s="113" t="s">
        <v>59</v>
      </c>
      <c r="Q73" s="113" t="s">
        <v>59</v>
      </c>
      <c r="R73" s="113">
        <v>0.451401</v>
      </c>
      <c r="S73" s="113">
        <v>0.46812900000000002</v>
      </c>
      <c r="T73" s="113">
        <v>2.155052</v>
      </c>
      <c r="U73" s="113">
        <v>2.415686</v>
      </c>
      <c r="V73" s="113">
        <v>2.6333340000000001</v>
      </c>
      <c r="W73" s="113">
        <v>3.1653150000000001</v>
      </c>
      <c r="X73" s="113">
        <v>4.6031430000000002</v>
      </c>
      <c r="Y73" s="113">
        <v>4.7808630000000001</v>
      </c>
      <c r="Z73" s="113">
        <v>4.3069750000000004</v>
      </c>
      <c r="AA73" s="113">
        <v>4.6506850000000002</v>
      </c>
      <c r="AB73" s="113" t="s">
        <v>59</v>
      </c>
      <c r="AC73" s="113" t="s">
        <v>59</v>
      </c>
    </row>
    <row r="74" spans="1:29">
      <c r="B74" s="112" t="s">
        <v>60</v>
      </c>
      <c r="C74" s="111">
        <v>0</v>
      </c>
      <c r="D74" s="111">
        <v>0</v>
      </c>
      <c r="E74" s="111">
        <v>0</v>
      </c>
      <c r="F74" s="111">
        <v>0</v>
      </c>
      <c r="G74" s="111">
        <v>0</v>
      </c>
      <c r="H74" s="111">
        <v>0</v>
      </c>
      <c r="I74" s="111">
        <v>0</v>
      </c>
      <c r="J74" s="111">
        <v>0</v>
      </c>
      <c r="K74" s="111">
        <v>0</v>
      </c>
      <c r="L74" s="111">
        <v>0</v>
      </c>
      <c r="M74" s="111">
        <v>0</v>
      </c>
      <c r="N74" s="113" t="s">
        <v>59</v>
      </c>
      <c r="O74" s="113" t="s">
        <v>59</v>
      </c>
      <c r="P74" s="113" t="s">
        <v>59</v>
      </c>
      <c r="Q74" s="113" t="s">
        <v>59</v>
      </c>
      <c r="R74" s="113" t="s">
        <v>59</v>
      </c>
      <c r="S74" s="113" t="s">
        <v>59</v>
      </c>
      <c r="T74" s="113" t="s">
        <v>59</v>
      </c>
      <c r="U74" s="113" t="s">
        <v>59</v>
      </c>
      <c r="V74" s="113" t="s">
        <v>59</v>
      </c>
      <c r="W74" s="113" t="s">
        <v>59</v>
      </c>
      <c r="X74" s="113" t="s">
        <v>59</v>
      </c>
      <c r="Y74" s="113" t="s">
        <v>59</v>
      </c>
      <c r="Z74" s="113" t="s">
        <v>59</v>
      </c>
      <c r="AA74" s="113" t="s">
        <v>59</v>
      </c>
      <c r="AB74" s="113" t="s">
        <v>59</v>
      </c>
      <c r="AC74" s="113" t="s">
        <v>59</v>
      </c>
    </row>
    <row r="75" spans="1:29">
      <c r="B75" s="112" t="s">
        <v>53</v>
      </c>
      <c r="C75" s="110">
        <v>1.659052</v>
      </c>
      <c r="D75" s="110">
        <v>1.732855</v>
      </c>
      <c r="E75" s="110">
        <v>1.8439859999999999</v>
      </c>
      <c r="F75" s="110">
        <v>1.2625599999999999</v>
      </c>
      <c r="G75" s="110">
        <v>1.2456199999999999</v>
      </c>
      <c r="H75" s="110">
        <v>1.290551</v>
      </c>
      <c r="I75" s="110">
        <v>1.135958</v>
      </c>
      <c r="J75" s="110">
        <v>0.97631199999999996</v>
      </c>
      <c r="K75" s="110">
        <v>0.87142299999999995</v>
      </c>
      <c r="L75" s="110">
        <v>0.68784999999999996</v>
      </c>
      <c r="M75" s="110">
        <v>0.475744</v>
      </c>
      <c r="N75" s="110">
        <v>0.49177199999999999</v>
      </c>
      <c r="O75" s="110">
        <v>0.33015699999999998</v>
      </c>
      <c r="P75" s="110">
        <v>0.29577799999999999</v>
      </c>
      <c r="Q75" s="110">
        <v>0.28181699999999998</v>
      </c>
      <c r="R75" s="110">
        <v>0.206234</v>
      </c>
      <c r="S75" s="110">
        <v>0.33024700000000001</v>
      </c>
      <c r="T75" s="111">
        <v>0.37319099999999999</v>
      </c>
      <c r="U75" s="111">
        <v>0.38993499999999998</v>
      </c>
      <c r="V75" s="111">
        <v>0.28434900000000002</v>
      </c>
      <c r="W75" s="111">
        <v>0.28174300000000002</v>
      </c>
      <c r="X75" s="111">
        <v>0.30208400000000002</v>
      </c>
      <c r="Y75" s="111">
        <v>0.31179000000000001</v>
      </c>
      <c r="Z75" s="111">
        <v>0.24831800000000001</v>
      </c>
      <c r="AA75" s="111">
        <v>0.21599499999999999</v>
      </c>
      <c r="AB75" s="111">
        <v>0.21127599999999999</v>
      </c>
      <c r="AC75" s="111">
        <v>0.22179699999999999</v>
      </c>
    </row>
    <row r="76" spans="1:29">
      <c r="B76" s="4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</row>
    <row r="77" spans="1:29">
      <c r="B77" s="127" t="s">
        <v>85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</row>
    <row r="78" spans="1:29">
      <c r="A78" s="133"/>
      <c r="B78" s="119" t="s">
        <v>218</v>
      </c>
      <c r="C78" s="120">
        <v>75089.416433000006</v>
      </c>
      <c r="D78" s="120">
        <v>77490.961366999996</v>
      </c>
      <c r="E78" s="120">
        <v>85797.495228</v>
      </c>
      <c r="F78" s="120">
        <v>91488.881179000004</v>
      </c>
      <c r="G78" s="120">
        <v>99965.320156999995</v>
      </c>
      <c r="H78" s="120">
        <v>105100.456676</v>
      </c>
      <c r="I78" s="120">
        <v>112200.553677</v>
      </c>
      <c r="J78" s="120">
        <v>121591.273613</v>
      </c>
      <c r="K78" s="120">
        <v>131130.59891100001</v>
      </c>
      <c r="L78" s="120">
        <v>138407.790989</v>
      </c>
      <c r="M78" s="120">
        <v>143361.01003</v>
      </c>
      <c r="N78" s="120">
        <v>145754.915308</v>
      </c>
      <c r="O78" s="120">
        <v>154135.00110600001</v>
      </c>
      <c r="P78" s="120">
        <v>158710.63318800001</v>
      </c>
      <c r="Q78" s="120">
        <v>164091.67840800001</v>
      </c>
      <c r="R78" s="120">
        <v>169682.07083499999</v>
      </c>
      <c r="S78" s="120">
        <v>167669.87543499999</v>
      </c>
      <c r="T78" s="121">
        <v>178035.096647</v>
      </c>
      <c r="U78" s="121">
        <v>179047.795445</v>
      </c>
      <c r="V78" s="121">
        <v>185767.63135800001</v>
      </c>
      <c r="W78" s="121">
        <v>195225.54646300001</v>
      </c>
      <c r="X78" s="121">
        <v>200391.79014900001</v>
      </c>
      <c r="Y78" s="121">
        <v>204685.46676099999</v>
      </c>
      <c r="Z78" s="121">
        <v>215862.635427</v>
      </c>
      <c r="AA78" s="121">
        <v>216205.128042</v>
      </c>
      <c r="AB78" s="121">
        <v>229407.361978</v>
      </c>
      <c r="AC78" s="121">
        <v>244908.09500100001</v>
      </c>
    </row>
    <row r="79" spans="1:29">
      <c r="B79" s="4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</row>
    <row r="80" spans="1:29">
      <c r="A80" s="135"/>
      <c r="B80" s="127" t="s">
        <v>219</v>
      </c>
      <c r="C80" s="122">
        <v>2.869694</v>
      </c>
      <c r="D80" s="122">
        <v>2.7306699999999999</v>
      </c>
      <c r="E80" s="122">
        <v>2.637108</v>
      </c>
      <c r="F80" s="122">
        <v>2.607618</v>
      </c>
      <c r="G80" s="122">
        <v>2.600714</v>
      </c>
      <c r="H80" s="122">
        <v>2.5861589999999999</v>
      </c>
      <c r="I80" s="122">
        <v>2.5748129999999998</v>
      </c>
      <c r="J80" s="122">
        <v>2.5596809999999999</v>
      </c>
      <c r="K80" s="122">
        <v>2.566125</v>
      </c>
      <c r="L80" s="122">
        <v>2.551158</v>
      </c>
      <c r="M80" s="122">
        <v>2.526964</v>
      </c>
      <c r="N80" s="122">
        <v>2.497989</v>
      </c>
      <c r="O80" s="122">
        <v>2.485779</v>
      </c>
      <c r="P80" s="122">
        <v>2.4692289999999999</v>
      </c>
      <c r="Q80" s="122">
        <v>2.4538229999999999</v>
      </c>
      <c r="R80" s="122">
        <v>2.4317799999999998</v>
      </c>
      <c r="S80" s="122">
        <v>2.4169550000000002</v>
      </c>
      <c r="T80" s="123">
        <v>2.3990860000000001</v>
      </c>
      <c r="U80" s="123">
        <v>2.3740760000000001</v>
      </c>
      <c r="V80" s="123">
        <v>2.349129</v>
      </c>
      <c r="W80" s="123">
        <v>2.3244470000000002</v>
      </c>
      <c r="X80" s="123">
        <v>2.2994889999999999</v>
      </c>
      <c r="Y80" s="123">
        <v>2.2913359999999998</v>
      </c>
      <c r="Z80" s="123">
        <v>2.2697219999999998</v>
      </c>
      <c r="AA80" s="123">
        <v>2.259083</v>
      </c>
      <c r="AB80" s="123">
        <v>2.2370459999999999</v>
      </c>
      <c r="AC80" s="123">
        <v>2.2153040000000002</v>
      </c>
    </row>
    <row r="81" spans="1:29">
      <c r="B81" s="4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</row>
    <row r="82" spans="1:29">
      <c r="B82" s="4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</row>
    <row r="83" spans="1:29" ht="15">
      <c r="A83" s="105"/>
      <c r="B83" s="138" t="s">
        <v>223</v>
      </c>
      <c r="C83" s="107">
        <v>15.132916</v>
      </c>
      <c r="D83" s="107">
        <v>14.851376</v>
      </c>
      <c r="E83" s="107">
        <v>15.875151000000001</v>
      </c>
      <c r="F83" s="107">
        <v>16.746319</v>
      </c>
      <c r="G83" s="107">
        <v>18.317001000000001</v>
      </c>
      <c r="H83" s="107">
        <v>19.223468</v>
      </c>
      <c r="I83" s="107">
        <v>20.504505999999999</v>
      </c>
      <c r="J83" s="107">
        <v>22.158128999999999</v>
      </c>
      <c r="K83" s="107">
        <v>23.803314</v>
      </c>
      <c r="L83" s="107">
        <v>25.051228999999999</v>
      </c>
      <c r="M83" s="107">
        <v>25.704001000000002</v>
      </c>
      <c r="N83" s="107">
        <v>25.867936</v>
      </c>
      <c r="O83" s="107">
        <v>27.231179999999998</v>
      </c>
      <c r="P83" s="107">
        <v>27.852335</v>
      </c>
      <c r="Q83" s="107">
        <v>28.429924</v>
      </c>
      <c r="R83" s="107">
        <v>28.995906999999999</v>
      </c>
      <c r="S83" s="107">
        <v>28.272394999999999</v>
      </c>
      <c r="T83" s="108">
        <v>29.606038000000002</v>
      </c>
      <c r="U83" s="108">
        <v>29.29683</v>
      </c>
      <c r="V83" s="108">
        <v>29.954654999999999</v>
      </c>
      <c r="W83" s="108">
        <v>31.010898000000001</v>
      </c>
      <c r="X83" s="108">
        <v>31.314243000000001</v>
      </c>
      <c r="Y83" s="108">
        <v>31.725971000000001</v>
      </c>
      <c r="Z83" s="108">
        <v>33.039498999999999</v>
      </c>
      <c r="AA83" s="108">
        <v>32.815758000000002</v>
      </c>
      <c r="AB83" s="108">
        <v>34.554457999999997</v>
      </c>
      <c r="AC83" s="108">
        <v>36.396149000000001</v>
      </c>
    </row>
    <row r="84" spans="1:29" ht="15">
      <c r="B84" s="115" t="s">
        <v>191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</row>
    <row r="85" spans="1:29">
      <c r="B85" s="133" t="s">
        <v>64</v>
      </c>
      <c r="C85" s="110">
        <v>1.35E-4</v>
      </c>
      <c r="D85" s="110">
        <v>2.2499999999999999E-4</v>
      </c>
      <c r="E85" s="110">
        <v>2.41E-4</v>
      </c>
      <c r="F85" s="110">
        <v>2.3800000000000001E-4</v>
      </c>
      <c r="G85" s="110">
        <v>2.41E-4</v>
      </c>
      <c r="H85" s="110">
        <v>1.65E-4</v>
      </c>
      <c r="I85" s="110">
        <v>1.5300000000000001E-4</v>
      </c>
      <c r="J85" s="110">
        <v>2.61E-4</v>
      </c>
      <c r="K85" s="110">
        <v>2.32E-4</v>
      </c>
      <c r="L85" s="110">
        <v>1.66E-4</v>
      </c>
      <c r="M85" s="110">
        <v>1.3999999999999999E-4</v>
      </c>
      <c r="N85" s="110">
        <v>1.36E-4</v>
      </c>
      <c r="O85" s="110">
        <v>1.3799999999999999E-4</v>
      </c>
      <c r="P85" s="110">
        <v>1.4899999999999999E-4</v>
      </c>
      <c r="Q85" s="110">
        <v>1.6100000000000001E-4</v>
      </c>
      <c r="R85" s="110">
        <v>1.9100000000000001E-4</v>
      </c>
      <c r="S85" s="110">
        <v>3.0499999999999999E-4</v>
      </c>
      <c r="T85" s="111">
        <v>3.01E-4</v>
      </c>
      <c r="U85" s="111">
        <v>3.2699999999999998E-4</v>
      </c>
      <c r="V85" s="111">
        <v>2.6400000000000002E-4</v>
      </c>
      <c r="W85" s="111">
        <v>3.19E-4</v>
      </c>
      <c r="X85" s="111">
        <v>3.7599999999999998E-4</v>
      </c>
      <c r="Y85" s="111">
        <v>3.59E-4</v>
      </c>
      <c r="Z85" s="111">
        <v>2.92E-4</v>
      </c>
      <c r="AA85" s="111">
        <v>4.4900000000000002E-4</v>
      </c>
      <c r="AB85" s="111">
        <v>3.88E-4</v>
      </c>
      <c r="AC85" s="111">
        <v>3.5E-4</v>
      </c>
    </row>
    <row r="86" spans="1:29">
      <c r="B86" s="112" t="s">
        <v>63</v>
      </c>
      <c r="C86" s="110">
        <v>14.513669999999999</v>
      </c>
      <c r="D86" s="110">
        <v>14.194724000000001</v>
      </c>
      <c r="E86" s="110">
        <v>15.231559000000001</v>
      </c>
      <c r="F86" s="110">
        <v>16.135275</v>
      </c>
      <c r="G86" s="110">
        <v>17.660962000000001</v>
      </c>
      <c r="H86" s="110">
        <v>18.388839000000001</v>
      </c>
      <c r="I86" s="110">
        <v>19.677555999999999</v>
      </c>
      <c r="J86" s="110">
        <v>21.267382000000001</v>
      </c>
      <c r="K86" s="110">
        <v>22.923936999999999</v>
      </c>
      <c r="L86" s="110">
        <v>24.222677000000001</v>
      </c>
      <c r="M86" s="110">
        <v>24.940498999999999</v>
      </c>
      <c r="N86" s="110">
        <v>25.057896</v>
      </c>
      <c r="O86" s="110">
        <v>26.398419000000001</v>
      </c>
      <c r="P86" s="110">
        <v>27.049582000000001</v>
      </c>
      <c r="Q86" s="110">
        <v>27.718572999999999</v>
      </c>
      <c r="R86" s="110">
        <v>28.125558999999999</v>
      </c>
      <c r="S86" s="110">
        <v>27.873505999999999</v>
      </c>
      <c r="T86" s="111">
        <v>28.701402999999999</v>
      </c>
      <c r="U86" s="111">
        <v>28.298334000000001</v>
      </c>
      <c r="V86" s="111">
        <v>28.884996999999998</v>
      </c>
      <c r="W86" s="111">
        <v>29.742902000000001</v>
      </c>
      <c r="X86" s="111">
        <v>29.592148000000002</v>
      </c>
      <c r="Y86" s="111">
        <v>29.937055999999998</v>
      </c>
      <c r="Z86" s="111">
        <v>31.322355999999999</v>
      </c>
      <c r="AA86" s="111">
        <v>30.977077000000001</v>
      </c>
      <c r="AB86" s="111">
        <v>34.099004999999998</v>
      </c>
      <c r="AC86" s="111">
        <v>35.887070999999999</v>
      </c>
    </row>
    <row r="87" spans="1:29">
      <c r="B87" s="112" t="s">
        <v>62</v>
      </c>
      <c r="C87" s="110">
        <v>0.40354699999999999</v>
      </c>
      <c r="D87" s="110">
        <v>0.43532900000000002</v>
      </c>
      <c r="E87" s="110">
        <v>0.39177899999999999</v>
      </c>
      <c r="F87" s="110">
        <v>0.42918499999999998</v>
      </c>
      <c r="G87" s="110">
        <v>0.46052999999999999</v>
      </c>
      <c r="H87" s="110">
        <v>0.62295100000000003</v>
      </c>
      <c r="I87" s="110">
        <v>0.628915</v>
      </c>
      <c r="J87" s="110">
        <v>0.707264</v>
      </c>
      <c r="K87" s="110">
        <v>0.70079599999999997</v>
      </c>
      <c r="L87" s="110">
        <v>0.68066199999999999</v>
      </c>
      <c r="M87" s="110">
        <v>0.65853799999999996</v>
      </c>
      <c r="N87" s="110">
        <v>0.70100200000000001</v>
      </c>
      <c r="O87" s="110">
        <v>0.75568400000000002</v>
      </c>
      <c r="P87" s="110">
        <v>0.73210299999999995</v>
      </c>
      <c r="Q87" s="110">
        <v>0.64217299999999999</v>
      </c>
      <c r="R87" s="110">
        <v>0.69077999999999995</v>
      </c>
      <c r="S87" s="110">
        <v>0.18857299999999999</v>
      </c>
      <c r="T87" s="110">
        <v>0.188107</v>
      </c>
      <c r="U87" s="110">
        <v>0.211977</v>
      </c>
      <c r="V87" s="110">
        <v>0.232123</v>
      </c>
      <c r="W87" s="110">
        <v>0.242396</v>
      </c>
      <c r="X87" s="110">
        <v>0.25005500000000003</v>
      </c>
      <c r="Y87" s="110">
        <v>0.243316</v>
      </c>
      <c r="Z87" s="110">
        <v>0.27943600000000002</v>
      </c>
      <c r="AA87" s="110">
        <v>0.31455300000000003</v>
      </c>
      <c r="AB87" s="110">
        <v>0.38912099999999999</v>
      </c>
      <c r="AC87" s="110">
        <v>0.43554100000000001</v>
      </c>
    </row>
    <row r="88" spans="1:29">
      <c r="B88" s="112" t="s">
        <v>61</v>
      </c>
      <c r="C88" s="116" t="s">
        <v>59</v>
      </c>
      <c r="D88" s="116" t="s">
        <v>59</v>
      </c>
      <c r="E88" s="116" t="s">
        <v>59</v>
      </c>
      <c r="F88" s="116" t="s">
        <v>59</v>
      </c>
      <c r="G88" s="116" t="s">
        <v>59</v>
      </c>
      <c r="H88" s="116" t="s">
        <v>59</v>
      </c>
      <c r="I88" s="116" t="s">
        <v>59</v>
      </c>
      <c r="J88" s="116" t="s">
        <v>59</v>
      </c>
      <c r="K88" s="116" t="s">
        <v>59</v>
      </c>
      <c r="L88" s="116" t="s">
        <v>59</v>
      </c>
      <c r="M88" s="116" t="s">
        <v>59</v>
      </c>
      <c r="N88" s="116" t="s">
        <v>59</v>
      </c>
      <c r="O88" s="116" t="s">
        <v>59</v>
      </c>
      <c r="P88" s="116" t="s">
        <v>59</v>
      </c>
      <c r="Q88" s="116" t="s">
        <v>59</v>
      </c>
      <c r="R88" s="116">
        <v>0.12761800000000001</v>
      </c>
      <c r="S88" s="116">
        <v>0.128612</v>
      </c>
      <c r="T88" s="116">
        <v>0.619278</v>
      </c>
      <c r="U88" s="116">
        <v>0.68537800000000004</v>
      </c>
      <c r="V88" s="116">
        <v>0.76179799999999998</v>
      </c>
      <c r="W88" s="116">
        <v>0.94751799999999997</v>
      </c>
      <c r="X88" s="116">
        <v>1.3869990000000001</v>
      </c>
      <c r="Y88" s="116">
        <v>1.456299</v>
      </c>
      <c r="Z88" s="116">
        <v>1.3634170000000001</v>
      </c>
      <c r="AA88" s="116">
        <v>1.4595130000000001</v>
      </c>
      <c r="AB88" s="116" t="s">
        <v>59</v>
      </c>
      <c r="AC88" s="116" t="s">
        <v>59</v>
      </c>
    </row>
    <row r="89" spans="1:29">
      <c r="B89" s="112" t="s">
        <v>60</v>
      </c>
      <c r="C89" s="110">
        <v>0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6" t="s">
        <v>59</v>
      </c>
      <c r="O89" s="116" t="s">
        <v>59</v>
      </c>
      <c r="P89" s="116" t="s">
        <v>59</v>
      </c>
      <c r="Q89" s="116" t="s">
        <v>59</v>
      </c>
      <c r="R89" s="116" t="s">
        <v>59</v>
      </c>
      <c r="S89" s="116" t="s">
        <v>59</v>
      </c>
      <c r="T89" s="116" t="s">
        <v>59</v>
      </c>
      <c r="U89" s="116" t="s">
        <v>59</v>
      </c>
      <c r="V89" s="116" t="s">
        <v>59</v>
      </c>
      <c r="W89" s="116" t="s">
        <v>59</v>
      </c>
      <c r="X89" s="116" t="s">
        <v>59</v>
      </c>
      <c r="Y89" s="116" t="s">
        <v>59</v>
      </c>
      <c r="Z89" s="116" t="s">
        <v>59</v>
      </c>
      <c r="AA89" s="116" t="s">
        <v>59</v>
      </c>
      <c r="AB89" s="116" t="s">
        <v>59</v>
      </c>
      <c r="AC89" s="116" t="s">
        <v>59</v>
      </c>
    </row>
    <row r="90" spans="1:29">
      <c r="B90" s="112" t="s">
        <v>53</v>
      </c>
      <c r="C90" s="110">
        <v>0.21556400000000001</v>
      </c>
      <c r="D90" s="110">
        <v>0.22109799999999999</v>
      </c>
      <c r="E90" s="110">
        <v>0.25157200000000002</v>
      </c>
      <c r="F90" s="110">
        <v>0.181621</v>
      </c>
      <c r="G90" s="110">
        <v>0.195267</v>
      </c>
      <c r="H90" s="110">
        <v>0.21151300000000001</v>
      </c>
      <c r="I90" s="110">
        <v>0.197882</v>
      </c>
      <c r="J90" s="110">
        <v>0.183223</v>
      </c>
      <c r="K90" s="110">
        <v>0.17835000000000001</v>
      </c>
      <c r="L90" s="110">
        <v>0.147725</v>
      </c>
      <c r="M90" s="110">
        <v>0.104825</v>
      </c>
      <c r="N90" s="110">
        <v>0.108903</v>
      </c>
      <c r="O90" s="110">
        <v>7.6938999999999994E-2</v>
      </c>
      <c r="P90" s="110">
        <v>7.0500999999999994E-2</v>
      </c>
      <c r="Q90" s="110">
        <v>6.9016999999999995E-2</v>
      </c>
      <c r="R90" s="110">
        <v>5.1758999999999999E-2</v>
      </c>
      <c r="S90" s="110">
        <v>8.14E-2</v>
      </c>
      <c r="T90" s="111">
        <v>9.6948999999999994E-2</v>
      </c>
      <c r="U90" s="111">
        <v>0.100813</v>
      </c>
      <c r="V90" s="111">
        <v>7.5472999999999998E-2</v>
      </c>
      <c r="W90" s="111">
        <v>7.7762999999999999E-2</v>
      </c>
      <c r="X90" s="111">
        <v>8.4664000000000003E-2</v>
      </c>
      <c r="Y90" s="111">
        <v>8.8940000000000005E-2</v>
      </c>
      <c r="Z90" s="111">
        <v>7.3997999999999994E-2</v>
      </c>
      <c r="AA90" s="111">
        <v>6.4166000000000001E-2</v>
      </c>
      <c r="AB90" s="111">
        <v>6.5944000000000003E-2</v>
      </c>
      <c r="AC90" s="111">
        <v>7.3187000000000002E-2</v>
      </c>
    </row>
    <row r="91" spans="1:29">
      <c r="B91" s="139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</row>
    <row r="92" spans="1:29">
      <c r="B92" s="115" t="s">
        <v>187</v>
      </c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</row>
    <row r="93" spans="1:29">
      <c r="B93" s="133" t="s">
        <v>64</v>
      </c>
      <c r="C93" s="110">
        <v>8.9400000000000005E-4</v>
      </c>
      <c r="D93" s="110">
        <v>1.5150000000000001E-3</v>
      </c>
      <c r="E93" s="110">
        <v>1.5169999999999999E-3</v>
      </c>
      <c r="F93" s="110">
        <v>1.421E-3</v>
      </c>
      <c r="G93" s="110">
        <v>1.315E-3</v>
      </c>
      <c r="H93" s="110">
        <v>8.5599999999999999E-4</v>
      </c>
      <c r="I93" s="110">
        <v>7.4399999999999998E-4</v>
      </c>
      <c r="J93" s="110">
        <v>1.1800000000000001E-3</v>
      </c>
      <c r="K93" s="110">
        <v>9.7599999999999998E-4</v>
      </c>
      <c r="L93" s="110">
        <v>6.6100000000000002E-4</v>
      </c>
      <c r="M93" s="110">
        <v>5.4299999999999997E-4</v>
      </c>
      <c r="N93" s="110">
        <v>5.2499999999999997E-4</v>
      </c>
      <c r="O93" s="110">
        <v>5.0799999999999999E-4</v>
      </c>
      <c r="P93" s="110">
        <v>5.3499999999999999E-4</v>
      </c>
      <c r="Q93" s="110">
        <v>5.6700000000000001E-4</v>
      </c>
      <c r="R93" s="110">
        <v>6.5799999999999995E-4</v>
      </c>
      <c r="S93" s="110">
        <v>1.0790000000000001E-3</v>
      </c>
      <c r="T93" s="111">
        <v>1.018E-3</v>
      </c>
      <c r="U93" s="111">
        <v>1.116E-3</v>
      </c>
      <c r="V93" s="111">
        <v>8.8199999999999997E-4</v>
      </c>
      <c r="W93" s="111">
        <v>1.0300000000000001E-3</v>
      </c>
      <c r="X93" s="111">
        <v>1.2019999999999999E-3</v>
      </c>
      <c r="Y93" s="111">
        <v>1.132E-3</v>
      </c>
      <c r="Z93" s="111">
        <v>8.8400000000000002E-4</v>
      </c>
      <c r="AA93" s="111">
        <v>1.3669999999999999E-3</v>
      </c>
      <c r="AB93" s="111">
        <v>1.122E-3</v>
      </c>
      <c r="AC93" s="111">
        <v>9.6100000000000005E-4</v>
      </c>
    </row>
    <row r="94" spans="1:29">
      <c r="B94" s="112" t="s">
        <v>63</v>
      </c>
      <c r="C94" s="110">
        <v>95.907950999999997</v>
      </c>
      <c r="D94" s="110">
        <v>95.578513000000001</v>
      </c>
      <c r="E94" s="110">
        <v>95.945915999999997</v>
      </c>
      <c r="F94" s="110">
        <v>96.351173000000003</v>
      </c>
      <c r="G94" s="110">
        <v>96.418418000000003</v>
      </c>
      <c r="H94" s="110">
        <v>95.658282</v>
      </c>
      <c r="I94" s="110">
        <v>95.966986000000006</v>
      </c>
      <c r="J94" s="110">
        <v>95.980041</v>
      </c>
      <c r="K94" s="110">
        <v>96.30565</v>
      </c>
      <c r="L94" s="110">
        <v>96.692569000000006</v>
      </c>
      <c r="M94" s="110">
        <v>97.029636999999994</v>
      </c>
      <c r="N94" s="110">
        <v>96.868554000000003</v>
      </c>
      <c r="O94" s="110">
        <v>96.941882000000007</v>
      </c>
      <c r="P94" s="110">
        <v>97.117825999999994</v>
      </c>
      <c r="Q94" s="110">
        <v>97.497879999999995</v>
      </c>
      <c r="R94" s="110">
        <v>96.998377000000005</v>
      </c>
      <c r="S94" s="110">
        <v>98.589121000000006</v>
      </c>
      <c r="T94" s="111">
        <v>96.944423999999998</v>
      </c>
      <c r="U94" s="111">
        <v>96.591796000000002</v>
      </c>
      <c r="V94" s="111">
        <v>96.429075999999995</v>
      </c>
      <c r="W94" s="111">
        <v>95.911128000000005</v>
      </c>
      <c r="X94" s="111">
        <v>94.500603999999996</v>
      </c>
      <c r="Y94" s="111">
        <v>94.361354000000006</v>
      </c>
      <c r="Z94" s="111">
        <v>94.802757999999997</v>
      </c>
      <c r="AA94" s="111">
        <v>94.396957999999998</v>
      </c>
      <c r="AB94" s="111">
        <v>98.681927999999999</v>
      </c>
      <c r="AC94" s="111">
        <v>98.601286000000002</v>
      </c>
    </row>
    <row r="95" spans="1:29">
      <c r="B95" s="112" t="s">
        <v>62</v>
      </c>
      <c r="C95" s="111">
        <v>2.6666829999999999</v>
      </c>
      <c r="D95" s="111">
        <v>2.9312339999999999</v>
      </c>
      <c r="E95" s="111">
        <v>2.4678749999999998</v>
      </c>
      <c r="F95" s="111">
        <v>2.562862</v>
      </c>
      <c r="G95" s="111">
        <v>2.5142220000000002</v>
      </c>
      <c r="H95" s="111">
        <v>3.2405759999999999</v>
      </c>
      <c r="I95" s="111">
        <v>3.067205</v>
      </c>
      <c r="J95" s="111">
        <v>3.1918920000000002</v>
      </c>
      <c r="K95" s="111">
        <v>2.9441099999999998</v>
      </c>
      <c r="L95" s="111">
        <v>2.717079</v>
      </c>
      <c r="M95" s="111">
        <v>2.5620039999999999</v>
      </c>
      <c r="N95" s="111">
        <v>2.709927</v>
      </c>
      <c r="O95" s="111">
        <v>2.7750710000000001</v>
      </c>
      <c r="P95" s="111">
        <v>2.6285150000000002</v>
      </c>
      <c r="Q95" s="111">
        <v>2.258791</v>
      </c>
      <c r="R95" s="111">
        <v>2.3823370000000001</v>
      </c>
      <c r="S95" s="111">
        <v>0.66698599999999997</v>
      </c>
      <c r="T95" s="111">
        <v>0.63536599999999999</v>
      </c>
      <c r="U95" s="111">
        <v>0.72355100000000006</v>
      </c>
      <c r="V95" s="111">
        <v>0.77491399999999999</v>
      </c>
      <c r="W95" s="111">
        <v>0.78164699999999998</v>
      </c>
      <c r="X95" s="111">
        <v>0.79853300000000005</v>
      </c>
      <c r="Y95" s="111">
        <v>0.76693100000000003</v>
      </c>
      <c r="Z95" s="111">
        <v>0.84576300000000004</v>
      </c>
      <c r="AA95" s="111">
        <v>0.95854399999999995</v>
      </c>
      <c r="AB95" s="111">
        <v>1.126109</v>
      </c>
      <c r="AC95" s="111">
        <v>1.1966680000000001</v>
      </c>
    </row>
    <row r="96" spans="1:29">
      <c r="B96" s="112" t="s">
        <v>61</v>
      </c>
      <c r="C96" s="113" t="s">
        <v>59</v>
      </c>
      <c r="D96" s="113" t="s">
        <v>59</v>
      </c>
      <c r="E96" s="113" t="s">
        <v>59</v>
      </c>
      <c r="F96" s="113" t="s">
        <v>59</v>
      </c>
      <c r="G96" s="113" t="s">
        <v>59</v>
      </c>
      <c r="H96" s="113" t="s">
        <v>59</v>
      </c>
      <c r="I96" s="113" t="s">
        <v>59</v>
      </c>
      <c r="J96" s="113" t="s">
        <v>59</v>
      </c>
      <c r="K96" s="113" t="s">
        <v>59</v>
      </c>
      <c r="L96" s="113" t="s">
        <v>59</v>
      </c>
      <c r="M96" s="113" t="s">
        <v>59</v>
      </c>
      <c r="N96" s="113" t="s">
        <v>59</v>
      </c>
      <c r="O96" s="113" t="s">
        <v>59</v>
      </c>
      <c r="P96" s="113" t="s">
        <v>59</v>
      </c>
      <c r="Q96" s="113" t="s">
        <v>59</v>
      </c>
      <c r="R96" s="113">
        <v>0.44012499999999999</v>
      </c>
      <c r="S96" s="113">
        <v>0.45490199999999997</v>
      </c>
      <c r="T96" s="113">
        <v>2.0917279999999998</v>
      </c>
      <c r="U96" s="113">
        <v>2.3394279999999998</v>
      </c>
      <c r="V96" s="113">
        <v>2.5431720000000002</v>
      </c>
      <c r="W96" s="113">
        <v>3.055437</v>
      </c>
      <c r="X96" s="113">
        <v>4.4292910000000001</v>
      </c>
      <c r="Y96" s="113">
        <v>4.5902440000000002</v>
      </c>
      <c r="Z96" s="113">
        <v>4.1266259999999999</v>
      </c>
      <c r="AA96" s="113">
        <v>4.447597</v>
      </c>
      <c r="AB96" s="113" t="s">
        <v>59</v>
      </c>
      <c r="AC96" s="113" t="s">
        <v>59</v>
      </c>
    </row>
    <row r="97" spans="1:29">
      <c r="B97" s="112" t="s">
        <v>60</v>
      </c>
      <c r="C97" s="111">
        <v>0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3" t="s">
        <v>59</v>
      </c>
      <c r="O97" s="113" t="s">
        <v>59</v>
      </c>
      <c r="P97" s="113" t="s">
        <v>59</v>
      </c>
      <c r="Q97" s="113" t="s">
        <v>59</v>
      </c>
      <c r="R97" s="113" t="s">
        <v>59</v>
      </c>
      <c r="S97" s="113" t="s">
        <v>59</v>
      </c>
      <c r="T97" s="113" t="s">
        <v>59</v>
      </c>
      <c r="U97" s="113" t="s">
        <v>59</v>
      </c>
      <c r="V97" s="113" t="s">
        <v>59</v>
      </c>
      <c r="W97" s="113" t="s">
        <v>59</v>
      </c>
      <c r="X97" s="113" t="s">
        <v>59</v>
      </c>
      <c r="Y97" s="113" t="s">
        <v>59</v>
      </c>
      <c r="Z97" s="113" t="s">
        <v>59</v>
      </c>
      <c r="AA97" s="113" t="s">
        <v>59</v>
      </c>
      <c r="AB97" s="113" t="s">
        <v>59</v>
      </c>
      <c r="AC97" s="113" t="s">
        <v>59</v>
      </c>
    </row>
    <row r="98" spans="1:29">
      <c r="B98" s="112" t="s">
        <v>53</v>
      </c>
      <c r="C98" s="110">
        <v>1.4244730000000001</v>
      </c>
      <c r="D98" s="110">
        <v>1.4887379999999999</v>
      </c>
      <c r="E98" s="110">
        <v>1.584692</v>
      </c>
      <c r="F98" s="110">
        <v>1.0845450000000001</v>
      </c>
      <c r="G98" s="110">
        <v>1.0660449999999999</v>
      </c>
      <c r="H98" s="110">
        <v>1.100287</v>
      </c>
      <c r="I98" s="110">
        <v>0.96506400000000003</v>
      </c>
      <c r="J98" s="110">
        <v>0.82688799999999996</v>
      </c>
      <c r="K98" s="110">
        <v>0.74926300000000001</v>
      </c>
      <c r="L98" s="110">
        <v>0.58969000000000005</v>
      </c>
      <c r="M98" s="110">
        <v>0.40781499999999998</v>
      </c>
      <c r="N98" s="110">
        <v>0.42099500000000001</v>
      </c>
      <c r="O98" s="110">
        <v>0.28253899999999998</v>
      </c>
      <c r="P98" s="110">
        <v>0.25312400000000002</v>
      </c>
      <c r="Q98" s="110">
        <v>0.24276300000000001</v>
      </c>
      <c r="R98" s="110">
        <v>0.178503</v>
      </c>
      <c r="S98" s="110">
        <v>0.28791299999999997</v>
      </c>
      <c r="T98" s="111">
        <v>0.32746399999999998</v>
      </c>
      <c r="U98" s="111">
        <v>0.344109</v>
      </c>
      <c r="V98" s="111">
        <v>0.25195600000000001</v>
      </c>
      <c r="W98" s="111">
        <v>0.25075900000000001</v>
      </c>
      <c r="X98" s="111">
        <v>0.27037</v>
      </c>
      <c r="Y98" s="111">
        <v>0.280339</v>
      </c>
      <c r="Z98" s="111">
        <v>0.223969</v>
      </c>
      <c r="AA98" s="111">
        <v>0.19553400000000001</v>
      </c>
      <c r="AB98" s="111">
        <v>0.19084100000000001</v>
      </c>
      <c r="AC98" s="111">
        <v>0.20108599999999999</v>
      </c>
    </row>
    <row r="99" spans="1:29">
      <c r="B99" s="4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</row>
    <row r="100" spans="1:29">
      <c r="A100" s="105"/>
      <c r="B100" s="140" t="s">
        <v>192</v>
      </c>
      <c r="C100" s="107">
        <v>70.227675000000005</v>
      </c>
      <c r="D100" s="107">
        <v>70.185353000000006</v>
      </c>
      <c r="E100" s="107">
        <v>70.164162000000005</v>
      </c>
      <c r="F100" s="107">
        <v>70.195143999999999</v>
      </c>
      <c r="G100" s="107">
        <v>70.455100000000002</v>
      </c>
      <c r="H100" s="107">
        <v>70.724840999999998</v>
      </c>
      <c r="I100" s="107">
        <v>70.975517999999994</v>
      </c>
      <c r="J100" s="107">
        <v>71.194237999999999</v>
      </c>
      <c r="K100" s="107">
        <v>70.738444999999999</v>
      </c>
      <c r="L100" s="107">
        <v>70.946522999999999</v>
      </c>
      <c r="M100" s="107">
        <v>70.952979999999997</v>
      </c>
      <c r="N100" s="107">
        <v>71.047364999999999</v>
      </c>
      <c r="O100" s="107">
        <v>71.072666999999996</v>
      </c>
      <c r="P100" s="107">
        <v>71.071291000000002</v>
      </c>
      <c r="Q100" s="107">
        <v>70.606711000000004</v>
      </c>
      <c r="R100" s="107">
        <v>70.271051</v>
      </c>
      <c r="S100" s="107">
        <v>69.765236999999999</v>
      </c>
      <c r="T100" s="108">
        <v>69.315251000000004</v>
      </c>
      <c r="U100" s="108">
        <v>68.921876999999995</v>
      </c>
      <c r="V100" s="108">
        <v>68.641604000000001</v>
      </c>
      <c r="W100" s="108">
        <v>68.337344000000002</v>
      </c>
      <c r="X100" s="108">
        <v>67.956442999999993</v>
      </c>
      <c r="Y100" s="108">
        <v>67.645534999999995</v>
      </c>
      <c r="Z100" s="108">
        <v>67.434669999999997</v>
      </c>
      <c r="AA100" s="108">
        <v>67.186831999999995</v>
      </c>
      <c r="AB100" s="108">
        <v>67.332037</v>
      </c>
      <c r="AC100" s="108">
        <v>67.084001000000001</v>
      </c>
    </row>
    <row r="102" spans="1:29" ht="15.5">
      <c r="A102" s="99" t="s">
        <v>255</v>
      </c>
      <c r="B102" s="100"/>
      <c r="C102" s="100"/>
      <c r="D102" s="100"/>
      <c r="E102" s="100"/>
      <c r="F102" s="100"/>
      <c r="G102" s="100"/>
      <c r="H102" s="101"/>
      <c r="I102" s="101"/>
      <c r="J102" s="101"/>
      <c r="K102" s="101"/>
      <c r="L102" s="102"/>
      <c r="M102" s="102"/>
      <c r="N102" s="102"/>
      <c r="O102" s="102"/>
    </row>
    <row r="104" spans="1:29" ht="15.5">
      <c r="C104" s="101"/>
      <c r="D104" s="101"/>
      <c r="E104" s="102"/>
      <c r="F104" s="102"/>
      <c r="H104" s="5"/>
      <c r="I104" s="5"/>
      <c r="J104" s="5"/>
      <c r="K104" s="5"/>
      <c r="L104" s="102"/>
    </row>
    <row r="105" spans="1:29">
      <c r="C105" s="103">
        <v>1990</v>
      </c>
      <c r="D105" s="103">
        <v>1991</v>
      </c>
      <c r="E105" s="103">
        <v>1992</v>
      </c>
      <c r="F105" s="103">
        <v>1993</v>
      </c>
      <c r="G105" s="103">
        <v>1994</v>
      </c>
      <c r="H105" s="103">
        <v>1995</v>
      </c>
      <c r="I105" s="103">
        <v>1996</v>
      </c>
      <c r="J105" s="103">
        <v>1997</v>
      </c>
      <c r="K105" s="103">
        <v>1998</v>
      </c>
      <c r="L105" s="103">
        <v>1999</v>
      </c>
      <c r="M105" s="103">
        <v>2000</v>
      </c>
      <c r="N105" s="103">
        <v>2001</v>
      </c>
      <c r="O105" s="103">
        <v>2002</v>
      </c>
      <c r="P105" s="103">
        <v>2003</v>
      </c>
      <c r="Q105" s="103">
        <v>2004</v>
      </c>
      <c r="R105" s="103">
        <v>2005</v>
      </c>
      <c r="S105" s="103">
        <v>2006</v>
      </c>
      <c r="T105" s="104">
        <v>2007</v>
      </c>
      <c r="U105" s="104">
        <v>2008</v>
      </c>
      <c r="V105" s="104">
        <v>2009</v>
      </c>
      <c r="W105" s="104">
        <v>2010</v>
      </c>
      <c r="X105" s="104">
        <v>2011</v>
      </c>
      <c r="Y105" s="104">
        <v>2012</v>
      </c>
      <c r="Z105" s="104">
        <v>2013</v>
      </c>
      <c r="AA105" s="104">
        <v>2014</v>
      </c>
      <c r="AB105" s="104">
        <v>2015</v>
      </c>
      <c r="AC105" s="104">
        <v>2016</v>
      </c>
    </row>
    <row r="106" spans="1:29">
      <c r="A106" s="135"/>
    </row>
    <row r="107" spans="1:29">
      <c r="A107" s="105"/>
      <c r="B107" s="124" t="s">
        <v>256</v>
      </c>
      <c r="C107" s="107">
        <v>46.002054999999999</v>
      </c>
      <c r="D107" s="107">
        <v>47.956003000000003</v>
      </c>
      <c r="E107" s="107">
        <v>46.714208999999997</v>
      </c>
      <c r="F107" s="107">
        <v>42.719963999999997</v>
      </c>
      <c r="G107" s="107">
        <v>40.932747999999997</v>
      </c>
      <c r="H107" s="107">
        <v>50.688490000000002</v>
      </c>
      <c r="I107" s="107">
        <v>42.980851000000001</v>
      </c>
      <c r="J107" s="107">
        <v>48.714554999999997</v>
      </c>
      <c r="K107" s="107">
        <v>47.241385000000001</v>
      </c>
      <c r="L107" s="107">
        <v>46.138572000000003</v>
      </c>
      <c r="M107" s="107">
        <v>50.272294000000002</v>
      </c>
      <c r="N107" s="107">
        <v>47.957796000000002</v>
      </c>
      <c r="O107" s="107">
        <v>55.432774999999999</v>
      </c>
      <c r="P107" s="107">
        <v>57.827078</v>
      </c>
      <c r="Q107" s="107">
        <v>51.987735999999998</v>
      </c>
      <c r="R107" s="107">
        <v>55.473081999999998</v>
      </c>
      <c r="S107" s="107">
        <v>50.461962</v>
      </c>
      <c r="T107" s="108">
        <v>54.472776000000003</v>
      </c>
      <c r="U107" s="108">
        <v>57.415605999999997</v>
      </c>
      <c r="V107" s="108">
        <v>56.214841</v>
      </c>
      <c r="W107" s="108">
        <v>60.082360000000001</v>
      </c>
      <c r="X107" s="108">
        <v>62.590218</v>
      </c>
      <c r="Y107" s="108">
        <v>57.344845999999997</v>
      </c>
      <c r="Z107" s="108">
        <v>60.766948999999997</v>
      </c>
      <c r="AA107" s="108">
        <v>56.85528</v>
      </c>
      <c r="AB107" s="108">
        <v>55.094645</v>
      </c>
      <c r="AC107" s="108">
        <v>50.896061000000003</v>
      </c>
    </row>
    <row r="108" spans="1:29">
      <c r="B108" s="109" t="s">
        <v>186</v>
      </c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</row>
    <row r="109" spans="1:29">
      <c r="B109" s="112" t="s">
        <v>65</v>
      </c>
      <c r="C109" s="110">
        <v>3.0990000000000002</v>
      </c>
      <c r="D109" s="110">
        <v>3.0649999999999999</v>
      </c>
      <c r="E109" s="110">
        <v>2.9430000000000001</v>
      </c>
      <c r="F109" s="110">
        <v>2.9129999999999998</v>
      </c>
      <c r="G109" s="110">
        <v>2.96</v>
      </c>
      <c r="H109" s="110">
        <v>2.992</v>
      </c>
      <c r="I109" s="110">
        <v>3.0249999999999999</v>
      </c>
      <c r="J109" s="110">
        <v>2.9750000000000001</v>
      </c>
      <c r="K109" s="110">
        <v>2.8580000000000001</v>
      </c>
      <c r="L109" s="110">
        <v>3.0070000000000001</v>
      </c>
      <c r="M109" s="110">
        <v>3.1219999999999999</v>
      </c>
      <c r="N109" s="110">
        <v>3.0739999999999998</v>
      </c>
      <c r="O109" s="110">
        <v>3.35</v>
      </c>
      <c r="P109" s="110">
        <v>3.3860000000000001</v>
      </c>
      <c r="Q109" s="110">
        <v>3.4540000000000002</v>
      </c>
      <c r="R109" s="110">
        <v>3.5339999999999998</v>
      </c>
      <c r="S109" s="110">
        <v>3.496</v>
      </c>
      <c r="T109" s="111">
        <v>3.2770000000000001</v>
      </c>
      <c r="U109" s="111">
        <v>3.7759999999999998</v>
      </c>
      <c r="V109" s="111">
        <v>3.4260000000000002</v>
      </c>
      <c r="W109" s="111">
        <v>3.5910000000000002</v>
      </c>
      <c r="X109" s="111">
        <v>3.7149999999999999</v>
      </c>
      <c r="Y109" s="111">
        <v>3.6819999999999999</v>
      </c>
      <c r="Z109" s="111">
        <v>4.0810000000000004</v>
      </c>
      <c r="AA109" s="111">
        <v>2.9390000000000001</v>
      </c>
      <c r="AB109" s="111">
        <v>3.0249999999999999</v>
      </c>
      <c r="AC109" s="111">
        <v>3.0009999999999999</v>
      </c>
    </row>
    <row r="110" spans="1:29">
      <c r="B110" s="133" t="s">
        <v>64</v>
      </c>
      <c r="C110" s="110">
        <v>0.46833000000000002</v>
      </c>
      <c r="D110" s="110">
        <v>5.3655000000000001E-2</v>
      </c>
      <c r="E110" s="110">
        <v>9.4133999999999995E-2</v>
      </c>
      <c r="F110" s="110">
        <v>0.141429</v>
      </c>
      <c r="G110" s="110">
        <v>0.24038599999999999</v>
      </c>
      <c r="H110" s="110">
        <v>0.87896399999999997</v>
      </c>
      <c r="I110" s="110">
        <v>0.89114300000000002</v>
      </c>
      <c r="J110" s="110">
        <v>0.45738099999999998</v>
      </c>
      <c r="K110" s="110">
        <v>0.70544600000000002</v>
      </c>
      <c r="L110" s="110">
        <v>0.89549900000000004</v>
      </c>
      <c r="M110" s="110">
        <v>1.296961</v>
      </c>
      <c r="N110" s="110">
        <v>0.83010799999999996</v>
      </c>
      <c r="O110" s="110">
        <v>0.75936499999999996</v>
      </c>
      <c r="P110" s="110">
        <v>0.72741199999999995</v>
      </c>
      <c r="Q110" s="110">
        <v>0.66090800000000005</v>
      </c>
      <c r="R110" s="110">
        <v>0.62578400000000001</v>
      </c>
      <c r="S110" s="110">
        <v>0.54375899999999999</v>
      </c>
      <c r="T110" s="111">
        <v>0.65261400000000003</v>
      </c>
      <c r="U110" s="111">
        <v>0.64413799999999999</v>
      </c>
      <c r="V110" s="111">
        <v>0.77734899999999996</v>
      </c>
      <c r="W110" s="111">
        <v>0.66155900000000001</v>
      </c>
      <c r="X110" s="111">
        <v>0.36501800000000001</v>
      </c>
      <c r="Y110" s="111">
        <v>0.67856799999999995</v>
      </c>
      <c r="Z110" s="111">
        <v>0.68348600000000004</v>
      </c>
      <c r="AA110" s="111">
        <v>2.2532749999999999</v>
      </c>
      <c r="AB110" s="111">
        <v>2.5188220000000001</v>
      </c>
      <c r="AC110" s="111">
        <v>2.8218670000000001</v>
      </c>
    </row>
    <row r="111" spans="1:29">
      <c r="B111" s="112" t="s">
        <v>63</v>
      </c>
      <c r="C111" s="110">
        <v>6.4567959999999998</v>
      </c>
      <c r="D111" s="110">
        <v>4.3879060000000001</v>
      </c>
      <c r="E111" s="110">
        <v>3.8163480000000001</v>
      </c>
      <c r="F111" s="110">
        <v>3.6715979999999999</v>
      </c>
      <c r="G111" s="110">
        <v>2.6299709999999998</v>
      </c>
      <c r="H111" s="110">
        <v>8.1710729999999998</v>
      </c>
      <c r="I111" s="110">
        <v>3.1462650000000001</v>
      </c>
      <c r="J111" s="110">
        <v>3.5132219999999998</v>
      </c>
      <c r="K111" s="110">
        <v>2.8002069999999999</v>
      </c>
      <c r="L111" s="110">
        <v>2.4917959999999999</v>
      </c>
      <c r="M111" s="110">
        <v>2.6695829999999998</v>
      </c>
      <c r="N111" s="110">
        <v>0.64618900000000001</v>
      </c>
      <c r="O111" s="110">
        <v>0.64148099999999997</v>
      </c>
      <c r="P111" s="110">
        <v>1.03217</v>
      </c>
      <c r="Q111" s="110">
        <v>0.98199800000000004</v>
      </c>
      <c r="R111" s="110">
        <v>0.51426400000000005</v>
      </c>
      <c r="S111" s="110">
        <v>0.72341599999999995</v>
      </c>
      <c r="T111" s="111">
        <v>0.99841899999999995</v>
      </c>
      <c r="U111" s="111">
        <v>0.57605399999999995</v>
      </c>
      <c r="V111" s="111">
        <v>0.70660100000000003</v>
      </c>
      <c r="W111" s="111">
        <v>0.66753399999999996</v>
      </c>
      <c r="X111" s="111">
        <v>0.76517900000000005</v>
      </c>
      <c r="Y111" s="111">
        <v>0.941083</v>
      </c>
      <c r="Z111" s="111">
        <v>1.137945</v>
      </c>
      <c r="AA111" s="111">
        <v>1.4494610000000001</v>
      </c>
      <c r="AB111" s="111">
        <v>1.451751</v>
      </c>
      <c r="AC111" s="111">
        <v>1.7520119999999999</v>
      </c>
    </row>
    <row r="112" spans="1:29">
      <c r="B112" s="112" t="s">
        <v>62</v>
      </c>
      <c r="C112" s="110">
        <v>33.212417000000002</v>
      </c>
      <c r="D112" s="110">
        <v>37.696047</v>
      </c>
      <c r="E112" s="110">
        <v>37.066220999999999</v>
      </c>
      <c r="F112" s="110">
        <v>33.652633999999999</v>
      </c>
      <c r="G112" s="110">
        <v>35.097991</v>
      </c>
      <c r="H112" s="110">
        <v>38.461083000000002</v>
      </c>
      <c r="I112" s="110">
        <v>35.917645999999998</v>
      </c>
      <c r="J112" s="110">
        <v>41.768951999999999</v>
      </c>
      <c r="K112" s="110">
        <v>40.877732000000002</v>
      </c>
      <c r="L112" s="110">
        <v>39.744276999999997</v>
      </c>
      <c r="M112" s="110">
        <v>43.183750000000003</v>
      </c>
      <c r="N112" s="110">
        <v>43.026017000000003</v>
      </c>
      <c r="O112" s="110">
        <v>49.977559999999997</v>
      </c>
      <c r="P112" s="110">
        <v>51.925756</v>
      </c>
      <c r="Q112" s="110">
        <v>45.477358000000002</v>
      </c>
      <c r="R112" s="110">
        <v>47.363886000000001</v>
      </c>
      <c r="S112" s="110">
        <v>45.695265999999997</v>
      </c>
      <c r="T112" s="110">
        <v>49.522663999999999</v>
      </c>
      <c r="U112" s="110">
        <v>52.405186</v>
      </c>
      <c r="V112" s="110">
        <v>51.285676000000002</v>
      </c>
      <c r="W112" s="110">
        <v>55.140509999999999</v>
      </c>
      <c r="X112" s="110">
        <v>57.707676999999997</v>
      </c>
      <c r="Y112" s="110">
        <v>51.995151999999997</v>
      </c>
      <c r="Z112" s="110">
        <v>54.812533999999999</v>
      </c>
      <c r="AA112" s="110">
        <v>50.142048000000003</v>
      </c>
      <c r="AB112" s="110">
        <v>48.099072999999997</v>
      </c>
      <c r="AC112" s="110">
        <v>43.321182</v>
      </c>
    </row>
    <row r="113" spans="1:29">
      <c r="B113" s="112" t="s">
        <v>61</v>
      </c>
      <c r="C113" s="116" t="s">
        <v>59</v>
      </c>
      <c r="D113" s="116" t="s">
        <v>59</v>
      </c>
      <c r="E113" s="116" t="s">
        <v>59</v>
      </c>
      <c r="F113" s="116" t="s">
        <v>59</v>
      </c>
      <c r="G113" s="116" t="s">
        <v>59</v>
      </c>
      <c r="H113" s="116" t="s">
        <v>59</v>
      </c>
      <c r="I113" s="116" t="s">
        <v>59</v>
      </c>
      <c r="J113" s="116" t="s">
        <v>59</v>
      </c>
      <c r="K113" s="116" t="s">
        <v>59</v>
      </c>
      <c r="L113" s="116" t="s">
        <v>59</v>
      </c>
      <c r="M113" s="116" t="s">
        <v>59</v>
      </c>
      <c r="N113" s="116" t="s">
        <v>59</v>
      </c>
      <c r="O113" s="116" t="s">
        <v>59</v>
      </c>
      <c r="P113" s="116" t="s">
        <v>59</v>
      </c>
      <c r="Q113" s="116" t="s">
        <v>59</v>
      </c>
      <c r="R113" s="116">
        <v>2.4229999999999998E-3</v>
      </c>
      <c r="S113" s="116">
        <v>3.5209999999999998E-3</v>
      </c>
      <c r="T113" s="116">
        <v>2.2078E-2</v>
      </c>
      <c r="U113" s="116">
        <v>1.4227E-2</v>
      </c>
      <c r="V113" s="116">
        <v>1.9213999999999998E-2</v>
      </c>
      <c r="W113" s="116">
        <v>2.1758E-2</v>
      </c>
      <c r="X113" s="116">
        <v>3.7344000000000002E-2</v>
      </c>
      <c r="Y113" s="116">
        <v>4.8043000000000002E-2</v>
      </c>
      <c r="Z113" s="116">
        <v>5.1984000000000002E-2</v>
      </c>
      <c r="AA113" s="116">
        <v>7.1496000000000004E-2</v>
      </c>
      <c r="AB113" s="116" t="s">
        <v>59</v>
      </c>
      <c r="AC113" s="116" t="s">
        <v>59</v>
      </c>
    </row>
    <row r="114" spans="1:29">
      <c r="B114" s="112" t="s">
        <v>60</v>
      </c>
      <c r="C114" s="110">
        <v>0</v>
      </c>
      <c r="D114" s="110">
        <v>0</v>
      </c>
      <c r="E114" s="110">
        <v>0</v>
      </c>
      <c r="F114" s="110">
        <v>0</v>
      </c>
      <c r="G114" s="110">
        <v>0</v>
      </c>
      <c r="H114" s="110">
        <v>0</v>
      </c>
      <c r="I114" s="110">
        <v>0</v>
      </c>
      <c r="J114" s="110">
        <v>0</v>
      </c>
      <c r="K114" s="110">
        <v>0</v>
      </c>
      <c r="L114" s="110">
        <v>0</v>
      </c>
      <c r="M114" s="110">
        <v>0</v>
      </c>
      <c r="N114" s="116" t="s">
        <v>59</v>
      </c>
      <c r="O114" s="116" t="s">
        <v>59</v>
      </c>
      <c r="P114" s="116" t="s">
        <v>59</v>
      </c>
      <c r="Q114" s="116" t="s">
        <v>59</v>
      </c>
      <c r="R114" s="116" t="s">
        <v>59</v>
      </c>
      <c r="S114" s="116" t="s">
        <v>59</v>
      </c>
      <c r="T114" s="116" t="s">
        <v>59</v>
      </c>
      <c r="U114" s="116" t="s">
        <v>59</v>
      </c>
      <c r="V114" s="116" t="s">
        <v>59</v>
      </c>
      <c r="W114" s="116" t="s">
        <v>59</v>
      </c>
      <c r="X114" s="116" t="s">
        <v>59</v>
      </c>
      <c r="Y114" s="116" t="s">
        <v>59</v>
      </c>
      <c r="Z114" s="116" t="s">
        <v>59</v>
      </c>
      <c r="AA114" s="116" t="s">
        <v>59</v>
      </c>
      <c r="AB114" s="116" t="s">
        <v>59</v>
      </c>
      <c r="AC114" s="116" t="s">
        <v>59</v>
      </c>
    </row>
    <row r="115" spans="1:29">
      <c r="B115" s="112" t="s">
        <v>53</v>
      </c>
      <c r="C115" s="110">
        <v>2.7655120000000002</v>
      </c>
      <c r="D115" s="110">
        <v>2.7533949999999998</v>
      </c>
      <c r="E115" s="110">
        <v>2.7945069999999999</v>
      </c>
      <c r="F115" s="110">
        <v>2.3413029999999999</v>
      </c>
      <c r="G115" s="110">
        <v>4.4000000000000003E-3</v>
      </c>
      <c r="H115" s="110">
        <v>0.18537000000000001</v>
      </c>
      <c r="I115" s="110">
        <v>7.9699999999999997E-4</v>
      </c>
      <c r="J115" s="110">
        <v>0</v>
      </c>
      <c r="K115" s="110">
        <v>0</v>
      </c>
      <c r="L115" s="110">
        <v>0</v>
      </c>
      <c r="M115" s="110">
        <v>0</v>
      </c>
      <c r="N115" s="110">
        <v>0.38148300000000002</v>
      </c>
      <c r="O115" s="110">
        <v>0.70436900000000002</v>
      </c>
      <c r="P115" s="110">
        <v>0.75573900000000005</v>
      </c>
      <c r="Q115" s="110">
        <v>1.4134709999999999</v>
      </c>
      <c r="R115" s="110">
        <v>3.432725</v>
      </c>
      <c r="S115" s="110">
        <v>0</v>
      </c>
      <c r="T115" s="111">
        <v>0</v>
      </c>
      <c r="U115" s="111">
        <v>0</v>
      </c>
      <c r="V115" s="111">
        <v>0</v>
      </c>
      <c r="W115" s="111">
        <v>0</v>
      </c>
      <c r="X115" s="111">
        <v>0</v>
      </c>
      <c r="Y115" s="111">
        <v>0</v>
      </c>
      <c r="Z115" s="111">
        <v>0</v>
      </c>
      <c r="AA115" s="111">
        <v>0</v>
      </c>
      <c r="AB115" s="111">
        <v>0</v>
      </c>
      <c r="AC115" s="111">
        <v>0</v>
      </c>
    </row>
    <row r="116" spans="1:29">
      <c r="B116" s="139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</row>
    <row r="117" spans="1:29">
      <c r="B117" s="115" t="s">
        <v>187</v>
      </c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</row>
    <row r="118" spans="1:29">
      <c r="B118" s="112" t="s">
        <v>65</v>
      </c>
      <c r="C118" s="110">
        <v>6.736656</v>
      </c>
      <c r="D118" s="110">
        <v>6.3912750000000003</v>
      </c>
      <c r="E118" s="110">
        <v>6.3000100000000003</v>
      </c>
      <c r="F118" s="110">
        <v>6.8188259999999996</v>
      </c>
      <c r="G118" s="110">
        <v>7.2313739999999997</v>
      </c>
      <c r="H118" s="110">
        <v>5.9027209999999997</v>
      </c>
      <c r="I118" s="110">
        <v>7.0380180000000001</v>
      </c>
      <c r="J118" s="110">
        <v>6.1070039999999999</v>
      </c>
      <c r="K118" s="110">
        <v>6.0497800000000002</v>
      </c>
      <c r="L118" s="110">
        <v>6.5173240000000003</v>
      </c>
      <c r="M118" s="110">
        <v>6.2101800000000003</v>
      </c>
      <c r="N118" s="110">
        <v>6.409802</v>
      </c>
      <c r="O118" s="110">
        <v>6.0433560000000002</v>
      </c>
      <c r="P118" s="110">
        <v>5.8553879999999996</v>
      </c>
      <c r="Q118" s="110">
        <v>6.6438750000000004</v>
      </c>
      <c r="R118" s="110">
        <v>6.3706569999999996</v>
      </c>
      <c r="S118" s="110">
        <v>6.9279909999999996</v>
      </c>
      <c r="T118" s="111">
        <v>6.0158490000000002</v>
      </c>
      <c r="U118" s="111">
        <v>6.5766090000000004</v>
      </c>
      <c r="V118" s="111">
        <v>6.0944760000000002</v>
      </c>
      <c r="W118" s="111">
        <v>5.9767960000000002</v>
      </c>
      <c r="X118" s="111">
        <v>5.9354319999999996</v>
      </c>
      <c r="Y118" s="111">
        <v>6.4208040000000004</v>
      </c>
      <c r="Z118" s="111">
        <v>6.7158220000000002</v>
      </c>
      <c r="AA118" s="111">
        <v>5.1692650000000002</v>
      </c>
      <c r="AB118" s="111">
        <v>5.4905520000000001</v>
      </c>
      <c r="AC118" s="111">
        <v>5.896331</v>
      </c>
    </row>
    <row r="119" spans="1:29">
      <c r="B119" s="133" t="s">
        <v>64</v>
      </c>
      <c r="C119" s="110">
        <v>1.0180640000000001</v>
      </c>
      <c r="D119" s="110">
        <v>0.111883</v>
      </c>
      <c r="E119" s="110">
        <v>0.20150999999999999</v>
      </c>
      <c r="F119" s="110">
        <v>0.33106000000000002</v>
      </c>
      <c r="G119" s="110">
        <v>0.58726999999999996</v>
      </c>
      <c r="H119" s="110">
        <v>1.734051</v>
      </c>
      <c r="I119" s="110">
        <v>2.0733489999999999</v>
      </c>
      <c r="J119" s="110">
        <v>0.93889999999999996</v>
      </c>
      <c r="K119" s="110">
        <v>1.493279</v>
      </c>
      <c r="L119" s="110">
        <v>1.9408890000000001</v>
      </c>
      <c r="M119" s="110">
        <v>2.5798719999999999</v>
      </c>
      <c r="N119" s="110">
        <v>1.7309129999999999</v>
      </c>
      <c r="O119" s="110">
        <v>1.3698840000000001</v>
      </c>
      <c r="P119" s="110">
        <v>1.2579089999999999</v>
      </c>
      <c r="Q119" s="110">
        <v>1.2712779999999999</v>
      </c>
      <c r="R119" s="110">
        <v>1.1280859999999999</v>
      </c>
      <c r="S119" s="110">
        <v>1.0775619999999999</v>
      </c>
      <c r="T119" s="111">
        <v>1.1980550000000001</v>
      </c>
      <c r="U119" s="111">
        <v>1.1218870000000001</v>
      </c>
      <c r="V119" s="111">
        <v>1.382819</v>
      </c>
      <c r="W119" s="111">
        <v>1.101086</v>
      </c>
      <c r="X119" s="111">
        <v>0.58318599999999998</v>
      </c>
      <c r="Y119" s="111">
        <v>1.183311</v>
      </c>
      <c r="Z119" s="111">
        <v>1.1247670000000001</v>
      </c>
      <c r="AA119" s="111">
        <v>3.9631750000000001</v>
      </c>
      <c r="AB119" s="111">
        <v>4.571809</v>
      </c>
      <c r="AC119" s="111">
        <v>5.5443709999999999</v>
      </c>
    </row>
    <row r="120" spans="1:29">
      <c r="B120" s="112" t="s">
        <v>63</v>
      </c>
      <c r="C120" s="110">
        <v>14.035886</v>
      </c>
      <c r="D120" s="110">
        <v>9.1498570000000008</v>
      </c>
      <c r="E120" s="110">
        <v>8.1695650000000004</v>
      </c>
      <c r="F120" s="110">
        <v>8.5945710000000002</v>
      </c>
      <c r="G120" s="110">
        <v>6.4251019999999999</v>
      </c>
      <c r="H120" s="110">
        <v>16.120173999999999</v>
      </c>
      <c r="I120" s="110">
        <v>7.3201549999999997</v>
      </c>
      <c r="J120" s="110">
        <v>7.2118529999999996</v>
      </c>
      <c r="K120" s="110">
        <v>5.9274449999999996</v>
      </c>
      <c r="L120" s="110">
        <v>5.4006790000000002</v>
      </c>
      <c r="M120" s="110">
        <v>5.3102470000000004</v>
      </c>
      <c r="N120" s="110">
        <v>1.3474120000000001</v>
      </c>
      <c r="O120" s="110">
        <v>1.1572229999999999</v>
      </c>
      <c r="P120" s="110">
        <v>1.7849250000000001</v>
      </c>
      <c r="Q120" s="110">
        <v>1.8889039999999999</v>
      </c>
      <c r="R120" s="110">
        <v>0.92705199999999999</v>
      </c>
      <c r="S120" s="110">
        <v>1.4335869999999999</v>
      </c>
      <c r="T120" s="111">
        <v>1.832878</v>
      </c>
      <c r="U120" s="111">
        <v>1.003306</v>
      </c>
      <c r="V120" s="111">
        <v>1.256966</v>
      </c>
      <c r="W120" s="111">
        <v>1.111032</v>
      </c>
      <c r="X120" s="111">
        <v>1.222521</v>
      </c>
      <c r="Y120" s="111">
        <v>1.6410940000000001</v>
      </c>
      <c r="Z120" s="111">
        <v>1.8726370000000001</v>
      </c>
      <c r="AA120" s="111">
        <v>2.5493860000000002</v>
      </c>
      <c r="AB120" s="111">
        <v>2.6350120000000001</v>
      </c>
      <c r="AC120" s="111">
        <v>3.4423339999999998</v>
      </c>
    </row>
    <row r="121" spans="1:29">
      <c r="B121" s="112" t="s">
        <v>62</v>
      </c>
      <c r="C121" s="111">
        <v>72.197680000000005</v>
      </c>
      <c r="D121" s="111">
        <v>78.605481999999995</v>
      </c>
      <c r="E121" s="111">
        <v>79.346779999999995</v>
      </c>
      <c r="F121" s="111">
        <v>78.774958999999996</v>
      </c>
      <c r="G121" s="111">
        <v>85.745503999999997</v>
      </c>
      <c r="H121" s="111">
        <v>75.877350000000007</v>
      </c>
      <c r="I121" s="111">
        <v>83.566624000000004</v>
      </c>
      <c r="J121" s="111">
        <v>85.742242000000005</v>
      </c>
      <c r="K121" s="111">
        <v>86.529494999999997</v>
      </c>
      <c r="L121" s="111">
        <v>86.141109</v>
      </c>
      <c r="M121" s="111">
        <v>85.899700999999993</v>
      </c>
      <c r="N121" s="111">
        <v>89.716417000000007</v>
      </c>
      <c r="O121" s="111">
        <v>90.158863999999994</v>
      </c>
      <c r="P121" s="111">
        <v>89.794882000000001</v>
      </c>
      <c r="Q121" s="111">
        <v>87.477087999999995</v>
      </c>
      <c r="R121" s="111">
        <v>85.381746000000007</v>
      </c>
      <c r="S121" s="111">
        <v>90.553883999999996</v>
      </c>
      <c r="T121" s="111">
        <v>90.912688000000003</v>
      </c>
      <c r="U121" s="111">
        <v>91.273418000000007</v>
      </c>
      <c r="V121" s="111">
        <v>91.231560999999999</v>
      </c>
      <c r="W121" s="111">
        <v>91.774872000000002</v>
      </c>
      <c r="X121" s="111">
        <v>92.199195000000003</v>
      </c>
      <c r="Y121" s="111">
        <v>90.671012000000005</v>
      </c>
      <c r="Z121" s="111">
        <v>90.201227000000003</v>
      </c>
      <c r="AA121" s="111">
        <v>88.192421999999993</v>
      </c>
      <c r="AB121" s="111">
        <v>87.302627000000001</v>
      </c>
      <c r="AC121" s="111">
        <v>85.116964999999993</v>
      </c>
    </row>
    <row r="122" spans="1:29">
      <c r="B122" s="112" t="s">
        <v>61</v>
      </c>
      <c r="C122" s="113" t="s">
        <v>59</v>
      </c>
      <c r="D122" s="113" t="s">
        <v>59</v>
      </c>
      <c r="E122" s="113" t="s">
        <v>59</v>
      </c>
      <c r="F122" s="113" t="s">
        <v>59</v>
      </c>
      <c r="G122" s="113" t="s">
        <v>59</v>
      </c>
      <c r="H122" s="113" t="s">
        <v>59</v>
      </c>
      <c r="I122" s="113" t="s">
        <v>59</v>
      </c>
      <c r="J122" s="113" t="s">
        <v>59</v>
      </c>
      <c r="K122" s="113" t="s">
        <v>59</v>
      </c>
      <c r="L122" s="113" t="s">
        <v>59</v>
      </c>
      <c r="M122" s="113" t="s">
        <v>59</v>
      </c>
      <c r="N122" s="113" t="s">
        <v>59</v>
      </c>
      <c r="O122" s="113" t="s">
        <v>59</v>
      </c>
      <c r="P122" s="113" t="s">
        <v>59</v>
      </c>
      <c r="Q122" s="113" t="s">
        <v>59</v>
      </c>
      <c r="R122" s="113">
        <v>4.3670000000000002E-3</v>
      </c>
      <c r="S122" s="113">
        <v>6.9769999999999997E-3</v>
      </c>
      <c r="T122" s="113">
        <v>4.0529999999999997E-2</v>
      </c>
      <c r="U122" s="113">
        <v>2.478E-2</v>
      </c>
      <c r="V122" s="113">
        <v>3.4179000000000001E-2</v>
      </c>
      <c r="W122" s="113">
        <v>3.6213000000000002E-2</v>
      </c>
      <c r="X122" s="113">
        <v>5.9665000000000003E-2</v>
      </c>
      <c r="Y122" s="113">
        <v>8.3779999999999993E-2</v>
      </c>
      <c r="Z122" s="113">
        <v>8.5546999999999998E-2</v>
      </c>
      <c r="AA122" s="113">
        <v>0.125751</v>
      </c>
      <c r="AB122" s="113" t="s">
        <v>59</v>
      </c>
      <c r="AC122" s="113" t="s">
        <v>59</v>
      </c>
    </row>
    <row r="123" spans="1:29">
      <c r="B123" s="112" t="s">
        <v>60</v>
      </c>
      <c r="C123" s="111">
        <v>0</v>
      </c>
      <c r="D123" s="111">
        <v>0</v>
      </c>
      <c r="E123" s="111">
        <v>0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  <c r="K123" s="111">
        <v>0</v>
      </c>
      <c r="L123" s="111">
        <v>0</v>
      </c>
      <c r="M123" s="111">
        <v>0</v>
      </c>
      <c r="N123" s="113" t="s">
        <v>59</v>
      </c>
      <c r="O123" s="113" t="s">
        <v>59</v>
      </c>
      <c r="P123" s="113" t="s">
        <v>59</v>
      </c>
      <c r="Q123" s="113" t="s">
        <v>59</v>
      </c>
      <c r="R123" s="113" t="s">
        <v>59</v>
      </c>
      <c r="S123" s="113" t="s">
        <v>59</v>
      </c>
      <c r="T123" s="113" t="s">
        <v>59</v>
      </c>
      <c r="U123" s="113" t="s">
        <v>59</v>
      </c>
      <c r="V123" s="113" t="s">
        <v>59</v>
      </c>
      <c r="W123" s="113" t="s">
        <v>59</v>
      </c>
      <c r="X123" s="113" t="s">
        <v>59</v>
      </c>
      <c r="Y123" s="113" t="s">
        <v>59</v>
      </c>
      <c r="Z123" s="113" t="s">
        <v>59</v>
      </c>
      <c r="AA123" s="113" t="s">
        <v>59</v>
      </c>
      <c r="AB123" s="113" t="s">
        <v>59</v>
      </c>
      <c r="AC123" s="113" t="s">
        <v>59</v>
      </c>
    </row>
    <row r="124" spans="1:29">
      <c r="B124" s="112" t="s">
        <v>53</v>
      </c>
      <c r="C124" s="110">
        <v>6.0117139999999996</v>
      </c>
      <c r="D124" s="110">
        <v>5.7415019999999997</v>
      </c>
      <c r="E124" s="110">
        <v>5.9821350000000004</v>
      </c>
      <c r="F124" s="110">
        <v>5.4805840000000003</v>
      </c>
      <c r="G124" s="110">
        <v>1.0749E-2</v>
      </c>
      <c r="H124" s="110">
        <v>0.365705</v>
      </c>
      <c r="I124" s="110">
        <v>1.854E-3</v>
      </c>
      <c r="J124" s="110">
        <v>0</v>
      </c>
      <c r="K124" s="110">
        <v>0</v>
      </c>
      <c r="L124" s="110">
        <v>0</v>
      </c>
      <c r="M124" s="110">
        <v>0</v>
      </c>
      <c r="N124" s="110">
        <v>0.79545500000000002</v>
      </c>
      <c r="O124" s="110">
        <v>1.2706729999999999</v>
      </c>
      <c r="P124" s="110">
        <v>1.3068960000000001</v>
      </c>
      <c r="Q124" s="110">
        <v>2.7188560000000002</v>
      </c>
      <c r="R124" s="110">
        <v>6.188091</v>
      </c>
      <c r="S124" s="110">
        <v>0</v>
      </c>
      <c r="T124" s="111">
        <v>0</v>
      </c>
      <c r="U124" s="111">
        <v>0</v>
      </c>
      <c r="V124" s="111">
        <v>0</v>
      </c>
      <c r="W124" s="111">
        <v>0</v>
      </c>
      <c r="X124" s="111">
        <v>0</v>
      </c>
      <c r="Y124" s="111">
        <v>0</v>
      </c>
      <c r="Z124" s="111">
        <v>0</v>
      </c>
      <c r="AA124" s="111">
        <v>0</v>
      </c>
      <c r="AB124" s="111">
        <v>0</v>
      </c>
      <c r="AC124" s="111">
        <v>0</v>
      </c>
    </row>
    <row r="125" spans="1:29">
      <c r="B125" s="4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</row>
    <row r="126" spans="1:29">
      <c r="B126" s="127" t="s">
        <v>85</v>
      </c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</row>
    <row r="127" spans="1:29">
      <c r="B127" s="119" t="s">
        <v>218</v>
      </c>
      <c r="C127" s="120">
        <v>35668.694822999998</v>
      </c>
      <c r="D127" s="120">
        <v>35485.848955000001</v>
      </c>
      <c r="E127" s="120">
        <v>36111.123517</v>
      </c>
      <c r="F127" s="120">
        <v>34665.295701000003</v>
      </c>
      <c r="G127" s="120">
        <v>33883.389897000001</v>
      </c>
      <c r="H127" s="120">
        <v>43992.926899999999</v>
      </c>
      <c r="I127" s="120">
        <v>38341.167887000003</v>
      </c>
      <c r="J127" s="120">
        <v>43728.024383999997</v>
      </c>
      <c r="K127" s="120">
        <v>42770.074505999997</v>
      </c>
      <c r="L127" s="120">
        <v>43406.424211999998</v>
      </c>
      <c r="M127" s="120">
        <v>47459.507195999999</v>
      </c>
      <c r="N127" s="120">
        <v>46126.050217999997</v>
      </c>
      <c r="O127" s="120">
        <v>53781.109450000004</v>
      </c>
      <c r="P127" s="120">
        <v>57601.311177000003</v>
      </c>
      <c r="Q127" s="120">
        <v>51331.275975999997</v>
      </c>
      <c r="R127" s="120">
        <v>56865.812021999998</v>
      </c>
      <c r="S127" s="120">
        <v>60578.345350000003</v>
      </c>
      <c r="T127" s="121">
        <v>54026.095717999997</v>
      </c>
      <c r="U127" s="121">
        <v>56391.703759000004</v>
      </c>
      <c r="V127" s="121">
        <v>62139.037272000001</v>
      </c>
      <c r="W127" s="121">
        <v>66984.419848000005</v>
      </c>
      <c r="X127" s="121">
        <v>70931.321834999995</v>
      </c>
      <c r="Y127" s="121">
        <v>66556.743403</v>
      </c>
      <c r="Z127" s="121">
        <v>65429.595480999997</v>
      </c>
      <c r="AA127" s="121">
        <v>58848.662967999997</v>
      </c>
      <c r="AB127" s="121">
        <v>55893.308351</v>
      </c>
      <c r="AC127" s="121">
        <v>51969.070162000004</v>
      </c>
    </row>
    <row r="128" spans="1:29">
      <c r="A128" s="135"/>
      <c r="B128" s="4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</row>
    <row r="129" spans="1:29">
      <c r="A129" s="105"/>
      <c r="B129" s="127" t="s">
        <v>219</v>
      </c>
      <c r="C129" s="122">
        <v>1.289704</v>
      </c>
      <c r="D129" s="122">
        <v>1.3514120000000001</v>
      </c>
      <c r="E129" s="122">
        <v>1.2936240000000001</v>
      </c>
      <c r="F129" s="122">
        <v>1.2323550000000001</v>
      </c>
      <c r="G129" s="122">
        <v>1.208048</v>
      </c>
      <c r="H129" s="122">
        <v>1.152196</v>
      </c>
      <c r="I129" s="122">
        <v>1.1210100000000001</v>
      </c>
      <c r="J129" s="122">
        <v>1.1140350000000001</v>
      </c>
      <c r="K129" s="122">
        <v>1.1045430000000001</v>
      </c>
      <c r="L129" s="122">
        <v>1.062943</v>
      </c>
      <c r="M129" s="122">
        <v>1.059267</v>
      </c>
      <c r="N129" s="122">
        <v>1.039712</v>
      </c>
      <c r="O129" s="122">
        <v>1.0307109999999999</v>
      </c>
      <c r="P129" s="122">
        <v>1.003919</v>
      </c>
      <c r="Q129" s="122">
        <v>1.0127889999999999</v>
      </c>
      <c r="R129" s="122">
        <v>0.97550800000000004</v>
      </c>
      <c r="S129" s="122">
        <v>0.83300300000000005</v>
      </c>
      <c r="T129" s="123">
        <v>1.0082679999999999</v>
      </c>
      <c r="U129" s="123">
        <v>1.018157</v>
      </c>
      <c r="V129" s="123">
        <v>0.90466199999999997</v>
      </c>
      <c r="W129" s="123">
        <v>0.89695999999999998</v>
      </c>
      <c r="X129" s="123">
        <v>0.88240600000000002</v>
      </c>
      <c r="Y129" s="123">
        <v>0.86159300000000005</v>
      </c>
      <c r="Z129" s="123">
        <v>0.92873799999999995</v>
      </c>
      <c r="AA129" s="123">
        <v>0.96612699999999996</v>
      </c>
      <c r="AB129" s="123">
        <v>0.985711</v>
      </c>
      <c r="AC129" s="123">
        <v>0.97935300000000003</v>
      </c>
    </row>
    <row r="130" spans="1:29">
      <c r="B130" s="4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</row>
    <row r="131" spans="1:29">
      <c r="B131" s="4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</row>
    <row r="132" spans="1:29" ht="15">
      <c r="A132" s="105"/>
      <c r="B132" s="124" t="s">
        <v>257</v>
      </c>
      <c r="C132" s="107">
        <v>3.1346980000000002</v>
      </c>
      <c r="D132" s="107">
        <v>3.2800419999999999</v>
      </c>
      <c r="E132" s="107">
        <v>3.2017880000000001</v>
      </c>
      <c r="F132" s="107">
        <v>2.9065449999999999</v>
      </c>
      <c r="G132" s="107">
        <v>2.8007719999999998</v>
      </c>
      <c r="H132" s="107">
        <v>3.4602010000000001</v>
      </c>
      <c r="I132" s="107">
        <v>2.9307310000000002</v>
      </c>
      <c r="J132" s="107">
        <v>3.3618579999999998</v>
      </c>
      <c r="K132" s="107">
        <v>3.306209</v>
      </c>
      <c r="L132" s="107">
        <v>3.209654</v>
      </c>
      <c r="M132" s="107">
        <v>3.501325</v>
      </c>
      <c r="N132" s="107">
        <v>3.3669060000000002</v>
      </c>
      <c r="O132" s="107">
        <v>3.8930669999999998</v>
      </c>
      <c r="P132" s="107">
        <v>4.0716650000000003</v>
      </c>
      <c r="Q132" s="107">
        <v>3.6371259999999999</v>
      </c>
      <c r="R132" s="107">
        <v>3.8566699999999998</v>
      </c>
      <c r="S132" s="107">
        <v>3.5327199999999999</v>
      </c>
      <c r="T132" s="108">
        <v>3.8209409999999999</v>
      </c>
      <c r="U132" s="108">
        <v>4.0136580000000004</v>
      </c>
      <c r="V132" s="108">
        <v>3.9143669999999999</v>
      </c>
      <c r="W132" s="108">
        <v>4.19651</v>
      </c>
      <c r="X132" s="108">
        <v>4.3547060000000002</v>
      </c>
      <c r="Y132" s="108">
        <v>3.9625240000000002</v>
      </c>
      <c r="Z132" s="108">
        <v>4.1941189999999997</v>
      </c>
      <c r="AA132" s="108">
        <v>3.905875</v>
      </c>
      <c r="AB132" s="108">
        <v>3.7743720000000001</v>
      </c>
      <c r="AC132" s="108">
        <v>3.4502449999999998</v>
      </c>
    </row>
    <row r="133" spans="1:29" ht="15">
      <c r="B133" s="115" t="s">
        <v>191</v>
      </c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</row>
    <row r="134" spans="1:29">
      <c r="B134" s="112" t="s">
        <v>65</v>
      </c>
      <c r="C134" s="110">
        <v>0.17424700000000001</v>
      </c>
      <c r="D134" s="110">
        <v>0.166273</v>
      </c>
      <c r="E134" s="110">
        <v>0.16645599999999999</v>
      </c>
      <c r="F134" s="110">
        <v>0.14586299999999999</v>
      </c>
      <c r="G134" s="110">
        <v>0.14508499999999999</v>
      </c>
      <c r="H134" s="110">
        <v>0.15090400000000001</v>
      </c>
      <c r="I134" s="110">
        <v>0.14707000000000001</v>
      </c>
      <c r="J134" s="110">
        <v>0.160826</v>
      </c>
      <c r="K134" s="110">
        <v>0.175152</v>
      </c>
      <c r="L134" s="110">
        <v>0.16884399999999999</v>
      </c>
      <c r="M134" s="110">
        <v>0.181723</v>
      </c>
      <c r="N134" s="110">
        <v>0.19250400000000001</v>
      </c>
      <c r="O134" s="110">
        <v>0.20590800000000001</v>
      </c>
      <c r="P134" s="110">
        <v>0.216251</v>
      </c>
      <c r="Q134" s="110">
        <v>0.20710999999999999</v>
      </c>
      <c r="R134" s="110">
        <v>0.20164399999999999</v>
      </c>
      <c r="S134" s="110">
        <v>0.194271</v>
      </c>
      <c r="T134" s="111">
        <v>0.18310000000000001</v>
      </c>
      <c r="U134" s="111">
        <v>0.19886400000000001</v>
      </c>
      <c r="V134" s="111">
        <v>0.16353300000000001</v>
      </c>
      <c r="W134" s="111">
        <v>0.17787500000000001</v>
      </c>
      <c r="X134" s="111">
        <v>0.15926499999999999</v>
      </c>
      <c r="Y134" s="111">
        <v>0.146978</v>
      </c>
      <c r="Z134" s="111">
        <v>0.163267</v>
      </c>
      <c r="AA134" s="111">
        <v>0.109721</v>
      </c>
      <c r="AB134" s="111">
        <v>0.116493</v>
      </c>
      <c r="AC134" s="111">
        <v>0.108666</v>
      </c>
    </row>
    <row r="135" spans="1:29">
      <c r="B135" s="133" t="s">
        <v>64</v>
      </c>
      <c r="C135" s="110">
        <v>2.3556000000000001E-2</v>
      </c>
      <c r="D135" s="110">
        <v>2.6949999999999999E-3</v>
      </c>
      <c r="E135" s="110">
        <v>4.7219999999999996E-3</v>
      </c>
      <c r="F135" s="110">
        <v>7.0699999999999999E-3</v>
      </c>
      <c r="G135" s="110">
        <v>1.1849E-2</v>
      </c>
      <c r="H135" s="110">
        <v>4.3883999999999999E-2</v>
      </c>
      <c r="I135" s="110">
        <v>4.4445999999999999E-2</v>
      </c>
      <c r="J135" s="110">
        <v>2.2800000000000001E-2</v>
      </c>
      <c r="K135" s="110">
        <v>3.5119999999999998E-2</v>
      </c>
      <c r="L135" s="110">
        <v>4.4628000000000001E-2</v>
      </c>
      <c r="M135" s="110">
        <v>6.4873E-2</v>
      </c>
      <c r="N135" s="110">
        <v>4.1412999999999998E-2</v>
      </c>
      <c r="O135" s="110">
        <v>3.7883E-2</v>
      </c>
      <c r="P135" s="110">
        <v>3.6185000000000002E-2</v>
      </c>
      <c r="Q135" s="110">
        <v>3.2868000000000001E-2</v>
      </c>
      <c r="R135" s="110">
        <v>3.108E-2</v>
      </c>
      <c r="S135" s="110">
        <v>2.7063E-2</v>
      </c>
      <c r="T135" s="111">
        <v>3.2541E-2</v>
      </c>
      <c r="U135" s="111">
        <v>3.1992E-2</v>
      </c>
      <c r="V135" s="111">
        <v>3.8436999999999999E-2</v>
      </c>
      <c r="W135" s="111">
        <v>3.2634999999999997E-2</v>
      </c>
      <c r="X135" s="111">
        <v>1.7988000000000001E-2</v>
      </c>
      <c r="Y135" s="111">
        <v>3.3284000000000001E-2</v>
      </c>
      <c r="Z135" s="111">
        <v>3.3431000000000002E-2</v>
      </c>
      <c r="AA135" s="111">
        <v>0.109789</v>
      </c>
      <c r="AB135" s="111">
        <v>0.121977</v>
      </c>
      <c r="AC135" s="111">
        <v>0.13738700000000001</v>
      </c>
    </row>
    <row r="136" spans="1:29">
      <c r="B136" s="112" t="s">
        <v>63</v>
      </c>
      <c r="C136" s="110">
        <v>0.43695200000000001</v>
      </c>
      <c r="D136" s="110">
        <v>0.29683900000000002</v>
      </c>
      <c r="E136" s="110">
        <v>0.25807000000000002</v>
      </c>
      <c r="F136" s="110">
        <v>0.24817700000000001</v>
      </c>
      <c r="G136" s="110">
        <v>0.177727</v>
      </c>
      <c r="H136" s="110">
        <v>0.55206699999999997</v>
      </c>
      <c r="I136" s="110">
        <v>0.212895</v>
      </c>
      <c r="J136" s="110">
        <v>0.23802200000000001</v>
      </c>
      <c r="K136" s="110">
        <v>0.18809200000000001</v>
      </c>
      <c r="L136" s="110">
        <v>0.16757</v>
      </c>
      <c r="M136" s="110">
        <v>0.17968700000000001</v>
      </c>
      <c r="N136" s="110">
        <v>4.3575999999999997E-2</v>
      </c>
      <c r="O136" s="110">
        <v>4.3284999999999997E-2</v>
      </c>
      <c r="P136" s="110">
        <v>6.9716E-2</v>
      </c>
      <c r="Q136" s="110">
        <v>6.6380999999999996E-2</v>
      </c>
      <c r="R136" s="110">
        <v>3.4741000000000001E-2</v>
      </c>
      <c r="S136" s="110">
        <v>4.8911000000000003E-2</v>
      </c>
      <c r="T136" s="111">
        <v>6.7551E-2</v>
      </c>
      <c r="U136" s="111">
        <v>3.8993E-2</v>
      </c>
      <c r="V136" s="111">
        <v>4.7844999999999999E-2</v>
      </c>
      <c r="W136" s="111">
        <v>4.5220999999999997E-2</v>
      </c>
      <c r="X136" s="111">
        <v>5.1860000000000003E-2</v>
      </c>
      <c r="Y136" s="111">
        <v>6.3801999999999998E-2</v>
      </c>
      <c r="Z136" s="111">
        <v>7.7170000000000002E-2</v>
      </c>
      <c r="AA136" s="111">
        <v>9.8347000000000004E-2</v>
      </c>
      <c r="AB136" s="111">
        <v>9.8526000000000002E-2</v>
      </c>
      <c r="AC136" s="111">
        <v>0.118452</v>
      </c>
    </row>
    <row r="137" spans="1:29">
      <c r="B137" s="112" t="s">
        <v>62</v>
      </c>
      <c r="C137" s="110">
        <v>2.3331879999999998</v>
      </c>
      <c r="D137" s="110">
        <v>2.6482109999999999</v>
      </c>
      <c r="E137" s="110">
        <v>2.6040359999999998</v>
      </c>
      <c r="F137" s="110">
        <v>2.3642599999999998</v>
      </c>
      <c r="G137" s="110">
        <v>2.465846</v>
      </c>
      <c r="H137" s="110">
        <v>2.702169</v>
      </c>
      <c r="I137" s="110">
        <v>2.5262720000000001</v>
      </c>
      <c r="J137" s="110">
        <v>2.9402089999999999</v>
      </c>
      <c r="K137" s="110">
        <v>2.9078439999999999</v>
      </c>
      <c r="L137" s="110">
        <v>2.828611</v>
      </c>
      <c r="M137" s="110">
        <v>3.0750410000000001</v>
      </c>
      <c r="N137" s="110">
        <v>3.066211</v>
      </c>
      <c r="O137" s="110">
        <v>3.5631499999999998</v>
      </c>
      <c r="P137" s="110">
        <v>3.7035469999999999</v>
      </c>
      <c r="Q137" s="110">
        <v>3.2447970000000002</v>
      </c>
      <c r="R137" s="110">
        <v>3.3802629999999998</v>
      </c>
      <c r="S137" s="110">
        <v>3.2622469999999999</v>
      </c>
      <c r="T137" s="110">
        <v>3.536321</v>
      </c>
      <c r="U137" s="110">
        <v>3.7428880000000002</v>
      </c>
      <c r="V137" s="110">
        <v>3.6633070000000001</v>
      </c>
      <c r="W137" s="110">
        <v>3.939368</v>
      </c>
      <c r="X137" s="110">
        <v>4.12317</v>
      </c>
      <c r="Y137" s="110">
        <v>3.715341</v>
      </c>
      <c r="Z137" s="110">
        <v>3.9168750000000001</v>
      </c>
      <c r="AA137" s="110">
        <v>3.5833729999999999</v>
      </c>
      <c r="AB137" s="110">
        <v>3.437376</v>
      </c>
      <c r="AC137" s="110">
        <v>3.0857399999999999</v>
      </c>
    </row>
    <row r="138" spans="1:29">
      <c r="B138" s="112" t="s">
        <v>61</v>
      </c>
      <c r="C138" s="116" t="s">
        <v>59</v>
      </c>
      <c r="D138" s="116" t="s">
        <v>59</v>
      </c>
      <c r="E138" s="116" t="s">
        <v>59</v>
      </c>
      <c r="F138" s="116" t="s">
        <v>59</v>
      </c>
      <c r="G138" s="116" t="s">
        <v>59</v>
      </c>
      <c r="H138" s="116" t="s">
        <v>59</v>
      </c>
      <c r="I138" s="116" t="s">
        <v>59</v>
      </c>
      <c r="J138" s="116" t="s">
        <v>59</v>
      </c>
      <c r="K138" s="116" t="s">
        <v>59</v>
      </c>
      <c r="L138" s="116" t="s">
        <v>59</v>
      </c>
      <c r="M138" s="116" t="s">
        <v>59</v>
      </c>
      <c r="N138" s="116" t="s">
        <v>59</v>
      </c>
      <c r="O138" s="116" t="s">
        <v>59</v>
      </c>
      <c r="P138" s="116" t="s">
        <v>59</v>
      </c>
      <c r="Q138" s="116" t="s">
        <v>59</v>
      </c>
      <c r="R138" s="116">
        <v>1.56E-4</v>
      </c>
      <c r="S138" s="116">
        <v>2.2800000000000001E-4</v>
      </c>
      <c r="T138" s="116">
        <v>1.428E-3</v>
      </c>
      <c r="U138" s="116">
        <v>9.2100000000000005E-4</v>
      </c>
      <c r="V138" s="116">
        <v>1.245E-3</v>
      </c>
      <c r="W138" s="116">
        <v>1.41E-3</v>
      </c>
      <c r="X138" s="116">
        <v>2.4229999999999998E-3</v>
      </c>
      <c r="Y138" s="116">
        <v>3.1180000000000001E-3</v>
      </c>
      <c r="Z138" s="116">
        <v>3.375E-3</v>
      </c>
      <c r="AA138" s="116">
        <v>4.646E-3</v>
      </c>
      <c r="AB138" s="116" t="s">
        <v>59</v>
      </c>
      <c r="AC138" s="116" t="s">
        <v>59</v>
      </c>
    </row>
    <row r="139" spans="1:29">
      <c r="B139" s="112" t="s">
        <v>60</v>
      </c>
      <c r="C139" s="110">
        <v>0</v>
      </c>
      <c r="D139" s="110">
        <v>0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10">
        <v>0</v>
      </c>
      <c r="L139" s="110">
        <v>0</v>
      </c>
      <c r="M139" s="110">
        <v>0</v>
      </c>
      <c r="N139" s="116" t="s">
        <v>59</v>
      </c>
      <c r="O139" s="116" t="s">
        <v>59</v>
      </c>
      <c r="P139" s="116" t="s">
        <v>59</v>
      </c>
      <c r="Q139" s="116" t="s">
        <v>59</v>
      </c>
      <c r="R139" s="116" t="s">
        <v>59</v>
      </c>
      <c r="S139" s="116" t="s">
        <v>59</v>
      </c>
      <c r="T139" s="116" t="s">
        <v>59</v>
      </c>
      <c r="U139" s="116" t="s">
        <v>59</v>
      </c>
      <c r="V139" s="116" t="s">
        <v>59</v>
      </c>
      <c r="W139" s="116" t="s">
        <v>59</v>
      </c>
      <c r="X139" s="116" t="s">
        <v>59</v>
      </c>
      <c r="Y139" s="116" t="s">
        <v>59</v>
      </c>
      <c r="Z139" s="116" t="s">
        <v>59</v>
      </c>
      <c r="AA139" s="116" t="s">
        <v>59</v>
      </c>
      <c r="AB139" s="116" t="s">
        <v>59</v>
      </c>
      <c r="AC139" s="116" t="s">
        <v>59</v>
      </c>
    </row>
    <row r="140" spans="1:29">
      <c r="B140" s="112" t="s">
        <v>53</v>
      </c>
      <c r="C140" s="110">
        <v>0.16675499999999999</v>
      </c>
      <c r="D140" s="110">
        <v>0.166024</v>
      </c>
      <c r="E140" s="110">
        <v>0.16850300000000001</v>
      </c>
      <c r="F140" s="110">
        <v>0.141176</v>
      </c>
      <c r="G140" s="110">
        <v>2.6499999999999999E-4</v>
      </c>
      <c r="H140" s="110">
        <v>1.1176999999999999E-2</v>
      </c>
      <c r="I140" s="110">
        <v>4.8000000000000001E-5</v>
      </c>
      <c r="J140" s="110">
        <v>0</v>
      </c>
      <c r="K140" s="110">
        <v>0</v>
      </c>
      <c r="L140" s="110">
        <v>0</v>
      </c>
      <c r="M140" s="110">
        <v>0</v>
      </c>
      <c r="N140" s="110">
        <v>2.3203000000000001E-2</v>
      </c>
      <c r="O140" s="110">
        <v>4.2840999999999997E-2</v>
      </c>
      <c r="P140" s="110">
        <v>4.5966E-2</v>
      </c>
      <c r="Q140" s="110">
        <v>8.5970000000000005E-2</v>
      </c>
      <c r="R140" s="110">
        <v>0.208785</v>
      </c>
      <c r="S140" s="110">
        <v>0</v>
      </c>
      <c r="T140" s="111">
        <v>0</v>
      </c>
      <c r="U140" s="111">
        <v>0</v>
      </c>
      <c r="V140" s="111">
        <v>0</v>
      </c>
      <c r="W140" s="111">
        <v>0</v>
      </c>
      <c r="X140" s="111">
        <v>0</v>
      </c>
      <c r="Y140" s="111">
        <v>0</v>
      </c>
      <c r="Z140" s="111">
        <v>0</v>
      </c>
      <c r="AA140" s="111">
        <v>0</v>
      </c>
      <c r="AB140" s="111">
        <v>0</v>
      </c>
      <c r="AC140" s="111">
        <v>0</v>
      </c>
    </row>
    <row r="141" spans="1:29">
      <c r="B141" s="139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</row>
    <row r="142" spans="1:29">
      <c r="B142" s="115" t="s">
        <v>187</v>
      </c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</row>
    <row r="143" spans="1:29">
      <c r="B143" s="112" t="s">
        <v>65</v>
      </c>
      <c r="C143" s="110">
        <v>5.558662</v>
      </c>
      <c r="D143" s="110">
        <v>5.0692279999999998</v>
      </c>
      <c r="E143" s="110">
        <v>5.1988560000000001</v>
      </c>
      <c r="F143" s="110">
        <v>5.0184290000000003</v>
      </c>
      <c r="G143" s="110">
        <v>5.1801719999999998</v>
      </c>
      <c r="H143" s="110">
        <v>4.3611219999999999</v>
      </c>
      <c r="I143" s="110">
        <v>5.0181880000000003</v>
      </c>
      <c r="J143" s="110">
        <v>4.7838520000000004</v>
      </c>
      <c r="K143" s="110">
        <v>5.2976830000000001</v>
      </c>
      <c r="L143" s="110">
        <v>5.2605110000000002</v>
      </c>
      <c r="M143" s="110">
        <v>5.1901289999999998</v>
      </c>
      <c r="N143" s="110">
        <v>5.7175229999999999</v>
      </c>
      <c r="O143" s="110">
        <v>5.2891009999999996</v>
      </c>
      <c r="P143" s="110">
        <v>5.3111139999999999</v>
      </c>
      <c r="Q143" s="110">
        <v>5.6943450000000002</v>
      </c>
      <c r="R143" s="110">
        <v>5.2284519999999999</v>
      </c>
      <c r="S143" s="110">
        <v>5.4991979999999998</v>
      </c>
      <c r="T143" s="111">
        <v>4.7920179999999997</v>
      </c>
      <c r="U143" s="111">
        <v>4.9546780000000004</v>
      </c>
      <c r="V143" s="111">
        <v>4.1777689999999996</v>
      </c>
      <c r="W143" s="111">
        <v>4.238645</v>
      </c>
      <c r="X143" s="111">
        <v>3.6573180000000001</v>
      </c>
      <c r="Y143" s="111">
        <v>3.7091940000000001</v>
      </c>
      <c r="Z143" s="111">
        <v>3.8927719999999999</v>
      </c>
      <c r="AA143" s="111">
        <v>2.8091179999999998</v>
      </c>
      <c r="AB143" s="111">
        <v>3.0864289999999999</v>
      </c>
      <c r="AC143" s="111">
        <v>3.1495069999999998</v>
      </c>
    </row>
    <row r="144" spans="1:29">
      <c r="B144" s="133" t="s">
        <v>64</v>
      </c>
      <c r="C144" s="110">
        <v>0.75145399999999996</v>
      </c>
      <c r="D144" s="110">
        <v>8.2168000000000005E-2</v>
      </c>
      <c r="E144" s="110">
        <v>0.14748600000000001</v>
      </c>
      <c r="F144" s="110">
        <v>0.24326</v>
      </c>
      <c r="G144" s="110">
        <v>0.42307299999999998</v>
      </c>
      <c r="H144" s="110">
        <v>1.268262</v>
      </c>
      <c r="I144" s="110">
        <v>1.5165420000000001</v>
      </c>
      <c r="J144" s="110">
        <v>0.67819399999999996</v>
      </c>
      <c r="K144" s="110">
        <v>1.0622320000000001</v>
      </c>
      <c r="L144" s="110">
        <v>1.3904259999999999</v>
      </c>
      <c r="M144" s="110">
        <v>1.8528199999999999</v>
      </c>
      <c r="N144" s="110">
        <v>1.2299869999999999</v>
      </c>
      <c r="O144" s="110">
        <v>0.97309599999999996</v>
      </c>
      <c r="P144" s="110">
        <v>0.88869600000000004</v>
      </c>
      <c r="Q144" s="110">
        <v>0.90367799999999998</v>
      </c>
      <c r="R144" s="110">
        <v>0.80588899999999997</v>
      </c>
      <c r="S144" s="110">
        <v>0.76607099999999995</v>
      </c>
      <c r="T144" s="111">
        <v>0.85163800000000001</v>
      </c>
      <c r="U144" s="111">
        <v>0.79708000000000001</v>
      </c>
      <c r="V144" s="111">
        <v>0.98195699999999997</v>
      </c>
      <c r="W144" s="111">
        <v>0.77768099999999996</v>
      </c>
      <c r="X144" s="111">
        <v>0.41307199999999999</v>
      </c>
      <c r="Y144" s="111">
        <v>0.83998200000000001</v>
      </c>
      <c r="Z144" s="111">
        <v>0.79708800000000002</v>
      </c>
      <c r="AA144" s="111">
        <v>2.8108590000000002</v>
      </c>
      <c r="AB144" s="111">
        <v>3.231706</v>
      </c>
      <c r="AC144" s="111">
        <v>3.9819520000000002</v>
      </c>
    </row>
    <row r="145" spans="1:29">
      <c r="B145" s="112" t="s">
        <v>63</v>
      </c>
      <c r="C145" s="110">
        <v>13.939209</v>
      </c>
      <c r="D145" s="110">
        <v>9.0498659999999997</v>
      </c>
      <c r="E145" s="110">
        <v>8.060181</v>
      </c>
      <c r="F145" s="110">
        <v>8.5385399999999994</v>
      </c>
      <c r="G145" s="110">
        <v>6.3456289999999997</v>
      </c>
      <c r="H145" s="110">
        <v>15.954758</v>
      </c>
      <c r="I145" s="110">
        <v>7.26424</v>
      </c>
      <c r="J145" s="110">
        <v>7.080076</v>
      </c>
      <c r="K145" s="110">
        <v>5.6890660000000004</v>
      </c>
      <c r="L145" s="110">
        <v>5.2208209999999999</v>
      </c>
      <c r="M145" s="110">
        <v>5.1319800000000004</v>
      </c>
      <c r="N145" s="110">
        <v>1.294254</v>
      </c>
      <c r="O145" s="110">
        <v>1.1118429999999999</v>
      </c>
      <c r="P145" s="110">
        <v>1.7122310000000001</v>
      </c>
      <c r="Q145" s="110">
        <v>1.8250820000000001</v>
      </c>
      <c r="R145" s="110">
        <v>0.90079299999999995</v>
      </c>
      <c r="S145" s="110">
        <v>1.3845019999999999</v>
      </c>
      <c r="T145" s="111">
        <v>1.767906</v>
      </c>
      <c r="U145" s="111">
        <v>0.97150800000000004</v>
      </c>
      <c r="V145" s="111">
        <v>1.222286</v>
      </c>
      <c r="W145" s="111">
        <v>1.0775980000000001</v>
      </c>
      <c r="X145" s="111">
        <v>1.190887</v>
      </c>
      <c r="Y145" s="111">
        <v>1.6101449999999999</v>
      </c>
      <c r="Z145" s="111">
        <v>1.8399479999999999</v>
      </c>
      <c r="AA145" s="111">
        <v>2.5179170000000002</v>
      </c>
      <c r="AB145" s="111">
        <v>2.6103909999999999</v>
      </c>
      <c r="AC145" s="111">
        <v>3.4331420000000001</v>
      </c>
    </row>
    <row r="146" spans="1:29">
      <c r="B146" s="112" t="s">
        <v>62</v>
      </c>
      <c r="C146" s="111">
        <v>74.431032999999999</v>
      </c>
      <c r="D146" s="111">
        <v>80.737093999999999</v>
      </c>
      <c r="E146" s="111">
        <v>81.330697999999998</v>
      </c>
      <c r="F146" s="111">
        <v>81.342602999999997</v>
      </c>
      <c r="G146" s="111">
        <v>88.041653999999994</v>
      </c>
      <c r="H146" s="111">
        <v>78.092828999999995</v>
      </c>
      <c r="I146" s="111">
        <v>86.199389999999994</v>
      </c>
      <c r="J146" s="111">
        <v>87.457877999999994</v>
      </c>
      <c r="K146" s="111">
        <v>87.951019000000002</v>
      </c>
      <c r="L146" s="111">
        <v>88.128241000000003</v>
      </c>
      <c r="M146" s="111">
        <v>87.825072000000006</v>
      </c>
      <c r="N146" s="111">
        <v>91.069100000000006</v>
      </c>
      <c r="O146" s="111">
        <v>91.525510999999995</v>
      </c>
      <c r="P146" s="111">
        <v>90.959044000000006</v>
      </c>
      <c r="Q146" s="111">
        <v>89.213207999999995</v>
      </c>
      <c r="R146" s="111">
        <v>87.647189999999995</v>
      </c>
      <c r="S146" s="111">
        <v>92.343788000000004</v>
      </c>
      <c r="T146" s="111">
        <v>92.551058999999995</v>
      </c>
      <c r="U146" s="111">
        <v>93.253782999999999</v>
      </c>
      <c r="V146" s="111">
        <v>93.586190999999999</v>
      </c>
      <c r="W146" s="111">
        <v>93.872477000000003</v>
      </c>
      <c r="X146" s="111">
        <v>94.683091000000005</v>
      </c>
      <c r="Y146" s="111">
        <v>93.761988000000002</v>
      </c>
      <c r="Z146" s="111">
        <v>93.389713</v>
      </c>
      <c r="AA146" s="111">
        <v>91.743149000000003</v>
      </c>
      <c r="AB146" s="111">
        <v>91.071473999999995</v>
      </c>
      <c r="AC146" s="111">
        <v>89.435399000000004</v>
      </c>
    </row>
    <row r="147" spans="1:29">
      <c r="B147" s="112" t="s">
        <v>61</v>
      </c>
      <c r="C147" s="113" t="s">
        <v>59</v>
      </c>
      <c r="D147" s="113" t="s">
        <v>59</v>
      </c>
      <c r="E147" s="113" t="s">
        <v>59</v>
      </c>
      <c r="F147" s="113" t="s">
        <v>59</v>
      </c>
      <c r="G147" s="113" t="s">
        <v>59</v>
      </c>
      <c r="H147" s="113" t="s">
        <v>59</v>
      </c>
      <c r="I147" s="113" t="s">
        <v>59</v>
      </c>
      <c r="J147" s="113" t="s">
        <v>59</v>
      </c>
      <c r="K147" s="113" t="s">
        <v>59</v>
      </c>
      <c r="L147" s="113" t="s">
        <v>59</v>
      </c>
      <c r="M147" s="113" t="s">
        <v>59</v>
      </c>
      <c r="N147" s="113" t="s">
        <v>59</v>
      </c>
      <c r="O147" s="113" t="s">
        <v>59</v>
      </c>
      <c r="P147" s="113" t="s">
        <v>59</v>
      </c>
      <c r="Q147" s="113" t="s">
        <v>59</v>
      </c>
      <c r="R147" s="113">
        <v>4.0569999999999998E-3</v>
      </c>
      <c r="S147" s="113">
        <v>6.4409999999999997E-3</v>
      </c>
      <c r="T147" s="113">
        <v>3.7379000000000003E-2</v>
      </c>
      <c r="U147" s="113">
        <v>2.2950999999999999E-2</v>
      </c>
      <c r="V147" s="113">
        <v>3.1798E-2</v>
      </c>
      <c r="W147" s="113">
        <v>3.3598999999999997E-2</v>
      </c>
      <c r="X147" s="113">
        <v>5.5631E-2</v>
      </c>
      <c r="Y147" s="113">
        <v>7.8690999999999997E-2</v>
      </c>
      <c r="Z147" s="113">
        <v>8.0478999999999995E-2</v>
      </c>
      <c r="AA147" s="113">
        <v>0.11895699999999999</v>
      </c>
      <c r="AB147" s="113" t="s">
        <v>59</v>
      </c>
      <c r="AC147" s="113" t="s">
        <v>59</v>
      </c>
    </row>
    <row r="148" spans="1:29">
      <c r="B148" s="112" t="s">
        <v>60</v>
      </c>
      <c r="C148" s="111">
        <v>0</v>
      </c>
      <c r="D148" s="111">
        <v>0</v>
      </c>
      <c r="E148" s="111">
        <v>0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  <c r="K148" s="111">
        <v>0</v>
      </c>
      <c r="L148" s="111">
        <v>0</v>
      </c>
      <c r="M148" s="111">
        <v>0</v>
      </c>
      <c r="N148" s="113" t="s">
        <v>59</v>
      </c>
      <c r="O148" s="113" t="s">
        <v>59</v>
      </c>
      <c r="P148" s="113" t="s">
        <v>59</v>
      </c>
      <c r="Q148" s="113" t="s">
        <v>59</v>
      </c>
      <c r="R148" s="113" t="s">
        <v>59</v>
      </c>
      <c r="S148" s="113" t="s">
        <v>59</v>
      </c>
      <c r="T148" s="113" t="s">
        <v>59</v>
      </c>
      <c r="U148" s="113" t="s">
        <v>59</v>
      </c>
      <c r="V148" s="113" t="s">
        <v>59</v>
      </c>
      <c r="W148" s="113" t="s">
        <v>59</v>
      </c>
      <c r="X148" s="113" t="s">
        <v>59</v>
      </c>
      <c r="Y148" s="113" t="s">
        <v>59</v>
      </c>
      <c r="Z148" s="113" t="s">
        <v>59</v>
      </c>
      <c r="AA148" s="113" t="s">
        <v>59</v>
      </c>
      <c r="AB148" s="113" t="s">
        <v>59</v>
      </c>
      <c r="AC148" s="113" t="s">
        <v>59</v>
      </c>
    </row>
    <row r="149" spans="1:29">
      <c r="B149" s="112" t="s">
        <v>53</v>
      </c>
      <c r="C149" s="110">
        <v>5.3196409999999998</v>
      </c>
      <c r="D149" s="110">
        <v>5.0616440000000003</v>
      </c>
      <c r="E149" s="110">
        <v>5.2627790000000001</v>
      </c>
      <c r="F149" s="110">
        <v>4.8571669999999996</v>
      </c>
      <c r="G149" s="110">
        <v>9.4719999999999995E-3</v>
      </c>
      <c r="H149" s="110">
        <v>0.32302900000000001</v>
      </c>
      <c r="I149" s="110">
        <v>1.64E-3</v>
      </c>
      <c r="J149" s="110">
        <v>0</v>
      </c>
      <c r="K149" s="110">
        <v>0</v>
      </c>
      <c r="L149" s="110">
        <v>0</v>
      </c>
      <c r="M149" s="110">
        <v>0</v>
      </c>
      <c r="N149" s="110">
        <v>0.68913599999999997</v>
      </c>
      <c r="O149" s="110">
        <v>1.100449</v>
      </c>
      <c r="P149" s="110">
        <v>1.1289149999999999</v>
      </c>
      <c r="Q149" s="110">
        <v>2.3636870000000001</v>
      </c>
      <c r="R149" s="110">
        <v>5.4136199999999999</v>
      </c>
      <c r="S149" s="110">
        <v>0</v>
      </c>
      <c r="T149" s="111">
        <v>0</v>
      </c>
      <c r="U149" s="111">
        <v>0</v>
      </c>
      <c r="V149" s="111">
        <v>0</v>
      </c>
      <c r="W149" s="111">
        <v>0</v>
      </c>
      <c r="X149" s="111">
        <v>0</v>
      </c>
      <c r="Y149" s="111">
        <v>0</v>
      </c>
      <c r="Z149" s="111">
        <v>0</v>
      </c>
      <c r="AA149" s="111">
        <v>0</v>
      </c>
      <c r="AB149" s="111">
        <v>0</v>
      </c>
      <c r="AC149" s="111">
        <v>0</v>
      </c>
    </row>
    <row r="150" spans="1:29">
      <c r="A150" s="135"/>
      <c r="B150" s="4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</row>
    <row r="151" spans="1:29">
      <c r="A151" s="105"/>
      <c r="B151" s="127" t="s">
        <v>192</v>
      </c>
      <c r="C151" s="107">
        <v>68.142572999999999</v>
      </c>
      <c r="D151" s="107">
        <v>68.396905000000004</v>
      </c>
      <c r="E151" s="107">
        <v>68.539906999999999</v>
      </c>
      <c r="F151" s="107">
        <v>68.037167999999994</v>
      </c>
      <c r="G151" s="107">
        <v>68.423739999999995</v>
      </c>
      <c r="H151" s="107">
        <v>68.264043999999998</v>
      </c>
      <c r="I151" s="107">
        <v>68.186888999999994</v>
      </c>
      <c r="J151" s="107">
        <v>69.011360999999994</v>
      </c>
      <c r="K151" s="107">
        <v>69.985437000000005</v>
      </c>
      <c r="L151" s="107">
        <v>69.565517999999997</v>
      </c>
      <c r="M151" s="107">
        <v>69.647211999999996</v>
      </c>
      <c r="N151" s="107">
        <v>70.205609999999993</v>
      </c>
      <c r="O151" s="107">
        <v>70.230422000000004</v>
      </c>
      <c r="P151" s="107">
        <v>70.411038000000005</v>
      </c>
      <c r="Q151" s="107">
        <v>69.961225999999996</v>
      </c>
      <c r="R151" s="107">
        <v>69.523263999999998</v>
      </c>
      <c r="S151" s="107">
        <v>70.007579000000007</v>
      </c>
      <c r="T151" s="108">
        <v>70.144040000000004</v>
      </c>
      <c r="U151" s="108">
        <v>69.905344999999997</v>
      </c>
      <c r="V151" s="108">
        <v>69.632266999999999</v>
      </c>
      <c r="W151" s="108">
        <v>69.845956999999999</v>
      </c>
      <c r="X151" s="108">
        <v>69.574858000000006</v>
      </c>
      <c r="Y151" s="108">
        <v>69.099907999999999</v>
      </c>
      <c r="Z151" s="108">
        <v>69.019732000000005</v>
      </c>
      <c r="AA151" s="108">
        <v>68.698549999999997</v>
      </c>
      <c r="AB151" s="108">
        <v>68.507052000000002</v>
      </c>
      <c r="AC151" s="108">
        <v>67.790019000000001</v>
      </c>
    </row>
    <row r="152" spans="1:29">
      <c r="B152" s="4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</row>
    <row r="153" spans="1:29">
      <c r="B153" s="4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</row>
    <row r="154" spans="1:29" ht="15">
      <c r="B154" s="155" t="s">
        <v>258</v>
      </c>
      <c r="C154" s="107">
        <v>0.17424700000000001</v>
      </c>
      <c r="D154" s="107">
        <v>0.166273</v>
      </c>
      <c r="E154" s="107">
        <v>0.16645599999999999</v>
      </c>
      <c r="F154" s="107">
        <v>0.14586299999999999</v>
      </c>
      <c r="G154" s="107">
        <v>0.14508499999999999</v>
      </c>
      <c r="H154" s="107">
        <v>0.15090400000000001</v>
      </c>
      <c r="I154" s="107">
        <v>0.14707000000000001</v>
      </c>
      <c r="J154" s="107">
        <v>0.160826</v>
      </c>
      <c r="K154" s="107">
        <v>0.175152</v>
      </c>
      <c r="L154" s="107">
        <v>0.16884399999999999</v>
      </c>
      <c r="M154" s="107">
        <v>0.181723</v>
      </c>
      <c r="N154" s="107">
        <v>0.19250400000000001</v>
      </c>
      <c r="O154" s="107">
        <v>0.20590800000000001</v>
      </c>
      <c r="P154" s="107">
        <v>0.216251</v>
      </c>
      <c r="Q154" s="107">
        <v>0.20710999999999999</v>
      </c>
      <c r="R154" s="107">
        <v>0.20164399999999999</v>
      </c>
      <c r="S154" s="107">
        <v>0.194271</v>
      </c>
      <c r="T154" s="108">
        <v>0.18310000000000001</v>
      </c>
      <c r="U154" s="108">
        <v>0.19886400000000001</v>
      </c>
      <c r="V154" s="108">
        <v>0.16353300000000001</v>
      </c>
      <c r="W154" s="108">
        <v>0.17787500000000001</v>
      </c>
      <c r="X154" s="108">
        <v>0.15926499999999999</v>
      </c>
      <c r="Y154" s="108">
        <v>0.146978</v>
      </c>
      <c r="Z154" s="108">
        <v>0.163267</v>
      </c>
      <c r="AA154" s="108">
        <v>0.109721</v>
      </c>
      <c r="AB154" s="108">
        <v>0.116493</v>
      </c>
      <c r="AC154" s="108">
        <v>0.108666</v>
      </c>
    </row>
    <row r="156" spans="1:29" ht="15.5">
      <c r="A156" s="99" t="s">
        <v>259</v>
      </c>
      <c r="B156" s="100"/>
      <c r="C156" s="100"/>
      <c r="D156" s="100"/>
      <c r="E156" s="100"/>
      <c r="F156" s="100"/>
      <c r="G156" s="100"/>
      <c r="H156" s="101"/>
      <c r="I156" s="101"/>
      <c r="J156" s="101"/>
      <c r="K156" s="101"/>
      <c r="L156" s="102"/>
      <c r="M156" s="102"/>
      <c r="N156" s="102"/>
      <c r="O156" s="102"/>
    </row>
    <row r="158" spans="1:29" ht="15.5">
      <c r="C158" s="101"/>
      <c r="D158" s="101"/>
      <c r="E158" s="102"/>
      <c r="F158" s="102"/>
      <c r="H158" s="5"/>
      <c r="I158" s="5"/>
      <c r="J158" s="5"/>
      <c r="K158" s="5"/>
      <c r="L158" s="102"/>
    </row>
    <row r="159" spans="1:29">
      <c r="C159" s="103">
        <v>1990</v>
      </c>
      <c r="D159" s="103">
        <v>1991</v>
      </c>
      <c r="E159" s="103">
        <v>1992</v>
      </c>
      <c r="F159" s="103">
        <v>1993</v>
      </c>
      <c r="G159" s="103">
        <v>1994</v>
      </c>
      <c r="H159" s="103">
        <v>1995</v>
      </c>
      <c r="I159" s="103">
        <v>1996</v>
      </c>
      <c r="J159" s="103">
        <v>1997</v>
      </c>
      <c r="K159" s="103">
        <v>1998</v>
      </c>
      <c r="L159" s="103">
        <v>1999</v>
      </c>
      <c r="M159" s="103">
        <v>2000</v>
      </c>
      <c r="N159" s="103">
        <v>2001</v>
      </c>
      <c r="O159" s="103">
        <v>2002</v>
      </c>
      <c r="P159" s="103">
        <v>2003</v>
      </c>
      <c r="Q159" s="103">
        <v>2004</v>
      </c>
      <c r="R159" s="103">
        <v>2005</v>
      </c>
      <c r="S159" s="103">
        <v>2006</v>
      </c>
      <c r="T159" s="104">
        <v>2007</v>
      </c>
      <c r="U159" s="104">
        <v>2008</v>
      </c>
      <c r="V159" s="104">
        <v>2009</v>
      </c>
      <c r="W159" s="104">
        <v>2010</v>
      </c>
      <c r="X159" s="104">
        <v>2011</v>
      </c>
      <c r="Y159" s="104">
        <v>2012</v>
      </c>
      <c r="Z159" s="104">
        <v>2013</v>
      </c>
      <c r="AA159" s="104">
        <v>2014</v>
      </c>
      <c r="AB159" s="104">
        <v>2015</v>
      </c>
      <c r="AC159" s="104">
        <v>2016</v>
      </c>
    </row>
    <row r="161" spans="1:29" ht="15.5">
      <c r="A161" s="105"/>
      <c r="B161" s="124" t="s">
        <v>260</v>
      </c>
      <c r="C161" s="107">
        <v>2.3747020000000001</v>
      </c>
      <c r="D161" s="107">
        <v>2.1973180000000001</v>
      </c>
      <c r="E161" s="107">
        <v>2.1364040000000002</v>
      </c>
      <c r="F161" s="107">
        <v>2.135297</v>
      </c>
      <c r="G161" s="107">
        <v>2.1278649999999999</v>
      </c>
      <c r="H161" s="107">
        <v>2.0703239999999998</v>
      </c>
      <c r="I161" s="107">
        <v>2.0514100000000002</v>
      </c>
      <c r="J161" s="107">
        <v>2.1246049999999999</v>
      </c>
      <c r="K161" s="107">
        <v>2.2498589999999998</v>
      </c>
      <c r="L161" s="107">
        <v>2.3314720000000002</v>
      </c>
      <c r="M161" s="107">
        <v>2.4653260000000001</v>
      </c>
      <c r="N161" s="107">
        <v>2.4992779999999999</v>
      </c>
      <c r="O161" s="107">
        <v>2.8523019999999999</v>
      </c>
      <c r="P161" s="107">
        <v>3.0487199999999999</v>
      </c>
      <c r="Q161" s="107">
        <v>3.3112940000000002</v>
      </c>
      <c r="R161" s="107">
        <v>3.2882470000000001</v>
      </c>
      <c r="S161" s="107">
        <v>3.4879519999999999</v>
      </c>
      <c r="T161" s="108">
        <v>3.7014969999999998</v>
      </c>
      <c r="U161" s="108">
        <v>3.7870590000000002</v>
      </c>
      <c r="V161" s="108">
        <v>5.1116840000000003</v>
      </c>
      <c r="W161" s="108">
        <v>5.3277409999999996</v>
      </c>
      <c r="X161" s="108">
        <v>5.4247199999999998</v>
      </c>
      <c r="Y161" s="108">
        <v>5.6312309999999997</v>
      </c>
      <c r="Z161" s="108">
        <v>5.6227679999999998</v>
      </c>
      <c r="AA161" s="108">
        <v>5.4209500000000004</v>
      </c>
      <c r="AB161" s="108">
        <v>5.5343390000000001</v>
      </c>
      <c r="AC161" s="108">
        <v>5.6335499999999996</v>
      </c>
    </row>
    <row r="162" spans="1:29">
      <c r="B162" s="115" t="s">
        <v>195</v>
      </c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</row>
    <row r="163" spans="1:29">
      <c r="B163" s="125" t="s">
        <v>196</v>
      </c>
      <c r="C163" s="110">
        <v>3.7638999999999999E-2</v>
      </c>
      <c r="D163" s="110">
        <v>3.3674000000000003E-2</v>
      </c>
      <c r="E163" s="110">
        <v>3.0710999999999999E-2</v>
      </c>
      <c r="F163" s="110">
        <v>2.9923999999999999E-2</v>
      </c>
      <c r="G163" s="110">
        <v>2.7806000000000001E-2</v>
      </c>
      <c r="H163" s="110">
        <v>2.5479000000000002E-2</v>
      </c>
      <c r="I163" s="110">
        <v>2.5905000000000001E-2</v>
      </c>
      <c r="J163" s="110">
        <v>2.4372999999999999E-2</v>
      </c>
      <c r="K163" s="110">
        <v>2.4188999999999999E-2</v>
      </c>
      <c r="L163" s="110">
        <v>2.3821999999999999E-2</v>
      </c>
      <c r="M163" s="110">
        <v>2.4490000000000001E-2</v>
      </c>
      <c r="N163" s="110">
        <v>2.4261000000000001E-2</v>
      </c>
      <c r="O163" s="110">
        <v>2.7261000000000001E-2</v>
      </c>
      <c r="P163" s="110">
        <v>2.9201000000000001E-2</v>
      </c>
      <c r="Q163" s="110">
        <v>2.913E-2</v>
      </c>
      <c r="R163" s="110">
        <v>3.1942999999999999E-2</v>
      </c>
      <c r="S163" s="110">
        <v>3.6079E-2</v>
      </c>
      <c r="T163" s="111">
        <v>4.9843999999999999E-2</v>
      </c>
      <c r="U163" s="111">
        <v>6.3420000000000004E-2</v>
      </c>
      <c r="V163" s="111">
        <v>8.9927999999999994E-2</v>
      </c>
      <c r="W163" s="111">
        <v>9.7836999999999993E-2</v>
      </c>
      <c r="X163" s="111">
        <v>0.122101</v>
      </c>
      <c r="Y163" s="111">
        <v>0.13486999999999999</v>
      </c>
      <c r="Z163" s="111">
        <v>0.11745</v>
      </c>
      <c r="AA163" s="111">
        <v>0.13273599999999999</v>
      </c>
      <c r="AB163" s="111">
        <v>0.13919899999999999</v>
      </c>
      <c r="AC163" s="111">
        <v>0.135601</v>
      </c>
    </row>
    <row r="164" spans="1:29">
      <c r="B164" s="125" t="s">
        <v>197</v>
      </c>
      <c r="C164" s="110">
        <v>7.7660000000000003E-3</v>
      </c>
      <c r="D164" s="110">
        <v>9.0259999999999993E-3</v>
      </c>
      <c r="E164" s="110">
        <v>6.9309999999999997E-3</v>
      </c>
      <c r="F164" s="110">
        <v>7.6249999999999998E-3</v>
      </c>
      <c r="G164" s="110">
        <v>7.7039999999999999E-3</v>
      </c>
      <c r="H164" s="110">
        <v>7.2160000000000002E-3</v>
      </c>
      <c r="I164" s="110">
        <v>8.1460000000000005E-3</v>
      </c>
      <c r="J164" s="110">
        <v>8.2369999999999995E-3</v>
      </c>
      <c r="K164" s="110">
        <v>8.6569999999999998E-3</v>
      </c>
      <c r="L164" s="110">
        <v>8.8140000000000007E-3</v>
      </c>
      <c r="M164" s="110">
        <v>8.6920000000000001E-3</v>
      </c>
      <c r="N164" s="110">
        <v>7.9520000000000007E-3</v>
      </c>
      <c r="O164" s="110">
        <v>1.0075000000000001E-2</v>
      </c>
      <c r="P164" s="110">
        <v>1.1750999999999999E-2</v>
      </c>
      <c r="Q164" s="110">
        <v>1.3908E-2</v>
      </c>
      <c r="R164" s="110">
        <v>1.4487E-2</v>
      </c>
      <c r="S164" s="110">
        <v>1.6697E-2</v>
      </c>
      <c r="T164" s="111">
        <v>1.8453000000000001E-2</v>
      </c>
      <c r="U164" s="111">
        <v>1.958E-2</v>
      </c>
      <c r="V164" s="111">
        <v>2.9488E-2</v>
      </c>
      <c r="W164" s="111">
        <v>3.1174E-2</v>
      </c>
      <c r="X164" s="111">
        <v>3.4278999999999997E-2</v>
      </c>
      <c r="Y164" s="111">
        <v>3.3043999999999997E-2</v>
      </c>
      <c r="Z164" s="111">
        <v>2.6893E-2</v>
      </c>
      <c r="AA164" s="111">
        <v>2.5153999999999999E-2</v>
      </c>
      <c r="AB164" s="111">
        <v>2.3618E-2</v>
      </c>
      <c r="AC164" s="111">
        <v>2.3914000000000001E-2</v>
      </c>
    </row>
    <row r="165" spans="1:29">
      <c r="B165" s="125" t="s">
        <v>198</v>
      </c>
      <c r="C165" s="110">
        <v>0.10241400000000001</v>
      </c>
      <c r="D165" s="110">
        <v>8.2698999999999995E-2</v>
      </c>
      <c r="E165" s="110">
        <v>7.7962000000000004E-2</v>
      </c>
      <c r="F165" s="110">
        <v>7.5362999999999999E-2</v>
      </c>
      <c r="G165" s="110">
        <v>7.4839000000000003E-2</v>
      </c>
      <c r="H165" s="110">
        <v>7.7182000000000001E-2</v>
      </c>
      <c r="I165" s="110">
        <v>8.4064E-2</v>
      </c>
      <c r="J165" s="110">
        <v>6.9014000000000006E-2</v>
      </c>
      <c r="K165" s="110">
        <v>9.2371999999999996E-2</v>
      </c>
      <c r="L165" s="110">
        <v>7.4959999999999999E-2</v>
      </c>
      <c r="M165" s="110">
        <v>8.5026000000000004E-2</v>
      </c>
      <c r="N165" s="110">
        <v>6.4831E-2</v>
      </c>
      <c r="O165" s="110">
        <v>7.2871000000000005E-2</v>
      </c>
      <c r="P165" s="110">
        <v>6.4078999999999997E-2</v>
      </c>
      <c r="Q165" s="110">
        <v>8.0332000000000001E-2</v>
      </c>
      <c r="R165" s="110">
        <v>8.7940000000000004E-2</v>
      </c>
      <c r="S165" s="110">
        <v>0.10290199999999999</v>
      </c>
      <c r="T165" s="111">
        <v>0.104709</v>
      </c>
      <c r="U165" s="111">
        <v>0.12836800000000001</v>
      </c>
      <c r="V165" s="111">
        <v>0.14180400000000001</v>
      </c>
      <c r="W165" s="111">
        <v>0.16211100000000001</v>
      </c>
      <c r="X165" s="111">
        <v>0.18420900000000001</v>
      </c>
      <c r="Y165" s="111">
        <v>0.20107</v>
      </c>
      <c r="Z165" s="111">
        <v>0.16223799999999999</v>
      </c>
      <c r="AA165" s="111">
        <v>0.15095</v>
      </c>
      <c r="AB165" s="111">
        <v>0.17300099999999999</v>
      </c>
      <c r="AC165" s="111">
        <v>0.19529099999999999</v>
      </c>
    </row>
    <row r="166" spans="1:29">
      <c r="B166" s="125" t="s">
        <v>199</v>
      </c>
      <c r="C166" s="110">
        <v>5.9646999999999999E-2</v>
      </c>
      <c r="D166" s="110">
        <v>6.0920000000000002E-2</v>
      </c>
      <c r="E166" s="110">
        <v>5.7994999999999998E-2</v>
      </c>
      <c r="F166" s="110">
        <v>5.6973999999999997E-2</v>
      </c>
      <c r="G166" s="110">
        <v>6.0567999999999997E-2</v>
      </c>
      <c r="H166" s="110">
        <v>5.5564000000000002E-2</v>
      </c>
      <c r="I166" s="110">
        <v>5.9067000000000001E-2</v>
      </c>
      <c r="J166" s="110">
        <v>6.0589999999999998E-2</v>
      </c>
      <c r="K166" s="110">
        <v>6.3286999999999996E-2</v>
      </c>
      <c r="L166" s="110">
        <v>6.3103999999999993E-2</v>
      </c>
      <c r="M166" s="110">
        <v>6.6547999999999996E-2</v>
      </c>
      <c r="N166" s="110">
        <v>7.2503999999999999E-2</v>
      </c>
      <c r="O166" s="110">
        <v>8.7152999999999994E-2</v>
      </c>
      <c r="P166" s="110">
        <v>9.2811000000000005E-2</v>
      </c>
      <c r="Q166" s="110">
        <v>0.10514800000000001</v>
      </c>
      <c r="R166" s="110">
        <v>0.10202600000000001</v>
      </c>
      <c r="S166" s="110">
        <v>0.11600199999999999</v>
      </c>
      <c r="T166" s="111">
        <v>0.116434</v>
      </c>
      <c r="U166" s="111">
        <v>0.124929</v>
      </c>
      <c r="V166" s="111">
        <v>0.14632000000000001</v>
      </c>
      <c r="W166" s="111">
        <v>0.16545299999999999</v>
      </c>
      <c r="X166" s="111">
        <v>0.18385599999999999</v>
      </c>
      <c r="Y166" s="111">
        <v>0.20485800000000001</v>
      </c>
      <c r="Z166" s="111">
        <v>0.158691</v>
      </c>
      <c r="AA166" s="111">
        <v>0.143452</v>
      </c>
      <c r="AB166" s="111">
        <v>0.175929</v>
      </c>
      <c r="AC166" s="111">
        <v>0.191861</v>
      </c>
    </row>
    <row r="167" spans="1:29">
      <c r="B167" s="125" t="s">
        <v>200</v>
      </c>
      <c r="C167" s="110">
        <v>0.62296899999999999</v>
      </c>
      <c r="D167" s="110">
        <v>0.56020199999999998</v>
      </c>
      <c r="E167" s="110">
        <v>0.556199</v>
      </c>
      <c r="F167" s="110">
        <v>0.554284</v>
      </c>
      <c r="G167" s="110">
        <v>0.57277800000000001</v>
      </c>
      <c r="H167" s="110">
        <v>0.57621199999999995</v>
      </c>
      <c r="I167" s="110">
        <v>0.60357899999999998</v>
      </c>
      <c r="J167" s="110">
        <v>0.615838</v>
      </c>
      <c r="K167" s="110">
        <v>0.64949999999999997</v>
      </c>
      <c r="L167" s="110">
        <v>0.79645500000000002</v>
      </c>
      <c r="M167" s="110">
        <v>0.77259100000000003</v>
      </c>
      <c r="N167" s="110">
        <v>0.85229999999999995</v>
      </c>
      <c r="O167" s="110">
        <v>0.94494999999999996</v>
      </c>
      <c r="P167" s="110">
        <v>1.044632</v>
      </c>
      <c r="Q167" s="110">
        <v>1.1221479999999999</v>
      </c>
      <c r="R167" s="110">
        <v>1.1040920000000001</v>
      </c>
      <c r="S167" s="110">
        <v>1.138809</v>
      </c>
      <c r="T167" s="111">
        <v>1.195838</v>
      </c>
      <c r="U167" s="111">
        <v>1.1274280000000001</v>
      </c>
      <c r="V167" s="111">
        <v>1.4763759999999999</v>
      </c>
      <c r="W167" s="111">
        <v>1.4318679999999999</v>
      </c>
      <c r="X167" s="111">
        <v>1.4954289999999999</v>
      </c>
      <c r="Y167" s="111">
        <v>1.5174369999999999</v>
      </c>
      <c r="Z167" s="111">
        <v>1.478272</v>
      </c>
      <c r="AA167" s="111">
        <v>1.353542</v>
      </c>
      <c r="AB167" s="111">
        <v>1.4066069999999999</v>
      </c>
      <c r="AC167" s="111">
        <v>1.477363</v>
      </c>
    </row>
    <row r="168" spans="1:29">
      <c r="B168" s="125" t="s">
        <v>201</v>
      </c>
      <c r="C168" s="110">
        <v>0.76527299999999998</v>
      </c>
      <c r="D168" s="110">
        <v>0.71991899999999998</v>
      </c>
      <c r="E168" s="110">
        <v>0.68760299999999996</v>
      </c>
      <c r="F168" s="110">
        <v>0.68654899999999996</v>
      </c>
      <c r="G168" s="110">
        <v>0.65711399999999998</v>
      </c>
      <c r="H168" s="110">
        <v>0.62000500000000003</v>
      </c>
      <c r="I168" s="110">
        <v>0.58746799999999999</v>
      </c>
      <c r="J168" s="110">
        <v>0.61122600000000005</v>
      </c>
      <c r="K168" s="110">
        <v>0.63376299999999997</v>
      </c>
      <c r="L168" s="110">
        <v>0.59692400000000001</v>
      </c>
      <c r="M168" s="110">
        <v>0.70519200000000004</v>
      </c>
      <c r="N168" s="110">
        <v>0.79040900000000003</v>
      </c>
      <c r="O168" s="110">
        <v>0.94181400000000004</v>
      </c>
      <c r="P168" s="110">
        <v>0.99029699999999998</v>
      </c>
      <c r="Q168" s="110">
        <v>1.069202</v>
      </c>
      <c r="R168" s="110">
        <v>1.0683050000000001</v>
      </c>
      <c r="S168" s="110">
        <v>1.144101</v>
      </c>
      <c r="T168" s="111">
        <v>1.219724</v>
      </c>
      <c r="U168" s="111">
        <v>1.3063990000000001</v>
      </c>
      <c r="V168" s="111">
        <v>1.8757470000000001</v>
      </c>
      <c r="W168" s="111">
        <v>2.0057170000000002</v>
      </c>
      <c r="X168" s="111">
        <v>2.056365</v>
      </c>
      <c r="Y168" s="111">
        <v>2.0263330000000002</v>
      </c>
      <c r="Z168" s="111">
        <v>2.0966119999999999</v>
      </c>
      <c r="AA168" s="111">
        <v>1.996486</v>
      </c>
      <c r="AB168" s="111">
        <v>1.9666779999999999</v>
      </c>
      <c r="AC168" s="111">
        <v>1.954124</v>
      </c>
    </row>
    <row r="169" spans="1:29">
      <c r="B169" s="125" t="s">
        <v>202</v>
      </c>
      <c r="C169" s="110">
        <v>5.0449000000000001E-2</v>
      </c>
      <c r="D169" s="110">
        <v>5.3553000000000003E-2</v>
      </c>
      <c r="E169" s="110">
        <v>5.0272999999999998E-2</v>
      </c>
      <c r="F169" s="110">
        <v>4.6350000000000002E-2</v>
      </c>
      <c r="G169" s="110">
        <v>4.4909999999999999E-2</v>
      </c>
      <c r="H169" s="110">
        <v>4.2494999999999998E-2</v>
      </c>
      <c r="I169" s="110">
        <v>2.9935E-2</v>
      </c>
      <c r="J169" s="110">
        <v>3.2774999999999999E-2</v>
      </c>
      <c r="K169" s="110">
        <v>3.2114999999999998E-2</v>
      </c>
      <c r="L169" s="110">
        <v>2.2213E-2</v>
      </c>
      <c r="M169" s="110">
        <v>2.1798000000000001E-2</v>
      </c>
      <c r="N169" s="110">
        <v>3.3112000000000003E-2</v>
      </c>
      <c r="O169" s="110">
        <v>4.9590000000000002E-2</v>
      </c>
      <c r="P169" s="110">
        <v>5.4760000000000003E-2</v>
      </c>
      <c r="Q169" s="110">
        <v>5.7671E-2</v>
      </c>
      <c r="R169" s="110">
        <v>5.8014000000000003E-2</v>
      </c>
      <c r="S169" s="110">
        <v>7.0888999999999994E-2</v>
      </c>
      <c r="T169" s="111">
        <v>6.2781000000000003E-2</v>
      </c>
      <c r="U169" s="111">
        <v>6.4403000000000002E-2</v>
      </c>
      <c r="V169" s="111">
        <v>8.9459999999999998E-2</v>
      </c>
      <c r="W169" s="111">
        <v>0.104322</v>
      </c>
      <c r="X169" s="111">
        <v>0.114911</v>
      </c>
      <c r="Y169" s="111">
        <v>0.15449399999999999</v>
      </c>
      <c r="Z169" s="111">
        <v>0.158939</v>
      </c>
      <c r="AA169" s="111">
        <v>0.16907900000000001</v>
      </c>
      <c r="AB169" s="111">
        <v>0.17461299999999999</v>
      </c>
      <c r="AC169" s="111">
        <v>0.19146099999999999</v>
      </c>
    </row>
    <row r="170" spans="1:29">
      <c r="B170" s="125" t="s">
        <v>203</v>
      </c>
      <c r="C170" s="110">
        <v>1.7368999999999999E-2</v>
      </c>
      <c r="D170" s="110">
        <v>1.823E-2</v>
      </c>
      <c r="E170" s="110">
        <v>2.2131000000000001E-2</v>
      </c>
      <c r="F170" s="110">
        <v>4.2035999999999997E-2</v>
      </c>
      <c r="G170" s="110">
        <v>4.5041999999999999E-2</v>
      </c>
      <c r="H170" s="110">
        <v>4.4178000000000002E-2</v>
      </c>
      <c r="I170" s="110">
        <v>4.4262000000000003E-2</v>
      </c>
      <c r="J170" s="110">
        <v>4.8726999999999999E-2</v>
      </c>
      <c r="K170" s="110">
        <v>5.1979999999999998E-2</v>
      </c>
      <c r="L170" s="110">
        <v>4.9725999999999999E-2</v>
      </c>
      <c r="M170" s="110">
        <v>4.6891000000000002E-2</v>
      </c>
      <c r="N170" s="110">
        <v>2.9346000000000001E-2</v>
      </c>
      <c r="O170" s="110">
        <v>3.4519000000000001E-2</v>
      </c>
      <c r="P170" s="110">
        <v>4.2258999999999998E-2</v>
      </c>
      <c r="Q170" s="110">
        <v>4.4044E-2</v>
      </c>
      <c r="R170" s="110">
        <v>3.8956999999999999E-2</v>
      </c>
      <c r="S170" s="110">
        <v>4.6671999999999998E-2</v>
      </c>
      <c r="T170" s="111">
        <v>5.3870000000000001E-2</v>
      </c>
      <c r="U170" s="111">
        <v>6.5734000000000001E-2</v>
      </c>
      <c r="V170" s="111">
        <v>9.2963000000000004E-2</v>
      </c>
      <c r="W170" s="111">
        <v>0.12112000000000001</v>
      </c>
      <c r="X170" s="111">
        <v>0.12403</v>
      </c>
      <c r="Y170" s="111">
        <v>0.135575</v>
      </c>
      <c r="Z170" s="111">
        <v>0.130499</v>
      </c>
      <c r="AA170" s="111">
        <v>0.11094999999999999</v>
      </c>
      <c r="AB170" s="111">
        <v>0.10369299999999999</v>
      </c>
      <c r="AC170" s="111">
        <v>9.6449999999999994E-2</v>
      </c>
    </row>
    <row r="171" spans="1:29">
      <c r="B171" s="125" t="s">
        <v>204</v>
      </c>
      <c r="C171" s="110">
        <v>0.32222600000000001</v>
      </c>
      <c r="D171" s="110">
        <v>0.29013800000000001</v>
      </c>
      <c r="E171" s="110">
        <v>0.27081499999999997</v>
      </c>
      <c r="F171" s="110">
        <v>0.27055600000000002</v>
      </c>
      <c r="G171" s="110">
        <v>0.27160099999999998</v>
      </c>
      <c r="H171" s="110">
        <v>0.26664100000000002</v>
      </c>
      <c r="I171" s="110">
        <v>0.25911299999999998</v>
      </c>
      <c r="J171" s="110">
        <v>0.27288699999999999</v>
      </c>
      <c r="K171" s="110">
        <v>0.29552299999999998</v>
      </c>
      <c r="L171" s="110">
        <v>0.27651500000000001</v>
      </c>
      <c r="M171" s="110">
        <v>0.302838</v>
      </c>
      <c r="N171" s="110">
        <v>0.37547599999999998</v>
      </c>
      <c r="O171" s="110">
        <v>0.41998000000000002</v>
      </c>
      <c r="P171" s="110">
        <v>0.43917600000000001</v>
      </c>
      <c r="Q171" s="110">
        <v>0.46120699999999998</v>
      </c>
      <c r="R171" s="110">
        <v>0.46239000000000002</v>
      </c>
      <c r="S171" s="110">
        <v>0.49854399999999999</v>
      </c>
      <c r="T171" s="111">
        <v>0.54910599999999998</v>
      </c>
      <c r="U171" s="111">
        <v>0.55838600000000005</v>
      </c>
      <c r="V171" s="111">
        <v>0.72824999999999995</v>
      </c>
      <c r="W171" s="111">
        <v>0.74221499999999996</v>
      </c>
      <c r="X171" s="111">
        <v>0.67498899999999995</v>
      </c>
      <c r="Y171" s="111">
        <v>0.75673299999999999</v>
      </c>
      <c r="Z171" s="111">
        <v>0.81397699999999995</v>
      </c>
      <c r="AA171" s="111">
        <v>0.85066399999999998</v>
      </c>
      <c r="AB171" s="111">
        <v>0.83773900000000001</v>
      </c>
      <c r="AC171" s="111">
        <v>0.84902900000000003</v>
      </c>
    </row>
    <row r="172" spans="1:29">
      <c r="B172" s="125" t="s">
        <v>205</v>
      </c>
      <c r="C172" s="110">
        <v>0.38894800000000002</v>
      </c>
      <c r="D172" s="110">
        <v>0.36895600000000001</v>
      </c>
      <c r="E172" s="110">
        <v>0.37578299999999998</v>
      </c>
      <c r="F172" s="110">
        <v>0.36563499999999999</v>
      </c>
      <c r="G172" s="110">
        <v>0.36550300000000002</v>
      </c>
      <c r="H172" s="110">
        <v>0.355352</v>
      </c>
      <c r="I172" s="110">
        <v>0.34987099999999999</v>
      </c>
      <c r="J172" s="110">
        <v>0.38093700000000003</v>
      </c>
      <c r="K172" s="110">
        <v>0.39847399999999999</v>
      </c>
      <c r="L172" s="110">
        <v>0.41893999999999998</v>
      </c>
      <c r="M172" s="110">
        <v>0.43125799999999997</v>
      </c>
      <c r="N172" s="110">
        <v>0.249087</v>
      </c>
      <c r="O172" s="110">
        <v>0.26408799999999999</v>
      </c>
      <c r="P172" s="110">
        <v>0.27975499999999998</v>
      </c>
      <c r="Q172" s="110">
        <v>0.32850600000000002</v>
      </c>
      <c r="R172" s="110">
        <v>0.32009300000000002</v>
      </c>
      <c r="S172" s="110">
        <v>0.31725599999999998</v>
      </c>
      <c r="T172" s="111">
        <v>0.330737</v>
      </c>
      <c r="U172" s="111">
        <v>0.32841300000000001</v>
      </c>
      <c r="V172" s="111">
        <v>0.44134800000000002</v>
      </c>
      <c r="W172" s="111">
        <v>0.465924</v>
      </c>
      <c r="X172" s="111">
        <v>0.43455199999999999</v>
      </c>
      <c r="Y172" s="111">
        <v>0.46681699999999998</v>
      </c>
      <c r="Z172" s="111">
        <v>0.47919699999999998</v>
      </c>
      <c r="AA172" s="111">
        <v>0.48793700000000001</v>
      </c>
      <c r="AB172" s="111">
        <v>0.53326300000000004</v>
      </c>
      <c r="AC172" s="111">
        <v>0.51845600000000003</v>
      </c>
    </row>
    <row r="173" spans="1:29">
      <c r="B173" s="126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</row>
    <row r="174" spans="1:29">
      <c r="B174" s="115" t="s">
        <v>187</v>
      </c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</row>
    <row r="175" spans="1:29">
      <c r="B175" s="125" t="s">
        <v>196</v>
      </c>
      <c r="C175" s="110">
        <v>1.585019</v>
      </c>
      <c r="D175" s="110">
        <v>1.532486</v>
      </c>
      <c r="E175" s="110">
        <v>1.437494</v>
      </c>
      <c r="F175" s="110">
        <v>1.4013960000000001</v>
      </c>
      <c r="G175" s="110">
        <v>1.30677</v>
      </c>
      <c r="H175" s="110">
        <v>1.230658</v>
      </c>
      <c r="I175" s="110">
        <v>1.262786</v>
      </c>
      <c r="J175" s="110">
        <v>1.147194</v>
      </c>
      <c r="K175" s="110">
        <v>1.075126</v>
      </c>
      <c r="L175" s="110">
        <v>1.0217430000000001</v>
      </c>
      <c r="M175" s="110">
        <v>0.99338800000000005</v>
      </c>
      <c r="N175" s="110">
        <v>0.97070999999999996</v>
      </c>
      <c r="O175" s="110">
        <v>0.95576499999999998</v>
      </c>
      <c r="P175" s="110">
        <v>0.95782</v>
      </c>
      <c r="Q175" s="110">
        <v>0.87972700000000004</v>
      </c>
      <c r="R175" s="110">
        <v>0.971441</v>
      </c>
      <c r="S175" s="110">
        <v>1.034375</v>
      </c>
      <c r="T175" s="111">
        <v>1.3466</v>
      </c>
      <c r="U175" s="111">
        <v>1.674661</v>
      </c>
      <c r="V175" s="111">
        <v>1.7592719999999999</v>
      </c>
      <c r="W175" s="111">
        <v>1.8363640000000001</v>
      </c>
      <c r="X175" s="111">
        <v>2.250826</v>
      </c>
      <c r="Y175" s="111">
        <v>2.3950269999999998</v>
      </c>
      <c r="Z175" s="111">
        <v>2.0888330000000002</v>
      </c>
      <c r="AA175" s="111">
        <v>2.4485790000000001</v>
      </c>
      <c r="AB175" s="111">
        <v>2.5151870000000001</v>
      </c>
      <c r="AC175" s="111">
        <v>2.4070330000000002</v>
      </c>
    </row>
    <row r="176" spans="1:29">
      <c r="B176" s="125" t="s">
        <v>197</v>
      </c>
      <c r="C176" s="110">
        <v>0.32701599999999997</v>
      </c>
      <c r="D176" s="110">
        <v>0.41078500000000001</v>
      </c>
      <c r="E176" s="110">
        <v>0.324409</v>
      </c>
      <c r="F176" s="110">
        <v>0.35709400000000002</v>
      </c>
      <c r="G176" s="110">
        <v>0.36207099999999998</v>
      </c>
      <c r="H176" s="110">
        <v>0.34853299999999998</v>
      </c>
      <c r="I176" s="110">
        <v>0.39707199999999998</v>
      </c>
      <c r="J176" s="110">
        <v>0.38768900000000001</v>
      </c>
      <c r="K176" s="110">
        <v>0.38479400000000002</v>
      </c>
      <c r="L176" s="110">
        <v>0.37806499999999998</v>
      </c>
      <c r="M176" s="110">
        <v>0.352572</v>
      </c>
      <c r="N176" s="110">
        <v>0.31818600000000002</v>
      </c>
      <c r="O176" s="110">
        <v>0.353238</v>
      </c>
      <c r="P176" s="110">
        <v>0.38542700000000002</v>
      </c>
      <c r="Q176" s="110">
        <v>0.42000199999999999</v>
      </c>
      <c r="R176" s="110">
        <v>0.440581</v>
      </c>
      <c r="S176" s="110">
        <v>0.47871799999999998</v>
      </c>
      <c r="T176" s="111">
        <v>0.49852400000000002</v>
      </c>
      <c r="U176" s="111">
        <v>0.51702199999999998</v>
      </c>
      <c r="V176" s="111">
        <v>0.57686599999999999</v>
      </c>
      <c r="W176" s="111">
        <v>0.585121</v>
      </c>
      <c r="X176" s="111">
        <v>0.63190100000000005</v>
      </c>
      <c r="Y176" s="111">
        <v>0.58680100000000002</v>
      </c>
      <c r="Z176" s="111">
        <v>0.47827999999999998</v>
      </c>
      <c r="AA176" s="111">
        <v>0.464009</v>
      </c>
      <c r="AB176" s="111">
        <v>0.42675200000000002</v>
      </c>
      <c r="AC176" s="111">
        <v>0.42448900000000001</v>
      </c>
    </row>
    <row r="177" spans="1:29">
      <c r="B177" s="125" t="s">
        <v>198</v>
      </c>
      <c r="C177" s="110">
        <v>4.3127250000000004</v>
      </c>
      <c r="D177" s="110">
        <v>3.7636210000000001</v>
      </c>
      <c r="E177" s="110">
        <v>3.6491980000000002</v>
      </c>
      <c r="F177" s="110">
        <v>3.5294129999999999</v>
      </c>
      <c r="G177" s="110">
        <v>3.5171030000000001</v>
      </c>
      <c r="H177" s="110">
        <v>3.7280289999999998</v>
      </c>
      <c r="I177" s="110">
        <v>4.097861</v>
      </c>
      <c r="J177" s="110">
        <v>3.2483420000000001</v>
      </c>
      <c r="K177" s="110">
        <v>4.1057009999999998</v>
      </c>
      <c r="L177" s="110">
        <v>3.2151299999999998</v>
      </c>
      <c r="M177" s="110">
        <v>3.4488789999999998</v>
      </c>
      <c r="N177" s="110">
        <v>2.593985</v>
      </c>
      <c r="O177" s="110">
        <v>2.5547970000000002</v>
      </c>
      <c r="P177" s="110">
        <v>2.1018349999999999</v>
      </c>
      <c r="Q177" s="110">
        <v>2.4259879999999998</v>
      </c>
      <c r="R177" s="110">
        <v>2.674372</v>
      </c>
      <c r="S177" s="110">
        <v>2.9502190000000001</v>
      </c>
      <c r="T177" s="111">
        <v>2.8288289999999998</v>
      </c>
      <c r="U177" s="111">
        <v>3.389656</v>
      </c>
      <c r="V177" s="111">
        <v>2.7741180000000001</v>
      </c>
      <c r="W177" s="111">
        <v>3.042767</v>
      </c>
      <c r="X177" s="111">
        <v>3.3957310000000001</v>
      </c>
      <c r="Y177" s="111">
        <v>3.5706259999999999</v>
      </c>
      <c r="Z177" s="111">
        <v>2.8853840000000002</v>
      </c>
      <c r="AA177" s="111">
        <v>2.7845650000000002</v>
      </c>
      <c r="AB177" s="111">
        <v>3.1259480000000002</v>
      </c>
      <c r="AC177" s="111">
        <v>3.4665699999999999</v>
      </c>
    </row>
    <row r="178" spans="1:29">
      <c r="B178" s="125" t="s">
        <v>199</v>
      </c>
      <c r="C178" s="110">
        <v>2.5117720000000001</v>
      </c>
      <c r="D178" s="110">
        <v>2.772481</v>
      </c>
      <c r="E178" s="110">
        <v>2.7146149999999998</v>
      </c>
      <c r="F178" s="110">
        <v>2.668218</v>
      </c>
      <c r="G178" s="110">
        <v>2.846403</v>
      </c>
      <c r="H178" s="110">
        <v>2.6838099999999998</v>
      </c>
      <c r="I178" s="110">
        <v>2.879337</v>
      </c>
      <c r="J178" s="110">
        <v>2.8518029999999999</v>
      </c>
      <c r="K178" s="110">
        <v>2.8129339999999998</v>
      </c>
      <c r="L178" s="110">
        <v>2.7065969999999999</v>
      </c>
      <c r="M178" s="110">
        <v>2.6993680000000002</v>
      </c>
      <c r="N178" s="110">
        <v>2.9010020000000001</v>
      </c>
      <c r="O178" s="110">
        <v>3.05552</v>
      </c>
      <c r="P178" s="110">
        <v>3.0442629999999999</v>
      </c>
      <c r="Q178" s="110">
        <v>3.175421</v>
      </c>
      <c r="R178" s="110">
        <v>3.1027490000000002</v>
      </c>
      <c r="S178" s="110">
        <v>3.3257840000000001</v>
      </c>
      <c r="T178" s="111">
        <v>3.1455790000000001</v>
      </c>
      <c r="U178" s="111">
        <v>3.298848</v>
      </c>
      <c r="V178" s="111">
        <v>2.8624529999999999</v>
      </c>
      <c r="W178" s="111">
        <v>3.105496</v>
      </c>
      <c r="X178" s="111">
        <v>3.3892310000000001</v>
      </c>
      <c r="Y178" s="111">
        <v>3.6378940000000002</v>
      </c>
      <c r="Z178" s="111">
        <v>2.8223009999999999</v>
      </c>
      <c r="AA178" s="111">
        <v>2.646252</v>
      </c>
      <c r="AB178" s="111">
        <v>3.178855</v>
      </c>
      <c r="AC178" s="111">
        <v>3.4056860000000002</v>
      </c>
    </row>
    <row r="179" spans="1:29">
      <c r="B179" s="125" t="s">
        <v>200</v>
      </c>
      <c r="C179" s="110">
        <v>26.233578999999999</v>
      </c>
      <c r="D179" s="110">
        <v>25.494824999999999</v>
      </c>
      <c r="E179" s="110">
        <v>26.034372000000001</v>
      </c>
      <c r="F179" s="110">
        <v>25.958195</v>
      </c>
      <c r="G179" s="110">
        <v>26.917973</v>
      </c>
      <c r="H179" s="110">
        <v>27.831962000000001</v>
      </c>
      <c r="I179" s="110">
        <v>29.422630000000002</v>
      </c>
      <c r="J179" s="110">
        <v>28.985992</v>
      </c>
      <c r="K179" s="110">
        <v>28.868483000000001</v>
      </c>
      <c r="L179" s="110">
        <v>34.161019000000003</v>
      </c>
      <c r="M179" s="110">
        <v>31.338273999999998</v>
      </c>
      <c r="N179" s="110">
        <v>34.101863000000002</v>
      </c>
      <c r="O179" s="110">
        <v>33.129387000000001</v>
      </c>
      <c r="P179" s="110">
        <v>34.264597000000002</v>
      </c>
      <c r="Q179" s="110">
        <v>33.888499000000003</v>
      </c>
      <c r="R179" s="110">
        <v>33.576923999999998</v>
      </c>
      <c r="S179" s="110">
        <v>32.649804000000003</v>
      </c>
      <c r="T179" s="111">
        <v>32.306874000000001</v>
      </c>
      <c r="U179" s="111">
        <v>29.770534000000001</v>
      </c>
      <c r="V179" s="111">
        <v>28.882387999999999</v>
      </c>
      <c r="W179" s="111">
        <v>26.875705</v>
      </c>
      <c r="X179" s="111">
        <v>27.566925000000001</v>
      </c>
      <c r="Y179" s="111">
        <v>26.946801000000001</v>
      </c>
      <c r="Z179" s="111">
        <v>26.290818000000002</v>
      </c>
      <c r="AA179" s="111">
        <v>24.968723000000001</v>
      </c>
      <c r="AB179" s="111">
        <v>25.415996</v>
      </c>
      <c r="AC179" s="111">
        <v>26.224367000000001</v>
      </c>
    </row>
    <row r="180" spans="1:29">
      <c r="B180" s="125" t="s">
        <v>201</v>
      </c>
      <c r="C180" s="110">
        <v>32.226084999999998</v>
      </c>
      <c r="D180" s="110">
        <v>32.763553999999999</v>
      </c>
      <c r="E180" s="110">
        <v>32.185091999999997</v>
      </c>
      <c r="F180" s="110">
        <v>32.152391000000001</v>
      </c>
      <c r="G180" s="110">
        <v>30.881357000000001</v>
      </c>
      <c r="H180" s="110">
        <v>29.947239</v>
      </c>
      <c r="I180" s="110">
        <v>28.637297</v>
      </c>
      <c r="J180" s="110">
        <v>28.768948999999999</v>
      </c>
      <c r="K180" s="110">
        <v>28.168990000000001</v>
      </c>
      <c r="L180" s="110">
        <v>25.602892000000001</v>
      </c>
      <c r="M180" s="110">
        <v>28.604434000000001</v>
      </c>
      <c r="N180" s="110">
        <v>31.625502000000001</v>
      </c>
      <c r="O180" s="110">
        <v>33.019433999999997</v>
      </c>
      <c r="P180" s="110">
        <v>32.482370000000003</v>
      </c>
      <c r="Q180" s="110">
        <v>32.289538</v>
      </c>
      <c r="R180" s="110">
        <v>32.488574999999997</v>
      </c>
      <c r="S180" s="110">
        <v>32.801513</v>
      </c>
      <c r="T180" s="111">
        <v>32.952184000000003</v>
      </c>
      <c r="U180" s="111">
        <v>34.496389000000001</v>
      </c>
      <c r="V180" s="111">
        <v>36.695289000000002</v>
      </c>
      <c r="W180" s="111">
        <v>37.646667999999998</v>
      </c>
      <c r="X180" s="111">
        <v>37.907304000000003</v>
      </c>
      <c r="Y180" s="111">
        <v>35.983837000000001</v>
      </c>
      <c r="Z180" s="111">
        <v>37.287894999999999</v>
      </c>
      <c r="AA180" s="111">
        <v>36.829084000000002</v>
      </c>
      <c r="AB180" s="111">
        <v>35.535913999999998</v>
      </c>
      <c r="AC180" s="111">
        <v>34.687258999999997</v>
      </c>
    </row>
    <row r="181" spans="1:29">
      <c r="B181" s="125" t="s">
        <v>202</v>
      </c>
      <c r="C181" s="110">
        <v>2.1244459999999998</v>
      </c>
      <c r="D181" s="110">
        <v>2.4371879999999999</v>
      </c>
      <c r="E181" s="110">
        <v>2.3531650000000002</v>
      </c>
      <c r="F181" s="110">
        <v>2.1706409999999998</v>
      </c>
      <c r="G181" s="110">
        <v>2.110544</v>
      </c>
      <c r="H181" s="110">
        <v>2.0526010000000001</v>
      </c>
      <c r="I181" s="110">
        <v>1.459252</v>
      </c>
      <c r="J181" s="110">
        <v>1.5426260000000001</v>
      </c>
      <c r="K181" s="110">
        <v>1.427403</v>
      </c>
      <c r="L181" s="110">
        <v>0.952739</v>
      </c>
      <c r="M181" s="110">
        <v>0.88418799999999997</v>
      </c>
      <c r="N181" s="110">
        <v>1.324878</v>
      </c>
      <c r="O181" s="110">
        <v>1.7385969999999999</v>
      </c>
      <c r="P181" s="110">
        <v>1.796162</v>
      </c>
      <c r="Q181" s="110">
        <v>1.741633</v>
      </c>
      <c r="R181" s="110">
        <v>1.76427</v>
      </c>
      <c r="S181" s="110">
        <v>2.0324080000000002</v>
      </c>
      <c r="T181" s="111">
        <v>1.6961109999999999</v>
      </c>
      <c r="U181" s="111">
        <v>1.7005980000000001</v>
      </c>
      <c r="V181" s="111">
        <v>1.750105</v>
      </c>
      <c r="W181" s="111">
        <v>1.958099</v>
      </c>
      <c r="X181" s="111">
        <v>2.1182859999999999</v>
      </c>
      <c r="Y181" s="111">
        <v>2.7435269999999998</v>
      </c>
      <c r="Z181" s="111">
        <v>2.8267030000000002</v>
      </c>
      <c r="AA181" s="111">
        <v>3.118989</v>
      </c>
      <c r="AB181" s="111">
        <v>3.155081</v>
      </c>
      <c r="AC181" s="111">
        <v>3.3985850000000002</v>
      </c>
    </row>
    <row r="182" spans="1:29">
      <c r="B182" s="125" t="s">
        <v>203</v>
      </c>
      <c r="C182" s="110">
        <v>0.73141800000000001</v>
      </c>
      <c r="D182" s="110">
        <v>0.82966499999999999</v>
      </c>
      <c r="E182" s="110">
        <v>1.035919</v>
      </c>
      <c r="F182" s="110">
        <v>1.9686079999999999</v>
      </c>
      <c r="G182" s="110">
        <v>2.1167859999999998</v>
      </c>
      <c r="H182" s="110">
        <v>2.133893</v>
      </c>
      <c r="I182" s="110">
        <v>2.1576270000000002</v>
      </c>
      <c r="J182" s="110">
        <v>2.293469</v>
      </c>
      <c r="K182" s="110">
        <v>2.3103609999999999</v>
      </c>
      <c r="L182" s="110">
        <v>2.1328149999999999</v>
      </c>
      <c r="M182" s="110">
        <v>1.902026</v>
      </c>
      <c r="N182" s="110">
        <v>1.1741649999999999</v>
      </c>
      <c r="O182" s="110">
        <v>1.210232</v>
      </c>
      <c r="P182" s="110">
        <v>1.38612</v>
      </c>
      <c r="Q182" s="110">
        <v>1.330111</v>
      </c>
      <c r="R182" s="110">
        <v>1.1847350000000001</v>
      </c>
      <c r="S182" s="110">
        <v>1.33809</v>
      </c>
      <c r="T182" s="111">
        <v>1.4553670000000001</v>
      </c>
      <c r="U182" s="111">
        <v>1.735741</v>
      </c>
      <c r="V182" s="111">
        <v>1.8186439999999999</v>
      </c>
      <c r="W182" s="111">
        <v>2.27339</v>
      </c>
      <c r="X182" s="111">
        <v>2.286378</v>
      </c>
      <c r="Y182" s="111">
        <v>2.4075579999999999</v>
      </c>
      <c r="Z182" s="111">
        <v>2.3209040000000001</v>
      </c>
      <c r="AA182" s="111">
        <v>2.046694</v>
      </c>
      <c r="AB182" s="111">
        <v>1.873632</v>
      </c>
      <c r="AC182" s="111">
        <v>1.7120569999999999</v>
      </c>
    </row>
    <row r="183" spans="1:29">
      <c r="B183" s="125" t="s">
        <v>204</v>
      </c>
      <c r="C183" s="110">
        <v>13.569107000000001</v>
      </c>
      <c r="D183" s="110">
        <v>13.204186</v>
      </c>
      <c r="E183" s="110">
        <v>12.676212</v>
      </c>
      <c r="F183" s="110">
        <v>12.670640000000001</v>
      </c>
      <c r="G183" s="110">
        <v>12.764003000000001</v>
      </c>
      <c r="H183" s="110">
        <v>12.879215</v>
      </c>
      <c r="I183" s="110">
        <v>12.630983000000001</v>
      </c>
      <c r="J183" s="110">
        <v>12.844135</v>
      </c>
      <c r="K183" s="110">
        <v>13.135158000000001</v>
      </c>
      <c r="L183" s="110">
        <v>11.860116</v>
      </c>
      <c r="M183" s="110">
        <v>12.283912000000001</v>
      </c>
      <c r="N183" s="110">
        <v>15.023362000000001</v>
      </c>
      <c r="O183" s="110">
        <v>14.724254</v>
      </c>
      <c r="P183" s="110">
        <v>14.405272</v>
      </c>
      <c r="Q183" s="110">
        <v>13.928304000000001</v>
      </c>
      <c r="R183" s="110">
        <v>14.061897</v>
      </c>
      <c r="S183" s="110">
        <v>14.293312999999999</v>
      </c>
      <c r="T183" s="111">
        <v>14.834702</v>
      </c>
      <c r="U183" s="111">
        <v>14.744579</v>
      </c>
      <c r="V183" s="111">
        <v>14.246772999999999</v>
      </c>
      <c r="W183" s="111">
        <v>13.931141999999999</v>
      </c>
      <c r="X183" s="111">
        <v>12.442828</v>
      </c>
      <c r="Y183" s="111">
        <v>13.438145</v>
      </c>
      <c r="Z183" s="111">
        <v>14.476449000000001</v>
      </c>
      <c r="AA183" s="111">
        <v>15.692164</v>
      </c>
      <c r="AB183" s="111">
        <v>15.137111000000001</v>
      </c>
      <c r="AC183" s="111">
        <v>15.070947</v>
      </c>
    </row>
    <row r="184" spans="1:29">
      <c r="B184" s="125" t="s">
        <v>205</v>
      </c>
      <c r="C184" s="110">
        <v>16.378833</v>
      </c>
      <c r="D184" s="110">
        <v>16.791208999999998</v>
      </c>
      <c r="E184" s="110">
        <v>17.589524999999998</v>
      </c>
      <c r="F184" s="110">
        <v>17.123404000000001</v>
      </c>
      <c r="G184" s="110">
        <v>17.17699</v>
      </c>
      <c r="H184" s="110">
        <v>17.164061</v>
      </c>
      <c r="I184" s="110">
        <v>17.055154000000002</v>
      </c>
      <c r="J184" s="110">
        <v>17.929801000000001</v>
      </c>
      <c r="K184" s="110">
        <v>17.711048999999999</v>
      </c>
      <c r="L184" s="110">
        <v>17.968883999999999</v>
      </c>
      <c r="M184" s="110">
        <v>17.492958999999999</v>
      </c>
      <c r="N184" s="110">
        <v>9.9663470000000007</v>
      </c>
      <c r="O184" s="110">
        <v>9.2587759999999992</v>
      </c>
      <c r="P184" s="110">
        <v>9.1761339999999993</v>
      </c>
      <c r="Q184" s="110">
        <v>9.9207769999999993</v>
      </c>
      <c r="R184" s="110">
        <v>9.7344559999999998</v>
      </c>
      <c r="S184" s="110">
        <v>9.0957760000000007</v>
      </c>
      <c r="T184" s="111">
        <v>8.9352319999999992</v>
      </c>
      <c r="U184" s="111">
        <v>8.6719720000000002</v>
      </c>
      <c r="V184" s="111">
        <v>8.6340920000000008</v>
      </c>
      <c r="W184" s="111">
        <v>8.7452480000000001</v>
      </c>
      <c r="X184" s="111">
        <v>8.0105900000000005</v>
      </c>
      <c r="Y184" s="111">
        <v>8.2897839999999992</v>
      </c>
      <c r="Z184" s="111">
        <v>8.5224329999999995</v>
      </c>
      <c r="AA184" s="111">
        <v>9.0009420000000002</v>
      </c>
      <c r="AB184" s="111">
        <v>9.6355249999999995</v>
      </c>
      <c r="AC184" s="111">
        <v>9.2030069999999995</v>
      </c>
    </row>
    <row r="185" spans="1:29">
      <c r="B185" s="126"/>
    </row>
    <row r="186" spans="1:29">
      <c r="B186" s="127" t="s">
        <v>85</v>
      </c>
    </row>
    <row r="187" spans="1:29">
      <c r="B187" s="119" t="s">
        <v>218</v>
      </c>
      <c r="C187" s="120">
        <v>1603.568876</v>
      </c>
      <c r="D187" s="120">
        <v>1483.7865380000001</v>
      </c>
      <c r="E187" s="120">
        <v>1442.652781</v>
      </c>
      <c r="F187" s="120">
        <v>1441.9053100000001</v>
      </c>
      <c r="G187" s="120">
        <v>1436.8464059999999</v>
      </c>
      <c r="H187" s="120">
        <v>1398.030833</v>
      </c>
      <c r="I187" s="120">
        <v>1385.2196819999999</v>
      </c>
      <c r="J187" s="120">
        <v>1434.6317340000001</v>
      </c>
      <c r="K187" s="120">
        <v>1504.4252610000001</v>
      </c>
      <c r="L187" s="120">
        <v>1558.985484</v>
      </c>
      <c r="M187" s="120">
        <v>1648.561148</v>
      </c>
      <c r="N187" s="120">
        <v>1853.634378</v>
      </c>
      <c r="O187" s="120">
        <v>2202.0744249999998</v>
      </c>
      <c r="P187" s="120">
        <v>2353.7639220000001</v>
      </c>
      <c r="Q187" s="120">
        <v>2556.4519799999998</v>
      </c>
      <c r="R187" s="120">
        <v>2774.8873680000002</v>
      </c>
      <c r="S187" s="120">
        <v>2943.4697719999999</v>
      </c>
      <c r="T187" s="121">
        <v>3197.7687780000001</v>
      </c>
      <c r="U187" s="121">
        <v>3271.869291</v>
      </c>
      <c r="V187" s="121">
        <v>2913.2002739999998</v>
      </c>
      <c r="W187" s="121">
        <v>3036.3472099999999</v>
      </c>
      <c r="X187" s="121">
        <v>3091.5797769999999</v>
      </c>
      <c r="Y187" s="121">
        <v>3209.2354340000002</v>
      </c>
      <c r="Z187" s="121">
        <v>3204.4957599999998</v>
      </c>
      <c r="AA187" s="121">
        <v>3089.413556</v>
      </c>
      <c r="AB187" s="121">
        <v>3154.043064</v>
      </c>
      <c r="AC187" s="121">
        <v>3210.6284879999998</v>
      </c>
    </row>
    <row r="188" spans="1:29">
      <c r="B188" s="119"/>
    </row>
    <row r="189" spans="1:29">
      <c r="A189" s="105"/>
      <c r="B189" s="127" t="s">
        <v>219</v>
      </c>
      <c r="C189" s="122">
        <v>1.4808859999999999</v>
      </c>
      <c r="D189" s="122">
        <v>1.4808859999999999</v>
      </c>
      <c r="E189" s="122">
        <v>1.4808859999999999</v>
      </c>
      <c r="F189" s="122">
        <v>1.4808859999999999</v>
      </c>
      <c r="G189" s="122">
        <v>1.4809270000000001</v>
      </c>
      <c r="H189" s="122">
        <v>1.4808859999999999</v>
      </c>
      <c r="I189" s="122">
        <v>1.4809270000000001</v>
      </c>
      <c r="J189" s="122">
        <v>1.4809410000000001</v>
      </c>
      <c r="K189" s="122">
        <v>1.4954940000000001</v>
      </c>
      <c r="L189" s="122">
        <v>1.495506</v>
      </c>
      <c r="M189" s="122">
        <v>1.495441</v>
      </c>
      <c r="N189" s="122">
        <v>1.348312</v>
      </c>
      <c r="O189" s="122">
        <v>1.29528</v>
      </c>
      <c r="P189" s="122">
        <v>1.295253</v>
      </c>
      <c r="Q189" s="122">
        <v>1.295269</v>
      </c>
      <c r="R189" s="122">
        <v>1.1850020000000001</v>
      </c>
      <c r="S189" s="122">
        <v>1.1849799999999999</v>
      </c>
      <c r="T189" s="123">
        <v>1.1575249999999999</v>
      </c>
      <c r="U189" s="123">
        <v>1.1574599999999999</v>
      </c>
      <c r="V189" s="123">
        <v>1.7546630000000001</v>
      </c>
      <c r="W189" s="123">
        <v>1.7546550000000001</v>
      </c>
      <c r="X189" s="123">
        <v>1.7546759999999999</v>
      </c>
      <c r="Y189" s="123">
        <v>1.7546949999999999</v>
      </c>
      <c r="Z189" s="123">
        <v>1.75465</v>
      </c>
      <c r="AA189" s="123">
        <v>1.754686</v>
      </c>
      <c r="AB189" s="123">
        <v>1.7546809999999999</v>
      </c>
      <c r="AC189" s="123">
        <v>1.754656</v>
      </c>
    </row>
    <row r="190" spans="1:29">
      <c r="B190" s="127"/>
    </row>
    <row r="191" spans="1:29">
      <c r="B191" s="127"/>
    </row>
    <row r="192" spans="1:29" ht="16">
      <c r="A192" s="105"/>
      <c r="B192" s="124" t="s">
        <v>261</v>
      </c>
      <c r="C192" s="107">
        <v>0.16362399999999999</v>
      </c>
      <c r="D192" s="107">
        <v>0.15140100000000001</v>
      </c>
      <c r="E192" s="107">
        <v>0.147204</v>
      </c>
      <c r="F192" s="107">
        <v>0.14712800000000001</v>
      </c>
      <c r="G192" s="107">
        <v>0.146616</v>
      </c>
      <c r="H192" s="107">
        <v>0.142651</v>
      </c>
      <c r="I192" s="107">
        <v>0.141348</v>
      </c>
      <c r="J192" s="107">
        <v>0.14639099999999999</v>
      </c>
      <c r="K192" s="107">
        <v>0.15351600000000001</v>
      </c>
      <c r="L192" s="107">
        <v>0.15798100000000001</v>
      </c>
      <c r="M192" s="107">
        <v>0.16681599999999999</v>
      </c>
      <c r="N192" s="107">
        <v>0.16889899999999999</v>
      </c>
      <c r="O192" s="107">
        <v>0.19253799999999999</v>
      </c>
      <c r="P192" s="107">
        <v>0.20560800000000001</v>
      </c>
      <c r="Q192" s="107">
        <v>0.22316800000000001</v>
      </c>
      <c r="R192" s="107">
        <v>0.22134699999999999</v>
      </c>
      <c r="S192" s="107">
        <v>0.23466400000000001</v>
      </c>
      <c r="T192" s="108">
        <v>0.24876000000000001</v>
      </c>
      <c r="U192" s="108">
        <v>0.25440600000000002</v>
      </c>
      <c r="V192" s="108">
        <v>0.34323199999999998</v>
      </c>
      <c r="W192" s="108">
        <v>0.35756399999999999</v>
      </c>
      <c r="X192" s="108">
        <v>0.36368899999999998</v>
      </c>
      <c r="Y192" s="108">
        <v>0.37740899999999999</v>
      </c>
      <c r="Z192" s="108">
        <v>0.37684600000000001</v>
      </c>
      <c r="AA192" s="108">
        <v>0.36310500000000001</v>
      </c>
      <c r="AB192" s="108">
        <v>0.37148700000000001</v>
      </c>
      <c r="AC192" s="108">
        <v>0.37669799999999998</v>
      </c>
    </row>
    <row r="193" spans="2:29" ht="15">
      <c r="B193" s="129" t="s">
        <v>207</v>
      </c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</row>
    <row r="194" spans="2:29">
      <c r="B194" s="125" t="s">
        <v>196</v>
      </c>
      <c r="C194" s="110">
        <v>2.5929999999999998E-3</v>
      </c>
      <c r="D194" s="110">
        <v>2.32E-3</v>
      </c>
      <c r="E194" s="110">
        <v>2.1159999999999998E-3</v>
      </c>
      <c r="F194" s="110">
        <v>2.062E-3</v>
      </c>
      <c r="G194" s="110">
        <v>1.916E-3</v>
      </c>
      <c r="H194" s="110">
        <v>1.756E-3</v>
      </c>
      <c r="I194" s="110">
        <v>1.7849999999999999E-3</v>
      </c>
      <c r="J194" s="110">
        <v>1.6789999999999999E-3</v>
      </c>
      <c r="K194" s="110">
        <v>1.65E-3</v>
      </c>
      <c r="L194" s="110">
        <v>1.614E-3</v>
      </c>
      <c r="M194" s="110">
        <v>1.6570000000000001E-3</v>
      </c>
      <c r="N194" s="110">
        <v>1.64E-3</v>
      </c>
      <c r="O194" s="110">
        <v>1.8400000000000001E-3</v>
      </c>
      <c r="P194" s="110">
        <v>1.9689999999999998E-3</v>
      </c>
      <c r="Q194" s="110">
        <v>1.9629999999999999E-3</v>
      </c>
      <c r="R194" s="110">
        <v>2.1510000000000001E-3</v>
      </c>
      <c r="S194" s="110">
        <v>2.428E-3</v>
      </c>
      <c r="T194" s="111">
        <v>3.3530000000000001E-3</v>
      </c>
      <c r="U194" s="111">
        <v>4.2640000000000004E-3</v>
      </c>
      <c r="V194" s="111">
        <v>6.045E-3</v>
      </c>
      <c r="W194" s="111">
        <v>6.5750000000000001E-3</v>
      </c>
      <c r="X194" s="111">
        <v>8.1899999999999994E-3</v>
      </c>
      <c r="Y194" s="111">
        <v>9.0449999999999992E-3</v>
      </c>
      <c r="Z194" s="111">
        <v>7.8799999999999999E-3</v>
      </c>
      <c r="AA194" s="111">
        <v>8.8990000000000007E-3</v>
      </c>
      <c r="AB194" s="111">
        <v>9.3439999999999999E-3</v>
      </c>
      <c r="AC194" s="111">
        <v>9.0670000000000004E-3</v>
      </c>
    </row>
    <row r="195" spans="2:29">
      <c r="B195" s="125" t="s">
        <v>197</v>
      </c>
      <c r="C195" s="110">
        <v>5.3499999999999999E-4</v>
      </c>
      <c r="D195" s="110">
        <v>6.2200000000000005E-4</v>
      </c>
      <c r="E195" s="110">
        <v>4.7800000000000002E-4</v>
      </c>
      <c r="F195" s="110">
        <v>5.2499999999999997E-4</v>
      </c>
      <c r="G195" s="110">
        <v>5.31E-4</v>
      </c>
      <c r="H195" s="110">
        <v>4.9700000000000005E-4</v>
      </c>
      <c r="I195" s="110">
        <v>5.6099999999999998E-4</v>
      </c>
      <c r="J195" s="110">
        <v>5.6800000000000004E-4</v>
      </c>
      <c r="K195" s="110">
        <v>5.9100000000000005E-4</v>
      </c>
      <c r="L195" s="110">
        <v>5.9699999999999998E-4</v>
      </c>
      <c r="M195" s="110">
        <v>5.8799999999999998E-4</v>
      </c>
      <c r="N195" s="110">
        <v>5.3700000000000004E-4</v>
      </c>
      <c r="O195" s="110">
        <v>6.8000000000000005E-4</v>
      </c>
      <c r="P195" s="110">
        <v>7.9199999999999995E-4</v>
      </c>
      <c r="Q195" s="110">
        <v>9.3700000000000001E-4</v>
      </c>
      <c r="R195" s="110">
        <v>9.7499999999999996E-4</v>
      </c>
      <c r="S195" s="110">
        <v>1.124E-3</v>
      </c>
      <c r="T195" s="111">
        <v>1.2409999999999999E-3</v>
      </c>
      <c r="U195" s="111">
        <v>1.317E-3</v>
      </c>
      <c r="V195" s="111">
        <v>1.9819999999999998E-3</v>
      </c>
      <c r="W195" s="111">
        <v>2.0950000000000001E-3</v>
      </c>
      <c r="X195" s="111">
        <v>2.2989999999999998E-3</v>
      </c>
      <c r="Y195" s="111">
        <v>2.2160000000000001E-3</v>
      </c>
      <c r="Z195" s="111">
        <v>1.805E-3</v>
      </c>
      <c r="AA195" s="111">
        <v>1.678E-3</v>
      </c>
      <c r="AB195" s="111">
        <v>1.585E-3</v>
      </c>
      <c r="AC195" s="111">
        <v>1.5989999999999999E-3</v>
      </c>
    </row>
    <row r="196" spans="2:29">
      <c r="B196" s="125" t="s">
        <v>198</v>
      </c>
      <c r="C196" s="110">
        <v>7.0569999999999999E-3</v>
      </c>
      <c r="D196" s="110">
        <v>5.6979999999999999E-3</v>
      </c>
      <c r="E196" s="110">
        <v>5.372E-3</v>
      </c>
      <c r="F196" s="110">
        <v>5.1929999999999997E-3</v>
      </c>
      <c r="G196" s="110">
        <v>5.1570000000000001E-3</v>
      </c>
      <c r="H196" s="110">
        <v>5.3179999999999998E-3</v>
      </c>
      <c r="I196" s="110">
        <v>5.7920000000000003E-3</v>
      </c>
      <c r="J196" s="110">
        <v>4.7549999999999997E-3</v>
      </c>
      <c r="K196" s="110">
        <v>6.3029999999999996E-3</v>
      </c>
      <c r="L196" s="110">
        <v>5.0790000000000002E-3</v>
      </c>
      <c r="M196" s="110">
        <v>5.7530000000000003E-3</v>
      </c>
      <c r="N196" s="110">
        <v>4.3810000000000003E-3</v>
      </c>
      <c r="O196" s="110">
        <v>4.9189999999999998E-3</v>
      </c>
      <c r="P196" s="110">
        <v>4.3220000000000003E-3</v>
      </c>
      <c r="Q196" s="110">
        <v>5.4140000000000004E-3</v>
      </c>
      <c r="R196" s="110">
        <v>5.921E-3</v>
      </c>
      <c r="S196" s="110">
        <v>6.9249999999999997E-3</v>
      </c>
      <c r="T196" s="111">
        <v>7.0429999999999998E-3</v>
      </c>
      <c r="U196" s="111">
        <v>8.6309999999999998E-3</v>
      </c>
      <c r="V196" s="111">
        <v>9.5320000000000005E-3</v>
      </c>
      <c r="W196" s="111">
        <v>1.0893999999999999E-2</v>
      </c>
      <c r="X196" s="111">
        <v>1.2355E-2</v>
      </c>
      <c r="Y196" s="111">
        <v>1.3483E-2</v>
      </c>
      <c r="Z196" s="111">
        <v>1.0888999999999999E-2</v>
      </c>
      <c r="AA196" s="111">
        <v>1.0130999999999999E-2</v>
      </c>
      <c r="AB196" s="111">
        <v>1.1613E-2</v>
      </c>
      <c r="AC196" s="111">
        <v>1.3058999999999999E-2</v>
      </c>
    </row>
    <row r="197" spans="2:29">
      <c r="B197" s="125" t="s">
        <v>199</v>
      </c>
      <c r="C197" s="110">
        <v>4.1099999999999999E-3</v>
      </c>
      <c r="D197" s="110">
        <v>4.1980000000000003E-3</v>
      </c>
      <c r="E197" s="110">
        <v>3.9960000000000004E-3</v>
      </c>
      <c r="F197" s="110">
        <v>3.9259999999999998E-3</v>
      </c>
      <c r="G197" s="110">
        <v>4.1729999999999996E-3</v>
      </c>
      <c r="H197" s="110">
        <v>3.8279999999999998E-3</v>
      </c>
      <c r="I197" s="110">
        <v>4.0699999999999998E-3</v>
      </c>
      <c r="J197" s="110">
        <v>4.1749999999999999E-3</v>
      </c>
      <c r="K197" s="110">
        <v>4.3179999999999998E-3</v>
      </c>
      <c r="L197" s="110">
        <v>4.2760000000000003E-3</v>
      </c>
      <c r="M197" s="110">
        <v>4.5030000000000001E-3</v>
      </c>
      <c r="N197" s="110">
        <v>4.8999999999999998E-3</v>
      </c>
      <c r="O197" s="110">
        <v>5.8830000000000002E-3</v>
      </c>
      <c r="P197" s="110">
        <v>6.2589999999999998E-3</v>
      </c>
      <c r="Q197" s="110">
        <v>7.0870000000000004E-3</v>
      </c>
      <c r="R197" s="110">
        <v>6.8690000000000001E-3</v>
      </c>
      <c r="S197" s="110">
        <v>7.8059999999999996E-3</v>
      </c>
      <c r="T197" s="111">
        <v>7.8320000000000004E-3</v>
      </c>
      <c r="U197" s="111">
        <v>8.3999999999999995E-3</v>
      </c>
      <c r="V197" s="111">
        <v>9.835E-3</v>
      </c>
      <c r="W197" s="111">
        <v>1.1117999999999999E-2</v>
      </c>
      <c r="X197" s="111">
        <v>1.2331E-2</v>
      </c>
      <c r="Y197" s="111">
        <v>1.3736999999999999E-2</v>
      </c>
      <c r="Z197" s="111">
        <v>1.0647999999999999E-2</v>
      </c>
      <c r="AA197" s="111">
        <v>9.6249999999999999E-3</v>
      </c>
      <c r="AB197" s="111">
        <v>1.1809E-2</v>
      </c>
      <c r="AC197" s="111">
        <v>1.2829E-2</v>
      </c>
    </row>
    <row r="198" spans="2:29">
      <c r="B198" s="125" t="s">
        <v>200</v>
      </c>
      <c r="C198" s="110">
        <v>4.2923999999999997E-2</v>
      </c>
      <c r="D198" s="110">
        <v>3.8600000000000002E-2</v>
      </c>
      <c r="E198" s="110">
        <v>3.8323999999999997E-2</v>
      </c>
      <c r="F198" s="110">
        <v>3.8191999999999997E-2</v>
      </c>
      <c r="G198" s="110">
        <v>3.9466000000000001E-2</v>
      </c>
      <c r="H198" s="110">
        <v>3.9703000000000002E-2</v>
      </c>
      <c r="I198" s="110">
        <v>4.1588E-2</v>
      </c>
      <c r="J198" s="110">
        <v>4.2432999999999998E-2</v>
      </c>
      <c r="K198" s="110">
        <v>4.4318000000000003E-2</v>
      </c>
      <c r="L198" s="110">
        <v>5.3968000000000002E-2</v>
      </c>
      <c r="M198" s="110">
        <v>5.2276999999999997E-2</v>
      </c>
      <c r="N198" s="110">
        <v>5.7598000000000003E-2</v>
      </c>
      <c r="O198" s="110">
        <v>6.3786999999999996E-2</v>
      </c>
      <c r="P198" s="110">
        <v>7.0451E-2</v>
      </c>
      <c r="Q198" s="110">
        <v>7.5628000000000001E-2</v>
      </c>
      <c r="R198" s="110">
        <v>7.4319999999999997E-2</v>
      </c>
      <c r="S198" s="110">
        <v>7.6616000000000004E-2</v>
      </c>
      <c r="T198" s="111">
        <v>8.0398999999999998E-2</v>
      </c>
      <c r="U198" s="111">
        <v>7.5796000000000002E-2</v>
      </c>
      <c r="V198" s="111">
        <v>9.9199999999999997E-2</v>
      </c>
      <c r="W198" s="111">
        <v>9.6174999999999997E-2</v>
      </c>
      <c r="X198" s="111">
        <v>0.1003</v>
      </c>
      <c r="Y198" s="111">
        <v>0.101759</v>
      </c>
      <c r="Z198" s="111">
        <v>9.9113000000000007E-2</v>
      </c>
      <c r="AA198" s="111">
        <v>9.0699000000000002E-2</v>
      </c>
      <c r="AB198" s="111">
        <v>9.4417000000000001E-2</v>
      </c>
      <c r="AC198" s="111">
        <v>9.8787E-2</v>
      </c>
    </row>
    <row r="199" spans="2:29">
      <c r="B199" s="125" t="s">
        <v>201</v>
      </c>
      <c r="C199" s="110">
        <v>5.2729999999999999E-2</v>
      </c>
      <c r="D199" s="110">
        <v>4.9604000000000002E-2</v>
      </c>
      <c r="E199" s="110">
        <v>4.7378000000000003E-2</v>
      </c>
      <c r="F199" s="110">
        <v>4.7305E-2</v>
      </c>
      <c r="G199" s="110">
        <v>4.5276999999999998E-2</v>
      </c>
      <c r="H199" s="110">
        <v>4.2720000000000001E-2</v>
      </c>
      <c r="I199" s="110">
        <v>4.0478E-2</v>
      </c>
      <c r="J199" s="110">
        <v>4.2115E-2</v>
      </c>
      <c r="K199" s="110">
        <v>4.3243999999999998E-2</v>
      </c>
      <c r="L199" s="110">
        <v>4.0447999999999998E-2</v>
      </c>
      <c r="M199" s="110">
        <v>4.7717000000000002E-2</v>
      </c>
      <c r="N199" s="110">
        <v>5.3414999999999997E-2</v>
      </c>
      <c r="O199" s="110">
        <v>6.3575000000000007E-2</v>
      </c>
      <c r="P199" s="110">
        <v>6.6785999999999998E-2</v>
      </c>
      <c r="Q199" s="110">
        <v>7.2059999999999999E-2</v>
      </c>
      <c r="R199" s="110">
        <v>7.1911000000000003E-2</v>
      </c>
      <c r="S199" s="110">
        <v>7.6971999999999999E-2</v>
      </c>
      <c r="T199" s="111">
        <v>8.1905000000000006E-2</v>
      </c>
      <c r="U199" s="111">
        <v>8.7656999999999999E-2</v>
      </c>
      <c r="V199" s="111">
        <v>0.125828</v>
      </c>
      <c r="W199" s="111">
        <v>0.134494</v>
      </c>
      <c r="X199" s="111">
        <v>0.13781299999999999</v>
      </c>
      <c r="Y199" s="111">
        <v>0.135742</v>
      </c>
      <c r="Z199" s="111">
        <v>0.14043700000000001</v>
      </c>
      <c r="AA199" s="111">
        <v>0.13364999999999999</v>
      </c>
      <c r="AB199" s="111">
        <v>0.13201099999999999</v>
      </c>
      <c r="AC199" s="111">
        <v>0.130666</v>
      </c>
    </row>
    <row r="200" spans="2:29">
      <c r="B200" s="125" t="s">
        <v>202</v>
      </c>
      <c r="C200" s="110">
        <v>3.4759999999999999E-3</v>
      </c>
      <c r="D200" s="110">
        <v>3.6900000000000001E-3</v>
      </c>
      <c r="E200" s="110">
        <v>3.4640000000000001E-3</v>
      </c>
      <c r="F200" s="110">
        <v>3.1939999999999998E-3</v>
      </c>
      <c r="G200" s="110">
        <v>3.094E-3</v>
      </c>
      <c r="H200" s="110">
        <v>2.928E-3</v>
      </c>
      <c r="I200" s="110">
        <v>2.0630000000000002E-3</v>
      </c>
      <c r="J200" s="110">
        <v>2.258E-3</v>
      </c>
      <c r="K200" s="110">
        <v>2.1909999999999998E-3</v>
      </c>
      <c r="L200" s="110">
        <v>1.505E-3</v>
      </c>
      <c r="M200" s="110">
        <v>1.475E-3</v>
      </c>
      <c r="N200" s="110">
        <v>2.238E-3</v>
      </c>
      <c r="O200" s="110">
        <v>3.3470000000000001E-3</v>
      </c>
      <c r="P200" s="110">
        <v>3.6930000000000001E-3</v>
      </c>
      <c r="Q200" s="110">
        <v>3.8869999999999998E-3</v>
      </c>
      <c r="R200" s="110">
        <v>3.9050000000000001E-3</v>
      </c>
      <c r="S200" s="110">
        <v>4.7689999999999998E-3</v>
      </c>
      <c r="T200" s="111">
        <v>4.2209999999999999E-3</v>
      </c>
      <c r="U200" s="111">
        <v>4.3150000000000003E-3</v>
      </c>
      <c r="V200" s="111">
        <v>5.9919999999999999E-3</v>
      </c>
      <c r="W200" s="111">
        <v>6.986E-3</v>
      </c>
      <c r="X200" s="111">
        <v>7.6909999999999999E-3</v>
      </c>
      <c r="Y200" s="111">
        <v>1.0347E-2</v>
      </c>
      <c r="Z200" s="111">
        <v>1.0644000000000001E-2</v>
      </c>
      <c r="AA200" s="111">
        <v>1.1317000000000001E-2</v>
      </c>
      <c r="AB200" s="111">
        <v>1.1721000000000001E-2</v>
      </c>
      <c r="AC200" s="111">
        <v>1.2801999999999999E-2</v>
      </c>
    </row>
    <row r="201" spans="2:29">
      <c r="B201" s="125" t="s">
        <v>203</v>
      </c>
      <c r="C201" s="110">
        <v>1.1969999999999999E-3</v>
      </c>
      <c r="D201" s="110">
        <v>1.256E-3</v>
      </c>
      <c r="E201" s="110">
        <v>1.5250000000000001E-3</v>
      </c>
      <c r="F201" s="110">
        <v>2.8960000000000001E-3</v>
      </c>
      <c r="G201" s="110">
        <v>3.104E-3</v>
      </c>
      <c r="H201" s="110">
        <v>3.0439999999999998E-3</v>
      </c>
      <c r="I201" s="110">
        <v>3.0500000000000002E-3</v>
      </c>
      <c r="J201" s="110">
        <v>3.3570000000000002E-3</v>
      </c>
      <c r="K201" s="110">
        <v>3.5469999999999998E-3</v>
      </c>
      <c r="L201" s="110">
        <v>3.369E-3</v>
      </c>
      <c r="M201" s="110">
        <v>3.173E-3</v>
      </c>
      <c r="N201" s="110">
        <v>1.983E-3</v>
      </c>
      <c r="O201" s="110">
        <v>2.33E-3</v>
      </c>
      <c r="P201" s="110">
        <v>2.8500000000000001E-3</v>
      </c>
      <c r="Q201" s="110">
        <v>2.9680000000000002E-3</v>
      </c>
      <c r="R201" s="110">
        <v>2.6229999999999999E-3</v>
      </c>
      <c r="S201" s="110">
        <v>3.1389999999999999E-3</v>
      </c>
      <c r="T201" s="111">
        <v>3.6129999999999999E-3</v>
      </c>
      <c r="U201" s="111">
        <v>4.4079999999999996E-3</v>
      </c>
      <c r="V201" s="111">
        <v>6.2329999999999998E-3</v>
      </c>
      <c r="W201" s="111">
        <v>8.1150000000000007E-3</v>
      </c>
      <c r="X201" s="111">
        <v>8.3059999999999991E-3</v>
      </c>
      <c r="Y201" s="111">
        <v>9.0790000000000003E-3</v>
      </c>
      <c r="Z201" s="111">
        <v>8.7379999999999992E-3</v>
      </c>
      <c r="AA201" s="111">
        <v>7.4229999999999999E-3</v>
      </c>
      <c r="AB201" s="111">
        <v>6.96E-3</v>
      </c>
      <c r="AC201" s="111">
        <v>6.4489999999999999E-3</v>
      </c>
    </row>
    <row r="202" spans="2:29">
      <c r="B202" s="125" t="s">
        <v>204</v>
      </c>
      <c r="C202" s="110">
        <v>2.2202E-2</v>
      </c>
      <c r="D202" s="110">
        <v>1.9990999999999998E-2</v>
      </c>
      <c r="E202" s="110">
        <v>1.866E-2</v>
      </c>
      <c r="F202" s="110">
        <v>1.8641999999999999E-2</v>
      </c>
      <c r="G202" s="110">
        <v>1.8714000000000001E-2</v>
      </c>
      <c r="H202" s="110">
        <v>1.8371999999999999E-2</v>
      </c>
      <c r="I202" s="110">
        <v>1.7853999999999998E-2</v>
      </c>
      <c r="J202" s="110">
        <v>1.8803E-2</v>
      </c>
      <c r="K202" s="110">
        <v>2.0164999999999999E-2</v>
      </c>
      <c r="L202" s="110">
        <v>1.8737E-2</v>
      </c>
      <c r="M202" s="110">
        <v>2.0492E-2</v>
      </c>
      <c r="N202" s="110">
        <v>2.5374000000000001E-2</v>
      </c>
      <c r="O202" s="110">
        <v>2.835E-2</v>
      </c>
      <c r="P202" s="110">
        <v>2.9617999999999998E-2</v>
      </c>
      <c r="Q202" s="110">
        <v>3.1083E-2</v>
      </c>
      <c r="R202" s="110">
        <v>3.1125E-2</v>
      </c>
      <c r="S202" s="110">
        <v>3.354E-2</v>
      </c>
      <c r="T202" s="111">
        <v>3.6916999999999998E-2</v>
      </c>
      <c r="U202" s="111">
        <v>3.7539000000000003E-2</v>
      </c>
      <c r="V202" s="111">
        <v>4.8931000000000002E-2</v>
      </c>
      <c r="W202" s="111">
        <v>4.9852E-2</v>
      </c>
      <c r="X202" s="111">
        <v>4.5266000000000001E-2</v>
      </c>
      <c r="Y202" s="111">
        <v>5.0701999999999997E-2</v>
      </c>
      <c r="Z202" s="111">
        <v>5.4565000000000002E-2</v>
      </c>
      <c r="AA202" s="111">
        <v>5.6985000000000001E-2</v>
      </c>
      <c r="AB202" s="111">
        <v>5.6231999999999997E-2</v>
      </c>
      <c r="AC202" s="111">
        <v>5.6772000000000003E-2</v>
      </c>
    </row>
    <row r="203" spans="2:29">
      <c r="B203" s="125" t="s">
        <v>205</v>
      </c>
      <c r="C203" s="110">
        <v>2.6800000000000001E-2</v>
      </c>
      <c r="D203" s="110">
        <v>2.5422E-2</v>
      </c>
      <c r="E203" s="110">
        <v>2.5892999999999999E-2</v>
      </c>
      <c r="F203" s="110">
        <v>2.5193E-2</v>
      </c>
      <c r="G203" s="110">
        <v>2.5184000000000002E-2</v>
      </c>
      <c r="H203" s="110">
        <v>2.4485E-2</v>
      </c>
      <c r="I203" s="110">
        <v>2.4107E-2</v>
      </c>
      <c r="J203" s="110">
        <v>2.6248E-2</v>
      </c>
      <c r="K203" s="110">
        <v>2.7189000000000001E-2</v>
      </c>
      <c r="L203" s="110">
        <v>2.8386999999999999E-2</v>
      </c>
      <c r="M203" s="110">
        <v>2.9180999999999999E-2</v>
      </c>
      <c r="N203" s="110">
        <v>1.6833000000000001E-2</v>
      </c>
      <c r="O203" s="110">
        <v>1.7826999999999999E-2</v>
      </c>
      <c r="P203" s="110">
        <v>1.8866999999999998E-2</v>
      </c>
      <c r="Q203" s="110">
        <v>2.214E-2</v>
      </c>
      <c r="R203" s="110">
        <v>2.1547E-2</v>
      </c>
      <c r="S203" s="110">
        <v>2.1343999999999998E-2</v>
      </c>
      <c r="T203" s="111">
        <v>2.2237E-2</v>
      </c>
      <c r="U203" s="111">
        <v>2.2079000000000001E-2</v>
      </c>
      <c r="V203" s="111">
        <v>2.9655000000000001E-2</v>
      </c>
      <c r="W203" s="111">
        <v>3.1259000000000002E-2</v>
      </c>
      <c r="X203" s="111">
        <v>2.9138000000000001E-2</v>
      </c>
      <c r="Y203" s="111">
        <v>3.1299E-2</v>
      </c>
      <c r="Z203" s="111">
        <v>3.2127000000000003E-2</v>
      </c>
      <c r="AA203" s="111">
        <v>3.2697999999999998E-2</v>
      </c>
      <c r="AB203" s="111">
        <v>3.5795E-2</v>
      </c>
      <c r="AC203" s="111">
        <v>3.4667999999999997E-2</v>
      </c>
    </row>
    <row r="204" spans="2:29">
      <c r="B204" s="126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</row>
    <row r="205" spans="2:29">
      <c r="B205" s="115" t="s">
        <v>187</v>
      </c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</row>
    <row r="206" spans="2:29">
      <c r="B206" s="125" t="s">
        <v>196</v>
      </c>
      <c r="C206" s="110">
        <v>1.585019</v>
      </c>
      <c r="D206" s="110">
        <v>1.532486</v>
      </c>
      <c r="E206" s="110">
        <v>1.437494</v>
      </c>
      <c r="F206" s="110">
        <v>1.4013960000000001</v>
      </c>
      <c r="G206" s="110">
        <v>1.30677</v>
      </c>
      <c r="H206" s="110">
        <v>1.230658</v>
      </c>
      <c r="I206" s="110">
        <v>1.262786</v>
      </c>
      <c r="J206" s="110">
        <v>1.147194</v>
      </c>
      <c r="K206" s="110">
        <v>1.075126</v>
      </c>
      <c r="L206" s="110">
        <v>1.0217430000000001</v>
      </c>
      <c r="M206" s="110">
        <v>0.99338800000000005</v>
      </c>
      <c r="N206" s="110">
        <v>0.97070999999999996</v>
      </c>
      <c r="O206" s="110">
        <v>0.95576499999999998</v>
      </c>
      <c r="P206" s="110">
        <v>0.95782</v>
      </c>
      <c r="Q206" s="110">
        <v>0.87972700000000004</v>
      </c>
      <c r="R206" s="110">
        <v>0.97165800000000002</v>
      </c>
      <c r="S206" s="110">
        <v>1.0345979999999999</v>
      </c>
      <c r="T206" s="111">
        <v>1.347763</v>
      </c>
      <c r="U206" s="111">
        <v>1.6761470000000001</v>
      </c>
      <c r="V206" s="111">
        <v>1.761107</v>
      </c>
      <c r="W206" s="111">
        <v>1.838708</v>
      </c>
      <c r="X206" s="111">
        <v>2.251865</v>
      </c>
      <c r="Y206" s="111">
        <v>2.3965399999999999</v>
      </c>
      <c r="Z206" s="111">
        <v>2.0910929999999999</v>
      </c>
      <c r="AA206" s="111">
        <v>2.4507880000000002</v>
      </c>
      <c r="AB206" s="111">
        <v>2.5151870000000001</v>
      </c>
      <c r="AC206" s="111">
        <v>2.4070330000000002</v>
      </c>
    </row>
    <row r="207" spans="2:29">
      <c r="B207" s="125" t="s">
        <v>197</v>
      </c>
      <c r="C207" s="110">
        <v>0.32701599999999997</v>
      </c>
      <c r="D207" s="110">
        <v>0.41078500000000001</v>
      </c>
      <c r="E207" s="110">
        <v>0.324409</v>
      </c>
      <c r="F207" s="110">
        <v>0.35709400000000002</v>
      </c>
      <c r="G207" s="110">
        <v>0.36207099999999998</v>
      </c>
      <c r="H207" s="110">
        <v>0.34853299999999998</v>
      </c>
      <c r="I207" s="110">
        <v>0.39707199999999998</v>
      </c>
      <c r="J207" s="110">
        <v>0.38768900000000001</v>
      </c>
      <c r="K207" s="110">
        <v>0.38479400000000002</v>
      </c>
      <c r="L207" s="110">
        <v>0.37806499999999998</v>
      </c>
      <c r="M207" s="110">
        <v>0.352572</v>
      </c>
      <c r="N207" s="110">
        <v>0.31818600000000002</v>
      </c>
      <c r="O207" s="110">
        <v>0.353238</v>
      </c>
      <c r="P207" s="110">
        <v>0.38542700000000002</v>
      </c>
      <c r="Q207" s="110">
        <v>0.42000199999999999</v>
      </c>
      <c r="R207" s="110">
        <v>0.44068000000000002</v>
      </c>
      <c r="S207" s="110">
        <v>0.478821</v>
      </c>
      <c r="T207" s="111">
        <v>0.49895400000000001</v>
      </c>
      <c r="U207" s="111">
        <v>0.51748099999999997</v>
      </c>
      <c r="V207" s="111">
        <v>0.57746799999999998</v>
      </c>
      <c r="W207" s="111">
        <v>0.58586800000000006</v>
      </c>
      <c r="X207" s="111">
        <v>0.63217100000000004</v>
      </c>
      <c r="Y207" s="111">
        <v>0.58711199999999997</v>
      </c>
      <c r="Z207" s="111">
        <v>0.47903899999999999</v>
      </c>
      <c r="AA207" s="111">
        <v>0.46212300000000001</v>
      </c>
      <c r="AB207" s="111">
        <v>0.42675200000000002</v>
      </c>
      <c r="AC207" s="111">
        <v>0.42448900000000001</v>
      </c>
    </row>
    <row r="208" spans="2:29">
      <c r="B208" s="125" t="s">
        <v>198</v>
      </c>
      <c r="C208" s="110">
        <v>4.3127250000000004</v>
      </c>
      <c r="D208" s="110">
        <v>3.7636210000000001</v>
      </c>
      <c r="E208" s="110">
        <v>3.6491980000000002</v>
      </c>
      <c r="F208" s="110">
        <v>3.5294129999999999</v>
      </c>
      <c r="G208" s="110">
        <v>3.5171030000000001</v>
      </c>
      <c r="H208" s="110">
        <v>3.7280289999999998</v>
      </c>
      <c r="I208" s="110">
        <v>4.097861</v>
      </c>
      <c r="J208" s="110">
        <v>3.2483420000000001</v>
      </c>
      <c r="K208" s="110">
        <v>4.1057009999999998</v>
      </c>
      <c r="L208" s="110">
        <v>3.2151299999999998</v>
      </c>
      <c r="M208" s="110">
        <v>3.4488789999999998</v>
      </c>
      <c r="N208" s="110">
        <v>2.593985</v>
      </c>
      <c r="O208" s="110">
        <v>2.5547970000000002</v>
      </c>
      <c r="P208" s="110">
        <v>2.1018349999999999</v>
      </c>
      <c r="Q208" s="110">
        <v>2.4259879999999998</v>
      </c>
      <c r="R208" s="110">
        <v>2.6749679999999998</v>
      </c>
      <c r="S208" s="110">
        <v>2.9508540000000001</v>
      </c>
      <c r="T208" s="111">
        <v>2.8312729999999999</v>
      </c>
      <c r="U208" s="111">
        <v>3.3926639999999999</v>
      </c>
      <c r="V208" s="111">
        <v>2.777012</v>
      </c>
      <c r="W208" s="111">
        <v>3.0466510000000002</v>
      </c>
      <c r="X208" s="111">
        <v>3.3972410000000002</v>
      </c>
      <c r="Y208" s="111">
        <v>3.572587</v>
      </c>
      <c r="Z208" s="111">
        <v>2.889548</v>
      </c>
      <c r="AA208" s="111">
        <v>2.7901919999999998</v>
      </c>
      <c r="AB208" s="111">
        <v>3.1259480000000002</v>
      </c>
      <c r="AC208" s="111">
        <v>3.4665699999999999</v>
      </c>
    </row>
    <row r="209" spans="1:29">
      <c r="B209" s="125" t="s">
        <v>199</v>
      </c>
      <c r="C209" s="110">
        <v>2.5117720000000001</v>
      </c>
      <c r="D209" s="110">
        <v>2.772481</v>
      </c>
      <c r="E209" s="110">
        <v>2.7146149999999998</v>
      </c>
      <c r="F209" s="110">
        <v>2.668218</v>
      </c>
      <c r="G209" s="110">
        <v>2.846403</v>
      </c>
      <c r="H209" s="110">
        <v>2.6838099999999998</v>
      </c>
      <c r="I209" s="110">
        <v>2.879337</v>
      </c>
      <c r="J209" s="110">
        <v>2.8518029999999999</v>
      </c>
      <c r="K209" s="110">
        <v>2.8129339999999998</v>
      </c>
      <c r="L209" s="110">
        <v>2.7065969999999999</v>
      </c>
      <c r="M209" s="110">
        <v>2.6993680000000002</v>
      </c>
      <c r="N209" s="110">
        <v>2.9010020000000001</v>
      </c>
      <c r="O209" s="110">
        <v>3.05552</v>
      </c>
      <c r="P209" s="110">
        <v>3.0442629999999999</v>
      </c>
      <c r="Q209" s="110">
        <v>3.175421</v>
      </c>
      <c r="R209" s="110">
        <v>3.1034410000000001</v>
      </c>
      <c r="S209" s="110">
        <v>3.3264999999999998</v>
      </c>
      <c r="T209" s="111">
        <v>3.1482960000000002</v>
      </c>
      <c r="U209" s="111">
        <v>3.3017759999999998</v>
      </c>
      <c r="V209" s="111">
        <v>2.8654389999999998</v>
      </c>
      <c r="W209" s="111">
        <v>3.1094599999999999</v>
      </c>
      <c r="X209" s="111">
        <v>3.390638</v>
      </c>
      <c r="Y209" s="111">
        <v>3.639818</v>
      </c>
      <c r="Z209" s="111">
        <v>2.8255210000000002</v>
      </c>
      <c r="AA209" s="111">
        <v>2.6507079999999998</v>
      </c>
      <c r="AB209" s="111">
        <v>3.178855</v>
      </c>
      <c r="AC209" s="111">
        <v>3.4056860000000002</v>
      </c>
    </row>
    <row r="210" spans="1:29">
      <c r="B210" s="125" t="s">
        <v>200</v>
      </c>
      <c r="C210" s="110">
        <v>26.233578999999999</v>
      </c>
      <c r="D210" s="110">
        <v>25.494824999999999</v>
      </c>
      <c r="E210" s="110">
        <v>26.034372000000001</v>
      </c>
      <c r="F210" s="110">
        <v>25.958195</v>
      </c>
      <c r="G210" s="110">
        <v>26.917973</v>
      </c>
      <c r="H210" s="110">
        <v>27.831962000000001</v>
      </c>
      <c r="I210" s="110">
        <v>29.422630000000002</v>
      </c>
      <c r="J210" s="110">
        <v>28.985992</v>
      </c>
      <c r="K210" s="110">
        <v>28.868483000000001</v>
      </c>
      <c r="L210" s="110">
        <v>34.161019000000003</v>
      </c>
      <c r="M210" s="110">
        <v>31.338273999999998</v>
      </c>
      <c r="N210" s="110">
        <v>34.101863000000002</v>
      </c>
      <c r="O210" s="110">
        <v>33.129387000000001</v>
      </c>
      <c r="P210" s="110">
        <v>34.264597000000002</v>
      </c>
      <c r="Q210" s="110">
        <v>33.888499000000003</v>
      </c>
      <c r="R210" s="110">
        <v>33.576309999999999</v>
      </c>
      <c r="S210" s="110">
        <v>32.649377000000001</v>
      </c>
      <c r="T210" s="111">
        <v>32.319943000000002</v>
      </c>
      <c r="U210" s="111">
        <v>29.793195999999998</v>
      </c>
      <c r="V210" s="111">
        <v>28.901572000000002</v>
      </c>
      <c r="W210" s="111">
        <v>26.897410000000001</v>
      </c>
      <c r="X210" s="111">
        <v>27.578548999999999</v>
      </c>
      <c r="Y210" s="111">
        <v>26.962664</v>
      </c>
      <c r="Z210" s="111">
        <v>26.300695000000001</v>
      </c>
      <c r="AA210" s="111">
        <v>24.978717</v>
      </c>
      <c r="AB210" s="111">
        <v>25.415996</v>
      </c>
      <c r="AC210" s="111">
        <v>26.224367000000001</v>
      </c>
    </row>
    <row r="211" spans="1:29">
      <c r="B211" s="125" t="s">
        <v>201</v>
      </c>
      <c r="C211" s="110">
        <v>32.226084999999998</v>
      </c>
      <c r="D211" s="110">
        <v>32.763553999999999</v>
      </c>
      <c r="E211" s="110">
        <v>32.185091999999997</v>
      </c>
      <c r="F211" s="110">
        <v>32.152391000000001</v>
      </c>
      <c r="G211" s="110">
        <v>30.881357000000001</v>
      </c>
      <c r="H211" s="110">
        <v>29.947239</v>
      </c>
      <c r="I211" s="110">
        <v>28.637297</v>
      </c>
      <c r="J211" s="110">
        <v>28.768948999999999</v>
      </c>
      <c r="K211" s="110">
        <v>28.168990000000001</v>
      </c>
      <c r="L211" s="110">
        <v>25.602892000000001</v>
      </c>
      <c r="M211" s="110">
        <v>28.604434000000001</v>
      </c>
      <c r="N211" s="110">
        <v>31.625502000000001</v>
      </c>
      <c r="O211" s="110">
        <v>33.019433999999997</v>
      </c>
      <c r="P211" s="110">
        <v>32.482370000000003</v>
      </c>
      <c r="Q211" s="110">
        <v>32.289538</v>
      </c>
      <c r="R211" s="110">
        <v>32.48798</v>
      </c>
      <c r="S211" s="110">
        <v>32.801076999999999</v>
      </c>
      <c r="T211" s="111">
        <v>32.925359999999998</v>
      </c>
      <c r="U211" s="111">
        <v>34.455647999999997</v>
      </c>
      <c r="V211" s="111">
        <v>36.659835999999999</v>
      </c>
      <c r="W211" s="111">
        <v>37.613970999999999</v>
      </c>
      <c r="X211" s="111">
        <v>37.893008000000002</v>
      </c>
      <c r="Y211" s="111">
        <v>35.966721999999997</v>
      </c>
      <c r="Z211" s="111">
        <v>37.266345999999999</v>
      </c>
      <c r="AA211" s="111">
        <v>36.807516</v>
      </c>
      <c r="AB211" s="111">
        <v>35.535913999999998</v>
      </c>
      <c r="AC211" s="111">
        <v>34.687258999999997</v>
      </c>
    </row>
    <row r="212" spans="1:29">
      <c r="B212" s="125" t="s">
        <v>202</v>
      </c>
      <c r="C212" s="110">
        <v>2.1244459999999998</v>
      </c>
      <c r="D212" s="110">
        <v>2.4371879999999999</v>
      </c>
      <c r="E212" s="110">
        <v>2.3531650000000002</v>
      </c>
      <c r="F212" s="110">
        <v>2.1706409999999998</v>
      </c>
      <c r="G212" s="110">
        <v>2.110544</v>
      </c>
      <c r="H212" s="110">
        <v>2.0526010000000001</v>
      </c>
      <c r="I212" s="110">
        <v>1.459252</v>
      </c>
      <c r="J212" s="110">
        <v>1.5426260000000001</v>
      </c>
      <c r="K212" s="110">
        <v>1.427403</v>
      </c>
      <c r="L212" s="110">
        <v>0.952739</v>
      </c>
      <c r="M212" s="110">
        <v>0.88418799999999997</v>
      </c>
      <c r="N212" s="110">
        <v>1.324878</v>
      </c>
      <c r="O212" s="110">
        <v>1.7385969999999999</v>
      </c>
      <c r="P212" s="110">
        <v>1.796162</v>
      </c>
      <c r="Q212" s="110">
        <v>1.741633</v>
      </c>
      <c r="R212" s="110">
        <v>1.764192</v>
      </c>
      <c r="S212" s="110">
        <v>2.0323310000000001</v>
      </c>
      <c r="T212" s="111">
        <v>1.6967099999999999</v>
      </c>
      <c r="U212" s="111">
        <v>1.6961250000000001</v>
      </c>
      <c r="V212" s="111">
        <v>1.7456339999999999</v>
      </c>
      <c r="W212" s="111">
        <v>1.9538249999999999</v>
      </c>
      <c r="X212" s="111">
        <v>2.1147040000000001</v>
      </c>
      <c r="Y212" s="111">
        <v>2.741457</v>
      </c>
      <c r="Z212" s="111">
        <v>2.8243680000000002</v>
      </c>
      <c r="AA212" s="111">
        <v>3.1167959999999999</v>
      </c>
      <c r="AB212" s="111">
        <v>3.155081</v>
      </c>
      <c r="AC212" s="111">
        <v>3.3985850000000002</v>
      </c>
    </row>
    <row r="213" spans="1:29">
      <c r="B213" s="125" t="s">
        <v>203</v>
      </c>
      <c r="C213" s="110">
        <v>0.73141800000000001</v>
      </c>
      <c r="D213" s="110">
        <v>0.82966499999999999</v>
      </c>
      <c r="E213" s="110">
        <v>1.035919</v>
      </c>
      <c r="F213" s="110">
        <v>1.9686079999999999</v>
      </c>
      <c r="G213" s="110">
        <v>2.1167859999999998</v>
      </c>
      <c r="H213" s="110">
        <v>2.133893</v>
      </c>
      <c r="I213" s="110">
        <v>2.1576270000000002</v>
      </c>
      <c r="J213" s="110">
        <v>2.293469</v>
      </c>
      <c r="K213" s="110">
        <v>2.3103609999999999</v>
      </c>
      <c r="L213" s="110">
        <v>2.1328149999999999</v>
      </c>
      <c r="M213" s="110">
        <v>1.902026</v>
      </c>
      <c r="N213" s="110">
        <v>1.1741649999999999</v>
      </c>
      <c r="O213" s="110">
        <v>1.210232</v>
      </c>
      <c r="P213" s="110">
        <v>1.38612</v>
      </c>
      <c r="Q213" s="110">
        <v>1.330111</v>
      </c>
      <c r="R213" s="110">
        <v>1.1849769999999999</v>
      </c>
      <c r="S213" s="110">
        <v>1.3377870000000001</v>
      </c>
      <c r="T213" s="111">
        <v>1.4522980000000001</v>
      </c>
      <c r="U213" s="111">
        <v>1.7326299999999999</v>
      </c>
      <c r="V213" s="111">
        <v>1.8159860000000001</v>
      </c>
      <c r="W213" s="111">
        <v>2.2696239999999999</v>
      </c>
      <c r="X213" s="111">
        <v>2.2837149999999999</v>
      </c>
      <c r="Y213" s="111">
        <v>2.4056989999999998</v>
      </c>
      <c r="Z213" s="111">
        <v>2.3186939999999998</v>
      </c>
      <c r="AA213" s="111">
        <v>2.0443899999999999</v>
      </c>
      <c r="AB213" s="111">
        <v>1.873632</v>
      </c>
      <c r="AC213" s="111">
        <v>1.7120569999999999</v>
      </c>
    </row>
    <row r="214" spans="1:29">
      <c r="B214" s="125" t="s">
        <v>204</v>
      </c>
      <c r="C214" s="110">
        <v>13.569107000000001</v>
      </c>
      <c r="D214" s="110">
        <v>13.204186</v>
      </c>
      <c r="E214" s="110">
        <v>12.676212</v>
      </c>
      <c r="F214" s="110">
        <v>12.670640000000001</v>
      </c>
      <c r="G214" s="110">
        <v>12.764003000000001</v>
      </c>
      <c r="H214" s="110">
        <v>12.879215</v>
      </c>
      <c r="I214" s="110">
        <v>12.630983000000001</v>
      </c>
      <c r="J214" s="110">
        <v>12.844135</v>
      </c>
      <c r="K214" s="110">
        <v>13.135158000000001</v>
      </c>
      <c r="L214" s="110">
        <v>11.860116</v>
      </c>
      <c r="M214" s="110">
        <v>12.283912000000001</v>
      </c>
      <c r="N214" s="110">
        <v>15.023362000000001</v>
      </c>
      <c r="O214" s="110">
        <v>14.724254</v>
      </c>
      <c r="P214" s="110">
        <v>14.405272</v>
      </c>
      <c r="Q214" s="110">
        <v>13.928304000000001</v>
      </c>
      <c r="R214" s="110">
        <v>14.061468</v>
      </c>
      <c r="S214" s="110">
        <v>14.292951</v>
      </c>
      <c r="T214" s="111">
        <v>14.840458</v>
      </c>
      <c r="U214" s="111">
        <v>14.75573</v>
      </c>
      <c r="V214" s="111">
        <v>14.256034</v>
      </c>
      <c r="W214" s="111">
        <v>13.942225000000001</v>
      </c>
      <c r="X214" s="111">
        <v>12.446228</v>
      </c>
      <c r="Y214" s="111">
        <v>13.434358</v>
      </c>
      <c r="Z214" s="111">
        <v>14.479404000000001</v>
      </c>
      <c r="AA214" s="111">
        <v>15.693745</v>
      </c>
      <c r="AB214" s="111">
        <v>15.137111000000001</v>
      </c>
      <c r="AC214" s="111">
        <v>15.070947</v>
      </c>
    </row>
    <row r="215" spans="1:29">
      <c r="B215" s="125" t="s">
        <v>205</v>
      </c>
      <c r="C215" s="110">
        <v>16.378833</v>
      </c>
      <c r="D215" s="110">
        <v>16.791208999999998</v>
      </c>
      <c r="E215" s="110">
        <v>17.589524999999998</v>
      </c>
      <c r="F215" s="110">
        <v>17.123404000000001</v>
      </c>
      <c r="G215" s="110">
        <v>17.17699</v>
      </c>
      <c r="H215" s="110">
        <v>17.164061</v>
      </c>
      <c r="I215" s="110">
        <v>17.055154000000002</v>
      </c>
      <c r="J215" s="110">
        <v>17.929801000000001</v>
      </c>
      <c r="K215" s="110">
        <v>17.711048999999999</v>
      </c>
      <c r="L215" s="110">
        <v>17.968883999999999</v>
      </c>
      <c r="M215" s="110">
        <v>17.492958999999999</v>
      </c>
      <c r="N215" s="110">
        <v>9.9663470000000007</v>
      </c>
      <c r="O215" s="110">
        <v>9.2587759999999992</v>
      </c>
      <c r="P215" s="110">
        <v>9.1761339999999993</v>
      </c>
      <c r="Q215" s="110">
        <v>9.9207769999999993</v>
      </c>
      <c r="R215" s="110">
        <v>9.7343279999999996</v>
      </c>
      <c r="S215" s="110">
        <v>9.0957050000000006</v>
      </c>
      <c r="T215" s="111">
        <v>8.9389439999999993</v>
      </c>
      <c r="U215" s="111">
        <v>8.6786019999999997</v>
      </c>
      <c r="V215" s="111">
        <v>8.639913</v>
      </c>
      <c r="W215" s="111">
        <v>8.7422570000000004</v>
      </c>
      <c r="X215" s="111">
        <v>8.0118810000000007</v>
      </c>
      <c r="Y215" s="111">
        <v>8.2930430000000008</v>
      </c>
      <c r="Z215" s="111">
        <v>8.5252920000000003</v>
      </c>
      <c r="AA215" s="111">
        <v>9.0050229999999996</v>
      </c>
      <c r="AB215" s="111">
        <v>9.6355249999999995</v>
      </c>
      <c r="AC215" s="111">
        <v>9.2030069999999995</v>
      </c>
    </row>
    <row r="216" spans="1:29">
      <c r="B216" s="126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</row>
    <row r="217" spans="1:29">
      <c r="A217" s="105"/>
      <c r="B217" s="127" t="s">
        <v>192</v>
      </c>
      <c r="C217" s="107">
        <v>68.902823999999995</v>
      </c>
      <c r="D217" s="107">
        <v>68.902823999999995</v>
      </c>
      <c r="E217" s="107">
        <v>68.902823999999995</v>
      </c>
      <c r="F217" s="107">
        <v>68.902823999999995</v>
      </c>
      <c r="G217" s="107">
        <v>68.902823999999995</v>
      </c>
      <c r="H217" s="107">
        <v>68.902823999999995</v>
      </c>
      <c r="I217" s="107">
        <v>68.902823999999995</v>
      </c>
      <c r="J217" s="107">
        <v>68.902823999999995</v>
      </c>
      <c r="K217" s="107">
        <v>68.233481999999995</v>
      </c>
      <c r="L217" s="107">
        <v>67.760345999999998</v>
      </c>
      <c r="M217" s="107">
        <v>67.664809000000005</v>
      </c>
      <c r="N217" s="107">
        <v>67.579058000000003</v>
      </c>
      <c r="O217" s="107">
        <v>67.502572000000001</v>
      </c>
      <c r="P217" s="107">
        <v>67.440764000000001</v>
      </c>
      <c r="Q217" s="107">
        <v>67.395882</v>
      </c>
      <c r="R217" s="107">
        <v>67.314518000000007</v>
      </c>
      <c r="S217" s="107">
        <v>67.278334000000001</v>
      </c>
      <c r="T217" s="108">
        <v>67.205240000000003</v>
      </c>
      <c r="U217" s="108">
        <v>67.177727000000004</v>
      </c>
      <c r="V217" s="108">
        <v>67.146615999999995</v>
      </c>
      <c r="W217" s="108">
        <v>67.113608999999997</v>
      </c>
      <c r="X217" s="108">
        <v>67.042987999999994</v>
      </c>
      <c r="Y217" s="108">
        <v>67.020675999999995</v>
      </c>
      <c r="Z217" s="108">
        <v>67.021457999999996</v>
      </c>
      <c r="AA217" s="108">
        <v>66.981730999999996</v>
      </c>
      <c r="AB217" s="108">
        <v>67.124086000000005</v>
      </c>
      <c r="AC217" s="108">
        <v>66.866944000000004</v>
      </c>
    </row>
    <row r="220" spans="1:29">
      <c r="B220" s="105" t="s">
        <v>262</v>
      </c>
    </row>
    <row r="221" spans="1:29">
      <c r="A221" s="128"/>
      <c r="B221" s="156" t="s">
        <v>148</v>
      </c>
      <c r="C221" s="157">
        <v>305.62599999999998</v>
      </c>
      <c r="D221" s="157">
        <v>298.036</v>
      </c>
      <c r="E221" s="157">
        <v>288.62099999999998</v>
      </c>
      <c r="F221" s="157">
        <v>287.28199999999998</v>
      </c>
      <c r="G221" s="157">
        <v>282.28500000000003</v>
      </c>
      <c r="H221" s="157">
        <v>274.589</v>
      </c>
      <c r="I221" s="157">
        <v>268.21100000000001</v>
      </c>
      <c r="J221" s="157">
        <v>275.04300000000001</v>
      </c>
      <c r="K221" s="157">
        <v>288.76100000000002</v>
      </c>
      <c r="L221" s="157">
        <v>298.29500000000002</v>
      </c>
      <c r="M221" s="157">
        <v>311.27800000000002</v>
      </c>
      <c r="N221" s="157">
        <v>318.33</v>
      </c>
      <c r="O221" s="157">
        <v>350.08199999999999</v>
      </c>
      <c r="P221" s="157">
        <v>373.358</v>
      </c>
      <c r="Q221" s="157">
        <v>408.81599999999997</v>
      </c>
      <c r="R221" s="157">
        <v>443.71499999999997</v>
      </c>
      <c r="S221" s="157">
        <v>484.89699999999999</v>
      </c>
      <c r="T221" s="158">
        <v>522.42999999999995</v>
      </c>
      <c r="U221" s="158">
        <v>566.88900000000001</v>
      </c>
      <c r="V221" s="158">
        <v>594.86</v>
      </c>
      <c r="W221" s="158">
        <v>616.17999999999995</v>
      </c>
      <c r="X221" s="158">
        <v>631.09699999999998</v>
      </c>
      <c r="Y221" s="158">
        <v>661.452</v>
      </c>
      <c r="Z221" s="158">
        <v>672.428</v>
      </c>
      <c r="AA221" s="158">
        <v>688.20399999999995</v>
      </c>
      <c r="AB221" s="158">
        <v>709.25800000000004</v>
      </c>
      <c r="AC221" s="158">
        <v>716.26400000000001</v>
      </c>
    </row>
    <row r="222" spans="1:29">
      <c r="A222" s="128"/>
      <c r="B222" s="156" t="s">
        <v>263</v>
      </c>
      <c r="C222" s="157">
        <v>4769.7122939999999</v>
      </c>
      <c r="D222" s="157">
        <v>4525.8236820000002</v>
      </c>
      <c r="E222" s="157">
        <v>4543.907612</v>
      </c>
      <c r="F222" s="157">
        <v>4562.7148239999997</v>
      </c>
      <c r="G222" s="157">
        <v>4627.3218290000004</v>
      </c>
      <c r="H222" s="157">
        <v>4628.3782959999999</v>
      </c>
      <c r="I222" s="157">
        <v>4695.1437910000004</v>
      </c>
      <c r="J222" s="157">
        <v>4741.8893500000004</v>
      </c>
      <c r="K222" s="157">
        <v>4736.4244989999997</v>
      </c>
      <c r="L222" s="157">
        <v>4751.3652330000004</v>
      </c>
      <c r="M222" s="157">
        <v>4814.5976520000004</v>
      </c>
      <c r="N222" s="157">
        <v>4772.7755660000003</v>
      </c>
      <c r="O222" s="157">
        <v>4952.9034089999996</v>
      </c>
      <c r="P222" s="157">
        <v>4963.9362609999998</v>
      </c>
      <c r="Q222" s="157">
        <v>4923.8405659999999</v>
      </c>
      <c r="R222" s="157">
        <v>4924.065826</v>
      </c>
      <c r="S222" s="157">
        <v>4779.5221300000003</v>
      </c>
      <c r="T222" s="158">
        <v>4819.832942</v>
      </c>
      <c r="U222" s="158">
        <v>4544.5058989999998</v>
      </c>
      <c r="V222" s="158">
        <v>4546.6073889999998</v>
      </c>
      <c r="W222" s="158">
        <v>4574.8166849999998</v>
      </c>
      <c r="X222" s="158">
        <v>4547.9894199999999</v>
      </c>
      <c r="Y222" s="158">
        <v>4504.4646899999998</v>
      </c>
      <c r="Z222" s="158">
        <v>4424.2795930000002</v>
      </c>
      <c r="AA222" s="158">
        <v>4167.6993110000003</v>
      </c>
      <c r="AB222" s="158">
        <v>4128.5703469999999</v>
      </c>
      <c r="AC222" s="158">
        <v>4161.4741029999996</v>
      </c>
    </row>
    <row r="223" spans="1:29" ht="28">
      <c r="A223" s="128"/>
      <c r="B223" s="159" t="s">
        <v>264</v>
      </c>
      <c r="C223" s="130">
        <v>4.7</v>
      </c>
      <c r="D223" s="130">
        <v>4.7</v>
      </c>
      <c r="E223" s="130">
        <v>4.7</v>
      </c>
      <c r="F223" s="130">
        <v>4.7</v>
      </c>
      <c r="G223" s="130">
        <v>4.7</v>
      </c>
      <c r="H223" s="130">
        <v>4.7</v>
      </c>
      <c r="I223" s="130">
        <v>4.7</v>
      </c>
      <c r="J223" s="130">
        <v>4.7</v>
      </c>
      <c r="K223" s="130">
        <v>4.7</v>
      </c>
      <c r="L223" s="130">
        <v>4.7</v>
      </c>
      <c r="M223" s="130">
        <v>4.7</v>
      </c>
      <c r="N223" s="130">
        <v>4.7</v>
      </c>
      <c r="O223" s="130">
        <v>4.7</v>
      </c>
      <c r="P223" s="130">
        <v>4.7</v>
      </c>
      <c r="Q223" s="130">
        <v>4.7</v>
      </c>
      <c r="R223" s="130">
        <v>4.3</v>
      </c>
      <c r="S223" s="130">
        <v>4.3</v>
      </c>
      <c r="T223" s="131">
        <v>4.2</v>
      </c>
      <c r="U223" s="131">
        <v>4.2</v>
      </c>
      <c r="V223" s="131">
        <v>5.4</v>
      </c>
      <c r="W223" s="131">
        <v>5.4</v>
      </c>
      <c r="X223" s="131">
        <v>5.4</v>
      </c>
      <c r="Y223" s="131">
        <v>5.4</v>
      </c>
      <c r="Z223" s="131">
        <v>5.4</v>
      </c>
      <c r="AA223" s="131">
        <v>5.4</v>
      </c>
      <c r="AB223" s="131">
        <v>5.4</v>
      </c>
      <c r="AC223" s="131">
        <v>5.4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opLeftCell="A98" workbookViewId="0">
      <selection activeCell="B119" sqref="B119"/>
    </sheetView>
  </sheetViews>
  <sheetFormatPr defaultRowHeight="14.5"/>
  <cols>
    <col min="1" max="1" width="35.7265625" bestFit="1" customWidth="1"/>
    <col min="2" max="2" width="12" bestFit="1" customWidth="1"/>
  </cols>
  <sheetData>
    <row r="1" spans="1:2" s="2" customFormat="1">
      <c r="A1" s="2" t="s">
        <v>211</v>
      </c>
    </row>
    <row r="2" spans="1:2">
      <c r="B2">
        <v>2016</v>
      </c>
    </row>
    <row r="3" spans="1:2">
      <c r="A3" t="s">
        <v>267</v>
      </c>
      <c r="B3">
        <f>('Freight Fleet Data'!AC17+'Freight Fleet Data'!AC18)*10^3</f>
        <v>2155701</v>
      </c>
    </row>
    <row r="4" spans="1:2">
      <c r="A4" s="8" t="s">
        <v>265</v>
      </c>
      <c r="B4" s="63">
        <f>'Freight Energy Data'!AC27*'Freight Energy Data'!AC21/100/('Freight Energy Data'!AC27+'Freight Energy Data'!AC78)*SUM('Freight Fleet Data'!AC17:AC18)*10^3</f>
        <v>165801.92031093608</v>
      </c>
    </row>
    <row r="5" spans="1:2">
      <c r="A5" s="8" t="s">
        <v>266</v>
      </c>
      <c r="B5" s="63">
        <f>B3-B4</f>
        <v>1989899.0796890638</v>
      </c>
    </row>
    <row r="7" spans="1:2">
      <c r="A7" t="s">
        <v>272</v>
      </c>
    </row>
    <row r="8" spans="1:2">
      <c r="A8" s="8" t="s">
        <v>265</v>
      </c>
      <c r="B8">
        <f>'Freight Energy Data'!AC15</f>
        <v>160.01791399999999</v>
      </c>
    </row>
    <row r="9" spans="1:2">
      <c r="A9" s="8" t="s">
        <v>266</v>
      </c>
      <c r="B9">
        <f>'Freight Energy Data'!AC16+'Freight Energy Data'!AC52</f>
        <v>559.28167000000008</v>
      </c>
    </row>
    <row r="11" spans="1:2">
      <c r="A11" t="s">
        <v>271</v>
      </c>
    </row>
    <row r="12" spans="1:2">
      <c r="A12" s="8" t="s">
        <v>265</v>
      </c>
      <c r="B12">
        <f>CONVERT(SUMPRODUCT('Freight Fleet Data'!AC17:AC18,'Freight Fleet Data'!AC21:AC22)/SUM('Freight Fleet Data'!AC17:AC18),"km","mi")</f>
        <v>21339.782835366615</v>
      </c>
    </row>
    <row r="13" spans="1:2">
      <c r="A13" s="8" t="s">
        <v>266</v>
      </c>
      <c r="B13">
        <f>B12</f>
        <v>21339.782835366615</v>
      </c>
    </row>
    <row r="15" spans="1:2">
      <c r="A15" t="s">
        <v>269</v>
      </c>
    </row>
    <row r="16" spans="1:2">
      <c r="A16" s="8" t="s">
        <v>265</v>
      </c>
      <c r="B16">
        <f>SUM('Freight Energy Data'!AC78,'Freight Energy Data'!AC27)*10^3/SUMPRODUCT('Freight Fleet Data'!AC17:AC18,'Freight Fleet Data'!AC21:AC22)</f>
        <v>4.6279804951680559</v>
      </c>
    </row>
    <row r="17" spans="1:2">
      <c r="A17" s="8" t="s">
        <v>266</v>
      </c>
      <c r="B17">
        <f>B16</f>
        <v>4.6279804951680559</v>
      </c>
    </row>
    <row r="19" spans="1:2">
      <c r="A19" t="s">
        <v>270</v>
      </c>
    </row>
    <row r="20" spans="1:2">
      <c r="A20" s="8" t="s">
        <v>265</v>
      </c>
      <c r="B20" s="69">
        <f>(B4*B12*B16)/(B8*btu_per_pj)</f>
        <v>1.0796375304108305E-4</v>
      </c>
    </row>
    <row r="21" spans="1:2">
      <c r="A21" s="8" t="s">
        <v>266</v>
      </c>
      <c r="B21" s="69">
        <f>(B5*B13*B17)/(B9*btu_per_pj)</f>
        <v>3.7072979135768097E-4</v>
      </c>
    </row>
    <row r="23" spans="1:2" s="2" customFormat="1">
      <c r="A23" s="2" t="s">
        <v>212</v>
      </c>
    </row>
    <row r="24" spans="1:2">
      <c r="B24">
        <v>2016</v>
      </c>
    </row>
    <row r="25" spans="1:2">
      <c r="A25" t="s">
        <v>267</v>
      </c>
      <c r="B25">
        <f>'Freight Fleet Data'!AC16*10^3</f>
        <v>3071537</v>
      </c>
    </row>
    <row r="26" spans="1:2">
      <c r="A26" s="8" t="s">
        <v>265</v>
      </c>
      <c r="B26" s="63">
        <f>'Freight Energy Data'!AC128/100*'Onroad Calcs'!B25</f>
        <v>2956790.61290011</v>
      </c>
    </row>
    <row r="27" spans="1:2">
      <c r="A27" s="8" t="s">
        <v>266</v>
      </c>
      <c r="B27" s="63">
        <f>'Freight Energy Data'!AC129/100*'Onroad Calcs'!B25</f>
        <v>32783.804446540002</v>
      </c>
    </row>
    <row r="28" spans="1:2">
      <c r="A28" s="8" t="s">
        <v>64</v>
      </c>
      <c r="B28" s="63">
        <f>('Freight Energy Data'!AC127+'Freight Energy Data'!AC132)/100*'Onroad Calcs'!B25</f>
        <v>81962.582653349993</v>
      </c>
    </row>
    <row r="30" spans="1:2">
      <c r="A30" s="4" t="s">
        <v>272</v>
      </c>
    </row>
    <row r="31" spans="1:2">
      <c r="A31" s="8" t="s">
        <v>265</v>
      </c>
      <c r="B31" s="132">
        <f>'Freight Energy Data'!AC120</f>
        <v>205.00912700000001</v>
      </c>
    </row>
    <row r="32" spans="1:2">
      <c r="A32" s="8" t="s">
        <v>266</v>
      </c>
      <c r="B32" s="132">
        <f>'Freight Energy Data'!AC121</f>
        <v>2.2730649999999999</v>
      </c>
    </row>
    <row r="33" spans="1:2">
      <c r="A33" s="8" t="s">
        <v>64</v>
      </c>
      <c r="B33" s="132">
        <f>'Freight Energy Data'!AC119+'Freight Energy Data'!AC124</f>
        <v>5.6828779999999997</v>
      </c>
    </row>
    <row r="35" spans="1:2">
      <c r="A35" t="s">
        <v>271</v>
      </c>
    </row>
    <row r="36" spans="1:2">
      <c r="A36" s="8" t="s">
        <v>265</v>
      </c>
      <c r="B36" s="63">
        <f>CONVERT('Freight Fleet Data'!AC20,"km","mi")</f>
        <v>11078.810068574525</v>
      </c>
    </row>
    <row r="37" spans="1:2">
      <c r="A37" s="8" t="s">
        <v>266</v>
      </c>
      <c r="B37" s="63">
        <f>CONVERT('Freight Fleet Data'!AC20,"km","mi")</f>
        <v>11078.810068574525</v>
      </c>
    </row>
    <row r="38" spans="1:2">
      <c r="A38" s="8" t="s">
        <v>273</v>
      </c>
      <c r="B38" s="63">
        <f>CONVERT('Freight Fleet Data'!AC20,"km","mi")</f>
        <v>11078.810068574525</v>
      </c>
    </row>
    <row r="40" spans="1:2">
      <c r="A40" s="4" t="s">
        <v>269</v>
      </c>
    </row>
    <row r="41" spans="1:2">
      <c r="A41" s="8" t="s">
        <v>265</v>
      </c>
      <c r="B41" s="132">
        <f>'Freight Energy Data'!AC135*10^3/('Freight Fleet Data'!AC16*'Freight Fleet Data'!AC20)</f>
        <v>0.55666661571737996</v>
      </c>
    </row>
    <row r="42" spans="1:2">
      <c r="A42" s="8" t="s">
        <v>266</v>
      </c>
      <c r="B42" s="132">
        <f>'Freight Energy Data'!AC135*10^3/('Freight Fleet Data'!AC16*'Freight Fleet Data'!AC20)</f>
        <v>0.55666661571737996</v>
      </c>
    </row>
    <row r="43" spans="1:2">
      <c r="A43" s="8" t="s">
        <v>64</v>
      </c>
      <c r="B43" s="132">
        <f>'Freight Energy Data'!AC135*10^3/('Freight Fleet Data'!AC16*'Freight Fleet Data'!AC20)</f>
        <v>0.55666661571737996</v>
      </c>
    </row>
    <row r="45" spans="1:2">
      <c r="A45" t="s">
        <v>270</v>
      </c>
    </row>
    <row r="46" spans="1:2">
      <c r="A46" s="8" t="s">
        <v>265</v>
      </c>
      <c r="B46" s="69">
        <f>(B26*B36*B41)/(B31*btu_per_pj)</f>
        <v>9.3845007702396616E-5</v>
      </c>
    </row>
    <row r="47" spans="1:2">
      <c r="A47" s="8" t="s">
        <v>266</v>
      </c>
      <c r="B47" s="69">
        <f>(B27*B37*B42)/(B32*btu_per_pj)</f>
        <v>9.3845033880398561E-5</v>
      </c>
    </row>
    <row r="48" spans="1:2">
      <c r="A48" s="8" t="s">
        <v>64</v>
      </c>
      <c r="B48" s="69">
        <f>(B28*B38*B43)/(B33*btu_per_pj)</f>
        <v>9.3844992018476389E-5</v>
      </c>
    </row>
    <row r="50" spans="1:2" s="2" customFormat="1">
      <c r="A50" s="2" t="s">
        <v>274</v>
      </c>
    </row>
    <row r="51" spans="1:2">
      <c r="B51">
        <v>2016</v>
      </c>
    </row>
    <row r="52" spans="1:2">
      <c r="A52" t="s">
        <v>267</v>
      </c>
      <c r="B52">
        <f>('Passenger Fleet Data'!AC16+'Passenger Fleet Data'!AC17)*1000</f>
        <v>22088845</v>
      </c>
    </row>
    <row r="53" spans="1:2">
      <c r="A53" s="8" t="s">
        <v>265</v>
      </c>
      <c r="B53" s="63">
        <f>'Passenger Energy Data'!AC24/100*'Passenger Fleet Data'!AC16*10^3+'Passenger Fleet Data'!AC17*'Passenger Energy Data'!AC71/100*10^3</f>
        <v>21652274.383701794</v>
      </c>
    </row>
    <row r="54" spans="1:2">
      <c r="A54" s="8" t="s">
        <v>266</v>
      </c>
      <c r="B54" s="63">
        <f>'Passenger Energy Data'!AC25/100*'Passenger Fleet Data'!AC16*10^3+'Passenger Fleet Data'!AC17*10^3*'Passenger Energy Data'!AC72/100</f>
        <v>284946.73035281</v>
      </c>
    </row>
    <row r="55" spans="1:2">
      <c r="A55" s="8" t="s">
        <v>64</v>
      </c>
      <c r="B55" s="63">
        <f>B52-SUM(B53:B54)</f>
        <v>151623.88594539464</v>
      </c>
    </row>
    <row r="57" spans="1:2">
      <c r="A57" s="4" t="s">
        <v>268</v>
      </c>
    </row>
    <row r="58" spans="1:2">
      <c r="A58" s="8" t="s">
        <v>265</v>
      </c>
      <c r="B58" s="132">
        <f>'Passenger Energy Data'!AC63+'Passenger Energy Data'!AC16</f>
        <v>1054.467396</v>
      </c>
    </row>
    <row r="59" spans="1:2">
      <c r="A59" s="8" t="s">
        <v>266</v>
      </c>
      <c r="B59" s="132">
        <f>'Passenger Energy Data'!AC17+'Passenger Energy Data'!AC64</f>
        <v>13.589083</v>
      </c>
    </row>
    <row r="60" spans="1:2">
      <c r="A60" s="8" t="s">
        <v>64</v>
      </c>
      <c r="B60" s="132">
        <f>'Passenger Energy Data'!AC15+'Passenger Energy Data'!AC20+'Passenger Energy Data'!AC62+'Passenger Energy Data'!AC67</f>
        <v>6.6340349999999999</v>
      </c>
    </row>
    <row r="62" spans="1:2">
      <c r="A62" t="s">
        <v>271</v>
      </c>
    </row>
    <row r="63" spans="1:2">
      <c r="A63" s="8" t="s">
        <v>265</v>
      </c>
      <c r="B63" s="63">
        <f>CONVERT(SUMPRODUCT('Passenger Fleet Data'!AC16:AC17,'Passenger Fleet Data'!AC20:AC21)/SUM('Passenger Fleet Data'!AC16:AC17),"km","mi")</f>
        <v>9333.369848513792</v>
      </c>
    </row>
    <row r="64" spans="1:2">
      <c r="A64" s="8" t="s">
        <v>266</v>
      </c>
      <c r="B64" s="63">
        <f>CONVERT(SUMPRODUCT('Passenger Fleet Data'!AC16:AC17,'Passenger Fleet Data'!AC20:AC21)/SUM('Passenger Fleet Data'!AC16:AC17),"km","mi")</f>
        <v>9333.369848513792</v>
      </c>
    </row>
    <row r="65" spans="1:3">
      <c r="A65" s="8" t="s">
        <v>273</v>
      </c>
      <c r="B65" s="63">
        <f>CONVERT(SUMPRODUCT('Passenger Fleet Data'!AC16:AC17,'Passenger Fleet Data'!AC20:AC21)/SUM('Passenger Fleet Data'!AC16:AC17),"km","mi")</f>
        <v>9333.369848513792</v>
      </c>
    </row>
    <row r="67" spans="1:3">
      <c r="A67" s="4" t="s">
        <v>269</v>
      </c>
    </row>
    <row r="68" spans="1:3">
      <c r="A68" s="8" t="s">
        <v>265</v>
      </c>
      <c r="B68" s="132">
        <f>('Passenger Energy Data'!AC31+'Passenger Energy Data'!AC78)*10^3/SUMPRODUCT('Passenger Fleet Data'!AC16:AC17,'Passenger Fleet Data'!AC20:AC21)</f>
        <v>1.6395116876701235</v>
      </c>
    </row>
    <row r="69" spans="1:3">
      <c r="A69" s="8" t="s">
        <v>266</v>
      </c>
      <c r="B69" s="132">
        <f>B68</f>
        <v>1.6395116876701235</v>
      </c>
    </row>
    <row r="70" spans="1:3">
      <c r="A70" s="8" t="s">
        <v>64</v>
      </c>
      <c r="B70" s="132">
        <f>B69</f>
        <v>1.6395116876701235</v>
      </c>
    </row>
    <row r="72" spans="1:3">
      <c r="A72" t="s">
        <v>270</v>
      </c>
    </row>
    <row r="73" spans="1:3">
      <c r="A73" s="8" t="s">
        <v>265</v>
      </c>
      <c r="B73" s="69">
        <f>(B53*B63*B68)/(B58*btu_per_pj)</f>
        <v>3.315117032787422E-4</v>
      </c>
    </row>
    <row r="74" spans="1:3">
      <c r="A74" s="8" t="s">
        <v>266</v>
      </c>
      <c r="B74" s="69">
        <f>(B54*B64*B69)/(B59*btu_per_pj)</f>
        <v>3.3853379172377732E-4</v>
      </c>
    </row>
    <row r="75" spans="1:3">
      <c r="A75" s="8" t="s">
        <v>64</v>
      </c>
      <c r="B75" s="69">
        <f>(B55*B65*B70)/(B60*btu_per_pj)</f>
        <v>3.689932003725286E-4</v>
      </c>
    </row>
    <row r="77" spans="1:3" s="2" customFormat="1">
      <c r="A77" s="2" t="s">
        <v>275</v>
      </c>
    </row>
    <row r="78" spans="1:3">
      <c r="B78">
        <v>2016</v>
      </c>
    </row>
    <row r="79" spans="1:3">
      <c r="A79" t="s">
        <v>267</v>
      </c>
      <c r="B79">
        <f>SUM('Passenger Fleet Data'!AC40:AC42)*10^3</f>
        <v>90644</v>
      </c>
    </row>
    <row r="80" spans="1:3">
      <c r="A80" s="8" t="s">
        <v>265</v>
      </c>
      <c r="B80" s="63">
        <f>'Passenger Energy Data'!AC120/100*'Onroad Calcs'!B79</f>
        <v>3120.2692309599997</v>
      </c>
      <c r="C80" s="6" t="s">
        <v>276</v>
      </c>
    </row>
    <row r="81" spans="1:2">
      <c r="A81" s="8" t="s">
        <v>266</v>
      </c>
      <c r="B81" s="63">
        <f>'Passenger Energy Data'!AC121/100*'Onroad Calcs'!B79</f>
        <v>77153.421754599985</v>
      </c>
    </row>
    <row r="82" spans="1:2">
      <c r="A82" s="8" t="s">
        <v>64</v>
      </c>
      <c r="B82" s="63">
        <f>('Passenger Energy Data'!AC119+'Passenger Energy Data'!AC124)/100*'Onroad Calcs'!B79</f>
        <v>5025.6396492399999</v>
      </c>
    </row>
    <row r="84" spans="1:2">
      <c r="A84" s="4" t="s">
        <v>268</v>
      </c>
    </row>
    <row r="85" spans="1:2">
      <c r="A85" s="8" t="s">
        <v>265</v>
      </c>
      <c r="B85" s="132">
        <f>'Passenger Energy Data'!AC111</f>
        <v>1.7520119999999999</v>
      </c>
    </row>
    <row r="86" spans="1:2">
      <c r="A86" s="8" t="s">
        <v>266</v>
      </c>
      <c r="B86" s="132">
        <f>'Passenger Energy Data'!AC112</f>
        <v>43.321182</v>
      </c>
    </row>
    <row r="87" spans="1:2">
      <c r="A87" s="8" t="s">
        <v>64</v>
      </c>
      <c r="B87" s="132">
        <f>'Passenger Energy Data'!AC110+'Passenger Energy Data'!AC115</f>
        <v>2.8218670000000001</v>
      </c>
    </row>
    <row r="89" spans="1:2">
      <c r="A89" t="s">
        <v>271</v>
      </c>
    </row>
    <row r="90" spans="1:2">
      <c r="A90" s="8" t="s">
        <v>265</v>
      </c>
      <c r="B90" s="63">
        <f>CONVERT(SUMPRODUCT('Passenger Fleet Data'!AC40:AC42,'Passenger Fleet Data'!AC44:AC46)/SUM('Passenger Fleet Data'!AC40:AC42),"km","mi")</f>
        <v>21672.43854216898</v>
      </c>
    </row>
    <row r="91" spans="1:2">
      <c r="A91" s="8" t="s">
        <v>266</v>
      </c>
      <c r="B91" s="63">
        <f>B90</f>
        <v>21672.43854216898</v>
      </c>
    </row>
    <row r="92" spans="1:2">
      <c r="A92" s="8" t="s">
        <v>273</v>
      </c>
      <c r="B92" s="63">
        <f>B91</f>
        <v>21672.43854216898</v>
      </c>
    </row>
    <row r="94" spans="1:2">
      <c r="A94" s="4" t="s">
        <v>269</v>
      </c>
    </row>
    <row r="95" spans="1:2">
      <c r="A95" s="8" t="s">
        <v>265</v>
      </c>
      <c r="B95" s="132">
        <f>'Passenger Energy Data'!AC127*10^3/(SUMPRODUCT('Passenger Fleet Data'!AC40:AC42,'Passenger Fleet Data'!AC44:AC46))</f>
        <v>16.438009194891773</v>
      </c>
    </row>
    <row r="96" spans="1:2">
      <c r="A96" s="8" t="s">
        <v>266</v>
      </c>
      <c r="B96" s="132">
        <f>B95</f>
        <v>16.438009194891773</v>
      </c>
    </row>
    <row r="97" spans="1:3">
      <c r="A97" s="8" t="s">
        <v>64</v>
      </c>
      <c r="B97" s="132">
        <f>B96</f>
        <v>16.438009194891773</v>
      </c>
    </row>
    <row r="99" spans="1:3">
      <c r="A99" t="s">
        <v>270</v>
      </c>
    </row>
    <row r="100" spans="1:3">
      <c r="A100" s="8" t="s">
        <v>265</v>
      </c>
      <c r="B100" s="69">
        <f>(B80*B90*B95)/(B85*btu_per_pj)</f>
        <v>6.6940275788335529E-4</v>
      </c>
    </row>
    <row r="101" spans="1:3">
      <c r="A101" s="8" t="s">
        <v>266</v>
      </c>
      <c r="B101" s="69">
        <f>(B81*B91*B96)/(B86*btu_per_pj)</f>
        <v>6.6940260690026468E-4</v>
      </c>
    </row>
    <row r="102" spans="1:3">
      <c r="A102" s="8" t="s">
        <v>64</v>
      </c>
      <c r="B102" s="69">
        <f>(B82*B92*B97)/(B87*btu_per_pj)</f>
        <v>6.6940246892459678E-4</v>
      </c>
    </row>
    <row r="104" spans="1:3" s="2" customFormat="1">
      <c r="A104" s="2" t="s">
        <v>277</v>
      </c>
    </row>
    <row r="105" spans="1:3">
      <c r="B105">
        <v>2016</v>
      </c>
    </row>
    <row r="106" spans="1:3">
      <c r="A106" t="s">
        <v>267</v>
      </c>
      <c r="B106">
        <f>'Passenger Fleet Data'!AC18*10^3</f>
        <v>716264</v>
      </c>
    </row>
    <row r="107" spans="1:3">
      <c r="A107" s="8" t="s">
        <v>265</v>
      </c>
      <c r="B107" s="63">
        <f>B106</f>
        <v>716264</v>
      </c>
      <c r="C107" s="6"/>
    </row>
    <row r="109" spans="1:3">
      <c r="A109" s="4" t="s">
        <v>268</v>
      </c>
    </row>
    <row r="110" spans="1:3">
      <c r="A110" s="8" t="s">
        <v>265</v>
      </c>
      <c r="B110" s="132">
        <f>'Passenger Energy Data'!AC161</f>
        <v>5.6335499999999996</v>
      </c>
    </row>
    <row r="112" spans="1:3">
      <c r="A112" t="s">
        <v>271</v>
      </c>
    </row>
    <row r="113" spans="1:2">
      <c r="A113" s="8" t="s">
        <v>265</v>
      </c>
      <c r="B113" s="63">
        <f>CONVERT('Passenger Fleet Data'!AC22,"km","mi")</f>
        <v>2585.8201248458995</v>
      </c>
    </row>
    <row r="115" spans="1:2">
      <c r="A115" s="4" t="s">
        <v>269</v>
      </c>
    </row>
    <row r="116" spans="1:2">
      <c r="A116" s="8" t="s">
        <v>265</v>
      </c>
      <c r="B116" s="132">
        <f>'Passenger Energy Data'!AC187*10^3/('Passenger Fleet Data'!AC18*'Passenger Fleet Data'!AC22)</f>
        <v>1.0771340002378627</v>
      </c>
    </row>
    <row r="118" spans="1:2">
      <c r="A118" t="s">
        <v>270</v>
      </c>
    </row>
    <row r="119" spans="1:2">
      <c r="A119" s="8" t="s">
        <v>265</v>
      </c>
      <c r="B119" s="69">
        <f>(B107*B113*B116)/(B110*btu_per_pj)</f>
        <v>3.7362379085335211E-4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G6" sqref="G6"/>
    </sheetView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D2/(1-elec_reduction_LDVs)*'Calibration Adjustments'!B19</f>
        <v>1.0556030551770474E-3</v>
      </c>
      <c r="C2" s="12">
        <f>'Onroad Calcs'!B75</f>
        <v>3.689932003725286E-4</v>
      </c>
      <c r="D2" s="12">
        <f>'Onroad Calcs'!B73</f>
        <v>3.315117032787422E-4</v>
      </c>
      <c r="E2" s="12">
        <f>'Onroad Calcs'!B74</f>
        <v>3.3853379172377732E-4</v>
      </c>
      <c r="F2" s="12">
        <f>D2/(1-elec_reduction_LDVs)*elec_share+D2*(1-elec_share)*'Calibration Adjustments'!F19</f>
        <v>7.2976194682281015E-4</v>
      </c>
      <c r="G2">
        <v>0</v>
      </c>
    </row>
    <row r="3" spans="1:7">
      <c r="A3" t="s">
        <v>10</v>
      </c>
      <c r="B3" s="12">
        <f>E3/(1-elec_reduction_HDVs)*'Calibration Adjustments'!B20</f>
        <v>2.1511087866879961E-3</v>
      </c>
      <c r="C3" s="12">
        <f>D3*'Calibration Adjustments'!C20</f>
        <v>6.6940275788335529E-4</v>
      </c>
      <c r="D3" s="12">
        <f>'Onroad Calcs'!B100</f>
        <v>6.6940275788335529E-4</v>
      </c>
      <c r="E3" s="12">
        <f>D3</f>
        <v>6.6940275788335529E-4</v>
      </c>
      <c r="F3" s="12">
        <f>(E3/(1-elec_reduction_HDVs)*elec_share+E3*(1-elec_share))*'Calibration Adjustments'!F20</f>
        <v>1.4843410737259079E-3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'Offroad Calcs'!AC19*'Calibration Adjustments'!G21</f>
        <v>4.3330319113707693E-4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'Offroad Calcs'!AC20</f>
        <v>3.9421107659180668E-4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'Offroad Calcs'!AC21*'Calibration Adjustments'!G23</f>
        <v>2.7572112340954158E-4</v>
      </c>
    </row>
    <row r="7" spans="1:7">
      <c r="A7" t="s">
        <v>22</v>
      </c>
      <c r="B7" s="12">
        <f>D7/(1-elec_reduction_LDVs)*'Calibration Adjustments'!B24</f>
        <v>1.1896968077172525E-3</v>
      </c>
      <c r="C7" s="12">
        <f>D7*'Calibration Adjustments'!C24</f>
        <v>3.7362379085335211E-4</v>
      </c>
      <c r="D7" s="12">
        <f>'Onroad Calcs'!B119</f>
        <v>3.7362379085335211E-4</v>
      </c>
      <c r="E7" s="12">
        <f>D7*'Calibration Adjustments'!E24</f>
        <v>3.7362379085335211E-4</v>
      </c>
      <c r="F7" s="12">
        <f>(D7/(1-elec_reduction_LDVs)*elec_share+D7*(1-elec_share))*'Calibration Adjustments'!F24</f>
        <v>8.2246395012849731E-4</v>
      </c>
      <c r="G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4"/>
  <sheetViews>
    <sheetView workbookViewId="0">
      <selection activeCell="G20" sqref="G20"/>
    </sheetView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D2/(1-elec_reduction_LDVs)*'Calibration Adjustments'!B28</f>
        <v>2.9882226136815761E-4</v>
      </c>
      <c r="C2" s="12">
        <f>D2*'Calibration Adjustments'!C28</f>
        <v>9.3845007702396616E-5</v>
      </c>
      <c r="D2" s="12">
        <f>'Onroad Calcs'!B46</f>
        <v>9.3845007702396616E-5</v>
      </c>
      <c r="E2" s="12">
        <f>'Onroad Calcs'!B47</f>
        <v>9.3845033880398561E-5</v>
      </c>
      <c r="F2" s="12">
        <f>(D2/(1-elec_reduction_LDVs)*elec_share+D2*(1-elec_share))*'Calibration Adjustments'!F28</f>
        <v>2.0658249721856517E-4</v>
      </c>
      <c r="G2">
        <v>0</v>
      </c>
    </row>
    <row r="3" spans="1:7">
      <c r="A3" t="s">
        <v>10</v>
      </c>
      <c r="B3" s="12">
        <f>D3/(1-elec_reduction_HDVs)*'Calibration Adjustments'!B29</f>
        <v>3.4693878248251138E-4</v>
      </c>
      <c r="C3" s="12">
        <f>D3*'Calibration Adjustments'!C29</f>
        <v>1.0796375304108305E-4</v>
      </c>
      <c r="D3" s="12">
        <f>'Onroad Calcs'!B20</f>
        <v>1.0796375304108305E-4</v>
      </c>
      <c r="E3" s="12">
        <f>'Onroad Calcs'!B21</f>
        <v>3.7072979135768097E-4</v>
      </c>
      <c r="F3" s="12">
        <f>(D3/(1-elec_reduction_HDVs)*elec_share+D3*(1-elec_share))*'Calibration Adjustments'!F29</f>
        <v>2.3940001923386864E-4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'Offroad Calcs'!AC25*'Calibration Adjustments'!G30</f>
        <v>2.6993088405736327E-4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'Offroad Calcs'!AC26*'Calibration Adjustments'!G31</f>
        <v>2.9211796463487496E-3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'Offroad Calcs'!AC27*'Calibration Adjustments'!G32</f>
        <v>2.0431463791829555E-3</v>
      </c>
    </row>
    <row r="7" spans="1:7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14" spans="1:7">
      <c r="D14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8"/>
  <sheetViews>
    <sheetView topLeftCell="A22" zoomScaleNormal="100" workbookViewId="0"/>
  </sheetViews>
  <sheetFormatPr defaultRowHeight="14.5"/>
  <cols>
    <col min="1" max="1" width="3" style="14" customWidth="1"/>
    <col min="2" max="2" width="48.54296875" style="14" customWidth="1"/>
    <col min="3" max="28" width="9.7265625" style="14" customWidth="1"/>
    <col min="29" max="29" width="14" style="13" bestFit="1" customWidth="1"/>
  </cols>
  <sheetData>
    <row r="1" spans="1:29" ht="52.5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5">
      <c r="A5" s="49" t="s">
        <v>89</v>
      </c>
      <c r="U5" s="13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5">
      <c r="G7" s="47"/>
      <c r="H7" s="47"/>
      <c r="I7" s="47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3.5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5">
      <c r="B10" s="57" t="s">
        <v>88</v>
      </c>
      <c r="C10" s="39">
        <v>1154.0010540000001</v>
      </c>
      <c r="D10" s="39">
        <v>1109.4738159999999</v>
      </c>
      <c r="E10" s="39">
        <v>1128.038677</v>
      </c>
      <c r="F10" s="39">
        <v>1131.673002</v>
      </c>
      <c r="G10" s="39">
        <v>1155.624726</v>
      </c>
      <c r="H10" s="39">
        <v>1176.8351479999999</v>
      </c>
      <c r="I10" s="39">
        <v>1194.375785</v>
      </c>
      <c r="J10" s="39">
        <v>1221.5198250000001</v>
      </c>
      <c r="K10" s="39">
        <v>1248.326366</v>
      </c>
      <c r="L10" s="39">
        <v>1271.2506390000001</v>
      </c>
      <c r="M10" s="39">
        <v>1274.5406350000001</v>
      </c>
      <c r="N10" s="39">
        <v>1248.1010570000001</v>
      </c>
      <c r="O10" s="39">
        <v>1289.601124</v>
      </c>
      <c r="P10" s="39">
        <v>1293.3414250000001</v>
      </c>
      <c r="Q10" s="39">
        <v>1320.063302</v>
      </c>
      <c r="R10" s="39">
        <v>1339.1636530000001</v>
      </c>
      <c r="S10" s="39">
        <v>1313.8544750000001</v>
      </c>
      <c r="T10" s="39">
        <v>1360.048131</v>
      </c>
      <c r="U10" s="39">
        <v>1328.898923</v>
      </c>
      <c r="V10" s="39">
        <v>1314.8336569999999</v>
      </c>
      <c r="W10" s="39">
        <v>1338.5919289999999</v>
      </c>
      <c r="X10" s="39">
        <v>1334.451106</v>
      </c>
      <c r="Y10" s="39">
        <v>1356.4028559999999</v>
      </c>
      <c r="Z10" s="39">
        <v>1388.2992670000001</v>
      </c>
      <c r="AA10" s="39">
        <v>1350.771563</v>
      </c>
      <c r="AB10" s="38">
        <v>1368.0832680000001</v>
      </c>
      <c r="AC10" s="17">
        <v>0.18551301427147582</v>
      </c>
    </row>
    <row r="11" spans="1:29" ht="15.5">
      <c r="B11" s="37" t="s">
        <v>66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8"/>
      <c r="AC11" s="23" t="s">
        <v>1</v>
      </c>
    </row>
    <row r="12" spans="1:29">
      <c r="B12" s="34" t="s">
        <v>65</v>
      </c>
      <c r="C12" s="33">
        <v>3.0990000000000002</v>
      </c>
      <c r="D12" s="33">
        <v>3.0649999999999999</v>
      </c>
      <c r="E12" s="33">
        <v>2.9430000000000001</v>
      </c>
      <c r="F12" s="33">
        <v>2.9129999999999998</v>
      </c>
      <c r="G12" s="33">
        <v>2.96</v>
      </c>
      <c r="H12" s="33">
        <v>2.992</v>
      </c>
      <c r="I12" s="33">
        <v>3.0249999999999999</v>
      </c>
      <c r="J12" s="33">
        <v>2.9750000000000001</v>
      </c>
      <c r="K12" s="33">
        <v>2.8580000000000001</v>
      </c>
      <c r="L12" s="33">
        <v>3.0070000000000001</v>
      </c>
      <c r="M12" s="33">
        <v>3.1219999999999999</v>
      </c>
      <c r="N12" s="33">
        <v>3.0739999999999998</v>
      </c>
      <c r="O12" s="33">
        <v>3.35</v>
      </c>
      <c r="P12" s="33">
        <v>3.3860000000000001</v>
      </c>
      <c r="Q12" s="33">
        <v>3.4540000000000002</v>
      </c>
      <c r="R12" s="33">
        <v>3.5339999999999998</v>
      </c>
      <c r="S12" s="33">
        <v>3.496</v>
      </c>
      <c r="T12" s="33">
        <v>3.2770000000000001</v>
      </c>
      <c r="U12" s="33">
        <v>3.7759999999999998</v>
      </c>
      <c r="V12" s="33">
        <v>3.464</v>
      </c>
      <c r="W12" s="33">
        <v>3.7519999999999998</v>
      </c>
      <c r="X12" s="33">
        <v>3.8490000000000002</v>
      </c>
      <c r="Y12" s="33">
        <v>3.9910000000000001</v>
      </c>
      <c r="Z12" s="33">
        <v>4.3570000000000002</v>
      </c>
      <c r="AA12" s="33">
        <v>3.7909999999999999</v>
      </c>
      <c r="AB12" s="32">
        <v>3.8069999999999999</v>
      </c>
      <c r="AC12" s="23">
        <v>0.22846079380445294</v>
      </c>
    </row>
    <row r="13" spans="1:29">
      <c r="B13" s="31" t="s">
        <v>64</v>
      </c>
      <c r="C13" s="33">
        <v>1.6076140000000001</v>
      </c>
      <c r="D13" s="33">
        <v>1.994399</v>
      </c>
      <c r="E13" s="33">
        <v>2.2289379999999999</v>
      </c>
      <c r="F13" s="33">
        <v>2.2973659999999998</v>
      </c>
      <c r="G13" s="33">
        <v>2.3906770000000002</v>
      </c>
      <c r="H13" s="33">
        <v>2.2867850000000001</v>
      </c>
      <c r="I13" s="33">
        <v>2.1033080000000002</v>
      </c>
      <c r="J13" s="33">
        <v>2.435165</v>
      </c>
      <c r="K13" s="33">
        <v>2.431289</v>
      </c>
      <c r="L13" s="33">
        <v>2.1217389999999998</v>
      </c>
      <c r="M13" s="33">
        <v>2.2795070000000002</v>
      </c>
      <c r="N13" s="33">
        <v>1.842676</v>
      </c>
      <c r="O13" s="33">
        <v>1.62619</v>
      </c>
      <c r="P13" s="33">
        <v>1.614711</v>
      </c>
      <c r="Q13" s="33">
        <v>1.6076900000000001</v>
      </c>
      <c r="R13" s="33">
        <v>1.7219180000000001</v>
      </c>
      <c r="S13" s="33">
        <v>1.748157</v>
      </c>
      <c r="T13" s="33">
        <v>1.753017</v>
      </c>
      <c r="U13" s="33">
        <v>1.744318</v>
      </c>
      <c r="V13" s="33">
        <v>1.7085669999999999</v>
      </c>
      <c r="W13" s="33">
        <v>1.6583349999999999</v>
      </c>
      <c r="X13" s="33">
        <v>1.3075840000000001</v>
      </c>
      <c r="Y13" s="33">
        <v>1.4225639999999999</v>
      </c>
      <c r="Z13" s="33">
        <v>1.215606</v>
      </c>
      <c r="AA13" s="33">
        <v>3.4717250000000002</v>
      </c>
      <c r="AB13" s="32">
        <v>3.3515679999999999</v>
      </c>
      <c r="AC13" s="23">
        <v>1.0848089155730167</v>
      </c>
    </row>
    <row r="14" spans="1:29">
      <c r="B14" s="34" t="s">
        <v>63</v>
      </c>
      <c r="C14" s="33">
        <v>902.43650600000001</v>
      </c>
      <c r="D14" s="33">
        <v>871.86904800000002</v>
      </c>
      <c r="E14" s="33">
        <v>883.28587700000003</v>
      </c>
      <c r="F14" s="33">
        <v>903.14628900000002</v>
      </c>
      <c r="G14" s="33">
        <v>920.07957999999996</v>
      </c>
      <c r="H14" s="33">
        <v>921.19818999999995</v>
      </c>
      <c r="I14" s="33">
        <v>918.30959800000005</v>
      </c>
      <c r="J14" s="33">
        <v>935.33356200000003</v>
      </c>
      <c r="K14" s="33">
        <v>954.87847299999999</v>
      </c>
      <c r="L14" s="33">
        <v>971.78359399999999</v>
      </c>
      <c r="M14" s="33">
        <v>971.52502600000003</v>
      </c>
      <c r="N14" s="33">
        <v>964.97128199999997</v>
      </c>
      <c r="O14" s="33">
        <v>1000.229285</v>
      </c>
      <c r="P14" s="33">
        <v>1003.787378</v>
      </c>
      <c r="Q14" s="33">
        <v>1013.1054339999999</v>
      </c>
      <c r="R14" s="33">
        <v>1010.201891</v>
      </c>
      <c r="S14" s="33">
        <v>994.91662199999996</v>
      </c>
      <c r="T14" s="33">
        <v>1014.213255</v>
      </c>
      <c r="U14" s="33">
        <v>990.89242200000001</v>
      </c>
      <c r="V14" s="33">
        <v>1000.835725</v>
      </c>
      <c r="W14" s="33">
        <v>1006.430601</v>
      </c>
      <c r="X14" s="33">
        <v>979.56595200000004</v>
      </c>
      <c r="Y14" s="33">
        <v>973.64098300000001</v>
      </c>
      <c r="Z14" s="33">
        <v>996.23308699999995</v>
      </c>
      <c r="AA14" s="33">
        <v>962.97229700000003</v>
      </c>
      <c r="AB14" s="32">
        <v>1025.8863960000001</v>
      </c>
      <c r="AC14" s="23">
        <v>0.13679620580420093</v>
      </c>
    </row>
    <row r="15" spans="1:29">
      <c r="B15" s="34" t="s">
        <v>62</v>
      </c>
      <c r="C15" s="33">
        <v>47.153686</v>
      </c>
      <c r="D15" s="33">
        <v>51.615575999999997</v>
      </c>
      <c r="E15" s="33">
        <v>50.181657999999999</v>
      </c>
      <c r="F15" s="33">
        <v>47.169856000000003</v>
      </c>
      <c r="G15" s="33">
        <v>47.911946999999998</v>
      </c>
      <c r="H15" s="33">
        <v>53.503202000000002</v>
      </c>
      <c r="I15" s="33">
        <v>51.132474999999999</v>
      </c>
      <c r="J15" s="33">
        <v>57.972248999999998</v>
      </c>
      <c r="K15" s="33">
        <v>56.675640999999999</v>
      </c>
      <c r="L15" s="33">
        <v>55.269309</v>
      </c>
      <c r="M15" s="33">
        <v>58.090806000000001</v>
      </c>
      <c r="N15" s="33">
        <v>58.216467000000002</v>
      </c>
      <c r="O15" s="33">
        <v>65.521422999999999</v>
      </c>
      <c r="P15" s="33">
        <v>67.692588999999998</v>
      </c>
      <c r="Q15" s="33">
        <v>60.089941000000003</v>
      </c>
      <c r="R15" s="33">
        <v>62.835864000000001</v>
      </c>
      <c r="S15" s="33">
        <v>55.843929000000003</v>
      </c>
      <c r="T15" s="33">
        <v>60.052934</v>
      </c>
      <c r="U15" s="33">
        <v>63.2453</v>
      </c>
      <c r="V15" s="33">
        <v>61.767643999999997</v>
      </c>
      <c r="W15" s="33">
        <v>66.451538999999997</v>
      </c>
      <c r="X15" s="33">
        <v>70.190595999999999</v>
      </c>
      <c r="Y15" s="33">
        <v>64.218776000000005</v>
      </c>
      <c r="Z15" s="33">
        <v>67.937315999999996</v>
      </c>
      <c r="AA15" s="33">
        <v>64.172005999999996</v>
      </c>
      <c r="AB15" s="32">
        <v>63.240684999999999</v>
      </c>
      <c r="AC15" s="23">
        <v>0.34116100701014118</v>
      </c>
    </row>
    <row r="16" spans="1:29">
      <c r="B16" s="34" t="s">
        <v>61</v>
      </c>
      <c r="C16" s="36" t="s">
        <v>59</v>
      </c>
      <c r="D16" s="36" t="s">
        <v>59</v>
      </c>
      <c r="E16" s="36" t="s">
        <v>59</v>
      </c>
      <c r="F16" s="36" t="s">
        <v>59</v>
      </c>
      <c r="G16" s="36" t="s">
        <v>59</v>
      </c>
      <c r="H16" s="36" t="s">
        <v>59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36" t="s">
        <v>59</v>
      </c>
      <c r="O16" s="36" t="s">
        <v>59</v>
      </c>
      <c r="P16" s="36" t="s">
        <v>59</v>
      </c>
      <c r="Q16" s="36" t="s">
        <v>59</v>
      </c>
      <c r="R16" s="36">
        <v>4.7532319999999997</v>
      </c>
      <c r="S16" s="36">
        <v>4.7403740000000001</v>
      </c>
      <c r="T16" s="36">
        <v>22.695264000000002</v>
      </c>
      <c r="U16" s="36">
        <v>24.532527000000002</v>
      </c>
      <c r="V16" s="36">
        <v>27.006805</v>
      </c>
      <c r="W16" s="36">
        <v>32.548157000000003</v>
      </c>
      <c r="X16" s="36">
        <v>47.302101999999998</v>
      </c>
      <c r="Y16" s="36">
        <v>48.711717999999998</v>
      </c>
      <c r="Z16" s="36">
        <v>45.148162999999997</v>
      </c>
      <c r="AA16" s="36">
        <v>47.289783999999997</v>
      </c>
      <c r="AB16" s="35" t="s">
        <v>59</v>
      </c>
      <c r="AC16" s="23" t="s">
        <v>57</v>
      </c>
    </row>
    <row r="17" spans="2:29">
      <c r="B17" s="34" t="s">
        <v>60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6" t="s">
        <v>59</v>
      </c>
      <c r="O17" s="36" t="s">
        <v>59</v>
      </c>
      <c r="P17" s="36" t="s">
        <v>59</v>
      </c>
      <c r="Q17" s="36" t="s">
        <v>59</v>
      </c>
      <c r="R17" s="36" t="s">
        <v>59</v>
      </c>
      <c r="S17" s="36" t="s">
        <v>59</v>
      </c>
      <c r="T17" s="36" t="s">
        <v>59</v>
      </c>
      <c r="U17" s="36" t="s">
        <v>59</v>
      </c>
      <c r="V17" s="36" t="s">
        <v>59</v>
      </c>
      <c r="W17" s="36" t="s">
        <v>59</v>
      </c>
      <c r="X17" s="36" t="s">
        <v>59</v>
      </c>
      <c r="Y17" s="36" t="s">
        <v>59</v>
      </c>
      <c r="Z17" s="36" t="s">
        <v>59</v>
      </c>
      <c r="AA17" s="36" t="s">
        <v>59</v>
      </c>
      <c r="AB17" s="35" t="s">
        <v>59</v>
      </c>
      <c r="AC17" s="23" t="s">
        <v>57</v>
      </c>
    </row>
    <row r="18" spans="2:29">
      <c r="B18" s="31" t="s">
        <v>55</v>
      </c>
      <c r="C18" s="33">
        <v>5.4370159999999998</v>
      </c>
      <c r="D18" s="33">
        <v>4.1219260000000002</v>
      </c>
      <c r="E18" s="33">
        <v>3.7165469999999998</v>
      </c>
      <c r="F18" s="33">
        <v>3.6947800000000002</v>
      </c>
      <c r="G18" s="33">
        <v>3.6520899999999998</v>
      </c>
      <c r="H18" s="33">
        <v>4.1194639999999998</v>
      </c>
      <c r="I18" s="33">
        <v>4.0072850000000004</v>
      </c>
      <c r="J18" s="33">
        <v>3.7749359999999998</v>
      </c>
      <c r="K18" s="33">
        <v>3.8457599999999998</v>
      </c>
      <c r="L18" s="33">
        <v>3.52996</v>
      </c>
      <c r="M18" s="33">
        <v>3.539056</v>
      </c>
      <c r="N18" s="33">
        <v>3.4526479999999999</v>
      </c>
      <c r="O18" s="33">
        <v>3.388862</v>
      </c>
      <c r="P18" s="33">
        <v>3.1113650000000002</v>
      </c>
      <c r="Q18" s="33">
        <v>2.840652</v>
      </c>
      <c r="R18" s="33">
        <v>3.2858800000000001</v>
      </c>
      <c r="S18" s="33">
        <v>2.9441280000000001</v>
      </c>
      <c r="T18" s="33">
        <v>3.0574970000000001</v>
      </c>
      <c r="U18" s="33">
        <v>2.968296</v>
      </c>
      <c r="V18" s="33">
        <v>2.83555</v>
      </c>
      <c r="W18" s="33">
        <v>2.5553240000000002</v>
      </c>
      <c r="X18" s="33">
        <v>2.0900620000000001</v>
      </c>
      <c r="Y18" s="33">
        <v>2.56345</v>
      </c>
      <c r="Z18" s="33">
        <v>2.1741000000000001</v>
      </c>
      <c r="AA18" s="33">
        <v>1.8658399999999999</v>
      </c>
      <c r="AB18" s="32">
        <v>2.1320619999999999</v>
      </c>
      <c r="AC18" s="23">
        <v>-0.60786173886558359</v>
      </c>
    </row>
    <row r="19" spans="2:29">
      <c r="B19" s="31" t="s">
        <v>54</v>
      </c>
      <c r="C19" s="33">
        <v>175.480504</v>
      </c>
      <c r="D19" s="33">
        <v>157.18731600000001</v>
      </c>
      <c r="E19" s="33">
        <v>163.22587100000001</v>
      </c>
      <c r="F19" s="33">
        <v>155.42122000000001</v>
      </c>
      <c r="G19" s="33">
        <v>164.14357799999999</v>
      </c>
      <c r="H19" s="33">
        <v>176.691293</v>
      </c>
      <c r="I19" s="33">
        <v>200.83514</v>
      </c>
      <c r="J19" s="33">
        <v>205.49373199999999</v>
      </c>
      <c r="K19" s="33">
        <v>214.70684</v>
      </c>
      <c r="L19" s="33">
        <v>224.75592</v>
      </c>
      <c r="M19" s="33">
        <v>228.43104199999999</v>
      </c>
      <c r="N19" s="33">
        <v>208.47691599999999</v>
      </c>
      <c r="O19" s="33">
        <v>209.397704</v>
      </c>
      <c r="P19" s="33">
        <v>208.01070000000001</v>
      </c>
      <c r="Q19" s="33">
        <v>232.77385200000001</v>
      </c>
      <c r="R19" s="33">
        <v>245.79630499999999</v>
      </c>
      <c r="S19" s="33">
        <v>244.58902399999999</v>
      </c>
      <c r="T19" s="33">
        <v>248.36978500000001</v>
      </c>
      <c r="U19" s="33">
        <v>234.73815200000001</v>
      </c>
      <c r="V19" s="33">
        <v>211.721599</v>
      </c>
      <c r="W19" s="33">
        <v>219.35214400000001</v>
      </c>
      <c r="X19" s="33">
        <v>223.652548</v>
      </c>
      <c r="Y19" s="33">
        <v>254.83732499999999</v>
      </c>
      <c r="Z19" s="33">
        <v>265.50105000000002</v>
      </c>
      <c r="AA19" s="33">
        <v>262.16580800000003</v>
      </c>
      <c r="AB19" s="32">
        <v>264.539356</v>
      </c>
      <c r="AC19" s="23">
        <v>0.50751422505602095</v>
      </c>
    </row>
    <row r="20" spans="2:29">
      <c r="B20" s="34" t="s">
        <v>53</v>
      </c>
      <c r="C20" s="33">
        <v>18.786728</v>
      </c>
      <c r="D20" s="33">
        <v>19.620550999999999</v>
      </c>
      <c r="E20" s="33">
        <v>22.456786000000001</v>
      </c>
      <c r="F20" s="33">
        <v>17.030491999999999</v>
      </c>
      <c r="G20" s="33">
        <v>14.486855</v>
      </c>
      <c r="H20" s="33">
        <v>16.044214</v>
      </c>
      <c r="I20" s="33">
        <v>14.962978</v>
      </c>
      <c r="J20" s="33">
        <v>13.53518</v>
      </c>
      <c r="K20" s="33">
        <v>12.930363</v>
      </c>
      <c r="L20" s="33">
        <v>10.783117000000001</v>
      </c>
      <c r="M20" s="33">
        <v>7.5531980000000001</v>
      </c>
      <c r="N20" s="33">
        <v>8.0670669999999998</v>
      </c>
      <c r="O20" s="33">
        <v>6.0876599999999996</v>
      </c>
      <c r="P20" s="33">
        <v>5.738683</v>
      </c>
      <c r="Q20" s="33">
        <v>6.191732</v>
      </c>
      <c r="R20" s="33">
        <v>7.0345630000000003</v>
      </c>
      <c r="S20" s="33">
        <v>5.5762419999999997</v>
      </c>
      <c r="T20" s="33">
        <v>6.6293800000000003</v>
      </c>
      <c r="U20" s="33">
        <v>7.0019070000000001</v>
      </c>
      <c r="V20" s="33">
        <v>5.4937670000000001</v>
      </c>
      <c r="W20" s="33">
        <v>5.8438290000000004</v>
      </c>
      <c r="X20" s="33">
        <v>6.4932610000000004</v>
      </c>
      <c r="Y20" s="33">
        <v>7.0170389999999996</v>
      </c>
      <c r="Z20" s="33">
        <v>5.7329439999999998</v>
      </c>
      <c r="AA20" s="33">
        <v>5.0431039999999996</v>
      </c>
      <c r="AB20" s="32">
        <v>5.1262020000000001</v>
      </c>
      <c r="AC20" s="23">
        <v>-0.72713705122041472</v>
      </c>
    </row>
    <row r="21" spans="2:29" ht="15.5">
      <c r="B21" s="56" t="s">
        <v>87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2"/>
      <c r="AC21" s="23" t="s">
        <v>1</v>
      </c>
    </row>
    <row r="22" spans="2:29">
      <c r="B22" s="31" t="s">
        <v>52</v>
      </c>
      <c r="C22" s="33">
        <v>705.46944299999996</v>
      </c>
      <c r="D22" s="33">
        <v>683.25982899999997</v>
      </c>
      <c r="E22" s="33">
        <v>682.969157</v>
      </c>
      <c r="F22" s="33">
        <v>685.87962600000003</v>
      </c>
      <c r="G22" s="33">
        <v>682.00888899999995</v>
      </c>
      <c r="H22" s="33">
        <v>669.12207699999999</v>
      </c>
      <c r="I22" s="33">
        <v>652.78337999999997</v>
      </c>
      <c r="J22" s="33">
        <v>647.67207199999996</v>
      </c>
      <c r="K22" s="33">
        <v>641.29379700000004</v>
      </c>
      <c r="L22" s="33">
        <v>638.81876899999997</v>
      </c>
      <c r="M22" s="33">
        <v>625.13823500000001</v>
      </c>
      <c r="N22" s="33">
        <v>619.64061600000002</v>
      </c>
      <c r="O22" s="33">
        <v>634.02610400000003</v>
      </c>
      <c r="P22" s="33">
        <v>628.17909199999997</v>
      </c>
      <c r="Q22" s="33">
        <v>625.14537600000006</v>
      </c>
      <c r="R22" s="33">
        <v>617.98060199999998</v>
      </c>
      <c r="S22" s="33">
        <v>605.09035600000004</v>
      </c>
      <c r="T22" s="33">
        <v>620.93734300000006</v>
      </c>
      <c r="U22" s="33">
        <v>602.28644099999997</v>
      </c>
      <c r="V22" s="33">
        <v>600.78586299999995</v>
      </c>
      <c r="W22" s="33">
        <v>595.50370299999997</v>
      </c>
      <c r="X22" s="33">
        <v>577.557908</v>
      </c>
      <c r="Y22" s="33">
        <v>564.97358499999996</v>
      </c>
      <c r="Z22" s="33">
        <v>562.45689800000002</v>
      </c>
      <c r="AA22" s="33">
        <v>533.39324899999997</v>
      </c>
      <c r="AB22" s="32">
        <v>530.86166100000003</v>
      </c>
      <c r="AC22" s="23">
        <v>-0.24750580444346748</v>
      </c>
    </row>
    <row r="23" spans="2:29">
      <c r="B23" s="31" t="s">
        <v>86</v>
      </c>
      <c r="C23" s="33">
        <v>215.483653</v>
      </c>
      <c r="D23" s="33">
        <v>211.602214</v>
      </c>
      <c r="E23" s="33">
        <v>226.257262</v>
      </c>
      <c r="F23" s="33">
        <v>238.56806</v>
      </c>
      <c r="G23" s="33">
        <v>259.98118799999997</v>
      </c>
      <c r="H23" s="33">
        <v>271.80646200000001</v>
      </c>
      <c r="I23" s="33">
        <v>288.89547700000003</v>
      </c>
      <c r="J23" s="33">
        <v>311.234869</v>
      </c>
      <c r="K23" s="33">
        <v>336.49756300000001</v>
      </c>
      <c r="L23" s="33">
        <v>352.84824300000002</v>
      </c>
      <c r="M23" s="33">
        <v>361.60972299999997</v>
      </c>
      <c r="N23" s="33">
        <v>362.894791</v>
      </c>
      <c r="O23" s="33">
        <v>381.37538799999999</v>
      </c>
      <c r="P23" s="33">
        <v>390.22776399999998</v>
      </c>
      <c r="Q23" s="33">
        <v>401.222916</v>
      </c>
      <c r="R23" s="33">
        <v>410.379369</v>
      </c>
      <c r="S23" s="33">
        <v>404.85544900000002</v>
      </c>
      <c r="T23" s="33">
        <v>426.67137600000001</v>
      </c>
      <c r="U23" s="33">
        <v>424.531993</v>
      </c>
      <c r="V23" s="33">
        <v>435.81671899999998</v>
      </c>
      <c r="W23" s="33">
        <v>453.16765700000002</v>
      </c>
      <c r="X23" s="33">
        <v>460.14364899999998</v>
      </c>
      <c r="Y23" s="33">
        <v>468.38237299999997</v>
      </c>
      <c r="Z23" s="33">
        <v>489.40146099999998</v>
      </c>
      <c r="AA23" s="33">
        <v>487.84873099999999</v>
      </c>
      <c r="AB23" s="32">
        <v>507.63775900000002</v>
      </c>
      <c r="AC23" s="23">
        <v>1.3558063543687928</v>
      </c>
    </row>
    <row r="24" spans="2:29">
      <c r="B24" s="31" t="s">
        <v>49</v>
      </c>
      <c r="C24" s="33">
        <v>2.3747020000000001</v>
      </c>
      <c r="D24" s="33">
        <v>2.1973180000000001</v>
      </c>
      <c r="E24" s="33">
        <v>2.1364040000000002</v>
      </c>
      <c r="F24" s="33">
        <v>2.135297</v>
      </c>
      <c r="G24" s="33">
        <v>2.1278649999999999</v>
      </c>
      <c r="H24" s="33">
        <v>2.0703239999999998</v>
      </c>
      <c r="I24" s="33">
        <v>2.0514100000000002</v>
      </c>
      <c r="J24" s="33">
        <v>2.1246049999999999</v>
      </c>
      <c r="K24" s="33">
        <v>2.2498589999999998</v>
      </c>
      <c r="L24" s="33">
        <v>2.3314720000000002</v>
      </c>
      <c r="M24" s="33">
        <v>2.4653269999999998</v>
      </c>
      <c r="N24" s="33">
        <v>2.4992779999999999</v>
      </c>
      <c r="O24" s="33">
        <v>2.8523019999999999</v>
      </c>
      <c r="P24" s="33">
        <v>3.0487519999999999</v>
      </c>
      <c r="Q24" s="33">
        <v>3.3112940000000002</v>
      </c>
      <c r="R24" s="33">
        <v>3.2862800000000001</v>
      </c>
      <c r="S24" s="33">
        <v>3.4854720000000001</v>
      </c>
      <c r="T24" s="33">
        <v>3.698645</v>
      </c>
      <c r="U24" s="33">
        <v>3.7834560000000002</v>
      </c>
      <c r="V24" s="33">
        <v>5.1066260000000003</v>
      </c>
      <c r="W24" s="33">
        <v>5.3221949999999998</v>
      </c>
      <c r="X24" s="33">
        <v>5.4189369999999997</v>
      </c>
      <c r="Y24" s="33">
        <v>5.6256019999999998</v>
      </c>
      <c r="Z24" s="33">
        <v>5.6178710000000001</v>
      </c>
      <c r="AA24" s="33">
        <v>5.4262160000000002</v>
      </c>
      <c r="AB24" s="32">
        <v>5.4825660000000003</v>
      </c>
      <c r="AC24" s="23">
        <v>1.3087385280342545</v>
      </c>
    </row>
    <row r="25" spans="2:29">
      <c r="B25" s="31" t="s">
        <v>48</v>
      </c>
      <c r="C25" s="33">
        <v>13.453925999999999</v>
      </c>
      <c r="D25" s="33">
        <v>13.511552999999999</v>
      </c>
      <c r="E25" s="33">
        <v>14.481909</v>
      </c>
      <c r="F25" s="33">
        <v>12.919058</v>
      </c>
      <c r="G25" s="33">
        <v>11.743912</v>
      </c>
      <c r="H25" s="33">
        <v>16.249782</v>
      </c>
      <c r="I25" s="33">
        <v>13.432148</v>
      </c>
      <c r="J25" s="33">
        <v>13.341893000000001</v>
      </c>
      <c r="K25" s="33">
        <v>13.747684</v>
      </c>
      <c r="L25" s="33">
        <v>13.541646999999999</v>
      </c>
      <c r="M25" s="33">
        <v>14.718327</v>
      </c>
      <c r="N25" s="33">
        <v>12.741441</v>
      </c>
      <c r="O25" s="33">
        <v>13.882909</v>
      </c>
      <c r="P25" s="33">
        <v>15.898688999999999</v>
      </c>
      <c r="Q25" s="33">
        <v>12.590978</v>
      </c>
      <c r="R25" s="33">
        <v>13.227771000000001</v>
      </c>
      <c r="S25" s="33">
        <v>13.517452</v>
      </c>
      <c r="T25" s="33">
        <v>13.586347999999999</v>
      </c>
      <c r="U25" s="33">
        <v>14.895852</v>
      </c>
      <c r="V25" s="33">
        <v>14.719637000000001</v>
      </c>
      <c r="W25" s="33">
        <v>15.501327</v>
      </c>
      <c r="X25" s="33">
        <v>16.271353000000001</v>
      </c>
      <c r="Y25" s="33">
        <v>14.385925</v>
      </c>
      <c r="Z25" s="33">
        <v>13.099992</v>
      </c>
      <c r="AA25" s="33">
        <v>12.114973000000001</v>
      </c>
      <c r="AB25" s="32">
        <v>12.212472999999999</v>
      </c>
      <c r="AC25" s="23">
        <v>-9.2274403768833002E-2</v>
      </c>
    </row>
    <row r="26" spans="2:29">
      <c r="B26" s="31" t="s">
        <v>47</v>
      </c>
      <c r="C26" s="33">
        <v>24.627998000000002</v>
      </c>
      <c r="D26" s="33">
        <v>26.277452</v>
      </c>
      <c r="E26" s="33">
        <v>24.841920999999999</v>
      </c>
      <c r="F26" s="33">
        <v>22.979547</v>
      </c>
      <c r="G26" s="33">
        <v>22.698595000000001</v>
      </c>
      <c r="H26" s="33">
        <v>26.222649000000001</v>
      </c>
      <c r="I26" s="33">
        <v>22.602008000000001</v>
      </c>
      <c r="J26" s="33">
        <v>26.207573</v>
      </c>
      <c r="K26" s="33">
        <v>25.413643</v>
      </c>
      <c r="L26" s="33">
        <v>25.722875999999999</v>
      </c>
      <c r="M26" s="33">
        <v>28.513631</v>
      </c>
      <c r="N26" s="33">
        <v>28.288181999999999</v>
      </c>
      <c r="O26" s="33">
        <v>33.565753999999998</v>
      </c>
      <c r="P26" s="33">
        <v>34.559612999999999</v>
      </c>
      <c r="Q26" s="33">
        <v>33.191735000000001</v>
      </c>
      <c r="R26" s="33">
        <v>35.418320999999999</v>
      </c>
      <c r="S26" s="33">
        <v>30.168787999999999</v>
      </c>
      <c r="T26" s="33">
        <v>33.930304</v>
      </c>
      <c r="U26" s="33">
        <v>35.456256000000003</v>
      </c>
      <c r="V26" s="33">
        <v>36.246569000000001</v>
      </c>
      <c r="W26" s="33">
        <v>39.225797999999998</v>
      </c>
      <c r="X26" s="33">
        <v>41.113115000000001</v>
      </c>
      <c r="Y26" s="33">
        <v>38.035631000000002</v>
      </c>
      <c r="Z26" s="33">
        <v>41.959816000000004</v>
      </c>
      <c r="AA26" s="33">
        <v>39.790616999999997</v>
      </c>
      <c r="AB26" s="32">
        <v>37.256427000000002</v>
      </c>
      <c r="AC26" s="23">
        <v>0.51276717660932092</v>
      </c>
    </row>
    <row r="27" spans="2:29">
      <c r="B27" s="31" t="s">
        <v>46</v>
      </c>
      <c r="C27" s="33">
        <v>7.9201309999999996</v>
      </c>
      <c r="D27" s="33">
        <v>8.1669979999999995</v>
      </c>
      <c r="E27" s="33">
        <v>7.3903800000000004</v>
      </c>
      <c r="F27" s="33">
        <v>6.821358</v>
      </c>
      <c r="G27" s="33">
        <v>6.49024</v>
      </c>
      <c r="H27" s="33">
        <v>8.2162260000000007</v>
      </c>
      <c r="I27" s="33">
        <v>6.9466950000000001</v>
      </c>
      <c r="J27" s="33">
        <v>9.165089</v>
      </c>
      <c r="K27" s="33">
        <v>8.0800579999999993</v>
      </c>
      <c r="L27" s="33">
        <v>6.9141069999999996</v>
      </c>
      <c r="M27" s="33">
        <v>7.1514150000000001</v>
      </c>
      <c r="N27" s="33">
        <v>7.1465949999999996</v>
      </c>
      <c r="O27" s="33">
        <v>8.3606160000000003</v>
      </c>
      <c r="P27" s="33">
        <v>7.6976990000000001</v>
      </c>
      <c r="Q27" s="33">
        <v>6.4443349999999997</v>
      </c>
      <c r="R27" s="33">
        <v>7.1194810000000004</v>
      </c>
      <c r="S27" s="33">
        <v>6.5044399999999998</v>
      </c>
      <c r="T27" s="33">
        <v>6.9902810000000004</v>
      </c>
      <c r="U27" s="33">
        <v>7.0712820000000001</v>
      </c>
      <c r="V27" s="33">
        <v>5.324713</v>
      </c>
      <c r="W27" s="33">
        <v>5.4904039999999998</v>
      </c>
      <c r="X27" s="33">
        <v>5.3951609999999999</v>
      </c>
      <c r="Y27" s="33">
        <v>5.2174389999999997</v>
      </c>
      <c r="Z27" s="33">
        <v>5.9855239999999998</v>
      </c>
      <c r="AA27" s="33">
        <v>6.1780390000000001</v>
      </c>
      <c r="AB27" s="32">
        <v>5.8460729999999996</v>
      </c>
      <c r="AC27" s="23">
        <v>-0.26187167863763872</v>
      </c>
    </row>
    <row r="28" spans="2:29">
      <c r="B28" s="31" t="s">
        <v>12</v>
      </c>
      <c r="C28" s="33">
        <v>180.91752</v>
      </c>
      <c r="D28" s="33">
        <v>161.30924200000001</v>
      </c>
      <c r="E28" s="33">
        <v>166.942418</v>
      </c>
      <c r="F28" s="33">
        <v>159.11600000000001</v>
      </c>
      <c r="G28" s="33">
        <v>167.79566800000001</v>
      </c>
      <c r="H28" s="33">
        <v>180.810757</v>
      </c>
      <c r="I28" s="33">
        <v>204.84242499999999</v>
      </c>
      <c r="J28" s="33">
        <v>209.26866799999999</v>
      </c>
      <c r="K28" s="33">
        <v>218.55260000000001</v>
      </c>
      <c r="L28" s="33">
        <v>228.28587999999999</v>
      </c>
      <c r="M28" s="33">
        <v>231.97009800000001</v>
      </c>
      <c r="N28" s="33">
        <v>211.929564</v>
      </c>
      <c r="O28" s="33">
        <v>212.78656599999999</v>
      </c>
      <c r="P28" s="33">
        <v>211.12206499999999</v>
      </c>
      <c r="Q28" s="33">
        <v>235.61450400000001</v>
      </c>
      <c r="R28" s="33">
        <v>249.08218500000001</v>
      </c>
      <c r="S28" s="33">
        <v>247.533152</v>
      </c>
      <c r="T28" s="33">
        <v>251.42728199999999</v>
      </c>
      <c r="U28" s="33">
        <v>237.70644799999999</v>
      </c>
      <c r="V28" s="33">
        <v>214.55714900000001</v>
      </c>
      <c r="W28" s="33">
        <v>221.90746799999999</v>
      </c>
      <c r="X28" s="33">
        <v>225.74261000000001</v>
      </c>
      <c r="Y28" s="33">
        <v>257.40077500000001</v>
      </c>
      <c r="Z28" s="33">
        <v>267.67514999999997</v>
      </c>
      <c r="AA28" s="33">
        <v>264.03164800000002</v>
      </c>
      <c r="AB28" s="32">
        <v>266.67141800000002</v>
      </c>
      <c r="AC28" s="23">
        <v>0.47399443680191955</v>
      </c>
    </row>
    <row r="29" spans="2:29">
      <c r="B29" s="31" t="s">
        <v>11</v>
      </c>
      <c r="C29" s="33">
        <v>3.7536800000000001</v>
      </c>
      <c r="D29" s="33">
        <v>3.1492089999999999</v>
      </c>
      <c r="E29" s="33">
        <v>3.019228</v>
      </c>
      <c r="F29" s="33">
        <v>3.2540550000000001</v>
      </c>
      <c r="G29" s="33">
        <v>2.7783679999999999</v>
      </c>
      <c r="H29" s="33">
        <v>2.3368720000000001</v>
      </c>
      <c r="I29" s="33">
        <v>2.8222420000000001</v>
      </c>
      <c r="J29" s="33">
        <v>2.5050560000000002</v>
      </c>
      <c r="K29" s="33">
        <v>2.4911629999999998</v>
      </c>
      <c r="L29" s="33">
        <v>2.7876439999999998</v>
      </c>
      <c r="M29" s="33">
        <v>2.9738790000000002</v>
      </c>
      <c r="N29" s="33">
        <v>2.9605899999999998</v>
      </c>
      <c r="O29" s="33">
        <v>2.7514850000000002</v>
      </c>
      <c r="P29" s="33">
        <v>2.6077520000000001</v>
      </c>
      <c r="Q29" s="33">
        <v>2.5421640000000001</v>
      </c>
      <c r="R29" s="33">
        <v>2.6696439999999999</v>
      </c>
      <c r="S29" s="33">
        <v>2.6993649999999998</v>
      </c>
      <c r="T29" s="33">
        <v>2.8065530000000001</v>
      </c>
      <c r="U29" s="33">
        <v>3.1671939999999998</v>
      </c>
      <c r="V29" s="33">
        <v>2.2763819999999999</v>
      </c>
      <c r="W29" s="33">
        <v>2.4733779999999999</v>
      </c>
      <c r="X29" s="33">
        <v>2.8083740000000001</v>
      </c>
      <c r="Y29" s="33">
        <v>2.3815270000000002</v>
      </c>
      <c r="Z29" s="33">
        <v>2.1025550000000002</v>
      </c>
      <c r="AA29" s="33">
        <v>1.9880899999999999</v>
      </c>
      <c r="AB29" s="32">
        <v>2.1148910000000001</v>
      </c>
      <c r="AC29" s="23">
        <v>-0.43658196756249867</v>
      </c>
    </row>
    <row r="30" spans="2:29">
      <c r="B30" s="30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23" t="s">
        <v>1</v>
      </c>
    </row>
    <row r="31" spans="2:29">
      <c r="B31" s="22" t="s">
        <v>85</v>
      </c>
      <c r="AB31" s="24"/>
      <c r="AC31" s="23" t="s">
        <v>1</v>
      </c>
    </row>
    <row r="32" spans="2:29" ht="15.5">
      <c r="B32" s="27" t="s">
        <v>84</v>
      </c>
      <c r="C32" s="26">
        <v>492295.73804899998</v>
      </c>
      <c r="D32" s="26">
        <v>481034.92680999998</v>
      </c>
      <c r="E32" s="26">
        <v>501875.37458100001</v>
      </c>
      <c r="F32" s="26">
        <v>509660.21382399998</v>
      </c>
      <c r="G32" s="26">
        <v>523683.45142100001</v>
      </c>
      <c r="H32" s="26">
        <v>545583.23869699996</v>
      </c>
      <c r="I32" s="26">
        <v>549481.43794800004</v>
      </c>
      <c r="J32" s="26">
        <v>575703.84003199998</v>
      </c>
      <c r="K32" s="26">
        <v>585917.42414400005</v>
      </c>
      <c r="L32" s="26">
        <v>598462.570664</v>
      </c>
      <c r="M32" s="26">
        <v>609977.94485099998</v>
      </c>
      <c r="N32" s="26">
        <v>608499.75002000004</v>
      </c>
      <c r="O32" s="26">
        <v>627797.43648999999</v>
      </c>
      <c r="P32" s="26">
        <v>631826.12118699995</v>
      </c>
      <c r="Q32" s="26">
        <v>642963.59593099996</v>
      </c>
      <c r="R32" s="26">
        <v>660562.33799399994</v>
      </c>
      <c r="S32" s="26">
        <v>666644.549275</v>
      </c>
      <c r="T32" s="26">
        <v>689369.22548999998</v>
      </c>
      <c r="U32" s="26">
        <v>689523.18925000005</v>
      </c>
      <c r="V32" s="26">
        <v>696178.61134199996</v>
      </c>
      <c r="W32" s="26">
        <v>723449.53099300002</v>
      </c>
      <c r="X32" s="26">
        <v>736149.53994000005</v>
      </c>
      <c r="Y32" s="26">
        <v>741558.35449000006</v>
      </c>
      <c r="Z32" s="26">
        <v>751810.88156200002</v>
      </c>
      <c r="AA32" s="26">
        <v>742316.921936</v>
      </c>
      <c r="AB32" s="25">
        <v>761750.65276199998</v>
      </c>
      <c r="AC32" s="23">
        <v>0.54734358615588952</v>
      </c>
    </row>
    <row r="33" spans="1:29" ht="26.5">
      <c r="A33" s="21"/>
      <c r="B33" s="55" t="s">
        <v>83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3"/>
      <c r="AC33" s="23" t="s">
        <v>1</v>
      </c>
    </row>
    <row r="34" spans="1:29" ht="15.5">
      <c r="A34" s="21"/>
      <c r="B34" s="31" t="s">
        <v>82</v>
      </c>
      <c r="C34" s="26">
        <v>311376.13947699999</v>
      </c>
      <c r="D34" s="26">
        <v>307204.56073000003</v>
      </c>
      <c r="E34" s="26">
        <v>315014.81183600001</v>
      </c>
      <c r="F34" s="26">
        <v>319626.204195</v>
      </c>
      <c r="G34" s="26">
        <v>321400.80895899999</v>
      </c>
      <c r="H34" s="26">
        <v>320183.913053</v>
      </c>
      <c r="I34" s="26">
        <v>313964.87070000003</v>
      </c>
      <c r="J34" s="26">
        <v>315595.10729800002</v>
      </c>
      <c r="K34" s="26">
        <v>312422.385465</v>
      </c>
      <c r="L34" s="26">
        <v>314019.88470499997</v>
      </c>
      <c r="M34" s="26">
        <v>311216.45606400003</v>
      </c>
      <c r="N34" s="26">
        <v>310912.81216799997</v>
      </c>
      <c r="O34" s="26">
        <v>321255.04973000003</v>
      </c>
      <c r="P34" s="26">
        <v>321675.79489700001</v>
      </c>
      <c r="Q34" s="26">
        <v>321881.06334499997</v>
      </c>
      <c r="R34" s="26">
        <v>320299.68528699997</v>
      </c>
      <c r="S34" s="26">
        <v>315769.93008100003</v>
      </c>
      <c r="T34" s="26">
        <v>326475.370023</v>
      </c>
      <c r="U34" s="26">
        <v>319853.72270500002</v>
      </c>
      <c r="V34" s="26">
        <v>321437.30846600002</v>
      </c>
      <c r="W34" s="26">
        <v>320708.47656099999</v>
      </c>
      <c r="X34" s="26">
        <v>313350.25704</v>
      </c>
      <c r="Y34" s="26">
        <v>309488.68616400001</v>
      </c>
      <c r="Z34" s="26">
        <v>310140.74020900001</v>
      </c>
      <c r="AA34" s="26">
        <v>295273.16239900002</v>
      </c>
      <c r="AB34" s="25">
        <v>295843.47250600002</v>
      </c>
      <c r="AC34" s="23">
        <v>-4.9883934578575206E-2</v>
      </c>
    </row>
    <row r="35" spans="1:29" ht="15.5">
      <c r="A35" s="21"/>
      <c r="B35" s="31" t="s">
        <v>81</v>
      </c>
      <c r="C35" s="26">
        <v>75089.416433999999</v>
      </c>
      <c r="D35" s="26">
        <v>77490.961368000004</v>
      </c>
      <c r="E35" s="26">
        <v>85797.495228</v>
      </c>
      <c r="F35" s="26">
        <v>91488.881179000004</v>
      </c>
      <c r="G35" s="26">
        <v>99965.320158999995</v>
      </c>
      <c r="H35" s="26">
        <v>105100.464339</v>
      </c>
      <c r="I35" s="26">
        <v>112200.553678</v>
      </c>
      <c r="J35" s="26">
        <v>121591.273615</v>
      </c>
      <c r="K35" s="26">
        <v>131130.59891199999</v>
      </c>
      <c r="L35" s="26">
        <v>138310.80494999999</v>
      </c>
      <c r="M35" s="26">
        <v>143117.89862699999</v>
      </c>
      <c r="N35" s="26">
        <v>145303.74293499999</v>
      </c>
      <c r="O35" s="26">
        <v>153491.287186</v>
      </c>
      <c r="P35" s="26">
        <v>158098.372141</v>
      </c>
      <c r="Q35" s="26">
        <v>163564.694934</v>
      </c>
      <c r="R35" s="26">
        <v>168851.793897</v>
      </c>
      <c r="S35" s="26">
        <v>167510.35885600001</v>
      </c>
      <c r="T35" s="26">
        <v>177851.84182199999</v>
      </c>
      <c r="U35" s="26">
        <v>178826.754663</v>
      </c>
      <c r="V35" s="26">
        <v>185530.92957899999</v>
      </c>
      <c r="W35" s="26">
        <v>194966.47064300001</v>
      </c>
      <c r="X35" s="26">
        <v>200118.29246699999</v>
      </c>
      <c r="Y35" s="26">
        <v>204422.94562799999</v>
      </c>
      <c r="Z35" s="26">
        <v>215630.28765300001</v>
      </c>
      <c r="AA35" s="26">
        <v>216087.922838</v>
      </c>
      <c r="AB35" s="25">
        <v>227075.159281</v>
      </c>
      <c r="AC35" s="23">
        <v>2.0240634441551184</v>
      </c>
    </row>
    <row r="36" spans="1:29" ht="15.5">
      <c r="A36" s="21"/>
      <c r="B36" s="31" t="s">
        <v>80</v>
      </c>
      <c r="C36" s="26">
        <v>1603.568876</v>
      </c>
      <c r="D36" s="26">
        <v>1483.7865380000001</v>
      </c>
      <c r="E36" s="26">
        <v>1442.652781</v>
      </c>
      <c r="F36" s="26">
        <v>1441.9053100000001</v>
      </c>
      <c r="G36" s="26">
        <v>1436.8464059999999</v>
      </c>
      <c r="H36" s="26">
        <v>1398.030843</v>
      </c>
      <c r="I36" s="26">
        <v>1385.2196819999999</v>
      </c>
      <c r="J36" s="26">
        <v>1434.6317340000001</v>
      </c>
      <c r="K36" s="26">
        <v>1504.4252610000001</v>
      </c>
      <c r="L36" s="26">
        <v>1558.985484</v>
      </c>
      <c r="M36" s="26">
        <v>1648.561647</v>
      </c>
      <c r="N36" s="26">
        <v>1853.634378</v>
      </c>
      <c r="O36" s="26">
        <v>2202.0744249999998</v>
      </c>
      <c r="P36" s="26">
        <v>2353.788231</v>
      </c>
      <c r="Q36" s="26">
        <v>2556.4519799999998</v>
      </c>
      <c r="R36" s="26">
        <v>2773.227664</v>
      </c>
      <c r="S36" s="26">
        <v>2941.3773030000002</v>
      </c>
      <c r="T36" s="26">
        <v>3195.304459</v>
      </c>
      <c r="U36" s="26">
        <v>3268.756586</v>
      </c>
      <c r="V36" s="26">
        <v>2910.3174509999999</v>
      </c>
      <c r="W36" s="26">
        <v>3033.1862329999999</v>
      </c>
      <c r="X36" s="26">
        <v>3088.2839469999999</v>
      </c>
      <c r="Y36" s="26">
        <v>3206.0276410000001</v>
      </c>
      <c r="Z36" s="26">
        <v>3201.7047210000001</v>
      </c>
      <c r="AA36" s="26">
        <v>3092.415086</v>
      </c>
      <c r="AB36" s="25">
        <v>3124.5378310000001</v>
      </c>
      <c r="AC36" s="23">
        <v>0.94848994499940642</v>
      </c>
    </row>
    <row r="37" spans="1:29" ht="15.5">
      <c r="A37" s="21"/>
      <c r="B37" s="31" t="s">
        <v>79</v>
      </c>
      <c r="C37" s="26">
        <v>15012.665451000001</v>
      </c>
      <c r="D37" s="26">
        <v>14821.518926000001</v>
      </c>
      <c r="E37" s="26">
        <v>17009.622841</v>
      </c>
      <c r="F37" s="26">
        <v>15788.224356999999</v>
      </c>
      <c r="G37" s="26">
        <v>14991.575643</v>
      </c>
      <c r="H37" s="26">
        <v>21738.962391000001</v>
      </c>
      <c r="I37" s="26">
        <v>18746.628502</v>
      </c>
      <c r="J37" s="26">
        <v>19301.645472</v>
      </c>
      <c r="K37" s="26">
        <v>20689.394176000002</v>
      </c>
      <c r="L37" s="26">
        <v>21210.480014000001</v>
      </c>
      <c r="M37" s="26">
        <v>23945.422879000002</v>
      </c>
      <c r="N37" s="26">
        <v>21514.565359</v>
      </c>
      <c r="O37" s="26">
        <v>24640.327149000001</v>
      </c>
      <c r="P37" s="26">
        <v>28626.191487</v>
      </c>
      <c r="Q37" s="26">
        <v>24098.073238000001</v>
      </c>
      <c r="R37" s="26">
        <v>26856.401021999998</v>
      </c>
      <c r="S37" s="26">
        <v>31619.537465000001</v>
      </c>
      <c r="T37" s="26">
        <v>26398.146967000001</v>
      </c>
      <c r="U37" s="26">
        <v>27962.714110000001</v>
      </c>
      <c r="V37" s="26">
        <v>32904.112321000001</v>
      </c>
      <c r="W37" s="26">
        <v>36275.790078999999</v>
      </c>
      <c r="X37" s="26">
        <v>36669.886214999999</v>
      </c>
      <c r="Y37" s="26">
        <v>34665.032064999999</v>
      </c>
      <c r="Z37" s="26">
        <v>32295.091904000001</v>
      </c>
      <c r="AA37" s="26">
        <v>28767.405438999998</v>
      </c>
      <c r="AB37" s="25">
        <v>28604.021153000002</v>
      </c>
      <c r="AC37" s="23">
        <v>0.90532595603099075</v>
      </c>
    </row>
    <row r="38" spans="1:29" ht="15.5">
      <c r="A38" s="21"/>
      <c r="B38" s="31" t="s">
        <v>78</v>
      </c>
      <c r="C38" s="26">
        <v>12820.93519</v>
      </c>
      <c r="D38" s="26">
        <v>13089.015267999999</v>
      </c>
      <c r="E38" s="26">
        <v>11752.199079</v>
      </c>
      <c r="F38" s="26">
        <v>11822.476667000001</v>
      </c>
      <c r="G38" s="26">
        <v>11709.606851</v>
      </c>
      <c r="H38" s="26">
        <v>12904.662942000001</v>
      </c>
      <c r="I38" s="26">
        <v>11716.474708</v>
      </c>
      <c r="J38" s="26">
        <v>14117.492679999999</v>
      </c>
      <c r="K38" s="26">
        <v>12831.345642</v>
      </c>
      <c r="L38" s="26">
        <v>13698.950713</v>
      </c>
      <c r="M38" s="26">
        <v>14624.572633</v>
      </c>
      <c r="N38" s="26">
        <v>15985.870553000001</v>
      </c>
      <c r="O38" s="26">
        <v>18757.367107999999</v>
      </c>
      <c r="P38" s="26">
        <v>19371.082172999999</v>
      </c>
      <c r="Q38" s="26">
        <v>18991.220870000001</v>
      </c>
      <c r="R38" s="26">
        <v>20773.908176000001</v>
      </c>
      <c r="S38" s="26">
        <v>20942.021778999999</v>
      </c>
      <c r="T38" s="26">
        <v>18545.712246999999</v>
      </c>
      <c r="U38" s="26">
        <v>19809.557446999999</v>
      </c>
      <c r="V38" s="26">
        <v>21546.437097999999</v>
      </c>
      <c r="W38" s="26">
        <v>23593.801101000001</v>
      </c>
      <c r="X38" s="26">
        <v>26723.194178999998</v>
      </c>
      <c r="Y38" s="26">
        <v>25391.425002</v>
      </c>
      <c r="Z38" s="26">
        <v>25137.986712999998</v>
      </c>
      <c r="AA38" s="26">
        <v>23817.498820000001</v>
      </c>
      <c r="AB38" s="25">
        <v>22247.485209999999</v>
      </c>
      <c r="AC38" s="23">
        <v>0.735246678990505</v>
      </c>
    </row>
    <row r="39" spans="1:29" ht="15.5">
      <c r="A39" s="21"/>
      <c r="B39" s="31" t="s">
        <v>77</v>
      </c>
      <c r="C39" s="26">
        <v>7835.0941819999998</v>
      </c>
      <c r="D39" s="26">
        <v>7575.3147609999996</v>
      </c>
      <c r="E39" s="26">
        <v>7349.3015969999997</v>
      </c>
      <c r="F39" s="26">
        <v>7054.594677</v>
      </c>
      <c r="G39" s="26">
        <v>7182.2074039999998</v>
      </c>
      <c r="H39" s="26">
        <v>9349.4451289999997</v>
      </c>
      <c r="I39" s="26">
        <v>7878.0646779999997</v>
      </c>
      <c r="J39" s="26">
        <v>10308.886232999999</v>
      </c>
      <c r="K39" s="26">
        <v>9249.3346889999993</v>
      </c>
      <c r="L39" s="26">
        <v>8534.7737980000002</v>
      </c>
      <c r="M39" s="26">
        <v>8994.8549999999996</v>
      </c>
      <c r="N39" s="26">
        <v>8841.2956259999992</v>
      </c>
      <c r="O39" s="26">
        <v>10759.933891999999</v>
      </c>
      <c r="P39" s="26">
        <v>9940.7942590000002</v>
      </c>
      <c r="Q39" s="26">
        <v>8486.0955649999996</v>
      </c>
      <c r="R39" s="26">
        <v>9553.7549469999994</v>
      </c>
      <c r="S39" s="26">
        <v>7682.1114260000004</v>
      </c>
      <c r="T39" s="26">
        <v>9115.9669720000002</v>
      </c>
      <c r="U39" s="26">
        <v>8626.924739</v>
      </c>
      <c r="V39" s="26">
        <v>7753.2844269999996</v>
      </c>
      <c r="W39" s="26">
        <v>7181.4653760000001</v>
      </c>
      <c r="X39" s="26">
        <v>7688.5230920000004</v>
      </c>
      <c r="Y39" s="26">
        <v>6687.854988</v>
      </c>
      <c r="Z39" s="26">
        <v>8163.4703630000004</v>
      </c>
      <c r="AA39" s="26">
        <v>6842.9653550000003</v>
      </c>
      <c r="AB39" s="25">
        <v>7251.9257809999999</v>
      </c>
      <c r="AC39" s="23">
        <v>-7.4430298788206728E-2</v>
      </c>
    </row>
    <row r="40" spans="1:29" ht="15.5">
      <c r="A40" s="21"/>
      <c r="B40" s="31" t="s">
        <v>76</v>
      </c>
      <c r="C40" s="26">
        <v>66775.898438000004</v>
      </c>
      <c r="D40" s="26">
        <v>58007.199219000002</v>
      </c>
      <c r="E40" s="26">
        <v>62182.699219000002</v>
      </c>
      <c r="F40" s="26">
        <v>61098.398437999997</v>
      </c>
      <c r="G40" s="26">
        <v>65634.307000000001</v>
      </c>
      <c r="H40" s="26">
        <v>73492.414999999994</v>
      </c>
      <c r="I40" s="26">
        <v>82120.406000000003</v>
      </c>
      <c r="J40" s="26">
        <v>91858.732000000004</v>
      </c>
      <c r="K40" s="26">
        <v>96641.763999999996</v>
      </c>
      <c r="L40" s="26">
        <v>99618.475000000006</v>
      </c>
      <c r="M40" s="26">
        <v>104881.671</v>
      </c>
      <c r="N40" s="26">
        <v>102534.77</v>
      </c>
      <c r="O40" s="26">
        <v>95094.45</v>
      </c>
      <c r="P40" s="26">
        <v>90326.455000000002</v>
      </c>
      <c r="Q40" s="26">
        <v>101965.192</v>
      </c>
      <c r="R40" s="26">
        <v>109975.113</v>
      </c>
      <c r="S40" s="26">
        <v>118728.73136400001</v>
      </c>
      <c r="T40" s="26">
        <v>126333.878</v>
      </c>
      <c r="U40" s="26">
        <v>129600.466</v>
      </c>
      <c r="V40" s="26">
        <v>122682.87</v>
      </c>
      <c r="W40" s="26">
        <v>136286.48800000001</v>
      </c>
      <c r="X40" s="26">
        <v>147106.71299999999</v>
      </c>
      <c r="Y40" s="26">
        <v>156322.58199999999</v>
      </c>
      <c r="Z40" s="26">
        <v>155876.18599999999</v>
      </c>
      <c r="AA40" s="26">
        <v>167108.33499999999</v>
      </c>
      <c r="AB40" s="25">
        <v>176254.68</v>
      </c>
      <c r="AC40" s="23">
        <v>1.6394954485509272</v>
      </c>
    </row>
    <row r="41" spans="1:29" ht="15.5">
      <c r="B41" s="31" t="s">
        <v>75</v>
      </c>
      <c r="C41" s="26">
        <v>1782.02</v>
      </c>
      <c r="D41" s="26">
        <v>1362.57</v>
      </c>
      <c r="E41" s="26">
        <v>1326.5920000000001</v>
      </c>
      <c r="F41" s="26">
        <v>1339.529</v>
      </c>
      <c r="G41" s="26">
        <v>1362.779</v>
      </c>
      <c r="H41" s="26">
        <v>1415.345</v>
      </c>
      <c r="I41" s="26">
        <v>1469.22</v>
      </c>
      <c r="J41" s="26">
        <v>1496.0709999999999</v>
      </c>
      <c r="K41" s="26">
        <v>1448.1759999999999</v>
      </c>
      <c r="L41" s="26">
        <v>1510.2159999999999</v>
      </c>
      <c r="M41" s="26">
        <v>1548.5070000000001</v>
      </c>
      <c r="N41" s="26">
        <v>1553.059</v>
      </c>
      <c r="O41" s="26">
        <v>1596.9469999999999</v>
      </c>
      <c r="P41" s="26">
        <v>1433.643</v>
      </c>
      <c r="Q41" s="26">
        <v>1420.8040000000001</v>
      </c>
      <c r="R41" s="26">
        <v>1478.454</v>
      </c>
      <c r="S41" s="26">
        <v>1450.481</v>
      </c>
      <c r="T41" s="26">
        <v>1453.0050000000001</v>
      </c>
      <c r="U41" s="26">
        <v>1574.2929999999999</v>
      </c>
      <c r="V41" s="26">
        <v>1413.3520000000001</v>
      </c>
      <c r="W41" s="26">
        <v>1403.8530000000001</v>
      </c>
      <c r="X41" s="26">
        <v>1404.39</v>
      </c>
      <c r="Y41" s="26">
        <v>1373.8009999999999</v>
      </c>
      <c r="Z41" s="26">
        <v>1365.414</v>
      </c>
      <c r="AA41" s="26">
        <v>1327.2170000000001</v>
      </c>
      <c r="AB41" s="25">
        <v>1349.3710000000001</v>
      </c>
      <c r="AC41" s="23">
        <v>-0.24278571508737268</v>
      </c>
    </row>
    <row r="42" spans="1:29">
      <c r="B42" s="30"/>
      <c r="AB42" s="24"/>
      <c r="AC42" s="23" t="s">
        <v>1</v>
      </c>
    </row>
    <row r="43" spans="1:29" ht="15.5">
      <c r="B43" s="20" t="s">
        <v>74</v>
      </c>
      <c r="C43" s="19">
        <v>2.2643589999999998</v>
      </c>
      <c r="D43" s="19">
        <v>2.2367910000000002</v>
      </c>
      <c r="E43" s="19">
        <v>2.1873070000000001</v>
      </c>
      <c r="F43" s="19">
        <v>2.163751</v>
      </c>
      <c r="G43" s="19">
        <v>2.152174</v>
      </c>
      <c r="H43" s="19">
        <v>2.0964809999999998</v>
      </c>
      <c r="I43" s="19">
        <v>2.118617</v>
      </c>
      <c r="J43" s="19">
        <v>2.069731</v>
      </c>
      <c r="K43" s="19">
        <v>2.0790630000000001</v>
      </c>
      <c r="L43" s="19">
        <v>2.0786060000000002</v>
      </c>
      <c r="M43" s="19">
        <v>2.0453209999999999</v>
      </c>
      <c r="N43" s="19">
        <v>2.0044680000000001</v>
      </c>
      <c r="O43" s="19">
        <v>2.010421</v>
      </c>
      <c r="P43" s="19">
        <v>2.0096639999999999</v>
      </c>
      <c r="Q43" s="19">
        <v>2.0067219999999999</v>
      </c>
      <c r="R43" s="19">
        <v>1.977336</v>
      </c>
      <c r="S43" s="19">
        <v>1.9243790000000001</v>
      </c>
      <c r="T43" s="19">
        <v>1.9136500000000001</v>
      </c>
      <c r="U43" s="19">
        <v>1.8716740000000001</v>
      </c>
      <c r="V43" s="19">
        <v>1.8499509999999999</v>
      </c>
      <c r="W43" s="19">
        <v>1.8154889999999999</v>
      </c>
      <c r="X43" s="19">
        <v>1.7826390000000001</v>
      </c>
      <c r="Y43" s="19">
        <v>1.801998</v>
      </c>
      <c r="Z43" s="19">
        <v>1.8164359999999999</v>
      </c>
      <c r="AA43" s="19">
        <v>1.7921560000000001</v>
      </c>
      <c r="AB43" s="18">
        <v>1.7694099999999999</v>
      </c>
      <c r="AC43" s="17">
        <v>-0.21858238909996153</v>
      </c>
    </row>
    <row r="44" spans="1:29">
      <c r="B44" s="30"/>
      <c r="AC44" s="52" t="s">
        <v>1</v>
      </c>
    </row>
    <row r="45" spans="1:29">
      <c r="A45" s="14" t="s">
        <v>73</v>
      </c>
      <c r="U45" s="13"/>
      <c r="AC45" s="14" t="s">
        <v>1</v>
      </c>
    </row>
    <row r="46" spans="1:29">
      <c r="C46" s="26"/>
      <c r="AC46" s="13" t="s">
        <v>1</v>
      </c>
    </row>
    <row r="47" spans="1:29">
      <c r="A47" s="16" t="s">
        <v>43</v>
      </c>
      <c r="U47" s="13"/>
      <c r="AC47" s="14" t="s">
        <v>1</v>
      </c>
    </row>
    <row r="48" spans="1:29">
      <c r="A48" s="14" t="s">
        <v>72</v>
      </c>
      <c r="U48" s="13"/>
      <c r="AC48" s="14" t="s">
        <v>1</v>
      </c>
    </row>
    <row r="49" spans="1:29">
      <c r="A49" s="15" t="s">
        <v>71</v>
      </c>
      <c r="U49" s="13"/>
      <c r="AC49" s="14" t="s">
        <v>1</v>
      </c>
    </row>
    <row r="50" spans="1:29">
      <c r="A50" s="15" t="s">
        <v>70</v>
      </c>
      <c r="U50" s="13"/>
      <c r="AC50" s="14" t="s">
        <v>1</v>
      </c>
    </row>
    <row r="51" spans="1:29">
      <c r="A51" s="15" t="s">
        <v>69</v>
      </c>
      <c r="U51" s="13"/>
      <c r="AC51" s="14" t="s">
        <v>1</v>
      </c>
    </row>
    <row r="52" spans="1:29">
      <c r="A52" s="15" t="s">
        <v>68</v>
      </c>
      <c r="B52" s="40"/>
      <c r="AC52" s="13" t="s">
        <v>1</v>
      </c>
    </row>
    <row r="53" spans="1:29" ht="15.5">
      <c r="B53" s="51"/>
    </row>
    <row r="55" spans="1:29">
      <c r="A55" s="15"/>
    </row>
    <row r="56" spans="1:29">
      <c r="A56" s="15"/>
    </row>
    <row r="57" spans="1:29">
      <c r="A57" s="15"/>
    </row>
    <row r="58" spans="1:29">
      <c r="A58" s="15"/>
    </row>
  </sheetData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7"/>
  <sheetViews>
    <sheetView topLeftCell="A19" zoomScaleNormal="100" workbookViewId="0"/>
  </sheetViews>
  <sheetFormatPr defaultRowHeight="14.5"/>
  <cols>
    <col min="1" max="1" width="3" style="14" customWidth="1"/>
    <col min="2" max="2" width="52" style="14" customWidth="1"/>
    <col min="3" max="28" width="9.7265625" style="14" customWidth="1"/>
    <col min="29" max="29" width="13.81640625" style="13" bestFit="1" customWidth="1"/>
  </cols>
  <sheetData>
    <row r="1" spans="1:29" ht="52.5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5">
      <c r="A5" s="49" t="s">
        <v>106</v>
      </c>
      <c r="B5" s="47"/>
      <c r="C5" s="47"/>
      <c r="D5" s="47"/>
      <c r="E5" s="47"/>
      <c r="F5" s="47"/>
      <c r="G5" s="47"/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  <c r="S5" s="46"/>
      <c r="T5" s="46"/>
      <c r="U5" s="13"/>
      <c r="V5" s="46"/>
      <c r="W5" s="46"/>
      <c r="X5" s="46"/>
      <c r="Y5" s="46"/>
      <c r="Z5" s="46"/>
      <c r="AA5" s="46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5">
      <c r="B7" s="47"/>
      <c r="C7" s="47"/>
      <c r="D7" s="46"/>
      <c r="E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2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5">
      <c r="B10" s="57" t="s">
        <v>105</v>
      </c>
      <c r="C10" s="62">
        <v>670.53994599999999</v>
      </c>
      <c r="D10" s="62">
        <v>641.58318399999996</v>
      </c>
      <c r="E10" s="62">
        <v>663.75132299999996</v>
      </c>
      <c r="F10" s="62">
        <v>682.06399799999997</v>
      </c>
      <c r="G10" s="62">
        <v>752.09327399999995</v>
      </c>
      <c r="H10" s="62">
        <v>772.72085200000004</v>
      </c>
      <c r="I10" s="62">
        <v>794.304215</v>
      </c>
      <c r="J10" s="62">
        <v>837.16017499999998</v>
      </c>
      <c r="K10" s="62">
        <v>867.61663399999998</v>
      </c>
      <c r="L10" s="62">
        <v>892.91236100000003</v>
      </c>
      <c r="M10" s="62">
        <v>909.81936499999995</v>
      </c>
      <c r="N10" s="62">
        <v>915.93194300000005</v>
      </c>
      <c r="O10" s="62">
        <v>899.00987599999996</v>
      </c>
      <c r="P10" s="62">
        <v>961.650575</v>
      </c>
      <c r="Q10" s="39">
        <v>1020.266698</v>
      </c>
      <c r="R10" s="39">
        <v>1038.988347</v>
      </c>
      <c r="S10" s="39">
        <v>1042.929525</v>
      </c>
      <c r="T10" s="39">
        <v>1094.9358689999999</v>
      </c>
      <c r="U10" s="39">
        <v>1112.662077</v>
      </c>
      <c r="V10" s="39">
        <v>1086.690343</v>
      </c>
      <c r="W10" s="39">
        <v>1165.9470710000001</v>
      </c>
      <c r="X10" s="39">
        <v>1171.8038939999999</v>
      </c>
      <c r="Y10" s="39">
        <v>1172.935144</v>
      </c>
      <c r="Z10" s="39">
        <v>1191.3457330000001</v>
      </c>
      <c r="AA10" s="39">
        <v>1184.1924369999999</v>
      </c>
      <c r="AB10" s="38">
        <v>1154.8197319999999</v>
      </c>
      <c r="AC10" s="17">
        <v>0.72222361827791826</v>
      </c>
    </row>
    <row r="11" spans="1:29" ht="15.5">
      <c r="B11" s="37" t="s">
        <v>66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8"/>
      <c r="AC11" s="23" t="s">
        <v>1</v>
      </c>
    </row>
    <row r="12" spans="1:29">
      <c r="B12" s="31" t="s">
        <v>64</v>
      </c>
      <c r="C12" s="29">
        <v>5.5385999999999998E-2</v>
      </c>
      <c r="D12" s="29">
        <v>9.2601000000000003E-2</v>
      </c>
      <c r="E12" s="29">
        <v>0.100062</v>
      </c>
      <c r="F12" s="29">
        <v>9.9635000000000001E-2</v>
      </c>
      <c r="G12" s="29">
        <v>0.101323</v>
      </c>
      <c r="H12" s="29">
        <v>6.9214999999999999E-2</v>
      </c>
      <c r="I12" s="29">
        <v>6.4692E-2</v>
      </c>
      <c r="J12" s="29">
        <v>0.110835</v>
      </c>
      <c r="K12" s="29">
        <v>0.109711</v>
      </c>
      <c r="L12" s="29">
        <v>0.101261</v>
      </c>
      <c r="M12" s="29">
        <v>9.5492999999999995E-2</v>
      </c>
      <c r="N12" s="29">
        <v>0.121324</v>
      </c>
      <c r="O12" s="29">
        <v>0.11781</v>
      </c>
      <c r="P12" s="29">
        <v>0.13428899999999999</v>
      </c>
      <c r="Q12" s="29">
        <v>0.14230999999999999</v>
      </c>
      <c r="R12" s="29">
        <v>0.160082</v>
      </c>
      <c r="S12" s="29">
        <v>0.13384299999999999</v>
      </c>
      <c r="T12" s="29">
        <v>0.13198299999999999</v>
      </c>
      <c r="U12" s="29">
        <v>0.143682</v>
      </c>
      <c r="V12" s="29">
        <v>0.18143300000000001</v>
      </c>
      <c r="W12" s="29">
        <v>0.23666499999999999</v>
      </c>
      <c r="X12" s="29">
        <v>0.30541600000000002</v>
      </c>
      <c r="Y12" s="29">
        <v>0.29943599999999998</v>
      </c>
      <c r="Z12" s="29">
        <v>0.27039400000000002</v>
      </c>
      <c r="AA12" s="29">
        <v>0.44227499999999997</v>
      </c>
      <c r="AB12" s="28">
        <v>0.56743200000000005</v>
      </c>
      <c r="AC12" s="23">
        <v>9.2450438739031533</v>
      </c>
    </row>
    <row r="13" spans="1:29">
      <c r="B13" s="34" t="s">
        <v>63</v>
      </c>
      <c r="C13" s="29">
        <v>164.61049399999999</v>
      </c>
      <c r="D13" s="29">
        <v>161.13195200000001</v>
      </c>
      <c r="E13" s="29">
        <v>171.16512299999999</v>
      </c>
      <c r="F13" s="29">
        <v>180.650711</v>
      </c>
      <c r="G13" s="29">
        <v>199.05142000000001</v>
      </c>
      <c r="H13" s="29">
        <v>195.89881</v>
      </c>
      <c r="I13" s="29">
        <v>209.36640199999999</v>
      </c>
      <c r="J13" s="29">
        <v>215.137438</v>
      </c>
      <c r="K13" s="29">
        <v>227.260527</v>
      </c>
      <c r="L13" s="29">
        <v>233.51440600000001</v>
      </c>
      <c r="M13" s="29">
        <v>229.449974</v>
      </c>
      <c r="N13" s="29">
        <v>240.27671799999999</v>
      </c>
      <c r="O13" s="29">
        <v>238.55271500000001</v>
      </c>
      <c r="P13" s="29">
        <v>253.752622</v>
      </c>
      <c r="Q13" s="29">
        <v>271.586566</v>
      </c>
      <c r="R13" s="29">
        <v>259.52603499999998</v>
      </c>
      <c r="S13" s="29">
        <v>274.91986000000003</v>
      </c>
      <c r="T13" s="29">
        <v>279.202046</v>
      </c>
      <c r="U13" s="29">
        <v>283.32870800000001</v>
      </c>
      <c r="V13" s="29">
        <v>293.527603</v>
      </c>
      <c r="W13" s="29">
        <v>307.03676000000002</v>
      </c>
      <c r="X13" s="29">
        <v>296.74560600000001</v>
      </c>
      <c r="Y13" s="29">
        <v>303.588414</v>
      </c>
      <c r="Z13" s="29">
        <v>321.46753000000001</v>
      </c>
      <c r="AA13" s="29">
        <v>324.58397500000001</v>
      </c>
      <c r="AB13" s="28">
        <v>343.765604</v>
      </c>
      <c r="AC13" s="23">
        <v>1.0883577689767461</v>
      </c>
    </row>
    <row r="14" spans="1:29">
      <c r="B14" s="34" t="s">
        <v>62</v>
      </c>
      <c r="C14" s="29">
        <v>422.64431400000001</v>
      </c>
      <c r="D14" s="29">
        <v>390.73742399999998</v>
      </c>
      <c r="E14" s="29">
        <v>400.80634199999997</v>
      </c>
      <c r="F14" s="29">
        <v>424.65814399999999</v>
      </c>
      <c r="G14" s="29">
        <v>471.14205299999998</v>
      </c>
      <c r="H14" s="29">
        <v>496.12579799999997</v>
      </c>
      <c r="I14" s="29">
        <v>505.83552500000002</v>
      </c>
      <c r="J14" s="29">
        <v>542.22275100000002</v>
      </c>
      <c r="K14" s="29">
        <v>549.50335900000005</v>
      </c>
      <c r="L14" s="29">
        <v>578.57769099999996</v>
      </c>
      <c r="M14" s="29">
        <v>602.263194</v>
      </c>
      <c r="N14" s="29">
        <v>589.29053299999998</v>
      </c>
      <c r="O14" s="29">
        <v>581.01357700000005</v>
      </c>
      <c r="P14" s="29">
        <v>619.16741100000002</v>
      </c>
      <c r="Q14" s="29">
        <v>656.04905900000006</v>
      </c>
      <c r="R14" s="29">
        <v>682.40113599999995</v>
      </c>
      <c r="S14" s="29">
        <v>684.57307100000003</v>
      </c>
      <c r="T14" s="29">
        <v>712.13406599999996</v>
      </c>
      <c r="U14" s="29">
        <v>725.83569999999997</v>
      </c>
      <c r="V14" s="29">
        <v>687.46535600000004</v>
      </c>
      <c r="W14" s="29">
        <v>750.86546099999998</v>
      </c>
      <c r="X14" s="29">
        <v>786.51840400000003</v>
      </c>
      <c r="Y14" s="29">
        <v>776.97922400000004</v>
      </c>
      <c r="Z14" s="29">
        <v>783.29068400000006</v>
      </c>
      <c r="AA14" s="29">
        <v>781.07999400000006</v>
      </c>
      <c r="AB14" s="28">
        <v>764.904315</v>
      </c>
      <c r="AC14" s="23">
        <v>0.80980623579381694</v>
      </c>
    </row>
    <row r="15" spans="1:29">
      <c r="B15" s="34" t="s">
        <v>61</v>
      </c>
      <c r="C15" s="61" t="s">
        <v>59</v>
      </c>
      <c r="D15" s="61" t="s">
        <v>59</v>
      </c>
      <c r="E15" s="61" t="s">
        <v>59</v>
      </c>
      <c r="F15" s="61" t="s">
        <v>59</v>
      </c>
      <c r="G15" s="61" t="s">
        <v>59</v>
      </c>
      <c r="H15" s="61" t="s">
        <v>59</v>
      </c>
      <c r="I15" s="61" t="s">
        <v>59</v>
      </c>
      <c r="J15" s="61" t="s">
        <v>59</v>
      </c>
      <c r="K15" s="61" t="s">
        <v>59</v>
      </c>
      <c r="L15" s="61" t="s">
        <v>59</v>
      </c>
      <c r="M15" s="61" t="s">
        <v>59</v>
      </c>
      <c r="N15" s="61" t="s">
        <v>59</v>
      </c>
      <c r="O15" s="61" t="s">
        <v>59</v>
      </c>
      <c r="P15" s="61" t="s">
        <v>59</v>
      </c>
      <c r="Q15" s="61" t="s">
        <v>59</v>
      </c>
      <c r="R15" s="61">
        <v>1.2388429999999999</v>
      </c>
      <c r="S15" s="61">
        <v>1.3851439999999999</v>
      </c>
      <c r="T15" s="61">
        <v>6.0364360000000001</v>
      </c>
      <c r="U15" s="61">
        <v>6.2103429999999999</v>
      </c>
      <c r="V15" s="61">
        <v>7.2598669999999998</v>
      </c>
      <c r="W15" s="61">
        <v>9.5954820000000005</v>
      </c>
      <c r="X15" s="61">
        <v>14.274338999999999</v>
      </c>
      <c r="Y15" s="61">
        <v>15.580885</v>
      </c>
      <c r="Z15" s="61">
        <v>14.43722</v>
      </c>
      <c r="AA15" s="61">
        <v>15.916944000000001</v>
      </c>
      <c r="AB15" s="60" t="s">
        <v>59</v>
      </c>
      <c r="AC15" s="23" t="s">
        <v>57</v>
      </c>
    </row>
    <row r="16" spans="1:29">
      <c r="B16" s="34" t="s">
        <v>60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61" t="s">
        <v>59</v>
      </c>
      <c r="O16" s="61" t="s">
        <v>59</v>
      </c>
      <c r="P16" s="61" t="s">
        <v>59</v>
      </c>
      <c r="Q16" s="61" t="s">
        <v>59</v>
      </c>
      <c r="R16" s="61" t="s">
        <v>59</v>
      </c>
      <c r="S16" s="61" t="s">
        <v>59</v>
      </c>
      <c r="T16" s="61" t="s">
        <v>59</v>
      </c>
      <c r="U16" s="61" t="s">
        <v>59</v>
      </c>
      <c r="V16" s="61" t="s">
        <v>59</v>
      </c>
      <c r="W16" s="61" t="s">
        <v>59</v>
      </c>
      <c r="X16" s="61" t="s">
        <v>59</v>
      </c>
      <c r="Y16" s="61" t="s">
        <v>59</v>
      </c>
      <c r="Z16" s="61" t="s">
        <v>59</v>
      </c>
      <c r="AA16" s="61" t="s">
        <v>59</v>
      </c>
      <c r="AB16" s="60" t="s">
        <v>59</v>
      </c>
      <c r="AC16" s="23" t="s">
        <v>57</v>
      </c>
    </row>
    <row r="17" spans="2:29">
      <c r="B17" s="34" t="s">
        <v>58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8">
        <v>0</v>
      </c>
      <c r="AC17" s="23" t="s">
        <v>57</v>
      </c>
    </row>
    <row r="18" spans="2:29">
      <c r="B18" s="34" t="s">
        <v>56</v>
      </c>
      <c r="C18" s="29">
        <v>60.140999999999998</v>
      </c>
      <c r="D18" s="29">
        <v>66.37</v>
      </c>
      <c r="E18" s="29">
        <v>65.805000000000007</v>
      </c>
      <c r="F18" s="29">
        <v>55.841999999999999</v>
      </c>
      <c r="G18" s="29">
        <v>59.875</v>
      </c>
      <c r="H18" s="29">
        <v>56.575000000000003</v>
      </c>
      <c r="I18" s="29">
        <v>54.881999999999998</v>
      </c>
      <c r="J18" s="29">
        <v>56.698</v>
      </c>
      <c r="K18" s="29">
        <v>68.819999999999993</v>
      </c>
      <c r="L18" s="29">
        <v>60.304000000000002</v>
      </c>
      <c r="M18" s="29">
        <v>61.402999999999999</v>
      </c>
      <c r="N18" s="29">
        <v>70.281000000000006</v>
      </c>
      <c r="O18" s="29">
        <v>65.731999999999999</v>
      </c>
      <c r="P18" s="29">
        <v>75.655000000000001</v>
      </c>
      <c r="Q18" s="29">
        <v>78.837999999999994</v>
      </c>
      <c r="R18" s="29">
        <v>82.960999999999999</v>
      </c>
      <c r="S18" s="29">
        <v>68.697000000000003</v>
      </c>
      <c r="T18" s="29">
        <v>84.436999999999998</v>
      </c>
      <c r="U18" s="29">
        <v>84.894999999999996</v>
      </c>
      <c r="V18" s="29">
        <v>86.974999999999994</v>
      </c>
      <c r="W18" s="29">
        <v>86.146000000000001</v>
      </c>
      <c r="X18" s="29">
        <v>61.183</v>
      </c>
      <c r="Y18" s="29">
        <v>62.826999999999998</v>
      </c>
      <c r="Z18" s="29">
        <v>59.366</v>
      </c>
      <c r="AA18" s="29">
        <v>50.777000000000001</v>
      </c>
      <c r="AB18" s="28">
        <v>34.564999999999998</v>
      </c>
      <c r="AC18" s="23">
        <v>-0.42526728853860096</v>
      </c>
    </row>
    <row r="19" spans="2:29">
      <c r="B19" s="31" t="s">
        <v>55</v>
      </c>
      <c r="C19" s="29">
        <v>7.1984000000000006E-2</v>
      </c>
      <c r="D19" s="29">
        <v>5.6073999999999999E-2</v>
      </c>
      <c r="E19" s="29">
        <v>4.6453000000000001E-2</v>
      </c>
      <c r="F19" s="29">
        <v>4.922E-2</v>
      </c>
      <c r="G19" s="29">
        <v>4.9910000000000003E-2</v>
      </c>
      <c r="H19" s="29">
        <v>6.0536E-2</v>
      </c>
      <c r="I19" s="29">
        <v>5.0715000000000003E-2</v>
      </c>
      <c r="J19" s="29">
        <v>3.1064000000000001E-2</v>
      </c>
      <c r="K19" s="29">
        <v>2.5239999999999999E-2</v>
      </c>
      <c r="L19" s="29">
        <v>2.904E-2</v>
      </c>
      <c r="M19" s="29">
        <v>2.9943999999999998E-2</v>
      </c>
      <c r="N19" s="29">
        <v>3.5352000000000001E-2</v>
      </c>
      <c r="O19" s="29">
        <v>3.6138000000000003E-2</v>
      </c>
      <c r="P19" s="29">
        <v>3.3634999999999998E-2</v>
      </c>
      <c r="Q19" s="29">
        <v>3.1348000000000001E-2</v>
      </c>
      <c r="R19" s="29">
        <v>3.6119999999999999E-2</v>
      </c>
      <c r="S19" s="29">
        <v>3.1871999999999998E-2</v>
      </c>
      <c r="T19" s="29">
        <v>3.7503000000000002E-2</v>
      </c>
      <c r="U19" s="29">
        <v>3.1704000000000003E-2</v>
      </c>
      <c r="V19" s="29">
        <v>2.6450000000000001E-2</v>
      </c>
      <c r="W19" s="29">
        <v>2.6675999999999998E-2</v>
      </c>
      <c r="X19" s="29">
        <v>2.8937999999999998E-2</v>
      </c>
      <c r="Y19" s="29">
        <v>3.6549999999999999E-2</v>
      </c>
      <c r="Z19" s="29">
        <v>2.29E-2</v>
      </c>
      <c r="AA19" s="29">
        <v>3.2160000000000001E-2</v>
      </c>
      <c r="AB19" s="28">
        <v>3.6937999999999999E-2</v>
      </c>
      <c r="AC19" s="23">
        <v>-0.48685819070904657</v>
      </c>
    </row>
    <row r="20" spans="2:29">
      <c r="B20" s="31" t="s">
        <v>54</v>
      </c>
      <c r="C20" s="29">
        <v>6.4474960000000001</v>
      </c>
      <c r="D20" s="29">
        <v>6.1066839999999996</v>
      </c>
      <c r="E20" s="29">
        <v>5.7961289999999996</v>
      </c>
      <c r="F20" s="29">
        <v>6.2297799999999999</v>
      </c>
      <c r="G20" s="29">
        <v>6.6634219999999997</v>
      </c>
      <c r="H20" s="29">
        <v>7.2277069999999997</v>
      </c>
      <c r="I20" s="29">
        <v>8.1768599999999996</v>
      </c>
      <c r="J20" s="29">
        <v>8.2212680000000002</v>
      </c>
      <c r="K20" s="29">
        <v>7.82416</v>
      </c>
      <c r="L20" s="29">
        <v>8.3460800000000006</v>
      </c>
      <c r="M20" s="29">
        <v>8.0689580000000003</v>
      </c>
      <c r="N20" s="29">
        <v>6.8190840000000001</v>
      </c>
      <c r="O20" s="29">
        <v>7.2842960000000003</v>
      </c>
      <c r="P20" s="29">
        <v>6.7683</v>
      </c>
      <c r="Q20" s="29">
        <v>7.212148</v>
      </c>
      <c r="R20" s="29">
        <v>7.8006950000000002</v>
      </c>
      <c r="S20" s="29">
        <v>7.126976</v>
      </c>
      <c r="T20" s="29">
        <v>5.8062149999999999</v>
      </c>
      <c r="U20" s="29">
        <v>4.8708479999999996</v>
      </c>
      <c r="V20" s="29">
        <v>4.3904009999999998</v>
      </c>
      <c r="W20" s="29">
        <v>5.2248559999999999</v>
      </c>
      <c r="X20" s="29">
        <v>5.4054520000000004</v>
      </c>
      <c r="Y20" s="29">
        <v>6.0476749999999999</v>
      </c>
      <c r="Z20" s="29">
        <v>6.2589499999999996</v>
      </c>
      <c r="AA20" s="29">
        <v>5.9581920000000004</v>
      </c>
      <c r="AB20" s="28">
        <v>5.5066439999999997</v>
      </c>
      <c r="AC20" s="23">
        <v>-0.14592517777444147</v>
      </c>
    </row>
    <row r="21" spans="2:29">
      <c r="B21" s="34" t="s">
        <v>53</v>
      </c>
      <c r="C21" s="29">
        <v>16.569272000000002</v>
      </c>
      <c r="D21" s="29">
        <v>17.088449000000001</v>
      </c>
      <c r="E21" s="29">
        <v>20.032214</v>
      </c>
      <c r="F21" s="29">
        <v>14.534508000000001</v>
      </c>
      <c r="G21" s="29">
        <v>15.210145000000001</v>
      </c>
      <c r="H21" s="29">
        <v>16.763786</v>
      </c>
      <c r="I21" s="29">
        <v>15.928022</v>
      </c>
      <c r="J21" s="29">
        <v>14.73882</v>
      </c>
      <c r="K21" s="29">
        <v>14.073637</v>
      </c>
      <c r="L21" s="29">
        <v>12.039883</v>
      </c>
      <c r="M21" s="29">
        <v>8.5088019999999993</v>
      </c>
      <c r="N21" s="29">
        <v>9.1079329999999992</v>
      </c>
      <c r="O21" s="29">
        <v>6.2733400000000001</v>
      </c>
      <c r="P21" s="29">
        <v>6.1393170000000001</v>
      </c>
      <c r="Q21" s="29">
        <v>6.4072680000000002</v>
      </c>
      <c r="R21" s="29">
        <v>4.8644369999999997</v>
      </c>
      <c r="S21" s="29">
        <v>6.0617580000000002</v>
      </c>
      <c r="T21" s="29">
        <v>7.15062</v>
      </c>
      <c r="U21" s="29">
        <v>7.3460929999999998</v>
      </c>
      <c r="V21" s="29">
        <v>6.8642329999999996</v>
      </c>
      <c r="W21" s="29">
        <v>6.8151710000000003</v>
      </c>
      <c r="X21" s="29">
        <v>7.3427389999999999</v>
      </c>
      <c r="Y21" s="29">
        <v>7.5759610000000004</v>
      </c>
      <c r="Z21" s="29">
        <v>6.232056</v>
      </c>
      <c r="AA21" s="29">
        <v>5.4018959999999998</v>
      </c>
      <c r="AB21" s="28">
        <v>5.4737980000000004</v>
      </c>
      <c r="AC21" s="23">
        <v>-0.66964161129106947</v>
      </c>
    </row>
    <row r="22" spans="2:29" ht="15.5">
      <c r="B22" s="56" t="s">
        <v>87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8"/>
      <c r="AC22" s="23" t="s">
        <v>1</v>
      </c>
    </row>
    <row r="23" spans="2:29">
      <c r="B23" s="31" t="s">
        <v>86</v>
      </c>
      <c r="C23" s="29">
        <v>97.567267000000001</v>
      </c>
      <c r="D23" s="29">
        <v>96.037360000000007</v>
      </c>
      <c r="E23" s="29">
        <v>104.160417</v>
      </c>
      <c r="F23" s="29">
        <v>103.634963</v>
      </c>
      <c r="G23" s="29">
        <v>112.786113</v>
      </c>
      <c r="H23" s="29">
        <v>118.15490699999999</v>
      </c>
      <c r="I23" s="29">
        <v>123.923856</v>
      </c>
      <c r="J23" s="29">
        <v>131.75398899999999</v>
      </c>
      <c r="K23" s="29">
        <v>140.718355</v>
      </c>
      <c r="L23" s="29">
        <v>144.91586100000001</v>
      </c>
      <c r="M23" s="29">
        <v>145.56060099999999</v>
      </c>
      <c r="N23" s="29">
        <v>147.20439500000001</v>
      </c>
      <c r="O23" s="29">
        <v>152.11644799999999</v>
      </c>
      <c r="P23" s="29">
        <v>154.355886</v>
      </c>
      <c r="Q23" s="29">
        <v>157.82429200000001</v>
      </c>
      <c r="R23" s="29">
        <v>160.11513500000001</v>
      </c>
      <c r="S23" s="29">
        <v>159.939515</v>
      </c>
      <c r="T23" s="29">
        <v>170.17689999999999</v>
      </c>
      <c r="U23" s="29">
        <v>169.56704300000001</v>
      </c>
      <c r="V23" s="29">
        <v>172.277647</v>
      </c>
      <c r="W23" s="29">
        <v>178.63082700000001</v>
      </c>
      <c r="X23" s="29">
        <v>179.74617000000001</v>
      </c>
      <c r="Y23" s="29">
        <v>184.85419300000001</v>
      </c>
      <c r="Z23" s="29">
        <v>193.00841500000001</v>
      </c>
      <c r="AA23" s="29">
        <v>192.65471199999999</v>
      </c>
      <c r="AB23" s="28">
        <v>199.63977</v>
      </c>
      <c r="AC23" s="23">
        <v>1.0461756912797404</v>
      </c>
    </row>
    <row r="24" spans="2:29">
      <c r="B24" s="31" t="s">
        <v>51</v>
      </c>
      <c r="C24" s="29">
        <v>120.592119</v>
      </c>
      <c r="D24" s="29">
        <v>120.307597</v>
      </c>
      <c r="E24" s="29">
        <v>126.044827</v>
      </c>
      <c r="F24" s="29">
        <v>131.31686199999999</v>
      </c>
      <c r="G24" s="29">
        <v>142.31816599999999</v>
      </c>
      <c r="H24" s="29">
        <v>147.698047</v>
      </c>
      <c r="I24" s="29">
        <v>148.931084</v>
      </c>
      <c r="J24" s="29">
        <v>153.895928</v>
      </c>
      <c r="K24" s="29">
        <v>159.970946</v>
      </c>
      <c r="L24" s="29">
        <v>166.674654</v>
      </c>
      <c r="M24" s="29">
        <v>157.24526900000001</v>
      </c>
      <c r="N24" s="29">
        <v>180.05428800000001</v>
      </c>
      <c r="O24" s="29">
        <v>173.94037599999999</v>
      </c>
      <c r="P24" s="29">
        <v>204.00620499999999</v>
      </c>
      <c r="Q24" s="29">
        <v>226.332247</v>
      </c>
      <c r="R24" s="29">
        <v>208.918657</v>
      </c>
      <c r="S24" s="29">
        <v>239.31507400000001</v>
      </c>
      <c r="T24" s="29">
        <v>247.084339</v>
      </c>
      <c r="U24" s="29">
        <v>260.861717</v>
      </c>
      <c r="V24" s="29">
        <v>278.530573</v>
      </c>
      <c r="W24" s="29">
        <v>311.99834499999997</v>
      </c>
      <c r="X24" s="29">
        <v>305.40723000000003</v>
      </c>
      <c r="Y24" s="29">
        <v>302.28457500000002</v>
      </c>
      <c r="Z24" s="29">
        <v>316.96325100000001</v>
      </c>
      <c r="AA24" s="29">
        <v>314.77283499999999</v>
      </c>
      <c r="AB24" s="28">
        <v>305.351991</v>
      </c>
      <c r="AC24" s="23">
        <v>1.532105692578468</v>
      </c>
    </row>
    <row r="25" spans="2:29">
      <c r="B25" s="31" t="s">
        <v>50</v>
      </c>
      <c r="C25" s="29">
        <v>253.62675999999999</v>
      </c>
      <c r="D25" s="29">
        <v>228.79767799999999</v>
      </c>
      <c r="E25" s="29">
        <v>234.388724</v>
      </c>
      <c r="F25" s="29">
        <v>260.95122800000001</v>
      </c>
      <c r="G25" s="29">
        <v>299.79203100000001</v>
      </c>
      <c r="H25" s="29">
        <v>319.26352700000001</v>
      </c>
      <c r="I25" s="29">
        <v>336.97394200000002</v>
      </c>
      <c r="J25" s="29">
        <v>365.407982</v>
      </c>
      <c r="K25" s="29">
        <v>370.610095</v>
      </c>
      <c r="L25" s="29">
        <v>387.55937</v>
      </c>
      <c r="M25" s="29">
        <v>409.18047200000001</v>
      </c>
      <c r="N25" s="29">
        <v>384.42141500000002</v>
      </c>
      <c r="O25" s="29">
        <v>380.12810300000001</v>
      </c>
      <c r="P25" s="29">
        <v>409.39430099999998</v>
      </c>
      <c r="Q25" s="29">
        <v>427.21582699999999</v>
      </c>
      <c r="R25" s="29">
        <v>452.37738400000001</v>
      </c>
      <c r="S25" s="29">
        <v>437.92745400000001</v>
      </c>
      <c r="T25" s="29">
        <v>454.39746500000001</v>
      </c>
      <c r="U25" s="29">
        <v>458.09395999999998</v>
      </c>
      <c r="V25" s="29">
        <v>450.95865300000003</v>
      </c>
      <c r="W25" s="29">
        <v>466.55674499999998</v>
      </c>
      <c r="X25" s="29">
        <v>489.69247799999999</v>
      </c>
      <c r="Y25" s="29">
        <v>491.09467699999999</v>
      </c>
      <c r="Z25" s="29">
        <v>495.16077200000001</v>
      </c>
      <c r="AA25" s="29">
        <v>497.24662799999999</v>
      </c>
      <c r="AB25" s="28">
        <v>486.88628</v>
      </c>
      <c r="AC25" s="23">
        <v>0.91969601314940119</v>
      </c>
    </row>
    <row r="26" spans="2:29">
      <c r="B26" s="31" t="s">
        <v>12</v>
      </c>
      <c r="C26" s="29">
        <v>6.5194799999999997</v>
      </c>
      <c r="D26" s="29">
        <v>6.1627580000000002</v>
      </c>
      <c r="E26" s="29">
        <v>5.8425820000000002</v>
      </c>
      <c r="F26" s="29">
        <v>6.2789999999999999</v>
      </c>
      <c r="G26" s="29">
        <v>6.7133320000000003</v>
      </c>
      <c r="H26" s="29">
        <v>7.2882429999999996</v>
      </c>
      <c r="I26" s="29">
        <v>8.2275749999999999</v>
      </c>
      <c r="J26" s="29">
        <v>8.2523319999999991</v>
      </c>
      <c r="K26" s="29">
        <v>7.8494000000000002</v>
      </c>
      <c r="L26" s="29">
        <v>8.3751200000000008</v>
      </c>
      <c r="M26" s="29">
        <v>8.0989020000000007</v>
      </c>
      <c r="N26" s="29">
        <v>6.8544359999999998</v>
      </c>
      <c r="O26" s="29">
        <v>7.3204339999999997</v>
      </c>
      <c r="P26" s="29">
        <v>6.8019350000000003</v>
      </c>
      <c r="Q26" s="29">
        <v>7.2434960000000004</v>
      </c>
      <c r="R26" s="29">
        <v>7.8368149999999996</v>
      </c>
      <c r="S26" s="29">
        <v>7.1588479999999999</v>
      </c>
      <c r="T26" s="29">
        <v>5.843718</v>
      </c>
      <c r="U26" s="29">
        <v>4.902552</v>
      </c>
      <c r="V26" s="29">
        <v>4.4168510000000003</v>
      </c>
      <c r="W26" s="29">
        <v>5.2515320000000001</v>
      </c>
      <c r="X26" s="29">
        <v>5.4343899999999996</v>
      </c>
      <c r="Y26" s="29">
        <v>6.084225</v>
      </c>
      <c r="Z26" s="29">
        <v>6.2818500000000004</v>
      </c>
      <c r="AA26" s="29">
        <v>5.9903519999999997</v>
      </c>
      <c r="AB26" s="28">
        <v>5.5435819999999998</v>
      </c>
      <c r="AC26" s="23">
        <v>-0.14968954579199567</v>
      </c>
    </row>
    <row r="27" spans="2:29">
      <c r="B27" s="31" t="s">
        <v>11</v>
      </c>
      <c r="C27" s="29">
        <v>85.711320000000001</v>
      </c>
      <c r="D27" s="29">
        <v>79.715790999999996</v>
      </c>
      <c r="E27" s="29">
        <v>83.640771999999998</v>
      </c>
      <c r="F27" s="29">
        <v>83.100944999999996</v>
      </c>
      <c r="G27" s="29">
        <v>86.558632000000003</v>
      </c>
      <c r="H27" s="29">
        <v>78.578128000000007</v>
      </c>
      <c r="I27" s="29">
        <v>76.319757999999993</v>
      </c>
      <c r="J27" s="29">
        <v>77.752943999999999</v>
      </c>
      <c r="K27" s="29">
        <v>74.845837000000003</v>
      </c>
      <c r="L27" s="29">
        <v>79.075355999999999</v>
      </c>
      <c r="M27" s="29">
        <v>81.506120999999993</v>
      </c>
      <c r="N27" s="29">
        <v>80.741410000000002</v>
      </c>
      <c r="O27" s="29">
        <v>73.478515000000002</v>
      </c>
      <c r="P27" s="29">
        <v>74.353247999999994</v>
      </c>
      <c r="Q27" s="29">
        <v>76.596835999999996</v>
      </c>
      <c r="R27" s="29">
        <v>81.656356000000002</v>
      </c>
      <c r="S27" s="29">
        <v>85.576634999999996</v>
      </c>
      <c r="T27" s="29">
        <v>91.751446999999999</v>
      </c>
      <c r="U27" s="29">
        <v>97.035805999999994</v>
      </c>
      <c r="V27" s="29">
        <v>62.540618000000002</v>
      </c>
      <c r="W27" s="29">
        <v>81.198622</v>
      </c>
      <c r="X27" s="29">
        <v>92.976625999999996</v>
      </c>
      <c r="Y27" s="29">
        <v>94.196472999999997</v>
      </c>
      <c r="Z27" s="29">
        <v>90.947445000000002</v>
      </c>
      <c r="AA27" s="29">
        <v>93.417910000000006</v>
      </c>
      <c r="AB27" s="28">
        <v>92.378108999999995</v>
      </c>
      <c r="AC27" s="23">
        <v>7.7781896253610316E-2</v>
      </c>
    </row>
    <row r="28" spans="2:29">
      <c r="B28" s="31" t="s">
        <v>45</v>
      </c>
      <c r="C28" s="29">
        <v>106.523</v>
      </c>
      <c r="D28" s="29">
        <v>110.562</v>
      </c>
      <c r="E28" s="29">
        <v>109.67400000000001</v>
      </c>
      <c r="F28" s="29">
        <v>96.781000000000006</v>
      </c>
      <c r="G28" s="29">
        <v>103.925</v>
      </c>
      <c r="H28" s="29">
        <v>101.738</v>
      </c>
      <c r="I28" s="29">
        <v>99.927999999999997</v>
      </c>
      <c r="J28" s="29">
        <v>100.09699999999999</v>
      </c>
      <c r="K28" s="29">
        <v>113.622</v>
      </c>
      <c r="L28" s="29">
        <v>106.312</v>
      </c>
      <c r="M28" s="29">
        <v>108.22799999999999</v>
      </c>
      <c r="N28" s="29">
        <v>116.65600000000001</v>
      </c>
      <c r="O28" s="29">
        <v>112.026</v>
      </c>
      <c r="P28" s="29">
        <v>112.739</v>
      </c>
      <c r="Q28" s="29">
        <v>125.054</v>
      </c>
      <c r="R28" s="29">
        <v>128.084</v>
      </c>
      <c r="S28" s="29">
        <v>113.012</v>
      </c>
      <c r="T28" s="29">
        <v>125.682</v>
      </c>
      <c r="U28" s="29">
        <v>122.20099999999999</v>
      </c>
      <c r="V28" s="29">
        <v>117.96599999999999</v>
      </c>
      <c r="W28" s="29">
        <v>122.31100000000001</v>
      </c>
      <c r="X28" s="29">
        <v>98.546999999999997</v>
      </c>
      <c r="Y28" s="29">
        <v>94.421000000000006</v>
      </c>
      <c r="Z28" s="29">
        <v>88.983999999999995</v>
      </c>
      <c r="AA28" s="29">
        <v>80.11</v>
      </c>
      <c r="AB28" s="28">
        <v>65.02</v>
      </c>
      <c r="AC28" s="23">
        <v>-0.38961538822601693</v>
      </c>
    </row>
    <row r="29" spans="2:29"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8"/>
      <c r="AC29" s="23" t="s">
        <v>1</v>
      </c>
    </row>
    <row r="30" spans="2:29">
      <c r="B30" s="57" t="s">
        <v>44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8"/>
      <c r="AC30" s="23" t="s">
        <v>1</v>
      </c>
    </row>
    <row r="31" spans="2:29" ht="15.5">
      <c r="B31" s="27" t="s">
        <v>104</v>
      </c>
      <c r="C31" s="26">
        <v>574543.37995199999</v>
      </c>
      <c r="D31" s="26">
        <v>562745.09091200004</v>
      </c>
      <c r="E31" s="26">
        <v>544387.77527500002</v>
      </c>
      <c r="F31" s="26">
        <v>566574.69909000001</v>
      </c>
      <c r="G31" s="26">
        <v>629013.38938800001</v>
      </c>
      <c r="H31" s="26">
        <v>650960.61970000004</v>
      </c>
      <c r="I31" s="26">
        <v>664001.96511400002</v>
      </c>
      <c r="J31" s="26">
        <v>709032.33783199999</v>
      </c>
      <c r="K31" s="26">
        <v>715402.95629</v>
      </c>
      <c r="L31" s="26">
        <v>737060.60423399997</v>
      </c>
      <c r="M31" s="26">
        <v>774953.40560199996</v>
      </c>
      <c r="N31" s="26">
        <v>760458.54553</v>
      </c>
      <c r="O31" s="26">
        <v>786386.11356700002</v>
      </c>
      <c r="P31" s="26">
        <v>821457.81550799997</v>
      </c>
      <c r="Q31" s="26">
        <v>856418.52174600004</v>
      </c>
      <c r="R31" s="26">
        <v>895702.28205100005</v>
      </c>
      <c r="S31" s="26">
        <v>895937.72398899996</v>
      </c>
      <c r="T31" s="26">
        <v>897385.95707200002</v>
      </c>
      <c r="U31" s="26">
        <v>870011.87338600005</v>
      </c>
      <c r="V31" s="26">
        <v>783670.62400800001</v>
      </c>
      <c r="W31" s="26">
        <v>850925.36564099998</v>
      </c>
      <c r="X31" s="26">
        <v>852589.31361700001</v>
      </c>
      <c r="Y31" s="26">
        <v>886317.59375600005</v>
      </c>
      <c r="Z31" s="26">
        <v>917325.32396199997</v>
      </c>
      <c r="AA31" s="26">
        <v>959523.09071899997</v>
      </c>
      <c r="AB31" s="25">
        <v>971527.38950599998</v>
      </c>
      <c r="AC31" s="23">
        <v>0.69095567611825226</v>
      </c>
    </row>
    <row r="32" spans="2:29">
      <c r="B32" s="59" t="s">
        <v>103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5"/>
      <c r="AC32" s="23" t="s">
        <v>1</v>
      </c>
    </row>
    <row r="33" spans="1:29" ht="15.5">
      <c r="B33" s="31" t="s">
        <v>81</v>
      </c>
      <c r="C33" s="26">
        <v>10508.352174</v>
      </c>
      <c r="D33" s="26">
        <v>10558.616266000001</v>
      </c>
      <c r="E33" s="26">
        <v>11624.637280000001</v>
      </c>
      <c r="F33" s="26">
        <v>11817.325669</v>
      </c>
      <c r="G33" s="26">
        <v>12882.879739</v>
      </c>
      <c r="H33" s="26">
        <v>13618.334061</v>
      </c>
      <c r="I33" s="26">
        <v>14408.426385000001</v>
      </c>
      <c r="J33" s="26">
        <v>15460.443977000001</v>
      </c>
      <c r="K33" s="26">
        <v>16547.723601000002</v>
      </c>
      <c r="L33" s="26">
        <v>17202.923725000001</v>
      </c>
      <c r="M33" s="26">
        <v>17510.339348000001</v>
      </c>
      <c r="N33" s="26">
        <v>18000.323970000001</v>
      </c>
      <c r="O33" s="26">
        <v>18838.431364</v>
      </c>
      <c r="P33" s="26">
        <v>19374.796516999999</v>
      </c>
      <c r="Q33" s="26">
        <v>20057.138608000001</v>
      </c>
      <c r="R33" s="26">
        <v>20669.193332999999</v>
      </c>
      <c r="S33" s="26">
        <v>20868.451547000001</v>
      </c>
      <c r="T33" s="26">
        <v>22487.346922000001</v>
      </c>
      <c r="U33" s="26">
        <v>22627.257975</v>
      </c>
      <c r="V33" s="26">
        <v>23252.719523</v>
      </c>
      <c r="W33" s="26">
        <v>24367.165862999998</v>
      </c>
      <c r="X33" s="26">
        <v>24795.341837</v>
      </c>
      <c r="Y33" s="26">
        <v>25614.580452999999</v>
      </c>
      <c r="Z33" s="26">
        <v>26977.990624999999</v>
      </c>
      <c r="AA33" s="26">
        <v>27070.682150000001</v>
      </c>
      <c r="AB33" s="25">
        <v>28328.392583000001</v>
      </c>
      <c r="AC33" s="23">
        <v>1.6957977915025291</v>
      </c>
    </row>
    <row r="34" spans="1:29" ht="15.5">
      <c r="B34" s="31" t="s">
        <v>102</v>
      </c>
      <c r="C34" s="26">
        <v>13629.706727999999</v>
      </c>
      <c r="D34" s="26">
        <v>13820.631673</v>
      </c>
      <c r="E34" s="26">
        <v>14717.53457</v>
      </c>
      <c r="F34" s="26">
        <v>15588.353619</v>
      </c>
      <c r="G34" s="26">
        <v>17138.180734000001</v>
      </c>
      <c r="H34" s="26">
        <v>17928.376655</v>
      </c>
      <c r="I34" s="26">
        <v>18368.865866</v>
      </c>
      <c r="J34" s="26">
        <v>19125.993943000001</v>
      </c>
      <c r="K34" s="26">
        <v>20057.964190999999</v>
      </c>
      <c r="L34" s="26">
        <v>21161.101508</v>
      </c>
      <c r="M34" s="26">
        <v>20152.979414000001</v>
      </c>
      <c r="N34" s="26">
        <v>23134.134196999999</v>
      </c>
      <c r="O34" s="26">
        <v>22520.056699000001</v>
      </c>
      <c r="P34" s="26">
        <v>26722.556120000001</v>
      </c>
      <c r="Q34" s="26">
        <v>30003.632512</v>
      </c>
      <c r="R34" s="26">
        <v>27961.560258000001</v>
      </c>
      <c r="S34" s="26">
        <v>35620.753966999997</v>
      </c>
      <c r="T34" s="26">
        <v>37593.100072000001</v>
      </c>
      <c r="U34" s="26">
        <v>38833.311865000003</v>
      </c>
      <c r="V34" s="26">
        <v>38776.503644999997</v>
      </c>
      <c r="W34" s="26">
        <v>46542.468768999999</v>
      </c>
      <c r="X34" s="26">
        <v>46185.520008</v>
      </c>
      <c r="Y34" s="26">
        <v>46470.93116</v>
      </c>
      <c r="Z34" s="26">
        <v>49479.253208000002</v>
      </c>
      <c r="AA34" s="26">
        <v>49977.563499999997</v>
      </c>
      <c r="AB34" s="25">
        <v>49260.591764999997</v>
      </c>
      <c r="AC34" s="23">
        <v>2.6142077557547281</v>
      </c>
    </row>
    <row r="35" spans="1:29" ht="15.5">
      <c r="B35" s="31" t="s">
        <v>101</v>
      </c>
      <c r="C35" s="26">
        <v>110434.37105</v>
      </c>
      <c r="D35" s="26">
        <v>100724.58597299999</v>
      </c>
      <c r="E35" s="26">
        <v>104549.624425</v>
      </c>
      <c r="F35" s="26">
        <v>117699.911803</v>
      </c>
      <c r="G35" s="26">
        <v>136995.689915</v>
      </c>
      <c r="H35" s="26">
        <v>148001.943172</v>
      </c>
      <c r="I35" s="26">
        <v>154751.21094300001</v>
      </c>
      <c r="J35" s="26">
        <v>170439.024523</v>
      </c>
      <c r="K35" s="26">
        <v>177275.27091200001</v>
      </c>
      <c r="L35" s="26">
        <v>188321.32800099999</v>
      </c>
      <c r="M35" s="26">
        <v>201952.78484099999</v>
      </c>
      <c r="N35" s="26">
        <v>192745.663363</v>
      </c>
      <c r="O35" s="26">
        <v>193606.71150500001</v>
      </c>
      <c r="P35" s="26">
        <v>211949.38587100001</v>
      </c>
      <c r="Q35" s="26">
        <v>224909.81162600001</v>
      </c>
      <c r="R35" s="26">
        <v>233582.97946</v>
      </c>
      <c r="S35" s="26">
        <v>225104.523586</v>
      </c>
      <c r="T35" s="26">
        <v>224839.335078</v>
      </c>
      <c r="U35" s="26">
        <v>223801.807547</v>
      </c>
      <c r="V35" s="26">
        <v>208531.29384</v>
      </c>
      <c r="W35" s="26">
        <v>221766.50700899999</v>
      </c>
      <c r="X35" s="26">
        <v>231630.598772</v>
      </c>
      <c r="Y35" s="26">
        <v>241494.93114299999</v>
      </c>
      <c r="Z35" s="26">
        <v>251387.478129</v>
      </c>
      <c r="AA35" s="26">
        <v>264701.761069</v>
      </c>
      <c r="AB35" s="25">
        <v>277395.88115799997</v>
      </c>
      <c r="AC35" s="23">
        <v>1.5118618281658605</v>
      </c>
    </row>
    <row r="36" spans="1:29" ht="15.5">
      <c r="B36" s="31" t="s">
        <v>100</v>
      </c>
      <c r="C36" s="26">
        <v>1753.95</v>
      </c>
      <c r="D36" s="26">
        <v>1573.2570000000001</v>
      </c>
      <c r="E36" s="26">
        <v>1497.979</v>
      </c>
      <c r="F36" s="26">
        <v>1646.1079999999999</v>
      </c>
      <c r="G36" s="26">
        <v>1798.6389999999999</v>
      </c>
      <c r="H36" s="26">
        <v>2044.965813</v>
      </c>
      <c r="I36" s="26">
        <v>2178.4619189999999</v>
      </c>
      <c r="J36" s="26">
        <v>2370.8753889999998</v>
      </c>
      <c r="K36" s="26">
        <v>2291.997586</v>
      </c>
      <c r="L36" s="26">
        <v>2365.2510000000002</v>
      </c>
      <c r="M36" s="26">
        <v>2327.3020000000001</v>
      </c>
      <c r="N36" s="26">
        <v>2172.424</v>
      </c>
      <c r="O36" s="26">
        <v>2150.9140000000002</v>
      </c>
      <c r="P36" s="26">
        <v>1855.077</v>
      </c>
      <c r="Q36" s="26">
        <v>2012.9390000000001</v>
      </c>
      <c r="R36" s="26">
        <v>2235.549</v>
      </c>
      <c r="S36" s="26">
        <v>2226.9948890000001</v>
      </c>
      <c r="T36" s="26">
        <v>1997.175</v>
      </c>
      <c r="U36" s="26">
        <v>1809.4960000000001</v>
      </c>
      <c r="V36" s="26">
        <v>1628.107</v>
      </c>
      <c r="W36" s="26">
        <v>2085.2240000000002</v>
      </c>
      <c r="X36" s="26">
        <v>2211.8530000000001</v>
      </c>
      <c r="Y36" s="26">
        <v>2283.1509999999998</v>
      </c>
      <c r="Z36" s="26">
        <v>2268.6019999999999</v>
      </c>
      <c r="AA36" s="26">
        <v>2376.0839999999998</v>
      </c>
      <c r="AB36" s="25">
        <v>2282.5239999999999</v>
      </c>
      <c r="AC36" s="23">
        <v>0.3013620684740157</v>
      </c>
    </row>
    <row r="37" spans="1:29" ht="15.5">
      <c r="B37" s="31" t="s">
        <v>99</v>
      </c>
      <c r="C37" s="26">
        <v>248348</v>
      </c>
      <c r="D37" s="26">
        <v>260579</v>
      </c>
      <c r="E37" s="26">
        <v>250667</v>
      </c>
      <c r="F37" s="26">
        <v>256134</v>
      </c>
      <c r="G37" s="26">
        <v>287827</v>
      </c>
      <c r="H37" s="26">
        <v>280477</v>
      </c>
      <c r="I37" s="26">
        <v>282018</v>
      </c>
      <c r="J37" s="26">
        <v>305635</v>
      </c>
      <c r="K37" s="26">
        <v>297916</v>
      </c>
      <c r="L37" s="26">
        <v>300140</v>
      </c>
      <c r="M37" s="26">
        <v>322511</v>
      </c>
      <c r="N37" s="26">
        <v>323211</v>
      </c>
      <c r="O37" s="26">
        <v>317807</v>
      </c>
      <c r="P37" s="26">
        <v>318263</v>
      </c>
      <c r="Q37" s="26">
        <v>338898</v>
      </c>
      <c r="R37" s="26">
        <v>352140</v>
      </c>
      <c r="S37" s="26">
        <v>352477</v>
      </c>
      <c r="T37" s="26">
        <v>358832</v>
      </c>
      <c r="U37" s="26">
        <v>340092</v>
      </c>
      <c r="V37" s="26">
        <v>299829</v>
      </c>
      <c r="W37" s="26">
        <v>341325</v>
      </c>
      <c r="X37" s="26">
        <v>352091</v>
      </c>
      <c r="Y37" s="26">
        <v>371074</v>
      </c>
      <c r="Z37" s="26">
        <v>386132</v>
      </c>
      <c r="AA37" s="26">
        <v>415462</v>
      </c>
      <c r="AB37" s="25">
        <v>411623</v>
      </c>
      <c r="AC37" s="23">
        <v>0.65744439254594367</v>
      </c>
    </row>
    <row r="38" spans="1:29" ht="15.5">
      <c r="B38" s="31" t="s">
        <v>98</v>
      </c>
      <c r="C38" s="26">
        <v>189869</v>
      </c>
      <c r="D38" s="26">
        <v>175489</v>
      </c>
      <c r="E38" s="26">
        <v>161331</v>
      </c>
      <c r="F38" s="26">
        <v>163689</v>
      </c>
      <c r="G38" s="26">
        <v>172371</v>
      </c>
      <c r="H38" s="26">
        <v>188890</v>
      </c>
      <c r="I38" s="26">
        <v>192277</v>
      </c>
      <c r="J38" s="26">
        <v>196001</v>
      </c>
      <c r="K38" s="26">
        <v>201314</v>
      </c>
      <c r="L38" s="26">
        <v>207870</v>
      </c>
      <c r="M38" s="26">
        <v>210499</v>
      </c>
      <c r="N38" s="26">
        <v>201195</v>
      </c>
      <c r="O38" s="26">
        <v>231463</v>
      </c>
      <c r="P38" s="26">
        <v>243293</v>
      </c>
      <c r="Q38" s="26">
        <v>240537</v>
      </c>
      <c r="R38" s="26">
        <v>259113</v>
      </c>
      <c r="S38" s="26">
        <v>259640</v>
      </c>
      <c r="T38" s="26">
        <v>251637</v>
      </c>
      <c r="U38" s="26">
        <v>242848</v>
      </c>
      <c r="V38" s="26">
        <v>211653</v>
      </c>
      <c r="W38" s="26">
        <v>214839</v>
      </c>
      <c r="X38" s="26">
        <v>195675</v>
      </c>
      <c r="Y38" s="26">
        <v>199380</v>
      </c>
      <c r="Z38" s="26">
        <v>201080</v>
      </c>
      <c r="AA38" s="26">
        <v>199935</v>
      </c>
      <c r="AB38" s="25">
        <v>202637</v>
      </c>
      <c r="AC38" s="23">
        <v>6.7246364598749775E-2</v>
      </c>
    </row>
    <row r="39" spans="1:29">
      <c r="B39" s="3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8"/>
      <c r="AC39" s="23" t="s">
        <v>1</v>
      </c>
    </row>
    <row r="40" spans="1:29" ht="15.5">
      <c r="B40" s="20" t="s">
        <v>97</v>
      </c>
      <c r="C40" s="19">
        <v>1.1670830000000001</v>
      </c>
      <c r="D40" s="19">
        <v>1.140096</v>
      </c>
      <c r="E40" s="19">
        <v>1.2192620000000001</v>
      </c>
      <c r="F40" s="19">
        <v>1.203838</v>
      </c>
      <c r="G40" s="19">
        <v>1.1956709999999999</v>
      </c>
      <c r="H40" s="19">
        <v>1.187047</v>
      </c>
      <c r="I40" s="19">
        <v>1.1962379999999999</v>
      </c>
      <c r="J40" s="19">
        <v>1.1807080000000001</v>
      </c>
      <c r="K40" s="19">
        <v>1.212766</v>
      </c>
      <c r="L40" s="19">
        <v>1.2114499999999999</v>
      </c>
      <c r="M40" s="19">
        <v>1.174031</v>
      </c>
      <c r="N40" s="19">
        <v>1.204447</v>
      </c>
      <c r="O40" s="19">
        <v>1.1432169999999999</v>
      </c>
      <c r="P40" s="19">
        <v>1.170663</v>
      </c>
      <c r="Q40" s="19">
        <v>1.1913180000000001</v>
      </c>
      <c r="R40" s="19">
        <v>1.1599710000000001</v>
      </c>
      <c r="S40" s="19">
        <v>1.1640649999999999</v>
      </c>
      <c r="T40" s="19">
        <v>1.2201390000000001</v>
      </c>
      <c r="U40" s="19">
        <v>1.278904</v>
      </c>
      <c r="V40" s="19">
        <v>1.3866670000000001</v>
      </c>
      <c r="W40" s="19">
        <v>1.3702110000000001</v>
      </c>
      <c r="X40" s="19">
        <v>1.374406</v>
      </c>
      <c r="Y40" s="19">
        <v>1.32338</v>
      </c>
      <c r="Z40" s="19">
        <v>1.2987169999999999</v>
      </c>
      <c r="AA40" s="19">
        <v>1.2341470000000001</v>
      </c>
      <c r="AB40" s="18">
        <v>1.1886639999999999</v>
      </c>
      <c r="AC40" s="17">
        <v>1.8491401211396141E-2</v>
      </c>
    </row>
    <row r="41" spans="1:29">
      <c r="B41" s="30"/>
      <c r="AC41" s="52" t="s">
        <v>1</v>
      </c>
    </row>
    <row r="42" spans="1:29">
      <c r="A42" s="16" t="s">
        <v>43</v>
      </c>
      <c r="V42" s="13"/>
      <c r="W42" s="13"/>
      <c r="X42" s="13"/>
      <c r="Y42" s="13"/>
      <c r="Z42" s="13"/>
      <c r="AA42" s="13"/>
      <c r="AB42" s="13"/>
      <c r="AC42" s="14"/>
    </row>
    <row r="43" spans="1:29">
      <c r="A43" s="14" t="s">
        <v>72</v>
      </c>
      <c r="V43" s="13"/>
      <c r="W43" s="13"/>
      <c r="X43" s="13"/>
      <c r="Y43" s="13"/>
      <c r="Z43" s="13"/>
      <c r="AA43" s="13"/>
      <c r="AB43" s="13"/>
      <c r="AC43" s="14"/>
    </row>
    <row r="44" spans="1:29">
      <c r="A44" s="15" t="s">
        <v>96</v>
      </c>
      <c r="V44" s="13"/>
      <c r="W44" s="13"/>
      <c r="X44" s="13"/>
      <c r="Y44" s="13"/>
      <c r="Z44" s="13"/>
      <c r="AA44" s="13"/>
      <c r="AB44" s="13"/>
      <c r="AC44" s="14"/>
    </row>
    <row r="45" spans="1:29">
      <c r="A45" s="15" t="s">
        <v>95</v>
      </c>
      <c r="V45" s="13"/>
      <c r="W45" s="13"/>
      <c r="X45" s="13"/>
      <c r="Y45" s="13"/>
      <c r="Z45" s="13"/>
      <c r="AA45" s="13"/>
      <c r="AB45" s="13"/>
      <c r="AC45" s="14"/>
    </row>
    <row r="46" spans="1:29">
      <c r="A46" s="15" t="s">
        <v>94</v>
      </c>
      <c r="V46" s="13"/>
      <c r="W46" s="13"/>
      <c r="X46" s="13"/>
      <c r="Y46" s="13"/>
      <c r="Z46" s="13"/>
      <c r="AA46" s="13"/>
      <c r="AB46" s="13"/>
      <c r="AC46" s="14"/>
    </row>
    <row r="47" spans="1:29">
      <c r="A47" s="15" t="s">
        <v>93</v>
      </c>
      <c r="V47" s="13"/>
      <c r="W47" s="13"/>
      <c r="X47" s="13"/>
      <c r="Y47" s="13"/>
      <c r="Z47" s="13"/>
      <c r="AA47" s="13"/>
      <c r="AB47" s="13"/>
      <c r="AC47" s="14"/>
    </row>
    <row r="48" spans="1:29">
      <c r="A48" s="15" t="s">
        <v>92</v>
      </c>
      <c r="V48" s="13"/>
      <c r="W48" s="13"/>
      <c r="X48" s="13"/>
      <c r="Y48" s="13"/>
      <c r="Z48" s="13"/>
      <c r="AA48" s="13"/>
      <c r="AB48" s="13"/>
      <c r="AC48" s="14"/>
    </row>
    <row r="49" spans="1:29">
      <c r="A49" s="15" t="s">
        <v>68</v>
      </c>
      <c r="V49" s="13"/>
      <c r="W49" s="13"/>
      <c r="X49" s="13"/>
      <c r="Y49" s="13"/>
      <c r="Z49" s="13"/>
      <c r="AA49" s="13"/>
      <c r="AB49" s="13"/>
      <c r="AC49" s="14"/>
    </row>
    <row r="50" spans="1:29">
      <c r="A50" s="15" t="s">
        <v>91</v>
      </c>
      <c r="V50" s="13"/>
      <c r="W50" s="13"/>
      <c r="X50" s="13"/>
      <c r="Y50" s="13"/>
      <c r="Z50" s="13"/>
      <c r="AA50" s="13"/>
      <c r="AB50" s="13"/>
      <c r="AC50" s="14"/>
    </row>
    <row r="51" spans="1:29">
      <c r="B51" s="58" t="s">
        <v>90</v>
      </c>
      <c r="AC51" s="13" t="s">
        <v>1</v>
      </c>
    </row>
    <row r="52" spans="1:29">
      <c r="A52" s="15"/>
      <c r="AC52" s="13" t="s">
        <v>1</v>
      </c>
    </row>
    <row r="53" spans="1:29">
      <c r="A53" s="15"/>
      <c r="AC53" s="13" t="s">
        <v>1</v>
      </c>
    </row>
    <row r="54" spans="1:29">
      <c r="A54" s="15"/>
    </row>
    <row r="55" spans="1:29">
      <c r="A55" s="15"/>
    </row>
    <row r="56" spans="1:29">
      <c r="A56" s="15"/>
    </row>
    <row r="57" spans="1:29">
      <c r="A57" s="15"/>
    </row>
  </sheetData>
  <pageMargins left="0.7" right="0.7" top="0.75" bottom="0.75" header="0.3" footer="0.3"/>
  <pageSetup paperSize="5" scale="4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C37"/>
  <sheetViews>
    <sheetView topLeftCell="A2" workbookViewId="0">
      <pane xSplit="1" topLeftCell="R1" activePane="topRight" state="frozen"/>
      <selection pane="topRight" activeCell="AE35" sqref="AE35"/>
    </sheetView>
  </sheetViews>
  <sheetFormatPr defaultRowHeight="14.5"/>
  <cols>
    <col min="1" max="1" width="12.26953125" customWidth="1"/>
    <col min="2" max="3" width="15.54296875" customWidth="1"/>
    <col min="4" max="4" width="11.81640625" bestFit="1" customWidth="1"/>
    <col min="5" max="6" width="10.1796875" bestFit="1" customWidth="1"/>
  </cols>
  <sheetData>
    <row r="1" spans="1:29" s="68" customFormat="1">
      <c r="A1" s="68" t="s">
        <v>107</v>
      </c>
      <c r="B1" s="68" t="s">
        <v>108</v>
      </c>
      <c r="C1" s="68" t="s">
        <v>111</v>
      </c>
      <c r="D1" s="68">
        <v>1990</v>
      </c>
      <c r="E1" s="68">
        <v>1991</v>
      </c>
      <c r="F1" s="68">
        <v>1992</v>
      </c>
      <c r="G1" s="68">
        <v>1993</v>
      </c>
      <c r="H1" s="68">
        <v>1994</v>
      </c>
      <c r="I1" s="68">
        <v>1995</v>
      </c>
      <c r="J1" s="68">
        <v>1996</v>
      </c>
      <c r="K1" s="68">
        <v>1997</v>
      </c>
      <c r="L1" s="68">
        <v>1998</v>
      </c>
      <c r="M1" s="68">
        <v>1999</v>
      </c>
      <c r="N1" s="68">
        <v>2000</v>
      </c>
      <c r="O1" s="68">
        <v>2001</v>
      </c>
      <c r="P1" s="68">
        <v>2002</v>
      </c>
      <c r="Q1" s="68">
        <v>2003</v>
      </c>
      <c r="R1" s="68">
        <v>2004</v>
      </c>
      <c r="S1" s="68">
        <v>2005</v>
      </c>
      <c r="T1" s="68">
        <v>2006</v>
      </c>
      <c r="U1" s="68">
        <v>2007</v>
      </c>
      <c r="V1" s="68">
        <v>2008</v>
      </c>
      <c r="W1" s="68">
        <v>2009</v>
      </c>
      <c r="X1" s="68">
        <v>2010</v>
      </c>
      <c r="Y1" s="68">
        <v>2011</v>
      </c>
      <c r="Z1" s="68">
        <v>2012</v>
      </c>
      <c r="AA1" s="68">
        <v>2013</v>
      </c>
      <c r="AB1" s="68">
        <v>2014</v>
      </c>
      <c r="AC1" s="68">
        <v>2015</v>
      </c>
    </row>
    <row r="2" spans="1:29" s="3" customFormat="1"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</row>
    <row r="3" spans="1:29" s="3" customFormat="1"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</row>
    <row r="4" spans="1:29" s="5" customFormat="1">
      <c r="A4" s="5" t="s">
        <v>9</v>
      </c>
      <c r="B4" s="5" t="s">
        <v>109</v>
      </c>
      <c r="C4" s="5" t="s">
        <v>112</v>
      </c>
      <c r="D4" s="72">
        <f>'EUDH T4'!C40/'EUDH T4'!C28</f>
        <v>369.09580917315253</v>
      </c>
      <c r="E4" s="72">
        <f>'EUDH T4'!D40/'EUDH T4'!D28</f>
        <v>359.60245364614633</v>
      </c>
      <c r="F4" s="72">
        <f>'EUDH T4'!E40/'EUDH T4'!E28</f>
        <v>372.47992429940723</v>
      </c>
      <c r="G4" s="72">
        <f>'EUDH T4'!F40/'EUDH T4'!F28</f>
        <v>383.98651573694656</v>
      </c>
      <c r="H4" s="72">
        <f>'EUDH T4'!G40/'EUDH T4'!G28</f>
        <v>391.1561471300916</v>
      </c>
      <c r="I4" s="72">
        <f>'EUDH T4'!H40/'EUDH T4'!H28</f>
        <v>406.46041319322609</v>
      </c>
      <c r="J4" s="72">
        <f>'EUDH T4'!I40/'EUDH T4'!I28</f>
        <v>400.89549808834772</v>
      </c>
      <c r="K4" s="72">
        <f>'EUDH T4'!J40/'EUDH T4'!J28</f>
        <v>438.9511955033804</v>
      </c>
      <c r="L4" s="72">
        <f>'EUDH T4'!K40/'EUDH T4'!K28</f>
        <v>442.18995335676624</v>
      </c>
      <c r="M4" s="72">
        <f>'EUDH T4'!L40/'EUDH T4'!L28</f>
        <v>436.37598172957524</v>
      </c>
      <c r="N4" s="72">
        <f>'EUDH T4'!M40/'EUDH T4'!M28</f>
        <v>452.13444277632715</v>
      </c>
      <c r="O4" s="72">
        <f>'EUDH T4'!N40/'EUDH T4'!N28</f>
        <v>483.81532082989611</v>
      </c>
      <c r="P4" s="72">
        <f>'EUDH T4'!O40/'EUDH T4'!O28</f>
        <v>446.90062811578059</v>
      </c>
      <c r="Q4" s="72">
        <f>'EUDH T4'!P40/'EUDH T4'!P28</f>
        <v>427.83995599891466</v>
      </c>
      <c r="R4" s="72">
        <f>'EUDH T4'!Q40/'EUDH T4'!Q28</f>
        <v>432.7627979982081</v>
      </c>
      <c r="S4" s="72">
        <f>'EUDH T4'!R40/'EUDH T4'!R28</f>
        <v>441.52139182495125</v>
      </c>
      <c r="T4" s="72">
        <f>'EUDH T4'!S40/'EUDH T4'!S28</f>
        <v>479.64779830380058</v>
      </c>
      <c r="U4" s="72">
        <f>'EUDH T4'!T40/'EUDH T4'!T28</f>
        <v>502.46686435563504</v>
      </c>
      <c r="V4" s="72">
        <f>'EUDH T4'!U40/'EUDH T4'!U28</f>
        <v>545.212244305632</v>
      </c>
      <c r="W4" s="72">
        <f>'EUDH T4'!V40/'EUDH T4'!V28</f>
        <v>571.79576896782862</v>
      </c>
      <c r="X4" s="72">
        <f>'EUDH T4'!W40/'EUDH T4'!W28</f>
        <v>614.15908724622113</v>
      </c>
      <c r="Y4" s="72">
        <f>'EUDH T4'!X40/'EUDH T4'!X28</f>
        <v>651.6568272157391</v>
      </c>
      <c r="Z4" s="72">
        <f>'EUDH T4'!Y40/'EUDH T4'!Y28</f>
        <v>607.31200984146221</v>
      </c>
      <c r="AA4" s="72">
        <f>'EUDH T4'!Z40/'EUDH T4'!Z28</f>
        <v>582.33342168669753</v>
      </c>
      <c r="AB4" s="72">
        <f>'EUDH T4'!AA40/'EUDH T4'!AA28</f>
        <v>632.91024491124631</v>
      </c>
      <c r="AC4" s="72">
        <f>'EUDH T4'!AB40/'EUDH T4'!AB28</f>
        <v>660.9432736432218</v>
      </c>
    </row>
    <row r="5" spans="1:29" s="5" customFormat="1">
      <c r="A5" s="5" t="s">
        <v>20</v>
      </c>
      <c r="B5" s="5" t="s">
        <v>109</v>
      </c>
      <c r="C5" s="5" t="s">
        <v>112</v>
      </c>
      <c r="D5" s="72">
        <f>SUM('EUDH T4'!C41,'EUDH T4'!C38/2)/SUM('EUDH T4'!C29,'EUDH T4'!C26/2)</f>
        <v>509.8737406317365</v>
      </c>
      <c r="E5" s="72">
        <f>SUM('EUDH T4'!D41,'EUDH T4'!D38/2)/SUM('EUDH T4'!D29,'EUDH T4'!D26/2)</f>
        <v>485.45611423424754</v>
      </c>
      <c r="F5" s="72">
        <f>SUM('EUDH T4'!E41,'EUDH T4'!E38/2)/SUM('EUDH T4'!E29,'EUDH T4'!E26/2)</f>
        <v>466.48987086524232</v>
      </c>
      <c r="G5" s="72">
        <f>SUM('EUDH T4'!F41,'EUDH T4'!F38/2)/SUM('EUDH T4'!F29,'EUDH T4'!F26/2)</f>
        <v>491.78321176891063</v>
      </c>
      <c r="H5" s="72">
        <f>SUM('EUDH T4'!G41,'EUDH T4'!G38/2)/SUM('EUDH T4'!G29,'EUDH T4'!G26/2)</f>
        <v>510.88287909279848</v>
      </c>
      <c r="I5" s="72">
        <f>SUM('EUDH T4'!H41,'EUDH T4'!H38/2)/SUM('EUDH T4'!H29,'EUDH T4'!H26/2)</f>
        <v>509.29417365968908</v>
      </c>
      <c r="J5" s="72">
        <f>SUM('EUDH T4'!I41,'EUDH T4'!I38/2)/SUM('EUDH T4'!I29,'EUDH T4'!I26/2)</f>
        <v>518.82246857415066</v>
      </c>
      <c r="K5" s="72">
        <f>SUM('EUDH T4'!J41,'EUDH T4'!J38/2)/SUM('EUDH T4'!J29,'EUDH T4'!J26/2)</f>
        <v>548.0750632213759</v>
      </c>
      <c r="L5" s="72">
        <f>SUM('EUDH T4'!K41,'EUDH T4'!K38/2)/SUM('EUDH T4'!K29,'EUDH T4'!K26/2)</f>
        <v>517.42708521646398</v>
      </c>
      <c r="M5" s="72">
        <f>SUM('EUDH T4'!L41,'EUDH T4'!L38/2)/SUM('EUDH T4'!L29,'EUDH T4'!L26/2)</f>
        <v>534.19691688624289</v>
      </c>
      <c r="N5" s="72">
        <f>SUM('EUDH T4'!M41,'EUDH T4'!M38/2)/SUM('EUDH T4'!M29,'EUDH T4'!M26/2)</f>
        <v>514.24469956797157</v>
      </c>
      <c r="O5" s="72">
        <f>SUM('EUDH T4'!N41,'EUDH T4'!N38/2)/SUM('EUDH T4'!N29,'EUDH T4'!N26/2)</f>
        <v>558.09250558370547</v>
      </c>
      <c r="P5" s="72">
        <f>SUM('EUDH T4'!O41,'EUDH T4'!O38/2)/SUM('EUDH T4'!O29,'EUDH T4'!O26/2)</f>
        <v>561.86276029900546</v>
      </c>
      <c r="Q5" s="72">
        <f>SUM('EUDH T4'!P41,'EUDH T4'!P38/2)/SUM('EUDH T4'!P29,'EUDH T4'!P26/2)</f>
        <v>559.10252062866334</v>
      </c>
      <c r="R5" s="72">
        <f>SUM('EUDH T4'!Q41,'EUDH T4'!Q38/2)/SUM('EUDH T4'!Q29,'EUDH T4'!Q26/2)</f>
        <v>570.40424638239313</v>
      </c>
      <c r="S5" s="72">
        <f>SUM('EUDH T4'!R41,'EUDH T4'!R38/2)/SUM('EUDH T4'!R29,'EUDH T4'!R26/2)</f>
        <v>582.24259857834147</v>
      </c>
      <c r="T5" s="72">
        <f>SUM('EUDH T4'!S41,'EUDH T4'!S38/2)/SUM('EUDH T4'!S29,'EUDH T4'!S26/2)</f>
        <v>670.35838089686206</v>
      </c>
      <c r="U5" s="72">
        <f>SUM('EUDH T4'!T41,'EUDH T4'!T38/2)/SUM('EUDH T4'!T29,'EUDH T4'!T26/2)</f>
        <v>542.48539129528785</v>
      </c>
      <c r="V5" s="72">
        <f>SUM('EUDH T4'!U41,'EUDH T4'!U38/2)/SUM('EUDH T4'!U29,'EUDH T4'!U26/2)</f>
        <v>549.36084370941967</v>
      </c>
      <c r="W5" s="72">
        <f>SUM('EUDH T4'!V41,'EUDH T4'!V38/2)/SUM('EUDH T4'!V29,'EUDH T4'!V26/2)</f>
        <v>597.39067543089482</v>
      </c>
      <c r="X5" s="72">
        <f>SUM('EUDH T4'!W41,'EUDH T4'!W38/2)/SUM('EUDH T4'!W29,'EUDH T4'!W26/2)</f>
        <v>597.69030110869301</v>
      </c>
      <c r="Y5" s="72">
        <f>SUM('EUDH T4'!X41,'EUDH T4'!X38/2)/SUM('EUDH T4'!X29,'EUDH T4'!X26/2)</f>
        <v>631.9721968583558</v>
      </c>
      <c r="Z5" s="72">
        <f>SUM('EUDH T4'!Y41,'EUDH T4'!Y38/2)/SUM('EUDH T4'!Y29,'EUDH T4'!Y26/2)</f>
        <v>657.47410234683605</v>
      </c>
      <c r="AA5" s="72">
        <f>SUM('EUDH T4'!Z41,'EUDH T4'!Z38/2)/SUM('EUDH T4'!Z29,'EUDH T4'!Z26/2)</f>
        <v>603.67939749323978</v>
      </c>
      <c r="AB5" s="72">
        <f>SUM('EUDH T4'!AA41,'EUDH T4'!AA38/2)/SUM('EUDH T4'!AA29,'EUDH T4'!AA26/2)</f>
        <v>604.84053288158157</v>
      </c>
      <c r="AC5" s="72">
        <f>SUM('EUDH T4'!AB41,'EUDH T4'!AB38/2)/SUM('EUDH T4'!AB29,'EUDH T4'!AB26/2)</f>
        <v>601.31373319745842</v>
      </c>
    </row>
    <row r="6" spans="1:29" s="5" customFormat="1">
      <c r="A6" s="5" t="s">
        <v>21</v>
      </c>
      <c r="B6" s="5" t="s">
        <v>109</v>
      </c>
      <c r="C6" s="5" t="s">
        <v>112</v>
      </c>
      <c r="D6" s="72">
        <f>D5*(D12/D11)</f>
        <v>313.65400431193939</v>
      </c>
      <c r="E6" s="72">
        <f t="shared" ref="E6:AC6" si="0">E5*(E12/E11)</f>
        <v>235.72135834833708</v>
      </c>
      <c r="F6" s="72">
        <f t="shared" si="0"/>
        <v>228.96928603999385</v>
      </c>
      <c r="G6" s="72">
        <f t="shared" si="0"/>
        <v>269.86205296966318</v>
      </c>
      <c r="H6" s="72">
        <f t="shared" si="0"/>
        <v>254.82637112547869</v>
      </c>
      <c r="I6" s="72">
        <f t="shared" si="0"/>
        <v>264.91033587579682</v>
      </c>
      <c r="J6" s="72">
        <f t="shared" si="0"/>
        <v>270.15877232759692</v>
      </c>
      <c r="K6" s="72">
        <f t="shared" si="0"/>
        <v>273.01783846943732</v>
      </c>
      <c r="L6" s="72">
        <f t="shared" si="0"/>
        <v>230.32152547755098</v>
      </c>
      <c r="M6" s="72">
        <f t="shared" si="0"/>
        <v>275.18717025140927</v>
      </c>
      <c r="N6" s="72">
        <f t="shared" si="0"/>
        <v>252.77022853185528</v>
      </c>
      <c r="O6" s="72">
        <f t="shared" si="0"/>
        <v>240.45094581329079</v>
      </c>
      <c r="P6" s="72">
        <f t="shared" si="0"/>
        <v>268.40457164679447</v>
      </c>
      <c r="Q6" s="72">
        <f t="shared" si="0"/>
        <v>281.87767332319117</v>
      </c>
      <c r="R6" s="72">
        <f t="shared" si="0"/>
        <v>247.9755584700375</v>
      </c>
      <c r="S6" s="72">
        <f t="shared" si="0"/>
        <v>273.13221863267296</v>
      </c>
      <c r="T6" s="72">
        <f t="shared" si="0"/>
        <v>373.919836310753</v>
      </c>
      <c r="U6" s="72">
        <f t="shared" si="0"/>
        <v>277.72259830732094</v>
      </c>
      <c r="V6" s="72">
        <f t="shared" si="0"/>
        <v>311.49643031365736</v>
      </c>
      <c r="W6" s="72">
        <f t="shared" si="0"/>
        <v>223.57052501496023</v>
      </c>
      <c r="X6" s="72">
        <f t="shared" si="0"/>
        <v>249.74935418340758</v>
      </c>
      <c r="Y6" s="72">
        <f t="shared" si="0"/>
        <v>331.36662544086323</v>
      </c>
      <c r="Z6" s="72">
        <f t="shared" si="0"/>
        <v>352.4242326810886</v>
      </c>
      <c r="AA6" s="72">
        <f t="shared" si="0"/>
        <v>321.30539302212918</v>
      </c>
      <c r="AB6" s="72">
        <f t="shared" si="0"/>
        <v>339.4234332138501</v>
      </c>
      <c r="AC6" s="72">
        <f t="shared" si="0"/>
        <v>420.57392063202741</v>
      </c>
    </row>
    <row r="7" spans="1:29" s="3" customFormat="1"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</row>
    <row r="8" spans="1:29" s="3" customFormat="1"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</row>
    <row r="9" spans="1:29" s="3" customFormat="1"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</row>
    <row r="10" spans="1:29">
      <c r="A10" t="s">
        <v>9</v>
      </c>
      <c r="B10" t="s">
        <v>110</v>
      </c>
      <c r="C10" t="s">
        <v>113</v>
      </c>
      <c r="D10" s="63">
        <f>'EUDH T8'!C36/'EUDH T8'!C26</f>
        <v>269.03219275156914</v>
      </c>
      <c r="E10" s="63">
        <f>'EUDH T8'!D36/'EUDH T8'!D26</f>
        <v>255.28456577396031</v>
      </c>
      <c r="F10" s="63">
        <f>'EUDH T8'!E36/'EUDH T8'!E26</f>
        <v>256.3898974802579</v>
      </c>
      <c r="G10" s="63">
        <f>'EUDH T8'!F36/'EUDH T8'!F26</f>
        <v>262.16085363911452</v>
      </c>
      <c r="H10" s="63">
        <f>'EUDH T8'!G36/'EUDH T8'!G26</f>
        <v>267.92046036156114</v>
      </c>
      <c r="I10" s="63">
        <f>'EUDH T8'!H36/'EUDH T8'!H26</f>
        <v>280.58419745335055</v>
      </c>
      <c r="J10" s="63">
        <f>'EUDH T8'!I36/'EUDH T8'!I26</f>
        <v>264.77569867184434</v>
      </c>
      <c r="K10" s="63">
        <f>'EUDH T8'!J36/'EUDH T8'!J26</f>
        <v>287.29762556814245</v>
      </c>
      <c r="L10" s="63">
        <f>'EUDH T8'!K36/'EUDH T8'!K26</f>
        <v>291.99653298341275</v>
      </c>
      <c r="M10" s="63">
        <f>'EUDH T8'!L36/'EUDH T8'!L26</f>
        <v>282.41398332202999</v>
      </c>
      <c r="N10" s="63">
        <f>'EUDH T8'!M36/'EUDH T8'!M26</f>
        <v>287.36018783780816</v>
      </c>
      <c r="O10" s="63">
        <f>'EUDH T8'!N36/'EUDH T8'!N26</f>
        <v>316.93694419205315</v>
      </c>
      <c r="P10" s="63">
        <f>'EUDH T8'!O36/'EUDH T8'!O26</f>
        <v>293.82328971205811</v>
      </c>
      <c r="Q10" s="63">
        <f>'EUDH T8'!P36/'EUDH T8'!P26</f>
        <v>272.72783406486536</v>
      </c>
      <c r="R10" s="63">
        <f>'EUDH T8'!Q36/'EUDH T8'!Q26</f>
        <v>277.89606013449861</v>
      </c>
      <c r="S10" s="63">
        <f>'EUDH T8'!R36/'EUDH T8'!R26</f>
        <v>285.26244399032004</v>
      </c>
      <c r="T10" s="63">
        <f>'EUDH T8'!S36/'EUDH T8'!S26</f>
        <v>311.08285704627338</v>
      </c>
      <c r="U10" s="63">
        <f>'EUDH T8'!T36/'EUDH T8'!T26</f>
        <v>341.76443832505265</v>
      </c>
      <c r="V10" s="63">
        <f>'EUDH T8'!U36/'EUDH T8'!U26</f>
        <v>369.09266847144102</v>
      </c>
      <c r="W10" s="63">
        <f>'EUDH T8'!V36/'EUDH T8'!V26</f>
        <v>368.61261563951325</v>
      </c>
      <c r="X10" s="63">
        <f>'EUDH T8'!W36/'EUDH T8'!W26</f>
        <v>397.06965510254912</v>
      </c>
      <c r="Y10" s="63">
        <f>'EUDH T8'!X36/'EUDH T8'!X26</f>
        <v>407.01035442800389</v>
      </c>
      <c r="Z10" s="63">
        <f>'EUDH T8'!Y36/'EUDH T8'!Y26</f>
        <v>375.25748965562582</v>
      </c>
      <c r="AA10" s="63">
        <f>'EUDH T8'!Z36/'EUDH T8'!Z26</f>
        <v>361.13597109131859</v>
      </c>
      <c r="AB10" s="63">
        <f>'EUDH T8'!AA36/'EUDH T8'!AA26</f>
        <v>396.65181612032148</v>
      </c>
      <c r="AC10" s="63">
        <f>'EUDH T8'!AB36/'EUDH T8'!AB26</f>
        <v>411.74172222941775</v>
      </c>
    </row>
    <row r="11" spans="1:29">
      <c r="A11" t="s">
        <v>20</v>
      </c>
      <c r="B11" t="s">
        <v>110</v>
      </c>
      <c r="C11" t="s">
        <v>113</v>
      </c>
      <c r="D11" s="63">
        <f>'EUDH T8'!C37/'EUDH T8'!C27</f>
        <v>2897.4935866114301</v>
      </c>
      <c r="E11" s="63">
        <f>'EUDH T8'!D37/'EUDH T8'!D27</f>
        <v>3268.850459001279</v>
      </c>
      <c r="F11" s="63">
        <f>'EUDH T8'!E37/'EUDH T8'!E27</f>
        <v>2996.9474695905487</v>
      </c>
      <c r="G11" s="63">
        <f>'EUDH T8'!F37/'EUDH T8'!F27</f>
        <v>3082.2032168226247</v>
      </c>
      <c r="H11" s="63">
        <f>'EUDH T8'!G37/'EUDH T8'!G27</f>
        <v>3325.2258422938107</v>
      </c>
      <c r="I11" s="63">
        <f>'EUDH T8'!H37/'EUDH T8'!H27</f>
        <v>3569.4029259643344</v>
      </c>
      <c r="J11" s="63">
        <f>'EUDH T8'!I37/'EUDH T8'!I27</f>
        <v>3695.2161195270041</v>
      </c>
      <c r="K11" s="63">
        <f>'EUDH T8'!J37/'EUDH T8'!J27</f>
        <v>3930.8479431981382</v>
      </c>
      <c r="L11" s="63">
        <f>'EUDH T8'!K37/'EUDH T8'!K27</f>
        <v>3980.395061919075</v>
      </c>
      <c r="M11" s="63">
        <f>'EUDH T8'!L37/'EUDH T8'!L27</f>
        <v>3795.6199653404028</v>
      </c>
      <c r="N11" s="63">
        <f>'EUDH T8'!M37/'EUDH T8'!M27</f>
        <v>3956.8930043916585</v>
      </c>
      <c r="O11" s="63">
        <f>'EUDH T8'!N37/'EUDH T8'!N27</f>
        <v>4003.0388371964273</v>
      </c>
      <c r="P11" s="63">
        <f>'EUDH T8'!O37/'EUDH T8'!O27</f>
        <v>4325.1690647259265</v>
      </c>
      <c r="Q11" s="63">
        <f>'EUDH T8'!P37/'EUDH T8'!P27</f>
        <v>4280.4182542234066</v>
      </c>
      <c r="R11" s="63">
        <f>'EUDH T8'!Q37/'EUDH T8'!Q27</f>
        <v>4424.4386282483001</v>
      </c>
      <c r="S11" s="63">
        <f>'EUDH T8'!R37/'EUDH T8'!R27</f>
        <v>4312.4628289805141</v>
      </c>
      <c r="T11" s="63">
        <f>'EUDH T8'!S37/'EUDH T8'!S27</f>
        <v>4118.8462247902135</v>
      </c>
      <c r="U11" s="63">
        <f>'EUDH T8'!T37/'EUDH T8'!T27</f>
        <v>3910.913797359512</v>
      </c>
      <c r="V11" s="63">
        <f>'EUDH T8'!U37/'EUDH T8'!U27</f>
        <v>3504.8093484172227</v>
      </c>
      <c r="W11" s="63">
        <f>'EUDH T8'!V37/'EUDH T8'!V27</f>
        <v>4794.1483405232739</v>
      </c>
      <c r="X11" s="63">
        <f>'EUDH T8'!W37/'EUDH T8'!W27</f>
        <v>4203.5811888531807</v>
      </c>
      <c r="Y11" s="63">
        <f>'EUDH T8'!X37/'EUDH T8'!X27</f>
        <v>3786.876499476331</v>
      </c>
      <c r="Z11" s="63">
        <f>'EUDH T8'!Y37/'EUDH T8'!Y27</f>
        <v>3939.361933434599</v>
      </c>
      <c r="AA11" s="63">
        <f>'EUDH T8'!Z37/'EUDH T8'!Z27</f>
        <v>4245.6607769465099</v>
      </c>
      <c r="AB11" s="63">
        <f>'EUDH T8'!AA37/'EUDH T8'!AA27</f>
        <v>4447.3484795367394</v>
      </c>
      <c r="AC11" s="63">
        <f>'EUDH T8'!AB37/'EUDH T8'!AB27</f>
        <v>4455.8500326089161</v>
      </c>
    </row>
    <row r="12" spans="1:29">
      <c r="A12" t="s">
        <v>21</v>
      </c>
      <c r="B12" t="s">
        <v>110</v>
      </c>
      <c r="C12" t="s">
        <v>113</v>
      </c>
      <c r="D12" s="63">
        <f>'EUDH T8'!C38/'EUDH T8'!C28</f>
        <v>1782.4225754062504</v>
      </c>
      <c r="E12" s="63">
        <f>'EUDH T8'!D38/'EUDH T8'!D28</f>
        <v>1587.245165608437</v>
      </c>
      <c r="F12" s="63">
        <f>'EUDH T8'!E38/'EUDH T8'!E28</f>
        <v>1471.0049783905026</v>
      </c>
      <c r="G12" s="63">
        <f>'EUDH T8'!F38/'EUDH T8'!F28</f>
        <v>1691.334042838987</v>
      </c>
      <c r="H12" s="63">
        <f>'EUDH T8'!G38/'EUDH T8'!G28</f>
        <v>1658.6095742121722</v>
      </c>
      <c r="I12" s="63">
        <f>'EUDH T8'!H38/'EUDH T8'!H28</f>
        <v>1856.6317403526707</v>
      </c>
      <c r="J12" s="63">
        <f>'EUDH T8'!I38/'EUDH T8'!I28</f>
        <v>1924.1553918821553</v>
      </c>
      <c r="K12" s="63">
        <f>'EUDH T8'!J38/'EUDH T8'!J28</f>
        <v>1958.1106326862944</v>
      </c>
      <c r="L12" s="63">
        <f>'EUDH T8'!K38/'EUDH T8'!K28</f>
        <v>1771.7871538962524</v>
      </c>
      <c r="M12" s="63">
        <f>'EUDH T8'!L38/'EUDH T8'!L28</f>
        <v>1955.2825645270525</v>
      </c>
      <c r="N12" s="63">
        <f>'EUDH T8'!M38/'EUDH T8'!M28</f>
        <v>1944.9587907011125</v>
      </c>
      <c r="O12" s="63">
        <f>'EUDH T8'!N38/'EUDH T8'!N28</f>
        <v>1724.6862570292139</v>
      </c>
      <c r="P12" s="63">
        <f>'EUDH T8'!O38/'EUDH T8'!O28</f>
        <v>2066.1542856122687</v>
      </c>
      <c r="Q12" s="63">
        <f>'EUDH T8'!P38/'EUDH T8'!P28</f>
        <v>2158.0198511606454</v>
      </c>
      <c r="R12" s="63">
        <f>'EUDH T8'!Q38/'EUDH T8'!Q28</f>
        <v>1923.465063092744</v>
      </c>
      <c r="S12" s="63">
        <f>'EUDH T8'!R38/'EUDH T8'!R28</f>
        <v>2022.9927235251866</v>
      </c>
      <c r="T12" s="63">
        <f>'EUDH T8'!S38/'EUDH T8'!S28</f>
        <v>2297.4551375075212</v>
      </c>
      <c r="U12" s="63">
        <f>'EUDH T8'!T38/'EUDH T8'!T28</f>
        <v>2002.1721487563852</v>
      </c>
      <c r="V12" s="63">
        <f>'EUDH T8'!U38/'EUDH T8'!U28</f>
        <v>1987.2832464546118</v>
      </c>
      <c r="W12" s="63">
        <f>'EUDH T8'!V38/'EUDH T8'!V28</f>
        <v>1794.1864605055696</v>
      </c>
      <c r="X12" s="63">
        <f>'EUDH T8'!W38/'EUDH T8'!W28</f>
        <v>1756.4977802487101</v>
      </c>
      <c r="Y12" s="63">
        <f>'EUDH T8'!X38/'EUDH T8'!X28</f>
        <v>1985.6007793235715</v>
      </c>
      <c r="Z12" s="63">
        <f>'EUDH T8'!Y38/'EUDH T8'!Y28</f>
        <v>2111.606528208767</v>
      </c>
      <c r="AA12" s="63">
        <f>'EUDH T8'!Z38/'EUDH T8'!Z28</f>
        <v>2259.7320866672662</v>
      </c>
      <c r="AB12" s="63">
        <f>'EUDH T8'!AA38/'EUDH T8'!AA28</f>
        <v>2495.7558357258768</v>
      </c>
      <c r="AC12" s="63">
        <f>'EUDH T8'!AB38/'EUDH T8'!AB28</f>
        <v>3116.5333743463552</v>
      </c>
    </row>
    <row r="14" spans="1:29">
      <c r="A14" t="s">
        <v>123</v>
      </c>
    </row>
    <row r="16" spans="1:29" s="1" customFormat="1">
      <c r="A16" s="1" t="s">
        <v>107</v>
      </c>
      <c r="B16" s="1" t="s">
        <v>108</v>
      </c>
      <c r="C16" s="1" t="s">
        <v>111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</row>
    <row r="18" spans="1:29" s="3" customFormat="1"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</row>
    <row r="19" spans="1:29">
      <c r="A19" t="s">
        <v>9</v>
      </c>
      <c r="B19" t="s">
        <v>109</v>
      </c>
      <c r="C19" t="s">
        <v>127</v>
      </c>
      <c r="D19" s="69">
        <f t="shared" ref="D19:AC19" si="1">D4*10^6/km_per_mile/btu_per_pj</f>
        <v>2.4197294734310169E-4</v>
      </c>
      <c r="E19" s="69">
        <f t="shared" si="1"/>
        <v>2.357492646028624E-4</v>
      </c>
      <c r="F19" s="69">
        <f t="shared" si="1"/>
        <v>2.4419151577681719E-4</v>
      </c>
      <c r="G19" s="69">
        <f t="shared" si="1"/>
        <v>2.5173504180668903E-4</v>
      </c>
      <c r="H19" s="69">
        <f t="shared" si="1"/>
        <v>2.5643533044840877E-4</v>
      </c>
      <c r="I19" s="69">
        <f t="shared" si="1"/>
        <v>2.6646854749987195E-4</v>
      </c>
      <c r="J19" s="69">
        <f t="shared" si="1"/>
        <v>2.6282028361777009E-4</v>
      </c>
      <c r="K19" s="69">
        <f t="shared" si="1"/>
        <v>2.8776895287343422E-4</v>
      </c>
      <c r="L19" s="69">
        <f t="shared" si="1"/>
        <v>2.8989222754639788E-4</v>
      </c>
      <c r="M19" s="69">
        <f t="shared" si="1"/>
        <v>2.8608068643583328E-4</v>
      </c>
      <c r="N19" s="69">
        <f t="shared" si="1"/>
        <v>2.964116660089045E-4</v>
      </c>
      <c r="O19" s="69">
        <f t="shared" si="1"/>
        <v>3.1718111189942444E-4</v>
      </c>
      <c r="P19" s="69">
        <f t="shared" si="1"/>
        <v>2.9298046595790131E-4</v>
      </c>
      <c r="Q19" s="69">
        <f t="shared" si="1"/>
        <v>2.8048461286005476E-4</v>
      </c>
      <c r="R19" s="69">
        <f t="shared" si="1"/>
        <v>2.8371194451289023E-4</v>
      </c>
      <c r="S19" s="69">
        <f t="shared" si="1"/>
        <v>2.8945392995451819E-4</v>
      </c>
      <c r="T19" s="69">
        <f t="shared" si="1"/>
        <v>3.1444895487218219E-4</v>
      </c>
      <c r="U19" s="69">
        <f t="shared" si="1"/>
        <v>3.2940874723760827E-4</v>
      </c>
      <c r="V19" s="69">
        <f t="shared" si="1"/>
        <v>3.5743189275901739E-4</v>
      </c>
      <c r="W19" s="69">
        <f t="shared" si="1"/>
        <v>3.7485960029026732E-4</v>
      </c>
      <c r="X19" s="69">
        <f t="shared" si="1"/>
        <v>4.0263227266501008E-4</v>
      </c>
      <c r="Y19" s="69">
        <f t="shared" si="1"/>
        <v>4.2721515449034374E-4</v>
      </c>
      <c r="Z19" s="69">
        <f t="shared" si="1"/>
        <v>3.9814344494294127E-4</v>
      </c>
      <c r="AA19" s="69">
        <f t="shared" si="1"/>
        <v>3.8176790654325586E-4</v>
      </c>
      <c r="AB19" s="69">
        <f t="shared" si="1"/>
        <v>4.1492521334202755E-4</v>
      </c>
      <c r="AC19" s="69">
        <f t="shared" si="1"/>
        <v>4.3330319113707693E-4</v>
      </c>
    </row>
    <row r="20" spans="1:29">
      <c r="A20" t="s">
        <v>20</v>
      </c>
      <c r="B20" t="s">
        <v>109</v>
      </c>
      <c r="C20" t="s">
        <v>127</v>
      </c>
      <c r="D20" s="69">
        <f t="shared" ref="D20:AC20" si="2">D5*10^6/km_per_mile/btu_per_pj</f>
        <v>3.3426456959752341E-4</v>
      </c>
      <c r="E20" s="69">
        <f t="shared" si="2"/>
        <v>3.1825678820396298E-4</v>
      </c>
      <c r="F20" s="69">
        <f t="shared" si="2"/>
        <v>3.0582284099034998E-4</v>
      </c>
      <c r="G20" s="69">
        <f t="shared" si="2"/>
        <v>3.2240472594950237E-4</v>
      </c>
      <c r="H20" s="69">
        <f t="shared" si="2"/>
        <v>3.349261436431553E-4</v>
      </c>
      <c r="I20" s="69">
        <f t="shared" si="2"/>
        <v>3.3388461532840509E-4</v>
      </c>
      <c r="J20" s="69">
        <f t="shared" si="2"/>
        <v>3.4013120373798777E-4</v>
      </c>
      <c r="K20" s="69">
        <f t="shared" si="2"/>
        <v>3.593087082457713E-4</v>
      </c>
      <c r="L20" s="69">
        <f t="shared" si="2"/>
        <v>3.3921641409437374E-4</v>
      </c>
      <c r="M20" s="69">
        <f t="shared" si="2"/>
        <v>3.5021043108057157E-4</v>
      </c>
      <c r="N20" s="69">
        <f t="shared" si="2"/>
        <v>3.3713009608205826E-4</v>
      </c>
      <c r="O20" s="69">
        <f t="shared" si="2"/>
        <v>3.658759734192303E-4</v>
      </c>
      <c r="P20" s="69">
        <f t="shared" si="2"/>
        <v>3.683476884130665E-4</v>
      </c>
      <c r="Q20" s="69">
        <f t="shared" si="2"/>
        <v>3.6653812213838493E-4</v>
      </c>
      <c r="R20" s="69">
        <f t="shared" si="2"/>
        <v>3.7394734170340712E-4</v>
      </c>
      <c r="S20" s="69">
        <f t="shared" si="2"/>
        <v>3.8170836445507828E-4</v>
      </c>
      <c r="T20" s="69">
        <f t="shared" si="2"/>
        <v>4.3947557563750884E-4</v>
      </c>
      <c r="U20" s="69">
        <f t="shared" si="2"/>
        <v>3.556442142119146E-4</v>
      </c>
      <c r="V20" s="69">
        <f t="shared" si="2"/>
        <v>3.6015164410848179E-4</v>
      </c>
      <c r="W20" s="69">
        <f t="shared" si="2"/>
        <v>3.9163918651129029E-4</v>
      </c>
      <c r="X20" s="69">
        <f t="shared" si="2"/>
        <v>3.9183561601971223E-4</v>
      </c>
      <c r="Y20" s="69">
        <f t="shared" si="2"/>
        <v>4.1431024496128144E-4</v>
      </c>
      <c r="Z20" s="69">
        <f t="shared" si="2"/>
        <v>4.3102886132199433E-4</v>
      </c>
      <c r="AA20" s="69">
        <f t="shared" si="2"/>
        <v>3.9576196594857537E-4</v>
      </c>
      <c r="AB20" s="69">
        <f t="shared" si="2"/>
        <v>3.9652318659968728E-4</v>
      </c>
      <c r="AC20" s="69">
        <f t="shared" si="2"/>
        <v>3.9421107659180668E-4</v>
      </c>
    </row>
    <row r="21" spans="1:29">
      <c r="A21" t="s">
        <v>21</v>
      </c>
      <c r="B21" t="s">
        <v>109</v>
      </c>
      <c r="C21" t="s">
        <v>127</v>
      </c>
      <c r="D21" s="69">
        <f t="shared" ref="D21:AC21" si="3">D6*10^6/km_per_mile/btu_per_pj</f>
        <v>2.0562624116309382E-4</v>
      </c>
      <c r="E21" s="69">
        <f t="shared" si="3"/>
        <v>1.5453492132312037E-4</v>
      </c>
      <c r="F21" s="69">
        <f t="shared" si="3"/>
        <v>1.5010837732961466E-4</v>
      </c>
      <c r="G21" s="69">
        <f t="shared" si="3"/>
        <v>1.7691698120174542E-4</v>
      </c>
      <c r="H21" s="69">
        <f t="shared" si="3"/>
        <v>1.6705984340519107E-4</v>
      </c>
      <c r="I21" s="69">
        <f t="shared" si="3"/>
        <v>1.7367071952704305E-4</v>
      </c>
      <c r="J21" s="69">
        <f t="shared" si="3"/>
        <v>1.7711150537619706E-4</v>
      </c>
      <c r="K21" s="69">
        <f t="shared" si="3"/>
        <v>1.7898586060808059E-4</v>
      </c>
      <c r="L21" s="69">
        <f t="shared" si="3"/>
        <v>1.5099488255153055E-4</v>
      </c>
      <c r="M21" s="69">
        <f t="shared" si="3"/>
        <v>1.80408037701407E-4</v>
      </c>
      <c r="N21" s="69">
        <f t="shared" si="3"/>
        <v>1.6571187122243637E-4</v>
      </c>
      <c r="O21" s="69">
        <f t="shared" si="3"/>
        <v>1.5763555858360726E-4</v>
      </c>
      <c r="P21" s="69">
        <f t="shared" si="3"/>
        <v>1.7596148118622878E-4</v>
      </c>
      <c r="Q21" s="69">
        <f t="shared" si="3"/>
        <v>1.847942179485191E-4</v>
      </c>
      <c r="R21" s="69">
        <f t="shared" si="3"/>
        <v>1.6256856691617829E-4</v>
      </c>
      <c r="S21" s="69">
        <f t="shared" si="3"/>
        <v>1.7906084630157229E-4</v>
      </c>
      <c r="T21" s="69">
        <f t="shared" si="3"/>
        <v>2.4513549764992648E-4</v>
      </c>
      <c r="U21" s="69">
        <f t="shared" si="3"/>
        <v>1.8207022129769249E-4</v>
      </c>
      <c r="V21" s="69">
        <f t="shared" si="3"/>
        <v>2.0421177227317413E-4</v>
      </c>
      <c r="W21" s="69">
        <f t="shared" si="3"/>
        <v>1.4656904124190631E-4</v>
      </c>
      <c r="X21" s="69">
        <f t="shared" si="3"/>
        <v>1.6373143727688557E-4</v>
      </c>
      <c r="Y21" s="69">
        <f t="shared" si="3"/>
        <v>2.1723833491549599E-4</v>
      </c>
      <c r="Z21" s="69">
        <f t="shared" si="3"/>
        <v>2.3104334478359886E-4</v>
      </c>
      <c r="AA21" s="69">
        <f t="shared" si="3"/>
        <v>2.1064236172436466E-4</v>
      </c>
      <c r="AB21" s="69">
        <f t="shared" si="3"/>
        <v>2.2252024133262321E-4</v>
      </c>
      <c r="AC21" s="69">
        <f t="shared" si="3"/>
        <v>2.7572112340954158E-4</v>
      </c>
    </row>
    <row r="22" spans="1:29" s="3" customFormat="1"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</row>
    <row r="23" spans="1:29" s="3" customFormat="1"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</row>
    <row r="24" spans="1:29" s="3" customFormat="1"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</row>
    <row r="25" spans="1:29">
      <c r="A25" t="s">
        <v>9</v>
      </c>
      <c r="B25" t="s">
        <v>110</v>
      </c>
      <c r="C25" t="s">
        <v>128</v>
      </c>
      <c r="D25" s="69">
        <f t="shared" ref="D25:AC25" si="4">D10*10^6/km_per_mile/btu_per_pj</f>
        <v>1.7637293892907685E-4</v>
      </c>
      <c r="E25" s="69">
        <f t="shared" si="4"/>
        <v>1.6736022803919251E-4</v>
      </c>
      <c r="F25" s="69">
        <f t="shared" si="4"/>
        <v>1.6808486474358578E-4</v>
      </c>
      <c r="G25" s="69">
        <f t="shared" si="4"/>
        <v>1.7186820564326873E-4</v>
      </c>
      <c r="H25" s="69">
        <f t="shared" si="4"/>
        <v>1.7564410604509027E-4</v>
      </c>
      <c r="I25" s="69">
        <f t="shared" si="4"/>
        <v>1.8394623712412648E-4</v>
      </c>
      <c r="J25" s="69">
        <f t="shared" si="4"/>
        <v>1.7358245366150691E-4</v>
      </c>
      <c r="K25" s="69">
        <f t="shared" si="4"/>
        <v>1.8834744664029889E-4</v>
      </c>
      <c r="L25" s="69">
        <f t="shared" si="4"/>
        <v>1.9142797058098636E-4</v>
      </c>
      <c r="M25" s="69">
        <f t="shared" si="4"/>
        <v>1.8514581368025965E-4</v>
      </c>
      <c r="N25" s="69">
        <f t="shared" si="4"/>
        <v>1.8838846140233965E-4</v>
      </c>
      <c r="O25" s="69">
        <f t="shared" si="4"/>
        <v>2.0777848082282038E-4</v>
      </c>
      <c r="P25" s="69">
        <f t="shared" si="4"/>
        <v>1.9262556128433081E-4</v>
      </c>
      <c r="Q25" s="69">
        <f t="shared" si="4"/>
        <v>1.7879573864307114E-4</v>
      </c>
      <c r="R25" s="69">
        <f t="shared" si="4"/>
        <v>1.8218393992719338E-4</v>
      </c>
      <c r="S25" s="69">
        <f t="shared" si="4"/>
        <v>1.8701321614370429E-4</v>
      </c>
      <c r="T25" s="69">
        <f t="shared" si="4"/>
        <v>2.0394064065920267E-4</v>
      </c>
      <c r="U25" s="69">
        <f t="shared" si="4"/>
        <v>2.2405496454655497E-4</v>
      </c>
      <c r="V25" s="69">
        <f t="shared" si="4"/>
        <v>2.4197088835237093E-4</v>
      </c>
      <c r="W25" s="69">
        <f t="shared" si="4"/>
        <v>2.4165617386433003E-4</v>
      </c>
      <c r="X25" s="69">
        <f t="shared" si="4"/>
        <v>2.6031212589736822E-4</v>
      </c>
      <c r="Y25" s="69">
        <f t="shared" si="4"/>
        <v>2.6682907963851313E-4</v>
      </c>
      <c r="Z25" s="69">
        <f t="shared" si="4"/>
        <v>2.4601244047706757E-4</v>
      </c>
      <c r="AA25" s="69">
        <f t="shared" si="4"/>
        <v>2.3675461260949966E-4</v>
      </c>
      <c r="AB25" s="69">
        <f t="shared" si="4"/>
        <v>2.6003819775315286E-4</v>
      </c>
      <c r="AC25" s="69">
        <f t="shared" si="4"/>
        <v>2.6993088405736327E-4</v>
      </c>
    </row>
    <row r="26" spans="1:29">
      <c r="A26" t="s">
        <v>20</v>
      </c>
      <c r="B26" t="s">
        <v>110</v>
      </c>
      <c r="C26" t="s">
        <v>128</v>
      </c>
      <c r="D26" s="69">
        <f t="shared" ref="D26:AC26" si="5">D11*10^6/km_per_mile/btu_per_pj</f>
        <v>1.8995476123956504E-3</v>
      </c>
      <c r="E26" s="69">
        <f t="shared" si="5"/>
        <v>2.1430028744036048E-3</v>
      </c>
      <c r="F26" s="69">
        <f t="shared" si="5"/>
        <v>1.9647478899146066E-3</v>
      </c>
      <c r="G26" s="69">
        <f t="shared" si="5"/>
        <v>2.0206401106415183E-3</v>
      </c>
      <c r="H26" s="69">
        <f t="shared" si="5"/>
        <v>2.1799616187563255E-3</v>
      </c>
      <c r="I26" s="69">
        <f t="shared" si="5"/>
        <v>2.3400399700704735E-3</v>
      </c>
      <c r="J26" s="69">
        <f t="shared" si="5"/>
        <v>2.4225209641766015E-3</v>
      </c>
      <c r="K26" s="69">
        <f t="shared" si="5"/>
        <v>2.5769971880851379E-3</v>
      </c>
      <c r="L26" s="69">
        <f t="shared" si="5"/>
        <v>2.6094794380898765E-3</v>
      </c>
      <c r="M26" s="69">
        <f t="shared" si="5"/>
        <v>2.4883440212047376E-3</v>
      </c>
      <c r="N26" s="69">
        <f t="shared" si="5"/>
        <v>2.5940718881063756E-3</v>
      </c>
      <c r="O26" s="69">
        <f t="shared" si="5"/>
        <v>2.6243243127989941E-3</v>
      </c>
      <c r="P26" s="69">
        <f t="shared" si="5"/>
        <v>2.8355074220253848E-3</v>
      </c>
      <c r="Q26" s="69">
        <f t="shared" si="5"/>
        <v>2.806169550274564E-3</v>
      </c>
      <c r="R26" s="69">
        <f t="shared" si="5"/>
        <v>2.9005868628371968E-3</v>
      </c>
      <c r="S26" s="69">
        <f t="shared" si="5"/>
        <v>2.8271774295504193E-3</v>
      </c>
      <c r="T26" s="69">
        <f t="shared" si="5"/>
        <v>2.7002456703536866E-3</v>
      </c>
      <c r="U26" s="69">
        <f t="shared" si="5"/>
        <v>2.5639287004419289E-3</v>
      </c>
      <c r="V26" s="69">
        <f t="shared" si="5"/>
        <v>2.2976935170627194E-3</v>
      </c>
      <c r="W26" s="69">
        <f t="shared" si="5"/>
        <v>3.1429622746332636E-3</v>
      </c>
      <c r="X26" s="69">
        <f t="shared" si="5"/>
        <v>2.7557964744748713E-3</v>
      </c>
      <c r="Y26" s="69">
        <f t="shared" si="5"/>
        <v>2.48261195339865E-3</v>
      </c>
      <c r="Z26" s="69">
        <f t="shared" si="5"/>
        <v>2.582578815564957E-3</v>
      </c>
      <c r="AA26" s="69">
        <f t="shared" si="5"/>
        <v>2.7833831381564133E-3</v>
      </c>
      <c r="AB26" s="69">
        <f t="shared" si="5"/>
        <v>2.9156061724627228E-3</v>
      </c>
      <c r="AC26" s="69">
        <f t="shared" si="5"/>
        <v>2.9211796463487496E-3</v>
      </c>
    </row>
    <row r="27" spans="1:29">
      <c r="A27" t="s">
        <v>21</v>
      </c>
      <c r="B27" t="s">
        <v>110</v>
      </c>
      <c r="C27" t="s">
        <v>128</v>
      </c>
      <c r="D27" s="69">
        <f t="shared" ref="D27:AC27" si="6">D12*10^6/km_per_mile/btu_per_pj</f>
        <v>1.1685259850230355E-3</v>
      </c>
      <c r="E27" s="69">
        <f t="shared" si="6"/>
        <v>1.0405709881636332E-3</v>
      </c>
      <c r="F27" s="69">
        <f t="shared" si="6"/>
        <v>9.6436589452182913E-4</v>
      </c>
      <c r="G27" s="69">
        <f t="shared" si="6"/>
        <v>1.1088098892379466E-3</v>
      </c>
      <c r="H27" s="69">
        <f t="shared" si="6"/>
        <v>1.0873562830818484E-3</v>
      </c>
      <c r="I27" s="69">
        <f t="shared" si="6"/>
        <v>1.2171762539117069E-3</v>
      </c>
      <c r="J27" s="69">
        <f t="shared" si="6"/>
        <v>1.2614436136862879E-3</v>
      </c>
      <c r="K27" s="69">
        <f t="shared" si="6"/>
        <v>1.2837040931903175E-3</v>
      </c>
      <c r="L27" s="69">
        <f t="shared" si="6"/>
        <v>1.1615535832101415E-3</v>
      </c>
      <c r="M27" s="69">
        <f t="shared" si="6"/>
        <v>1.2818500597096558E-3</v>
      </c>
      <c r="N27" s="69">
        <f t="shared" si="6"/>
        <v>1.2750819688284226E-3</v>
      </c>
      <c r="O27" s="69">
        <f t="shared" si="6"/>
        <v>1.1306750347298631E-3</v>
      </c>
      <c r="P27" s="69">
        <f t="shared" si="6"/>
        <v>1.3545356780809185E-3</v>
      </c>
      <c r="Q27" s="69">
        <f t="shared" si="6"/>
        <v>1.4147611834988175E-3</v>
      </c>
      <c r="R27" s="69">
        <f t="shared" si="6"/>
        <v>1.2609910458498124E-3</v>
      </c>
      <c r="S27" s="69">
        <f t="shared" si="6"/>
        <v>1.3262396906148456E-3</v>
      </c>
      <c r="T27" s="69">
        <f t="shared" si="6"/>
        <v>1.506172590408493E-3</v>
      </c>
      <c r="U27" s="69">
        <f t="shared" si="6"/>
        <v>1.3125900752115431E-3</v>
      </c>
      <c r="V27" s="69">
        <f t="shared" si="6"/>
        <v>1.3028291635915103E-3</v>
      </c>
      <c r="W27" s="69">
        <f t="shared" si="6"/>
        <v>1.1762381884101848E-3</v>
      </c>
      <c r="X27" s="69">
        <f t="shared" si="6"/>
        <v>1.151530129373552E-3</v>
      </c>
      <c r="Y27" s="69">
        <f t="shared" si="6"/>
        <v>1.3017261666991376E-3</v>
      </c>
      <c r="Z27" s="69">
        <f t="shared" si="6"/>
        <v>1.3843333968062176E-3</v>
      </c>
      <c r="AA27" s="69">
        <f t="shared" si="6"/>
        <v>1.4814419986008034E-3</v>
      </c>
      <c r="AB27" s="69">
        <f t="shared" si="6"/>
        <v>1.6361751621407018E-3</v>
      </c>
      <c r="AC27" s="69">
        <f t="shared" si="6"/>
        <v>2.0431463791829555E-3</v>
      </c>
    </row>
    <row r="29" spans="1:29">
      <c r="A29" t="s">
        <v>138</v>
      </c>
    </row>
    <row r="30" spans="1:29">
      <c r="A30" t="s">
        <v>137</v>
      </c>
    </row>
    <row r="31" spans="1:29">
      <c r="A31" s="71" t="s">
        <v>133</v>
      </c>
    </row>
    <row r="32" spans="1:29">
      <c r="A32" t="s">
        <v>134</v>
      </c>
    </row>
    <row r="33" spans="1:2">
      <c r="A33" t="s">
        <v>135</v>
      </c>
    </row>
    <row r="34" spans="1:2">
      <c r="A34" t="s">
        <v>136</v>
      </c>
    </row>
    <row r="35" spans="1:2">
      <c r="A35" s="1"/>
    </row>
    <row r="36" spans="1:2">
      <c r="A36" s="1" t="s">
        <v>139</v>
      </c>
    </row>
    <row r="37" spans="1:2">
      <c r="A37" s="12">
        <v>1.1402802162473835E-3</v>
      </c>
      <c r="B37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4.5"/>
  <cols>
    <col min="1" max="1" width="31.54296875" customWidth="1"/>
    <col min="2" max="2" width="10.54296875" customWidth="1"/>
  </cols>
  <sheetData>
    <row r="1" spans="1:4">
      <c r="A1" s="2" t="s">
        <v>13</v>
      </c>
      <c r="B1" s="3"/>
      <c r="D1" s="2" t="s">
        <v>17</v>
      </c>
    </row>
    <row r="2" spans="1:4">
      <c r="A2" t="s">
        <v>16</v>
      </c>
      <c r="B2" s="7">
        <v>0.68595041322314043</v>
      </c>
      <c r="D2" s="6" t="s">
        <v>131</v>
      </c>
    </row>
    <row r="3" spans="1:4">
      <c r="A3" t="s">
        <v>10</v>
      </c>
      <c r="B3" s="7">
        <v>0.68881036513545346</v>
      </c>
    </row>
    <row r="5" spans="1:4">
      <c r="A5" s="2" t="s">
        <v>14</v>
      </c>
      <c r="B5" s="3"/>
      <c r="D5" s="2" t="s">
        <v>17</v>
      </c>
    </row>
    <row r="6" spans="1:4">
      <c r="A6" t="s">
        <v>15</v>
      </c>
      <c r="B6">
        <v>0.55000000000000004</v>
      </c>
      <c r="D6" s="6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42</v>
      </c>
    </row>
    <row r="15" spans="1:1">
      <c r="A15" t="s">
        <v>41</v>
      </c>
    </row>
    <row r="17" spans="1:7">
      <c r="A17" s="2" t="s">
        <v>31</v>
      </c>
      <c r="B17" s="3"/>
      <c r="C17" s="3"/>
      <c r="D17" s="3"/>
      <c r="E17" s="3"/>
      <c r="F17" s="3"/>
      <c r="G17" s="3"/>
    </row>
    <row r="18" spans="1:7">
      <c r="B18" s="8" t="s">
        <v>3</v>
      </c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</row>
    <row r="19" spans="1:7">
      <c r="A19" t="s">
        <v>19</v>
      </c>
      <c r="B19" s="9">
        <v>1</v>
      </c>
      <c r="C19" s="9">
        <v>1</v>
      </c>
      <c r="D19" s="70">
        <v>1</v>
      </c>
      <c r="E19" s="9">
        <v>1</v>
      </c>
      <c r="F19" s="9">
        <v>1</v>
      </c>
      <c r="G19">
        <v>0</v>
      </c>
    </row>
    <row r="20" spans="1:7">
      <c r="A20" t="s">
        <v>10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>
        <v>0</v>
      </c>
    </row>
    <row r="21" spans="1:7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9">
        <v>1</v>
      </c>
    </row>
    <row r="22" spans="1:7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 s="9">
        <v>1</v>
      </c>
    </row>
    <row r="23" spans="1:7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 s="9">
        <v>1</v>
      </c>
    </row>
    <row r="24" spans="1:7">
      <c r="A24" t="s">
        <v>22</v>
      </c>
      <c r="B24" s="9">
        <v>1</v>
      </c>
      <c r="C24" s="9">
        <v>1</v>
      </c>
      <c r="D24" s="70">
        <v>1</v>
      </c>
      <c r="E24" s="9">
        <v>1</v>
      </c>
      <c r="F24" s="9">
        <v>1</v>
      </c>
      <c r="G24">
        <v>0</v>
      </c>
    </row>
    <row r="26" spans="1:7">
      <c r="A26" s="2" t="s">
        <v>32</v>
      </c>
      <c r="B26" s="3"/>
      <c r="C26" s="3"/>
      <c r="D26" s="3"/>
      <c r="E26" s="3"/>
      <c r="F26" s="3"/>
      <c r="G26" s="3"/>
    </row>
    <row r="27" spans="1:7">
      <c r="B27" s="8" t="s">
        <v>3</v>
      </c>
      <c r="C27" s="8" t="s">
        <v>4</v>
      </c>
      <c r="D27" s="8" t="s">
        <v>5</v>
      </c>
      <c r="E27" s="8" t="s">
        <v>6</v>
      </c>
      <c r="F27" s="8" t="s">
        <v>7</v>
      </c>
      <c r="G27" s="8" t="s">
        <v>8</v>
      </c>
    </row>
    <row r="28" spans="1:7">
      <c r="A28" t="s">
        <v>19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>
        <v>0</v>
      </c>
    </row>
    <row r="29" spans="1:7">
      <c r="A29" t="s">
        <v>10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>
        <v>0</v>
      </c>
    </row>
    <row r="30" spans="1:7">
      <c r="A30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 s="9">
        <v>1</v>
      </c>
    </row>
    <row r="31" spans="1:7">
      <c r="A31" t="s">
        <v>20</v>
      </c>
      <c r="B31">
        <v>0</v>
      </c>
      <c r="C31">
        <v>0</v>
      </c>
      <c r="D31">
        <v>0</v>
      </c>
      <c r="E31">
        <v>0</v>
      </c>
      <c r="F31">
        <v>0</v>
      </c>
      <c r="G31" s="9">
        <v>1</v>
      </c>
    </row>
    <row r="32" spans="1:7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 s="9">
        <v>1</v>
      </c>
    </row>
    <row r="33" spans="1:7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D1" workbookViewId="0">
      <selection activeCell="B38" sqref="B38"/>
    </sheetView>
  </sheetViews>
  <sheetFormatPr defaultRowHeight="14.5"/>
  <cols>
    <col min="1" max="1" width="3" style="14" customWidth="1"/>
    <col min="2" max="2" width="46" style="14" customWidth="1"/>
    <col min="3" max="29" width="9.7265625" style="14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0" ht="52.4" customHeight="1"/>
    <row r="2" spans="1:30" ht="18">
      <c r="A2" s="75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</row>
    <row r="3" spans="1:30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30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30" ht="15.5">
      <c r="A5" s="49" t="s">
        <v>141</v>
      </c>
      <c r="B5" s="47"/>
      <c r="C5" s="47"/>
      <c r="D5" s="47"/>
      <c r="E5" s="47"/>
      <c r="F5" s="47"/>
      <c r="G5" s="47"/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  <c r="S5" s="46"/>
      <c r="T5" s="46"/>
      <c r="U5" s="13"/>
      <c r="V5" s="46"/>
      <c r="W5" s="46"/>
      <c r="X5" s="46"/>
      <c r="Y5" s="46"/>
      <c r="Z5" s="46"/>
      <c r="AA5" s="46"/>
      <c r="AB5" s="13"/>
      <c r="AC5" s="13"/>
    </row>
    <row r="6" spans="1:30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30" ht="15.5">
      <c r="B7" s="47"/>
      <c r="C7" s="47"/>
      <c r="D7" s="46"/>
      <c r="E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3"/>
    </row>
    <row r="8" spans="1:30" ht="45" customHeight="1" thickBot="1">
      <c r="C8" s="76">
        <v>1990</v>
      </c>
      <c r="D8" s="76">
        <v>1991</v>
      </c>
      <c r="E8" s="76">
        <v>1992</v>
      </c>
      <c r="F8" s="76">
        <v>1993</v>
      </c>
      <c r="G8" s="76">
        <v>1994</v>
      </c>
      <c r="H8" s="76">
        <v>1995</v>
      </c>
      <c r="I8" s="76">
        <v>1996</v>
      </c>
      <c r="J8" s="76">
        <v>1997</v>
      </c>
      <c r="K8" s="76">
        <v>1998</v>
      </c>
      <c r="L8" s="76">
        <v>1999</v>
      </c>
      <c r="M8" s="76">
        <v>2000</v>
      </c>
      <c r="N8" s="76">
        <v>2001</v>
      </c>
      <c r="O8" s="76">
        <v>2002</v>
      </c>
      <c r="P8" s="76">
        <v>2003</v>
      </c>
      <c r="Q8" s="76">
        <v>2004</v>
      </c>
      <c r="R8" s="76">
        <v>2005</v>
      </c>
      <c r="S8" s="76">
        <v>2006</v>
      </c>
      <c r="T8" s="76">
        <v>2007</v>
      </c>
      <c r="U8" s="76">
        <v>2008</v>
      </c>
      <c r="V8" s="76">
        <v>2009</v>
      </c>
      <c r="W8" s="76">
        <v>2010</v>
      </c>
      <c r="X8" s="76">
        <v>2011</v>
      </c>
      <c r="Y8" s="76">
        <v>2012</v>
      </c>
      <c r="Z8" s="76">
        <v>2013</v>
      </c>
      <c r="AA8" s="76">
        <v>2014</v>
      </c>
      <c r="AB8" s="76">
        <v>2015</v>
      </c>
      <c r="AC8" s="76">
        <v>2016</v>
      </c>
      <c r="AD8" s="77" t="s">
        <v>142</v>
      </c>
    </row>
    <row r="9" spans="1:30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78"/>
    </row>
    <row r="10" spans="1:30">
      <c r="B10" s="79" t="s">
        <v>143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80" t="s">
        <v>1</v>
      </c>
    </row>
    <row r="11" spans="1:30">
      <c r="B11" s="81" t="s">
        <v>144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80" t="s">
        <v>1</v>
      </c>
    </row>
    <row r="12" spans="1:30" ht="15.5">
      <c r="B12" s="31" t="s">
        <v>145</v>
      </c>
      <c r="C12" s="26">
        <v>101.545</v>
      </c>
      <c r="D12" s="26">
        <v>96.816999999999993</v>
      </c>
      <c r="E12" s="26">
        <v>99.340999999999994</v>
      </c>
      <c r="F12" s="26">
        <v>106.964</v>
      </c>
      <c r="G12" s="26">
        <v>119.801</v>
      </c>
      <c r="H12" s="26">
        <v>114.33</v>
      </c>
      <c r="I12" s="26">
        <v>126.94799999999999</v>
      </c>
      <c r="J12" s="26">
        <v>159.20099999999999</v>
      </c>
      <c r="K12" s="26">
        <v>165.33500000000001</v>
      </c>
      <c r="L12" s="26">
        <v>161.739</v>
      </c>
      <c r="M12" s="26">
        <v>159.26300000000001</v>
      </c>
      <c r="N12" s="26">
        <v>158.79300000000001</v>
      </c>
      <c r="O12" s="26">
        <v>172.86500000000001</v>
      </c>
      <c r="P12" s="26">
        <v>165.23699999999999</v>
      </c>
      <c r="Q12" s="26">
        <v>160.196</v>
      </c>
      <c r="R12" s="26">
        <v>163.45599999999999</v>
      </c>
      <c r="S12" s="26">
        <v>164.666</v>
      </c>
      <c r="T12" s="26">
        <v>179.43700000000001</v>
      </c>
      <c r="U12" s="26">
        <v>174.89500000000001</v>
      </c>
      <c r="V12" s="26">
        <v>161.97499999999999</v>
      </c>
      <c r="W12" s="26">
        <v>196.12899999999999</v>
      </c>
      <c r="X12" s="26">
        <v>200.905</v>
      </c>
      <c r="Y12" s="26">
        <v>202.63</v>
      </c>
      <c r="Z12" s="26">
        <v>217.39</v>
      </c>
      <c r="AA12" s="26">
        <v>239.85300000000001</v>
      </c>
      <c r="AB12" s="26">
        <v>264.09899999999999</v>
      </c>
      <c r="AC12" s="26">
        <v>284.32900000000001</v>
      </c>
      <c r="AD12" s="82">
        <v>1.8000295435521196</v>
      </c>
    </row>
    <row r="13" spans="1:30" ht="15.5">
      <c r="B13" s="31" t="s">
        <v>146</v>
      </c>
      <c r="C13" s="26">
        <v>40.015000000000001</v>
      </c>
      <c r="D13" s="26">
        <v>39.840000000000003</v>
      </c>
      <c r="E13" s="26">
        <v>44.110999999999997</v>
      </c>
      <c r="F13" s="26">
        <v>45.756</v>
      </c>
      <c r="G13" s="26">
        <v>45.834000000000003</v>
      </c>
      <c r="H13" s="26">
        <v>44.002000000000002</v>
      </c>
      <c r="I13" s="26">
        <v>49.558</v>
      </c>
      <c r="J13" s="26">
        <v>58.399000000000001</v>
      </c>
      <c r="K13" s="26">
        <v>63.764000000000003</v>
      </c>
      <c r="L13" s="26">
        <v>64.89</v>
      </c>
      <c r="M13" s="26">
        <v>63.487000000000002</v>
      </c>
      <c r="N13" s="26">
        <v>66.245000000000005</v>
      </c>
      <c r="O13" s="26">
        <v>69.378</v>
      </c>
      <c r="P13" s="26">
        <v>69.611000000000004</v>
      </c>
      <c r="Q13" s="26">
        <v>69.384</v>
      </c>
      <c r="R13" s="26">
        <v>75.260999999999996</v>
      </c>
      <c r="S13" s="26">
        <v>109.812</v>
      </c>
      <c r="T13" s="26">
        <v>125.446</v>
      </c>
      <c r="U13" s="26">
        <v>113.456</v>
      </c>
      <c r="V13" s="26">
        <v>90.89</v>
      </c>
      <c r="W13" s="26">
        <v>109.761</v>
      </c>
      <c r="X13" s="26">
        <v>119.17</v>
      </c>
      <c r="Y13" s="26">
        <v>121.40600000000001</v>
      </c>
      <c r="Z13" s="26">
        <v>126.88</v>
      </c>
      <c r="AA13" s="26">
        <v>135.95099999999999</v>
      </c>
      <c r="AB13" s="26">
        <v>124.33499999999999</v>
      </c>
      <c r="AC13" s="26">
        <v>133.517</v>
      </c>
      <c r="AD13" s="82">
        <v>2.3366737473447454</v>
      </c>
    </row>
    <row r="14" spans="1:30" ht="15.5">
      <c r="B14" s="31" t="s">
        <v>147</v>
      </c>
      <c r="C14" s="26">
        <v>16.291</v>
      </c>
      <c r="D14" s="26">
        <v>10.557</v>
      </c>
      <c r="E14" s="26">
        <v>12.37</v>
      </c>
      <c r="F14" s="26">
        <v>18.347000000000001</v>
      </c>
      <c r="G14" s="26">
        <v>22.978999999999999</v>
      </c>
      <c r="H14" s="26">
        <v>25.547000000000001</v>
      </c>
      <c r="I14" s="26">
        <v>21.600999999999999</v>
      </c>
      <c r="J14" s="26">
        <v>26.99</v>
      </c>
      <c r="K14" s="26">
        <v>27.786000000000001</v>
      </c>
      <c r="L14" s="26">
        <v>31.523</v>
      </c>
      <c r="M14" s="26">
        <v>28.763000000000002</v>
      </c>
      <c r="N14" s="26">
        <v>22.155000000000001</v>
      </c>
      <c r="O14" s="26">
        <v>25.457999999999998</v>
      </c>
      <c r="P14" s="26">
        <v>24.356000000000002</v>
      </c>
      <c r="Q14" s="26">
        <v>30.385000000000002</v>
      </c>
      <c r="R14" s="26">
        <v>34.482999999999997</v>
      </c>
      <c r="S14" s="26">
        <v>37.692</v>
      </c>
      <c r="T14" s="26">
        <v>29.248000000000001</v>
      </c>
      <c r="U14" s="26">
        <v>26.808</v>
      </c>
      <c r="V14" s="26">
        <v>15.467000000000001</v>
      </c>
      <c r="W14" s="26">
        <v>19.53</v>
      </c>
      <c r="X14" s="26">
        <v>26.576000000000001</v>
      </c>
      <c r="Y14" s="26">
        <v>32.511000000000003</v>
      </c>
      <c r="Z14" s="26">
        <v>29.786999999999999</v>
      </c>
      <c r="AA14" s="26">
        <v>30.273</v>
      </c>
      <c r="AB14" s="26">
        <v>30.231000000000002</v>
      </c>
      <c r="AC14" s="26">
        <v>24.251000000000001</v>
      </c>
      <c r="AD14" s="82">
        <v>0.48861334479160279</v>
      </c>
    </row>
    <row r="15" spans="1:30">
      <c r="B15" s="81" t="s">
        <v>148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82"/>
    </row>
    <row r="16" spans="1:30" ht="15.5">
      <c r="B16" s="31" t="s">
        <v>149</v>
      </c>
      <c r="C16" s="26">
        <v>994.80700000000002</v>
      </c>
      <c r="D16" s="26">
        <v>1004.502</v>
      </c>
      <c r="E16" s="26">
        <v>1030.269</v>
      </c>
      <c r="F16" s="26">
        <v>1066.174</v>
      </c>
      <c r="G16" s="26">
        <v>1141.896</v>
      </c>
      <c r="H16" s="26">
        <v>1164.501</v>
      </c>
      <c r="I16" s="26">
        <v>1218.6220000000001</v>
      </c>
      <c r="J16" s="26">
        <v>1306.6130000000001</v>
      </c>
      <c r="K16" s="26">
        <v>1397.9549999999999</v>
      </c>
      <c r="L16" s="26">
        <v>1463.356</v>
      </c>
      <c r="M16" s="26">
        <v>1518.462</v>
      </c>
      <c r="N16" s="26">
        <v>1590.145</v>
      </c>
      <c r="O16" s="26">
        <v>1631.9670000000001</v>
      </c>
      <c r="P16" s="26">
        <v>1680.8230000000001</v>
      </c>
      <c r="Q16" s="26">
        <v>1755.874</v>
      </c>
      <c r="R16" s="26">
        <v>1807.9179999999999</v>
      </c>
      <c r="S16" s="26">
        <v>1822.9269999999999</v>
      </c>
      <c r="T16" s="26">
        <v>1944.22</v>
      </c>
      <c r="U16" s="26">
        <v>2083.893</v>
      </c>
      <c r="V16" s="26">
        <v>2174.4490000000001</v>
      </c>
      <c r="W16" s="26">
        <v>2257.7040000000002</v>
      </c>
      <c r="X16" s="26">
        <v>2337.8429999999998</v>
      </c>
      <c r="Y16" s="26">
        <v>2387.3850000000002</v>
      </c>
      <c r="Z16" s="26">
        <v>2552.7359999999999</v>
      </c>
      <c r="AA16" s="26">
        <v>2722.462</v>
      </c>
      <c r="AB16" s="26">
        <v>2913.346</v>
      </c>
      <c r="AC16" s="26">
        <v>3071.5369999999998</v>
      </c>
      <c r="AD16" s="82">
        <v>2.0875707549303533</v>
      </c>
    </row>
    <row r="17" spans="1:30" ht="15.5">
      <c r="B17" s="31" t="s">
        <v>150</v>
      </c>
      <c r="C17" s="26">
        <v>571.98</v>
      </c>
      <c r="D17" s="26">
        <v>571.56399999999996</v>
      </c>
      <c r="E17" s="26">
        <v>563.86500000000001</v>
      </c>
      <c r="F17" s="26">
        <v>566.50099999999998</v>
      </c>
      <c r="G17" s="26">
        <v>609.22199999999998</v>
      </c>
      <c r="H17" s="26">
        <v>580.80600000000004</v>
      </c>
      <c r="I17" s="26">
        <v>622.45000000000005</v>
      </c>
      <c r="J17" s="26">
        <v>636.83900000000006</v>
      </c>
      <c r="K17" s="26">
        <v>677.01900000000001</v>
      </c>
      <c r="L17" s="26">
        <v>673.01700000000005</v>
      </c>
      <c r="M17" s="26">
        <v>671.77200000000005</v>
      </c>
      <c r="N17" s="26">
        <v>719.95600000000002</v>
      </c>
      <c r="O17" s="26">
        <v>749.29499999999996</v>
      </c>
      <c r="P17" s="26">
        <v>795.66300000000001</v>
      </c>
      <c r="Q17" s="26">
        <v>852.03800000000001</v>
      </c>
      <c r="R17" s="26">
        <v>886.52700000000004</v>
      </c>
      <c r="S17" s="26">
        <v>1001.174</v>
      </c>
      <c r="T17" s="26">
        <v>1114.751</v>
      </c>
      <c r="U17" s="26">
        <v>1230.9349999999999</v>
      </c>
      <c r="V17" s="26">
        <v>1315.116</v>
      </c>
      <c r="W17" s="26">
        <v>1405.1849999999999</v>
      </c>
      <c r="X17" s="26">
        <v>1431.6869999999999</v>
      </c>
      <c r="Y17" s="26">
        <v>1449.673</v>
      </c>
      <c r="Z17" s="26">
        <v>1512.6949999999999</v>
      </c>
      <c r="AA17" s="26">
        <v>1603.0350000000001</v>
      </c>
      <c r="AB17" s="26">
        <v>1642.2670000000001</v>
      </c>
      <c r="AC17" s="26">
        <v>1692.7929999999999</v>
      </c>
      <c r="AD17" s="82">
        <v>1.9595318018112517</v>
      </c>
    </row>
    <row r="18" spans="1:30" ht="15.5">
      <c r="B18" s="31" t="s">
        <v>151</v>
      </c>
      <c r="C18" s="26">
        <v>297.12099999999998</v>
      </c>
      <c r="D18" s="26">
        <v>293.99200000000002</v>
      </c>
      <c r="E18" s="26">
        <v>291.20999999999998</v>
      </c>
      <c r="F18" s="26">
        <v>292.07900000000001</v>
      </c>
      <c r="G18" s="26">
        <v>292.25299999999999</v>
      </c>
      <c r="H18" s="26">
        <v>292.89999999999998</v>
      </c>
      <c r="I18" s="26">
        <v>281.459</v>
      </c>
      <c r="J18" s="26">
        <v>290.37299999999999</v>
      </c>
      <c r="K18" s="26">
        <v>313.786</v>
      </c>
      <c r="L18" s="26">
        <v>303.95299999999997</v>
      </c>
      <c r="M18" s="26">
        <v>301.495</v>
      </c>
      <c r="N18" s="26">
        <v>319.06299999999999</v>
      </c>
      <c r="O18" s="26">
        <v>325.34199999999998</v>
      </c>
      <c r="P18" s="26">
        <v>343.108</v>
      </c>
      <c r="Q18" s="26">
        <v>345.74</v>
      </c>
      <c r="R18" s="26">
        <v>359.39499999999998</v>
      </c>
      <c r="S18" s="26">
        <v>375.75799999999998</v>
      </c>
      <c r="T18" s="26">
        <v>386.49900000000002</v>
      </c>
      <c r="U18" s="26">
        <v>392.923</v>
      </c>
      <c r="V18" s="26">
        <v>390.76499999999999</v>
      </c>
      <c r="W18" s="26">
        <v>396.23200000000003</v>
      </c>
      <c r="X18" s="26">
        <v>415.42200000000003</v>
      </c>
      <c r="Y18" s="26">
        <v>431.61399999999998</v>
      </c>
      <c r="Z18" s="26">
        <v>432.68400000000003</v>
      </c>
      <c r="AA18" s="26">
        <v>455.00400000000002</v>
      </c>
      <c r="AB18" s="26">
        <v>464.322</v>
      </c>
      <c r="AC18" s="26">
        <v>462.90800000000002</v>
      </c>
      <c r="AD18" s="82">
        <v>0.55797806280942797</v>
      </c>
    </row>
    <row r="19" spans="1:30">
      <c r="B19" s="81" t="s">
        <v>152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82"/>
    </row>
    <row r="20" spans="1:30" ht="15.5">
      <c r="B20" s="31" t="s">
        <v>81</v>
      </c>
      <c r="C20" s="26">
        <v>21126.424070000001</v>
      </c>
      <c r="D20" s="26">
        <v>20883.356455000001</v>
      </c>
      <c r="E20" s="26">
        <v>22269.301438999999</v>
      </c>
      <c r="F20" s="26">
        <v>21733.053886000002</v>
      </c>
      <c r="G20" s="26">
        <v>21977.936000999998</v>
      </c>
      <c r="H20" s="26">
        <v>22634.650463999998</v>
      </c>
      <c r="I20" s="26">
        <v>22737.573293000001</v>
      </c>
      <c r="J20" s="26">
        <v>22609.789575999999</v>
      </c>
      <c r="K20" s="26">
        <v>22475.487349999999</v>
      </c>
      <c r="L20" s="26">
        <v>22195.059561999999</v>
      </c>
      <c r="M20" s="26">
        <v>21658.176350000002</v>
      </c>
      <c r="N20" s="26">
        <v>21160.050315</v>
      </c>
      <c r="O20" s="26">
        <v>21472.196248</v>
      </c>
      <c r="P20" s="26">
        <v>21301.611412999999</v>
      </c>
      <c r="Q20" s="26">
        <v>20966.512999999999</v>
      </c>
      <c r="R20" s="26">
        <v>20895.861579</v>
      </c>
      <c r="S20" s="26">
        <v>20707.908167000001</v>
      </c>
      <c r="T20" s="26">
        <v>20798.270691999998</v>
      </c>
      <c r="U20" s="26">
        <v>19528.900893000002</v>
      </c>
      <c r="V20" s="26">
        <v>19233.956322999999</v>
      </c>
      <c r="W20" s="26">
        <v>19413.604155000001</v>
      </c>
      <c r="X20" s="26">
        <v>19078.504021000001</v>
      </c>
      <c r="Y20" s="26">
        <v>19298.008399999999</v>
      </c>
      <c r="Z20" s="26">
        <v>19004.920748</v>
      </c>
      <c r="AA20" s="26">
        <v>17875.837826999999</v>
      </c>
      <c r="AB20" s="26">
        <v>17620.311612000001</v>
      </c>
      <c r="AC20" s="26">
        <v>17829.616511</v>
      </c>
      <c r="AD20" s="82">
        <v>-0.15605137661141344</v>
      </c>
    </row>
    <row r="21" spans="1:30" ht="15.5">
      <c r="B21" s="31" t="s">
        <v>153</v>
      </c>
      <c r="C21" s="26">
        <v>21662.733017999999</v>
      </c>
      <c r="D21" s="26">
        <v>21784.138999999999</v>
      </c>
      <c r="E21" s="26">
        <v>23304.596537000001</v>
      </c>
      <c r="F21" s="26">
        <v>24351.250871</v>
      </c>
      <c r="G21" s="26">
        <v>24676.543624999998</v>
      </c>
      <c r="H21" s="26">
        <v>26841.782328000001</v>
      </c>
      <c r="I21" s="26">
        <v>25440.162494</v>
      </c>
      <c r="J21" s="26">
        <v>25668.973305</v>
      </c>
      <c r="K21" s="26">
        <v>25107.529881999999</v>
      </c>
      <c r="L21" s="26">
        <v>26412.943033</v>
      </c>
      <c r="M21" s="26">
        <v>24977.975693</v>
      </c>
      <c r="N21" s="26">
        <v>26506.288860000001</v>
      </c>
      <c r="O21" s="26">
        <v>24559.595161000001</v>
      </c>
      <c r="P21" s="26">
        <v>27227.622642999999</v>
      </c>
      <c r="Q21" s="26">
        <v>28330.832187</v>
      </c>
      <c r="R21" s="26">
        <v>25171.435455999999</v>
      </c>
      <c r="S21" s="26">
        <v>28540.187426</v>
      </c>
      <c r="T21" s="26">
        <v>26787.203541999999</v>
      </c>
      <c r="U21" s="26">
        <v>25076.936592999999</v>
      </c>
      <c r="V21" s="26">
        <v>23434.834662000001</v>
      </c>
      <c r="W21" s="26">
        <v>26353.019342</v>
      </c>
      <c r="X21" s="26">
        <v>25634.448057000001</v>
      </c>
      <c r="Y21" s="26">
        <v>25497.983867999999</v>
      </c>
      <c r="Z21" s="26">
        <v>26003.977210000001</v>
      </c>
      <c r="AA21" s="26">
        <v>24765.866438000001</v>
      </c>
      <c r="AB21" s="26">
        <v>23475.394955</v>
      </c>
      <c r="AC21" s="26">
        <v>22461.780015</v>
      </c>
      <c r="AD21" s="82">
        <v>3.6885788895429705E-2</v>
      </c>
    </row>
    <row r="22" spans="1:30" ht="15.5">
      <c r="B22" s="31" t="s">
        <v>154</v>
      </c>
      <c r="C22" s="26">
        <v>51885.645028999999</v>
      </c>
      <c r="D22" s="26">
        <v>47827.414506000001</v>
      </c>
      <c r="E22" s="26">
        <v>50117.879362</v>
      </c>
      <c r="F22" s="26">
        <v>56253.801506999996</v>
      </c>
      <c r="G22" s="26">
        <v>65437.125138000003</v>
      </c>
      <c r="H22" s="26">
        <v>70537.812938000003</v>
      </c>
      <c r="I22" s="26">
        <v>76752.971823999993</v>
      </c>
      <c r="J22" s="26">
        <v>81938.704702000003</v>
      </c>
      <c r="K22" s="26">
        <v>78866.193136999995</v>
      </c>
      <c r="L22" s="26">
        <v>86413.611531000002</v>
      </c>
      <c r="M22" s="26">
        <v>93281.100877000004</v>
      </c>
      <c r="N22" s="26">
        <v>83963.591182999997</v>
      </c>
      <c r="O22" s="26">
        <v>82549.953213999994</v>
      </c>
      <c r="P22" s="26">
        <v>85738.819117000006</v>
      </c>
      <c r="Q22" s="26">
        <v>90366.877315000005</v>
      </c>
      <c r="R22" s="26">
        <v>93719.501749000003</v>
      </c>
      <c r="S22" s="26">
        <v>86679.152457999997</v>
      </c>
      <c r="T22" s="26">
        <v>86875.259774000006</v>
      </c>
      <c r="U22" s="26">
        <v>85455.002888999996</v>
      </c>
      <c r="V22" s="26">
        <v>89786.961018999995</v>
      </c>
      <c r="W22" s="26">
        <v>91581.659843999994</v>
      </c>
      <c r="X22" s="26">
        <v>92805.519765999998</v>
      </c>
      <c r="Y22" s="26">
        <v>90688.598601999998</v>
      </c>
      <c r="Z22" s="26">
        <v>92183.629606000002</v>
      </c>
      <c r="AA22" s="26">
        <v>89230.954029999994</v>
      </c>
      <c r="AB22" s="26">
        <v>83597.039644000004</v>
      </c>
      <c r="AC22" s="26">
        <v>77791.281235999995</v>
      </c>
      <c r="AD22" s="82">
        <v>0.49928330258823572</v>
      </c>
    </row>
    <row r="23" spans="1:30">
      <c r="B23" s="81" t="s">
        <v>155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82"/>
    </row>
    <row r="24" spans="1:30" ht="15.5">
      <c r="B24" s="31" t="s">
        <v>156</v>
      </c>
      <c r="AD24" s="82"/>
    </row>
    <row r="25" spans="1:30" ht="15.5">
      <c r="A25" s="83"/>
      <c r="B25" s="84" t="s">
        <v>157</v>
      </c>
      <c r="C25" s="85">
        <v>13.318521</v>
      </c>
      <c r="D25" s="85">
        <v>13.082992000000001</v>
      </c>
      <c r="E25" s="85">
        <v>12.923438000000001</v>
      </c>
      <c r="F25" s="85">
        <v>12.783480000000001</v>
      </c>
      <c r="G25" s="85">
        <v>12.766647000000001</v>
      </c>
      <c r="H25" s="85">
        <v>12.707941</v>
      </c>
      <c r="I25" s="85">
        <v>12.678328</v>
      </c>
      <c r="J25" s="85">
        <v>12.652678</v>
      </c>
      <c r="K25" s="85">
        <v>12.621978</v>
      </c>
      <c r="L25" s="85">
        <v>12.610773999999999</v>
      </c>
      <c r="M25" s="85">
        <v>12.55485</v>
      </c>
      <c r="N25" s="85">
        <v>12.419266</v>
      </c>
      <c r="O25" s="85">
        <v>12.360905000000001</v>
      </c>
      <c r="P25" s="85">
        <v>12.280627000000001</v>
      </c>
      <c r="Q25" s="85">
        <v>12.213450999999999</v>
      </c>
      <c r="R25" s="85">
        <v>12.138301</v>
      </c>
      <c r="S25" s="85">
        <v>12.086879</v>
      </c>
      <c r="T25" s="85">
        <v>12.095578</v>
      </c>
      <c r="U25" s="85">
        <v>11.991762</v>
      </c>
      <c r="V25" s="85">
        <v>11.882004999999999</v>
      </c>
      <c r="W25" s="85">
        <v>11.793396</v>
      </c>
      <c r="X25" s="85">
        <v>11.741993000000001</v>
      </c>
      <c r="Y25" s="85">
        <v>11.711016000000001</v>
      </c>
      <c r="Z25" s="85">
        <v>11.587342</v>
      </c>
      <c r="AA25" s="85">
        <v>11.560936</v>
      </c>
      <c r="AB25" s="85">
        <v>11.211169999999999</v>
      </c>
      <c r="AC25" s="85">
        <v>11.110139999999999</v>
      </c>
      <c r="AD25" s="86">
        <v>-0.16581278056324733</v>
      </c>
    </row>
    <row r="26" spans="1:30" ht="15.5">
      <c r="A26" s="83"/>
      <c r="B26" s="84" t="s">
        <v>158</v>
      </c>
      <c r="C26" s="85">
        <v>10.132482</v>
      </c>
      <c r="D26" s="85">
        <v>10.341813</v>
      </c>
      <c r="E26" s="85">
        <v>10.392545999999999</v>
      </c>
      <c r="F26" s="85">
        <v>10.711328999999999</v>
      </c>
      <c r="G26" s="85">
        <v>11.090408</v>
      </c>
      <c r="H26" s="85">
        <v>11.419589</v>
      </c>
      <c r="I26" s="85">
        <v>11.723661999999999</v>
      </c>
      <c r="J26" s="85">
        <v>11.827691</v>
      </c>
      <c r="K26" s="85">
        <v>12.054285999999999</v>
      </c>
      <c r="L26" s="85">
        <v>12.142061</v>
      </c>
      <c r="M26" s="85">
        <v>12.288573</v>
      </c>
      <c r="N26" s="85">
        <v>12.31861</v>
      </c>
      <c r="O26" s="85">
        <v>12.537964000000001</v>
      </c>
      <c r="P26" s="85">
        <v>12.454613</v>
      </c>
      <c r="Q26" s="85">
        <v>12.394024</v>
      </c>
      <c r="R26" s="85">
        <v>12.368705</v>
      </c>
      <c r="S26" s="85">
        <v>12.422646</v>
      </c>
      <c r="T26" s="85">
        <v>12.367853999999999</v>
      </c>
      <c r="U26" s="85">
        <v>11.924262000000001</v>
      </c>
      <c r="V26" s="85">
        <v>11.454181</v>
      </c>
      <c r="W26" s="85">
        <v>10.954459999999999</v>
      </c>
      <c r="X26" s="85">
        <v>10.471962</v>
      </c>
      <c r="Y26" s="85">
        <v>9.9987849999999998</v>
      </c>
      <c r="Z26" s="85">
        <v>9.6327289999999994</v>
      </c>
      <c r="AA26" s="85">
        <v>9.2927339999999994</v>
      </c>
      <c r="AB26" s="85">
        <v>9.1654140000000002</v>
      </c>
      <c r="AC26" s="85">
        <v>9.0811399999999995</v>
      </c>
      <c r="AD26" s="86">
        <v>-0.10375957243249978</v>
      </c>
    </row>
    <row r="27" spans="1:30" ht="15.5">
      <c r="B27" s="31" t="s">
        <v>159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86"/>
    </row>
    <row r="28" spans="1:30" ht="15.5">
      <c r="A28" s="83"/>
      <c r="B28" s="84" t="s">
        <v>157</v>
      </c>
      <c r="C28" s="85">
        <v>27.1</v>
      </c>
      <c r="D28" s="85">
        <v>26.87</v>
      </c>
      <c r="E28" s="85">
        <v>26.68</v>
      </c>
      <c r="F28" s="85">
        <v>26.5</v>
      </c>
      <c r="G28" s="85">
        <v>26.44</v>
      </c>
      <c r="H28" s="85">
        <v>26.21</v>
      </c>
      <c r="I28" s="85">
        <v>26.1</v>
      </c>
      <c r="J28" s="85">
        <v>26.02</v>
      </c>
      <c r="K28" s="85">
        <v>25.88</v>
      </c>
      <c r="L28" s="85">
        <v>25.68</v>
      </c>
      <c r="M28" s="85">
        <v>25.59</v>
      </c>
      <c r="N28" s="85">
        <v>25.75</v>
      </c>
      <c r="O28" s="85">
        <v>25.67</v>
      </c>
      <c r="P28" s="85">
        <v>25.47</v>
      </c>
      <c r="Q28" s="85">
        <v>25.38</v>
      </c>
      <c r="R28" s="85">
        <v>25.295400999999998</v>
      </c>
      <c r="S28" s="85">
        <v>22.962546</v>
      </c>
      <c r="T28" s="85">
        <v>22.041851000000001</v>
      </c>
      <c r="U28" s="85">
        <v>23.161760000000001</v>
      </c>
      <c r="V28" s="85">
        <v>25.323687</v>
      </c>
      <c r="W28" s="85">
        <v>23.182594999999999</v>
      </c>
      <c r="X28" s="85">
        <v>23.030463000000001</v>
      </c>
      <c r="Y28" s="85">
        <v>22.750477</v>
      </c>
      <c r="Z28" s="85">
        <v>22.368113000000001</v>
      </c>
      <c r="AA28" s="85">
        <v>22.090451000000002</v>
      </c>
      <c r="AB28" s="85">
        <v>21.33</v>
      </c>
      <c r="AC28" s="85">
        <v>21.02</v>
      </c>
      <c r="AD28" s="86">
        <v>-0.22435424354243549</v>
      </c>
    </row>
    <row r="29" spans="1:30" ht="15.5">
      <c r="A29" s="83"/>
      <c r="B29" s="84" t="s">
        <v>158</v>
      </c>
      <c r="C29" s="85">
        <v>27.57</v>
      </c>
      <c r="D29" s="85">
        <v>27.36</v>
      </c>
      <c r="E29" s="85">
        <v>27.18</v>
      </c>
      <c r="F29" s="85">
        <v>27.02</v>
      </c>
      <c r="G29" s="85">
        <v>26.84</v>
      </c>
      <c r="H29" s="85">
        <v>26.7</v>
      </c>
      <c r="I29" s="85">
        <v>26.79</v>
      </c>
      <c r="J29" s="85">
        <v>26.6</v>
      </c>
      <c r="K29" s="85">
        <v>26.49</v>
      </c>
      <c r="L29" s="85">
        <v>26.33</v>
      </c>
      <c r="M29" s="85">
        <v>26.29</v>
      </c>
      <c r="N29" s="85">
        <v>26.24</v>
      </c>
      <c r="O29" s="85">
        <v>26.18</v>
      </c>
      <c r="P29" s="85">
        <v>26.1</v>
      </c>
      <c r="Q29" s="85">
        <v>26.05</v>
      </c>
      <c r="R29" s="85">
        <v>25.98</v>
      </c>
      <c r="S29" s="85">
        <v>23.3</v>
      </c>
      <c r="T29" s="85">
        <v>23.59</v>
      </c>
      <c r="U29" s="85">
        <v>23.31</v>
      </c>
      <c r="V29" s="85">
        <v>24.35</v>
      </c>
      <c r="W29" s="85">
        <v>23.16</v>
      </c>
      <c r="X29" s="85">
        <v>22.8</v>
      </c>
      <c r="Y29" s="85">
        <v>22.44</v>
      </c>
      <c r="Z29" s="85">
        <v>22.08</v>
      </c>
      <c r="AA29" s="85">
        <v>21.72</v>
      </c>
      <c r="AB29" s="85">
        <v>21.36</v>
      </c>
      <c r="AC29" s="85">
        <v>21</v>
      </c>
      <c r="AD29" s="86">
        <v>-0.23830250272034825</v>
      </c>
    </row>
    <row r="30" spans="1:30" ht="15.5">
      <c r="B30" s="31" t="s">
        <v>154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86"/>
    </row>
    <row r="31" spans="1:30" ht="15.5">
      <c r="A31" s="83"/>
      <c r="B31" s="84" t="s">
        <v>158</v>
      </c>
      <c r="C31" s="85">
        <v>42.533200000000001</v>
      </c>
      <c r="D31" s="85">
        <v>42.068145999999999</v>
      </c>
      <c r="E31" s="85">
        <v>41.519440000000003</v>
      </c>
      <c r="F31" s="85">
        <v>41.060142999999997</v>
      </c>
      <c r="G31" s="85">
        <v>40.527557000000002</v>
      </c>
      <c r="H31" s="85">
        <v>39.950220000000002</v>
      </c>
      <c r="I31" s="85">
        <v>40.327334</v>
      </c>
      <c r="J31" s="85">
        <v>39.705095</v>
      </c>
      <c r="K31" s="85">
        <v>39.101554999999998</v>
      </c>
      <c r="L31" s="85">
        <v>38.491317000000002</v>
      </c>
      <c r="M31" s="85">
        <v>37.895294999999997</v>
      </c>
      <c r="N31" s="85">
        <v>37.302484999999997</v>
      </c>
      <c r="O31" s="85">
        <v>36.721024999999997</v>
      </c>
      <c r="P31" s="85">
        <v>36.125537000000001</v>
      </c>
      <c r="Q31" s="85">
        <v>35.526012999999999</v>
      </c>
      <c r="R31" s="85">
        <v>34.860962999999998</v>
      </c>
      <c r="S31" s="85">
        <v>34.88252</v>
      </c>
      <c r="T31" s="85">
        <v>35.279353999999998</v>
      </c>
      <c r="U31" s="85">
        <v>35.578397000000002</v>
      </c>
      <c r="V31" s="85">
        <v>33.512098000000002</v>
      </c>
      <c r="W31" s="85">
        <v>33.546773000000002</v>
      </c>
      <c r="X31" s="85">
        <v>33.158589999999997</v>
      </c>
      <c r="Y31" s="85">
        <v>32.718114999999997</v>
      </c>
      <c r="Z31" s="85">
        <v>32.367552000000003</v>
      </c>
      <c r="AA31" s="85">
        <v>31.953109000000001</v>
      </c>
      <c r="AB31" s="85">
        <v>31.558862000000001</v>
      </c>
      <c r="AC31" s="85">
        <v>31.132171</v>
      </c>
      <c r="AD31" s="86">
        <v>-0.26805011144235569</v>
      </c>
    </row>
    <row r="32" spans="1:30" ht="15.5">
      <c r="B32" s="37" t="s">
        <v>160</v>
      </c>
      <c r="AD32" s="87" t="s">
        <v>1</v>
      </c>
    </row>
    <row r="33" spans="1:31" ht="15.5">
      <c r="B33" s="34" t="s">
        <v>161</v>
      </c>
      <c r="C33" s="88" t="s">
        <v>162</v>
      </c>
      <c r="D33" s="88" t="s">
        <v>163</v>
      </c>
      <c r="E33" s="88" t="s">
        <v>163</v>
      </c>
      <c r="F33" s="88" t="s">
        <v>164</v>
      </c>
      <c r="G33" s="88" t="s">
        <v>164</v>
      </c>
      <c r="H33" s="88" t="s">
        <v>165</v>
      </c>
      <c r="I33" s="88" t="s">
        <v>165</v>
      </c>
      <c r="J33" s="88" t="s">
        <v>165</v>
      </c>
      <c r="K33" s="88" t="s">
        <v>165</v>
      </c>
      <c r="L33" s="88" t="s">
        <v>165</v>
      </c>
      <c r="M33" s="88" t="s">
        <v>165</v>
      </c>
      <c r="N33" s="88" t="s">
        <v>165</v>
      </c>
      <c r="O33" s="88" t="s">
        <v>165</v>
      </c>
      <c r="P33" s="88" t="s">
        <v>165</v>
      </c>
      <c r="Q33" s="88" t="s">
        <v>165</v>
      </c>
      <c r="R33" s="61">
        <v>11.2</v>
      </c>
      <c r="S33" s="61">
        <v>10.9</v>
      </c>
      <c r="T33" s="61">
        <v>10.6</v>
      </c>
      <c r="U33" s="61">
        <v>10.5</v>
      </c>
      <c r="V33" s="61">
        <v>10.199999999999999</v>
      </c>
      <c r="W33" s="61">
        <v>10</v>
      </c>
      <c r="X33" s="61" t="s">
        <v>59</v>
      </c>
      <c r="Y33" s="61" t="s">
        <v>59</v>
      </c>
      <c r="Z33" s="61" t="s">
        <v>59</v>
      </c>
      <c r="AA33" s="61" t="s">
        <v>59</v>
      </c>
      <c r="AB33" s="61" t="s">
        <v>59</v>
      </c>
      <c r="AC33" s="61" t="s">
        <v>59</v>
      </c>
      <c r="AD33" s="87">
        <v>-0.15254237288135597</v>
      </c>
    </row>
    <row r="34" spans="1:31" ht="15.5">
      <c r="B34" s="34" t="s">
        <v>166</v>
      </c>
      <c r="C34" s="88" t="s">
        <v>165</v>
      </c>
      <c r="D34" s="88" t="s">
        <v>167</v>
      </c>
      <c r="E34" s="88" t="s">
        <v>168</v>
      </c>
      <c r="F34" s="88" t="s">
        <v>167</v>
      </c>
      <c r="G34" s="88" t="s">
        <v>164</v>
      </c>
      <c r="H34" s="88" t="s">
        <v>164</v>
      </c>
      <c r="I34" s="88" t="s">
        <v>168</v>
      </c>
      <c r="J34" s="88" t="s">
        <v>168</v>
      </c>
      <c r="K34" s="88" t="s">
        <v>169</v>
      </c>
      <c r="L34" s="88" t="s">
        <v>168</v>
      </c>
      <c r="M34" s="88" t="s">
        <v>167</v>
      </c>
      <c r="N34" s="88" t="s">
        <v>170</v>
      </c>
      <c r="O34" s="88" t="s">
        <v>170</v>
      </c>
      <c r="P34" s="88" t="s">
        <v>171</v>
      </c>
      <c r="Q34" s="88" t="s">
        <v>172</v>
      </c>
      <c r="R34" s="61">
        <v>10.6</v>
      </c>
      <c r="S34" s="61">
        <v>10.4</v>
      </c>
      <c r="T34" s="61">
        <v>10.1</v>
      </c>
      <c r="U34" s="61">
        <v>9.5</v>
      </c>
      <c r="V34" s="61">
        <v>9.1</v>
      </c>
      <c r="W34" s="61">
        <v>8.5</v>
      </c>
      <c r="X34" s="61" t="s">
        <v>59</v>
      </c>
      <c r="Y34" s="61" t="s">
        <v>59</v>
      </c>
      <c r="Z34" s="61" t="s">
        <v>59</v>
      </c>
      <c r="AA34" s="61" t="s">
        <v>59</v>
      </c>
      <c r="AB34" s="61" t="s">
        <v>59</v>
      </c>
      <c r="AC34" s="61" t="s">
        <v>59</v>
      </c>
      <c r="AD34" s="87">
        <v>-0.25438596491228072</v>
      </c>
    </row>
    <row r="35" spans="1:31">
      <c r="A35" s="83"/>
      <c r="B35" s="89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31">
      <c r="A36" s="15" t="s">
        <v>173</v>
      </c>
      <c r="C36" s="85"/>
      <c r="D36" s="85"/>
      <c r="E36" s="85"/>
      <c r="F36" s="85"/>
      <c r="G36" s="85"/>
      <c r="H36" s="85"/>
      <c r="I36" s="85"/>
      <c r="J36" s="85"/>
      <c r="K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D36" s="85"/>
      <c r="AE36" s="85"/>
    </row>
    <row r="37" spans="1:31">
      <c r="A37" s="14" t="s">
        <v>174</v>
      </c>
      <c r="C37" s="90"/>
      <c r="D37" s="90"/>
      <c r="E37" s="90"/>
      <c r="F37" s="90"/>
      <c r="G37" s="90"/>
      <c r="H37" s="90"/>
      <c r="I37" s="90"/>
      <c r="J37" s="90"/>
      <c r="K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D37" s="90"/>
      <c r="AE37" s="91"/>
    </row>
    <row r="38" spans="1:31">
      <c r="A38" s="14" t="s">
        <v>175</v>
      </c>
      <c r="B38" s="26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3"/>
      <c r="V38" s="15"/>
      <c r="W38" s="15"/>
      <c r="X38" s="15"/>
      <c r="Y38" s="15"/>
      <c r="Z38" s="15"/>
      <c r="AA38" s="15"/>
      <c r="AB38" s="15"/>
      <c r="AC38" s="15"/>
    </row>
    <row r="39" spans="1:31">
      <c r="A39" s="15" t="s">
        <v>176</v>
      </c>
      <c r="B39" s="26"/>
      <c r="U39" s="13"/>
    </row>
    <row r="40" spans="1:31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31">
      <c r="A41" s="16" t="s">
        <v>43</v>
      </c>
      <c r="V41" s="13"/>
      <c r="W41" s="13"/>
      <c r="X41" s="13"/>
      <c r="Y41" s="13"/>
      <c r="Z41" s="13"/>
      <c r="AA41" s="13"/>
      <c r="AB41" s="13"/>
      <c r="AC41" s="13"/>
    </row>
    <row r="42" spans="1:31">
      <c r="A42" s="14" t="s">
        <v>177</v>
      </c>
      <c r="V42" s="13"/>
      <c r="W42" s="13"/>
      <c r="X42" s="13"/>
      <c r="Y42" s="13"/>
      <c r="Z42" s="13"/>
      <c r="AA42" s="13"/>
    </row>
    <row r="43" spans="1:31">
      <c r="A43" s="92" t="s">
        <v>178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V43" s="94"/>
      <c r="W43" s="94"/>
      <c r="X43" s="94"/>
      <c r="Y43" s="94"/>
      <c r="Z43" s="94"/>
      <c r="AA43" s="94"/>
      <c r="AB43" s="94"/>
      <c r="AC43" s="94"/>
    </row>
    <row r="44" spans="1:31">
      <c r="A44" s="92" t="s">
        <v>179</v>
      </c>
      <c r="B44" s="93"/>
      <c r="C44" s="93"/>
      <c r="D44" s="93"/>
      <c r="E44" s="93"/>
      <c r="F44" s="93"/>
      <c r="G44" s="93"/>
      <c r="H44" s="93"/>
      <c r="I44" s="93"/>
      <c r="J44" s="93"/>
      <c r="V44" s="94"/>
      <c r="W44" s="94"/>
      <c r="X44" s="94"/>
      <c r="Y44" s="94"/>
      <c r="Z44" s="94"/>
      <c r="AA44" s="94"/>
      <c r="AB44" s="94"/>
      <c r="AC44" s="94"/>
    </row>
    <row r="45" spans="1:31">
      <c r="A45" s="92" t="s">
        <v>180</v>
      </c>
      <c r="B45" s="93"/>
      <c r="C45" s="93"/>
      <c r="D45" s="93"/>
      <c r="E45" s="93"/>
      <c r="F45" s="93"/>
      <c r="G45" s="93"/>
      <c r="H45" s="93"/>
      <c r="I45" s="93"/>
      <c r="J45" s="93"/>
      <c r="V45" s="94"/>
      <c r="W45" s="94"/>
      <c r="X45" s="94"/>
      <c r="Y45" s="94"/>
      <c r="Z45" s="94"/>
      <c r="AA45" s="94"/>
      <c r="AB45" s="94"/>
      <c r="AC45" s="94"/>
    </row>
    <row r="46" spans="1:31">
      <c r="A46" s="92" t="s">
        <v>181</v>
      </c>
      <c r="B46" s="93"/>
      <c r="C46" s="93"/>
      <c r="D46" s="93"/>
      <c r="E46" s="93"/>
      <c r="F46" s="93"/>
      <c r="G46" s="93"/>
      <c r="H46" s="93"/>
      <c r="I46" s="93"/>
      <c r="J46" s="93"/>
      <c r="V46" s="94"/>
      <c r="W46" s="94"/>
      <c r="X46" s="94"/>
      <c r="Y46" s="94"/>
      <c r="Z46" s="94"/>
      <c r="AA46" s="94"/>
      <c r="AB46" s="94"/>
      <c r="AC46" s="94"/>
    </row>
    <row r="47" spans="1:31">
      <c r="A47" s="92" t="s">
        <v>182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V47" s="94"/>
      <c r="W47" s="94"/>
      <c r="X47" s="94"/>
      <c r="Y47" s="94"/>
      <c r="Z47" s="94"/>
      <c r="AA47" s="94"/>
      <c r="AB47" s="94"/>
      <c r="AC47" s="94"/>
    </row>
    <row r="48" spans="1:31">
      <c r="A48" s="15"/>
      <c r="U48" s="13"/>
    </row>
    <row r="50" spans="1:2">
      <c r="A50" s="15"/>
      <c r="B50" s="14" t="s">
        <v>90</v>
      </c>
    </row>
    <row r="52" spans="1:2">
      <c r="A52" s="15"/>
    </row>
    <row r="53" spans="1:2">
      <c r="A53" s="15"/>
    </row>
    <row r="56" spans="1:2">
      <c r="A56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topLeftCell="C109" workbookViewId="0">
      <selection activeCell="C27" sqref="C22:C27"/>
    </sheetView>
  </sheetViews>
  <sheetFormatPr defaultRowHeight="14.5"/>
  <cols>
    <col min="1" max="1" width="3" customWidth="1"/>
    <col min="2" max="2" width="45.453125" customWidth="1"/>
    <col min="20" max="29" width="9.1796875" style="5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29" ht="52.4" customHeight="1"/>
    <row r="2" spans="1:29" ht="17.5"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6"/>
      <c r="V2" s="96"/>
      <c r="W2" s="96"/>
      <c r="X2" s="96"/>
      <c r="Y2" s="96"/>
      <c r="Z2" s="96"/>
      <c r="AA2" s="96"/>
      <c r="AB2" s="96"/>
      <c r="AC2" s="96"/>
    </row>
    <row r="5" spans="1:29" ht="18">
      <c r="A5" s="97" t="s">
        <v>183</v>
      </c>
      <c r="L5" s="8"/>
      <c r="M5" s="8"/>
      <c r="N5" s="8"/>
      <c r="O5" s="8"/>
      <c r="P5" s="8"/>
      <c r="Q5" s="8"/>
      <c r="R5" s="8"/>
      <c r="S5" s="8"/>
      <c r="T5" s="98"/>
      <c r="V5" s="98"/>
      <c r="W5" s="98"/>
      <c r="X5" s="98"/>
      <c r="Y5" s="98"/>
      <c r="AA5" s="98"/>
      <c r="AB5" s="98"/>
      <c r="AC5" s="98"/>
    </row>
    <row r="7" spans="1:29" ht="15.5">
      <c r="A7" s="99" t="s">
        <v>140</v>
      </c>
      <c r="F7" s="8"/>
      <c r="L7" s="8"/>
      <c r="M7" s="8"/>
      <c r="N7" s="8"/>
      <c r="O7" s="8"/>
    </row>
    <row r="8" spans="1:29" ht="15.5">
      <c r="A8" s="99" t="s">
        <v>184</v>
      </c>
      <c r="B8" s="100"/>
      <c r="C8" s="100"/>
      <c r="D8" s="100"/>
      <c r="E8" s="100"/>
      <c r="F8" s="100"/>
      <c r="G8" s="100"/>
      <c r="H8" s="101"/>
      <c r="I8" s="101"/>
      <c r="J8" s="101"/>
      <c r="K8" s="101"/>
      <c r="L8" s="102"/>
      <c r="M8" s="102"/>
      <c r="N8" s="102"/>
      <c r="O8" s="102"/>
    </row>
    <row r="10" spans="1:29" ht="15.5">
      <c r="C10" s="101"/>
      <c r="D10" s="101"/>
      <c r="E10" s="102"/>
      <c r="F10" s="102"/>
      <c r="H10" s="5"/>
      <c r="I10" s="5"/>
      <c r="J10" s="5"/>
      <c r="K10" s="5"/>
      <c r="L10" s="102"/>
    </row>
    <row r="11" spans="1:29">
      <c r="C11" s="103">
        <v>1990</v>
      </c>
      <c r="D11" s="103">
        <v>1991</v>
      </c>
      <c r="E11" s="103">
        <v>1992</v>
      </c>
      <c r="F11" s="103">
        <v>1993</v>
      </c>
      <c r="G11" s="103">
        <v>1994</v>
      </c>
      <c r="H11" s="103">
        <v>1995</v>
      </c>
      <c r="I11" s="103">
        <v>1996</v>
      </c>
      <c r="J11" s="103">
        <v>1997</v>
      </c>
      <c r="K11" s="103">
        <v>1998</v>
      </c>
      <c r="L11" s="103">
        <v>1999</v>
      </c>
      <c r="M11" s="103">
        <v>2000</v>
      </c>
      <c r="N11" s="103">
        <v>2001</v>
      </c>
      <c r="O11" s="103">
        <v>2002</v>
      </c>
      <c r="P11" s="103">
        <v>2003</v>
      </c>
      <c r="Q11" s="103">
        <v>2004</v>
      </c>
      <c r="R11" s="103">
        <v>2005</v>
      </c>
      <c r="S11" s="103">
        <v>2006</v>
      </c>
      <c r="T11" s="104">
        <v>2007</v>
      </c>
      <c r="U11" s="104">
        <v>2008</v>
      </c>
      <c r="V11" s="104">
        <v>2009</v>
      </c>
      <c r="W11" s="104">
        <v>2010</v>
      </c>
      <c r="X11" s="104">
        <v>2011</v>
      </c>
      <c r="Y11" s="104">
        <v>2012</v>
      </c>
      <c r="Z11" s="104">
        <v>2013</v>
      </c>
      <c r="AA11" s="104">
        <v>2014</v>
      </c>
      <c r="AB11" s="104">
        <v>2015</v>
      </c>
      <c r="AC11" s="104">
        <v>2016</v>
      </c>
    </row>
    <row r="13" spans="1:29">
      <c r="A13" s="105"/>
      <c r="B13" s="106" t="s">
        <v>185</v>
      </c>
      <c r="C13" s="107">
        <v>120.592119</v>
      </c>
      <c r="D13" s="107">
        <v>120.307597</v>
      </c>
      <c r="E13" s="107">
        <v>126.044827</v>
      </c>
      <c r="F13" s="107">
        <v>131.31686199999999</v>
      </c>
      <c r="G13" s="107">
        <v>142.31816599999999</v>
      </c>
      <c r="H13" s="107">
        <v>147.69779</v>
      </c>
      <c r="I13" s="107">
        <v>148.931084</v>
      </c>
      <c r="J13" s="107">
        <v>153.895928</v>
      </c>
      <c r="K13" s="107">
        <v>159.970946</v>
      </c>
      <c r="L13" s="107">
        <v>166.61323899999999</v>
      </c>
      <c r="M13" s="107">
        <v>157.09789900000001</v>
      </c>
      <c r="N13" s="107">
        <v>179.694919</v>
      </c>
      <c r="O13" s="107">
        <v>173.37203099999999</v>
      </c>
      <c r="P13" s="107">
        <v>203.39013700000001</v>
      </c>
      <c r="Q13" s="107">
        <v>225.75824</v>
      </c>
      <c r="R13" s="107">
        <v>208.36560800000001</v>
      </c>
      <c r="S13" s="107">
        <v>240.99392700000001</v>
      </c>
      <c r="T13" s="108">
        <v>247.28100699999999</v>
      </c>
      <c r="U13" s="108">
        <v>261.26336600000002</v>
      </c>
      <c r="V13" s="108">
        <v>278.92748399999999</v>
      </c>
      <c r="W13" s="108">
        <v>312.78450800000002</v>
      </c>
      <c r="X13" s="108">
        <v>305.76892099999998</v>
      </c>
      <c r="Y13" s="108">
        <v>302.958888</v>
      </c>
      <c r="Z13" s="108">
        <v>317.50248800000003</v>
      </c>
      <c r="AA13" s="108">
        <v>315.07512700000001</v>
      </c>
      <c r="AB13" s="108">
        <v>300.80515800000001</v>
      </c>
      <c r="AC13" s="108">
        <v>290.91573599999998</v>
      </c>
    </row>
    <row r="14" spans="1:29">
      <c r="B14" s="109" t="s">
        <v>186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</row>
    <row r="15" spans="1:29">
      <c r="B15" s="112" t="s">
        <v>63</v>
      </c>
      <c r="C15" s="110">
        <v>85.223528000000002</v>
      </c>
      <c r="D15" s="110">
        <v>83.986828000000003</v>
      </c>
      <c r="E15" s="110">
        <v>88.324656000000004</v>
      </c>
      <c r="F15" s="110">
        <v>93.160133999999999</v>
      </c>
      <c r="G15" s="110">
        <v>103.46266900000001</v>
      </c>
      <c r="H15" s="110">
        <v>97.144448999999994</v>
      </c>
      <c r="I15" s="110">
        <v>104.045891</v>
      </c>
      <c r="J15" s="110">
        <v>101.377973</v>
      </c>
      <c r="K15" s="110">
        <v>103.870519</v>
      </c>
      <c r="L15" s="110">
        <v>103.544224</v>
      </c>
      <c r="M15" s="110">
        <v>95.294083000000001</v>
      </c>
      <c r="N15" s="110">
        <v>104.91652000000001</v>
      </c>
      <c r="O15" s="110">
        <v>95.994128000000003</v>
      </c>
      <c r="P15" s="110">
        <v>108.34796799999999</v>
      </c>
      <c r="Q15" s="110">
        <v>122.185005</v>
      </c>
      <c r="R15" s="110">
        <v>107.496258</v>
      </c>
      <c r="S15" s="110">
        <v>123.31209</v>
      </c>
      <c r="T15" s="111">
        <v>121.183195</v>
      </c>
      <c r="U15" s="111">
        <v>126.520734</v>
      </c>
      <c r="V15" s="111">
        <v>132.863551</v>
      </c>
      <c r="W15" s="111">
        <v>141.37010699999999</v>
      </c>
      <c r="X15" s="111">
        <v>133.19753</v>
      </c>
      <c r="Y15" s="111">
        <v>135.819906</v>
      </c>
      <c r="Z15" s="111">
        <v>144.008128</v>
      </c>
      <c r="AA15" s="111">
        <v>147.35662099999999</v>
      </c>
      <c r="AB15" s="111">
        <v>152.40613300000001</v>
      </c>
      <c r="AC15" s="111">
        <v>160.01791399999999</v>
      </c>
    </row>
    <row r="16" spans="1:29">
      <c r="B16" s="112" t="s">
        <v>62</v>
      </c>
      <c r="C16" s="111">
        <v>34.747393000000002</v>
      </c>
      <c r="D16" s="111">
        <v>35.631214</v>
      </c>
      <c r="E16" s="111">
        <v>36.715076000000003</v>
      </c>
      <c r="F16" s="111">
        <v>37.258412999999997</v>
      </c>
      <c r="G16" s="111">
        <v>38.126213</v>
      </c>
      <c r="H16" s="111">
        <v>49.575310999999999</v>
      </c>
      <c r="I16" s="111">
        <v>43.896453999999999</v>
      </c>
      <c r="J16" s="111">
        <v>51.594313</v>
      </c>
      <c r="K16" s="111">
        <v>55.219008000000002</v>
      </c>
      <c r="L16" s="111">
        <v>62.035584</v>
      </c>
      <c r="M16" s="111">
        <v>60.983248000000003</v>
      </c>
      <c r="N16" s="111">
        <v>73.66713</v>
      </c>
      <c r="O16" s="111">
        <v>76.654904000000002</v>
      </c>
      <c r="P16" s="111">
        <v>93.986954999999995</v>
      </c>
      <c r="Q16" s="111">
        <v>102.167012</v>
      </c>
      <c r="R16" s="111">
        <v>99.189171999999999</v>
      </c>
      <c r="S16" s="111">
        <v>117.051626</v>
      </c>
      <c r="T16" s="111">
        <v>123.562911</v>
      </c>
      <c r="U16" s="111">
        <v>132.22890599999999</v>
      </c>
      <c r="V16" s="111">
        <v>141.62532100000001</v>
      </c>
      <c r="W16" s="111">
        <v>165.93916899999999</v>
      </c>
      <c r="X16" s="111">
        <v>165.04462599999999</v>
      </c>
      <c r="Y16" s="111">
        <v>159.07531900000001</v>
      </c>
      <c r="Z16" s="111">
        <v>166.28019499999999</v>
      </c>
      <c r="AA16" s="111">
        <v>159.74114299999999</v>
      </c>
      <c r="AB16" s="111">
        <v>147.433302</v>
      </c>
      <c r="AC16" s="111">
        <v>129.909603</v>
      </c>
    </row>
    <row r="17" spans="1:29">
      <c r="B17" s="112" t="s">
        <v>61</v>
      </c>
      <c r="C17" s="113" t="s">
        <v>59</v>
      </c>
      <c r="D17" s="113" t="s">
        <v>59</v>
      </c>
      <c r="E17" s="113" t="s">
        <v>59</v>
      </c>
      <c r="F17" s="113" t="s">
        <v>59</v>
      </c>
      <c r="G17" s="113" t="s">
        <v>59</v>
      </c>
      <c r="H17" s="113" t="s">
        <v>59</v>
      </c>
      <c r="I17" s="113" t="s">
        <v>59</v>
      </c>
      <c r="J17" s="113" t="s">
        <v>59</v>
      </c>
      <c r="K17" s="113" t="s">
        <v>59</v>
      </c>
      <c r="L17" s="113" t="s">
        <v>59</v>
      </c>
      <c r="M17" s="113" t="s">
        <v>59</v>
      </c>
      <c r="N17" s="113" t="s">
        <v>59</v>
      </c>
      <c r="O17" s="113" t="s">
        <v>59</v>
      </c>
      <c r="P17" s="113" t="s">
        <v>59</v>
      </c>
      <c r="Q17" s="113" t="s">
        <v>59</v>
      </c>
      <c r="R17" s="113">
        <v>0.52563700000000002</v>
      </c>
      <c r="S17" s="113">
        <v>0.63020900000000002</v>
      </c>
      <c r="T17" s="113">
        <v>2.5348999999999999</v>
      </c>
      <c r="U17" s="113">
        <v>2.513725</v>
      </c>
      <c r="V17" s="113">
        <v>3.0489649999999999</v>
      </c>
      <c r="W17" s="113">
        <v>4.270073</v>
      </c>
      <c r="X17" s="113">
        <v>6.3096930000000002</v>
      </c>
      <c r="Y17" s="113">
        <v>6.9751799999999999</v>
      </c>
      <c r="Z17" s="113">
        <v>6.3493959999999996</v>
      </c>
      <c r="AA17" s="113">
        <v>7.1289660000000001</v>
      </c>
      <c r="AB17" s="113" t="s">
        <v>59</v>
      </c>
      <c r="AC17" s="113" t="s">
        <v>59</v>
      </c>
    </row>
    <row r="18" spans="1:29">
      <c r="B18" s="112" t="s">
        <v>60</v>
      </c>
      <c r="C18" s="111">
        <v>0</v>
      </c>
      <c r="D18" s="111">
        <v>0</v>
      </c>
      <c r="E18" s="111">
        <v>0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3" t="s">
        <v>59</v>
      </c>
      <c r="O18" s="113" t="s">
        <v>59</v>
      </c>
      <c r="P18" s="113" t="s">
        <v>59</v>
      </c>
      <c r="Q18" s="113" t="s">
        <v>59</v>
      </c>
      <c r="R18" s="113" t="s">
        <v>59</v>
      </c>
      <c r="S18" s="113" t="s">
        <v>59</v>
      </c>
      <c r="T18" s="113" t="s">
        <v>59</v>
      </c>
      <c r="U18" s="113" t="s">
        <v>59</v>
      </c>
      <c r="V18" s="113" t="s">
        <v>59</v>
      </c>
      <c r="W18" s="113" t="s">
        <v>59</v>
      </c>
      <c r="X18" s="113" t="s">
        <v>59</v>
      </c>
      <c r="Y18" s="113" t="s">
        <v>59</v>
      </c>
      <c r="Z18" s="113" t="s">
        <v>59</v>
      </c>
      <c r="AA18" s="113" t="s">
        <v>59</v>
      </c>
      <c r="AB18" s="113" t="s">
        <v>59</v>
      </c>
      <c r="AC18" s="113" t="s">
        <v>59</v>
      </c>
    </row>
    <row r="19" spans="1:29">
      <c r="B19" s="114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</row>
    <row r="20" spans="1:29">
      <c r="B20" s="115" t="s">
        <v>187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</row>
    <row r="21" spans="1:29">
      <c r="B21" s="112" t="s">
        <v>63</v>
      </c>
      <c r="C21" s="110">
        <v>70.670893000000007</v>
      </c>
      <c r="D21" s="110">
        <v>69.810078000000004</v>
      </c>
      <c r="E21" s="110">
        <v>70.074003000000005</v>
      </c>
      <c r="F21" s="110">
        <v>70.943010000000001</v>
      </c>
      <c r="G21" s="110">
        <v>72.698145999999994</v>
      </c>
      <c r="H21" s="110">
        <v>65.772446000000002</v>
      </c>
      <c r="I21" s="110">
        <v>69.861768999999995</v>
      </c>
      <c r="J21" s="110">
        <v>65.874369999999999</v>
      </c>
      <c r="K21" s="110">
        <v>64.930864999999997</v>
      </c>
      <c r="L21" s="110">
        <v>62.146456000000001</v>
      </c>
      <c r="M21" s="110">
        <v>60.659042999999997</v>
      </c>
      <c r="N21" s="110">
        <v>58.385913000000002</v>
      </c>
      <c r="O21" s="110">
        <v>55.368865999999997</v>
      </c>
      <c r="P21" s="110">
        <v>53.271003999999998</v>
      </c>
      <c r="Q21" s="110">
        <v>54.122058000000003</v>
      </c>
      <c r="R21" s="110">
        <v>51.590210999999996</v>
      </c>
      <c r="S21" s="110">
        <v>51.168132</v>
      </c>
      <c r="T21" s="111">
        <v>49.006269000000003</v>
      </c>
      <c r="U21" s="111">
        <v>48.426512000000002</v>
      </c>
      <c r="V21" s="111">
        <v>47.633724999999998</v>
      </c>
      <c r="W21" s="111">
        <v>45.197285999999998</v>
      </c>
      <c r="X21" s="111">
        <v>43.561501</v>
      </c>
      <c r="Y21" s="111">
        <v>44.831133999999999</v>
      </c>
      <c r="Z21" s="111">
        <v>45.356535000000001</v>
      </c>
      <c r="AA21" s="111">
        <v>46.768726000000001</v>
      </c>
      <c r="AB21" s="111">
        <v>50.666063999999999</v>
      </c>
      <c r="AC21" s="111">
        <v>55.004900999999997</v>
      </c>
    </row>
    <row r="22" spans="1:29">
      <c r="B22" s="112" t="s">
        <v>62</v>
      </c>
      <c r="C22" s="110">
        <v>28.813984000000001</v>
      </c>
      <c r="D22" s="110">
        <v>29.616761</v>
      </c>
      <c r="E22" s="110">
        <v>29.128585999999999</v>
      </c>
      <c r="F22" s="110">
        <v>28.372909</v>
      </c>
      <c r="G22" s="110">
        <v>26.789421999999998</v>
      </c>
      <c r="H22" s="110">
        <v>33.565370999999999</v>
      </c>
      <c r="I22" s="110">
        <v>29.474340000000002</v>
      </c>
      <c r="J22" s="110">
        <v>33.525457000000003</v>
      </c>
      <c r="K22" s="110">
        <v>34.518147999999997</v>
      </c>
      <c r="L22" s="110">
        <v>37.233286</v>
      </c>
      <c r="M22" s="110">
        <v>38.818626999999999</v>
      </c>
      <c r="N22" s="110">
        <v>40.995666999999997</v>
      </c>
      <c r="O22" s="110">
        <v>44.214112</v>
      </c>
      <c r="P22" s="110">
        <v>46.210183000000001</v>
      </c>
      <c r="Q22" s="110">
        <v>45.255052999999997</v>
      </c>
      <c r="R22" s="110">
        <v>47.603428000000001</v>
      </c>
      <c r="S22" s="110">
        <v>48.570363999999998</v>
      </c>
      <c r="T22" s="110">
        <v>49.968622000000003</v>
      </c>
      <c r="U22" s="110">
        <v>50.611345999999998</v>
      </c>
      <c r="V22" s="110">
        <v>50.774960999999998</v>
      </c>
      <c r="W22" s="110">
        <v>53.052233999999999</v>
      </c>
      <c r="X22" s="110">
        <v>53.976914000000001</v>
      </c>
      <c r="Y22" s="110">
        <v>52.50723</v>
      </c>
      <c r="Z22" s="110">
        <v>52.371304000000002</v>
      </c>
      <c r="AA22" s="110">
        <v>50.699382</v>
      </c>
      <c r="AB22" s="110">
        <v>49.012889999999999</v>
      </c>
      <c r="AC22" s="110">
        <v>44.655405999999999</v>
      </c>
    </row>
    <row r="23" spans="1:29">
      <c r="B23" s="112" t="s">
        <v>61</v>
      </c>
      <c r="C23" s="116" t="s">
        <v>59</v>
      </c>
      <c r="D23" s="116" t="s">
        <v>59</v>
      </c>
      <c r="E23" s="116" t="s">
        <v>59</v>
      </c>
      <c r="F23" s="116" t="s">
        <v>59</v>
      </c>
      <c r="G23" s="116" t="s">
        <v>59</v>
      </c>
      <c r="H23" s="116" t="s">
        <v>59</v>
      </c>
      <c r="I23" s="116" t="s">
        <v>59</v>
      </c>
      <c r="J23" s="116" t="s">
        <v>59</v>
      </c>
      <c r="K23" s="116" t="s">
        <v>59</v>
      </c>
      <c r="L23" s="116" t="s">
        <v>59</v>
      </c>
      <c r="M23" s="116" t="s">
        <v>59</v>
      </c>
      <c r="N23" s="116" t="s">
        <v>59</v>
      </c>
      <c r="O23" s="116" t="s">
        <v>59</v>
      </c>
      <c r="P23" s="116" t="s">
        <v>59</v>
      </c>
      <c r="Q23" s="116" t="s">
        <v>59</v>
      </c>
      <c r="R23" s="116">
        <v>0.25226700000000002</v>
      </c>
      <c r="S23" s="116">
        <v>0.26150400000000001</v>
      </c>
      <c r="T23" s="116">
        <v>1.025109</v>
      </c>
      <c r="U23" s="116">
        <v>0.96214200000000005</v>
      </c>
      <c r="V23" s="116">
        <v>1.0931029999999999</v>
      </c>
      <c r="W23" s="116">
        <v>1.3651800000000001</v>
      </c>
      <c r="X23" s="116">
        <v>2.0635500000000002</v>
      </c>
      <c r="Y23" s="116">
        <v>2.302352</v>
      </c>
      <c r="Z23" s="116">
        <v>1.9997940000000001</v>
      </c>
      <c r="AA23" s="116">
        <v>2.2626240000000002</v>
      </c>
      <c r="AB23" s="116" t="s">
        <v>59</v>
      </c>
      <c r="AC23" s="116" t="s">
        <v>59</v>
      </c>
    </row>
    <row r="24" spans="1:29">
      <c r="B24" s="112" t="s">
        <v>60</v>
      </c>
      <c r="C24" s="110">
        <v>0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6" t="s">
        <v>59</v>
      </c>
      <c r="O24" s="116" t="s">
        <v>59</v>
      </c>
      <c r="P24" s="116" t="s">
        <v>59</v>
      </c>
      <c r="Q24" s="116" t="s">
        <v>59</v>
      </c>
      <c r="R24" s="116" t="s">
        <v>59</v>
      </c>
      <c r="S24" s="116" t="s">
        <v>59</v>
      </c>
      <c r="T24" s="116" t="s">
        <v>59</v>
      </c>
      <c r="U24" s="116" t="s">
        <v>59</v>
      </c>
      <c r="V24" s="116" t="s">
        <v>59</v>
      </c>
      <c r="W24" s="116" t="s">
        <v>59</v>
      </c>
      <c r="X24" s="116" t="s">
        <v>59</v>
      </c>
      <c r="Y24" s="116" t="s">
        <v>59</v>
      </c>
      <c r="Z24" s="116" t="s">
        <v>59</v>
      </c>
      <c r="AA24" s="116" t="s">
        <v>59</v>
      </c>
      <c r="AB24" s="116" t="s">
        <v>59</v>
      </c>
      <c r="AC24" s="116" t="s">
        <v>59</v>
      </c>
    </row>
    <row r="25" spans="1:29">
      <c r="B25" s="117"/>
    </row>
    <row r="26" spans="1:29">
      <c r="B26" s="118" t="s">
        <v>85</v>
      </c>
    </row>
    <row r="27" spans="1:29">
      <c r="B27" s="119" t="s">
        <v>188</v>
      </c>
      <c r="C27" s="120">
        <v>13629.706727999999</v>
      </c>
      <c r="D27" s="120">
        <v>13820.631673</v>
      </c>
      <c r="E27" s="120">
        <v>14717.53457</v>
      </c>
      <c r="F27" s="120">
        <v>15588.353619</v>
      </c>
      <c r="G27" s="120">
        <v>17138.180736999999</v>
      </c>
      <c r="H27" s="120">
        <v>17928.348000000002</v>
      </c>
      <c r="I27" s="120">
        <v>18368.865869000001</v>
      </c>
      <c r="J27" s="120">
        <v>19125.993945999999</v>
      </c>
      <c r="K27" s="120">
        <v>20057.964194</v>
      </c>
      <c r="L27" s="120">
        <v>21153.854282</v>
      </c>
      <c r="M27" s="120">
        <v>20135.404242000001</v>
      </c>
      <c r="N27" s="120">
        <v>23090.866536000001</v>
      </c>
      <c r="O27" s="120">
        <v>22450.904947999999</v>
      </c>
      <c r="P27" s="120">
        <v>26646.73473</v>
      </c>
      <c r="Q27" s="120">
        <v>29932.292652</v>
      </c>
      <c r="R27" s="120">
        <v>27893.946486000001</v>
      </c>
      <c r="S27" s="120">
        <v>35859.978310999999</v>
      </c>
      <c r="T27" s="121">
        <v>37624.945011999996</v>
      </c>
      <c r="U27" s="121">
        <v>38893.785903999997</v>
      </c>
      <c r="V27" s="121">
        <v>38832.605838000003</v>
      </c>
      <c r="W27" s="121">
        <v>46658.893053</v>
      </c>
      <c r="X27" s="121">
        <v>46242.637631999998</v>
      </c>
      <c r="Y27" s="121">
        <v>46574.310878999997</v>
      </c>
      <c r="Z27" s="121">
        <v>49563.468818000001</v>
      </c>
      <c r="AA27" s="121">
        <v>50022.693863</v>
      </c>
      <c r="AB27" s="121">
        <v>48576.611774999998</v>
      </c>
      <c r="AC27" s="121">
        <v>47909.16145</v>
      </c>
    </row>
    <row r="28" spans="1:29">
      <c r="B28" s="117"/>
    </row>
    <row r="29" spans="1:29">
      <c r="A29" s="105"/>
      <c r="B29" s="118" t="s">
        <v>189</v>
      </c>
      <c r="C29" s="122">
        <v>8.8477409999999992</v>
      </c>
      <c r="D29" s="122">
        <v>8.7049280000000007</v>
      </c>
      <c r="E29" s="122">
        <v>8.5642619999999994</v>
      </c>
      <c r="F29" s="122">
        <v>8.4240370000000002</v>
      </c>
      <c r="G29" s="122">
        <v>8.3041579999999993</v>
      </c>
      <c r="H29" s="122">
        <v>8.2382259999999992</v>
      </c>
      <c r="I29" s="122">
        <v>8.1077999999999992</v>
      </c>
      <c r="J29" s="122">
        <v>8.0464280000000006</v>
      </c>
      <c r="K29" s="122">
        <v>7.9754329999999998</v>
      </c>
      <c r="L29" s="122">
        <v>7.8762590000000001</v>
      </c>
      <c r="M29" s="122">
        <v>7.802073</v>
      </c>
      <c r="N29" s="122">
        <v>7.7820780000000003</v>
      </c>
      <c r="O29" s="122">
        <v>7.7222739999999996</v>
      </c>
      <c r="P29" s="122">
        <v>7.632835</v>
      </c>
      <c r="Q29" s="122">
        <v>7.5422969999999996</v>
      </c>
      <c r="R29" s="122">
        <v>7.4699220000000004</v>
      </c>
      <c r="S29" s="122">
        <v>6.720415</v>
      </c>
      <c r="T29" s="123">
        <v>6.5722620000000003</v>
      </c>
      <c r="U29" s="123">
        <v>6.7173550000000004</v>
      </c>
      <c r="V29" s="123">
        <v>7.182817</v>
      </c>
      <c r="W29" s="123">
        <v>6.7036420000000003</v>
      </c>
      <c r="X29" s="123">
        <v>6.6122719999999999</v>
      </c>
      <c r="Y29" s="123">
        <v>6.5048500000000002</v>
      </c>
      <c r="Z29" s="123">
        <v>6.4059780000000002</v>
      </c>
      <c r="AA29" s="123">
        <v>6.2986440000000004</v>
      </c>
      <c r="AB29" s="123">
        <v>6.1923870000000001</v>
      </c>
      <c r="AC29" s="123">
        <v>6.0722360000000002</v>
      </c>
    </row>
    <row r="30" spans="1:29">
      <c r="B30" s="117"/>
    </row>
    <row r="31" spans="1:29">
      <c r="B31" s="117"/>
    </row>
    <row r="32" spans="1:29" ht="15">
      <c r="A32" s="105"/>
      <c r="B32" s="106" t="s">
        <v>190</v>
      </c>
      <c r="C32" s="107">
        <v>8.2458290000000005</v>
      </c>
      <c r="D32" s="107">
        <v>8.2263950000000001</v>
      </c>
      <c r="E32" s="107">
        <v>8.6126799999999992</v>
      </c>
      <c r="F32" s="107">
        <v>8.9687800000000006</v>
      </c>
      <c r="G32" s="107">
        <v>9.7143080000000008</v>
      </c>
      <c r="H32" s="107">
        <v>10.105422000000001</v>
      </c>
      <c r="I32" s="107">
        <v>10.187455</v>
      </c>
      <c r="J32" s="107">
        <v>10.555927000000001</v>
      </c>
      <c r="K32" s="107">
        <v>10.958584999999999</v>
      </c>
      <c r="L32" s="107">
        <v>11.440834000000001</v>
      </c>
      <c r="M32" s="107">
        <v>10.806193</v>
      </c>
      <c r="N32" s="107">
        <v>12.391870000000001</v>
      </c>
      <c r="O32" s="107">
        <v>11.985801</v>
      </c>
      <c r="P32" s="107">
        <v>14.085133000000001</v>
      </c>
      <c r="Q32" s="107">
        <v>15.633717000000001</v>
      </c>
      <c r="R32" s="107">
        <v>14.444051</v>
      </c>
      <c r="S32" s="107">
        <v>16.734406</v>
      </c>
      <c r="T32" s="108">
        <v>17.186340999999999</v>
      </c>
      <c r="U32" s="108">
        <v>18.170978000000002</v>
      </c>
      <c r="V32" s="108">
        <v>19.393840999999998</v>
      </c>
      <c r="W32" s="108">
        <v>21.780951000000002</v>
      </c>
      <c r="X32" s="108">
        <v>21.301344</v>
      </c>
      <c r="Y32" s="108">
        <v>21.092103999999999</v>
      </c>
      <c r="Z32" s="108">
        <v>22.111293</v>
      </c>
      <c r="AA32" s="108">
        <v>21.925916000000001</v>
      </c>
      <c r="AB32" s="108">
        <v>20.933807000000002</v>
      </c>
      <c r="AC32" s="108">
        <v>20.126904</v>
      </c>
    </row>
    <row r="33" spans="1:29" ht="15">
      <c r="B33" s="115" t="s">
        <v>191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</row>
    <row r="34" spans="1:29">
      <c r="B34" s="112" t="s">
        <v>63</v>
      </c>
      <c r="C34" s="110">
        <v>5.7673509999999997</v>
      </c>
      <c r="D34" s="110">
        <v>5.6816630000000004</v>
      </c>
      <c r="E34" s="110">
        <v>5.9727079999999999</v>
      </c>
      <c r="F34" s="110">
        <v>6.2970300000000003</v>
      </c>
      <c r="G34" s="110">
        <v>6.9917369999999996</v>
      </c>
      <c r="H34" s="110">
        <v>6.5634240000000004</v>
      </c>
      <c r="I34" s="110">
        <v>7.0403739999999999</v>
      </c>
      <c r="J34" s="110">
        <v>6.8683949999999996</v>
      </c>
      <c r="K34" s="110">
        <v>6.9770760000000003</v>
      </c>
      <c r="L34" s="110">
        <v>6.9632250000000004</v>
      </c>
      <c r="M34" s="110">
        <v>6.414161</v>
      </c>
      <c r="N34" s="110">
        <v>7.0751359999999996</v>
      </c>
      <c r="O34" s="110">
        <v>6.4773370000000003</v>
      </c>
      <c r="P34" s="110">
        <v>7.3181940000000001</v>
      </c>
      <c r="Q34" s="110">
        <v>8.2593859999999992</v>
      </c>
      <c r="R34" s="110">
        <v>7.2617989999999999</v>
      </c>
      <c r="S34" s="110">
        <v>8.3372010000000003</v>
      </c>
      <c r="T34" s="111">
        <v>8.1989619999999999</v>
      </c>
      <c r="U34" s="111">
        <v>8.5641580000000008</v>
      </c>
      <c r="V34" s="111">
        <v>8.9963429999999995</v>
      </c>
      <c r="W34" s="111">
        <v>9.5769859999999998</v>
      </c>
      <c r="X34" s="111">
        <v>9.0274029999999996</v>
      </c>
      <c r="Y34" s="111">
        <v>9.2081529999999994</v>
      </c>
      <c r="Z34" s="111">
        <v>9.7658959999999997</v>
      </c>
      <c r="AA34" s="111">
        <v>9.9982290000000003</v>
      </c>
      <c r="AB34" s="111">
        <v>10.343336000000001</v>
      </c>
      <c r="AC34" s="111">
        <v>10.818654</v>
      </c>
    </row>
    <row r="35" spans="1:29">
      <c r="B35" s="112" t="s">
        <v>62</v>
      </c>
      <c r="C35" s="111">
        <v>2.4410210000000001</v>
      </c>
      <c r="D35" s="111">
        <v>2.5031530000000002</v>
      </c>
      <c r="E35" s="111">
        <v>2.579367</v>
      </c>
      <c r="F35" s="111">
        <v>2.6175830000000002</v>
      </c>
      <c r="G35" s="111">
        <v>2.6785969999999999</v>
      </c>
      <c r="H35" s="111">
        <v>3.4830239999999999</v>
      </c>
      <c r="I35" s="111">
        <v>3.0874619999999999</v>
      </c>
      <c r="J35" s="111">
        <v>3.6318389999999998</v>
      </c>
      <c r="K35" s="111">
        <v>3.9280140000000001</v>
      </c>
      <c r="L35" s="111">
        <v>4.4150900000000002</v>
      </c>
      <c r="M35" s="111">
        <v>4.3425130000000003</v>
      </c>
      <c r="N35" s="111">
        <v>5.2498230000000001</v>
      </c>
      <c r="O35" s="111">
        <v>5.4651110000000003</v>
      </c>
      <c r="P35" s="111">
        <v>6.7035159999999996</v>
      </c>
      <c r="Q35" s="111">
        <v>7.289587</v>
      </c>
      <c r="R35" s="111">
        <v>7.0789260000000001</v>
      </c>
      <c r="S35" s="111">
        <v>8.3564749999999997</v>
      </c>
      <c r="T35" s="111">
        <v>8.8233969999999999</v>
      </c>
      <c r="U35" s="111">
        <v>9.4440639999999991</v>
      </c>
      <c r="V35" s="111">
        <v>10.116216</v>
      </c>
      <c r="W35" s="111">
        <v>11.855085000000001</v>
      </c>
      <c r="X35" s="111">
        <v>11.792313</v>
      </c>
      <c r="Y35" s="111">
        <v>11.366809999999999</v>
      </c>
      <c r="Z35" s="111">
        <v>11.882296</v>
      </c>
      <c r="AA35" s="111">
        <v>11.41581</v>
      </c>
      <c r="AB35" s="111">
        <v>10.536246999999999</v>
      </c>
      <c r="AC35" s="111">
        <v>9.2533790000000007</v>
      </c>
    </row>
    <row r="36" spans="1:29">
      <c r="B36" s="112" t="s">
        <v>61</v>
      </c>
      <c r="C36" s="113" t="s">
        <v>59</v>
      </c>
      <c r="D36" s="113" t="s">
        <v>59</v>
      </c>
      <c r="E36" s="113" t="s">
        <v>59</v>
      </c>
      <c r="F36" s="113" t="s">
        <v>59</v>
      </c>
      <c r="G36" s="113" t="s">
        <v>59</v>
      </c>
      <c r="H36" s="113" t="s">
        <v>59</v>
      </c>
      <c r="I36" s="113" t="s">
        <v>59</v>
      </c>
      <c r="J36" s="113" t="s">
        <v>59</v>
      </c>
      <c r="K36" s="113" t="s">
        <v>59</v>
      </c>
      <c r="L36" s="113" t="s">
        <v>59</v>
      </c>
      <c r="M36" s="113" t="s">
        <v>59</v>
      </c>
      <c r="N36" s="113" t="s">
        <v>59</v>
      </c>
      <c r="O36" s="113" t="s">
        <v>59</v>
      </c>
      <c r="P36" s="113" t="s">
        <v>59</v>
      </c>
      <c r="Q36" s="113" t="s">
        <v>59</v>
      </c>
      <c r="R36" s="113">
        <v>3.3945000000000003E-2</v>
      </c>
      <c r="S36" s="113">
        <v>4.0731000000000003E-2</v>
      </c>
      <c r="T36" s="113">
        <v>0.16398199999999999</v>
      </c>
      <c r="U36" s="113">
        <v>0.16275600000000001</v>
      </c>
      <c r="V36" s="113">
        <v>0.19751299999999999</v>
      </c>
      <c r="W36" s="113">
        <v>0.27671600000000002</v>
      </c>
      <c r="X36" s="113">
        <v>0.40931499999999998</v>
      </c>
      <c r="Y36" s="113">
        <v>0.45271</v>
      </c>
      <c r="Z36" s="113">
        <v>0.412273</v>
      </c>
      <c r="AA36" s="113">
        <v>0.463287</v>
      </c>
      <c r="AB36" s="113" t="s">
        <v>59</v>
      </c>
      <c r="AC36" s="113" t="s">
        <v>59</v>
      </c>
    </row>
    <row r="37" spans="1:29">
      <c r="B37" s="112" t="s">
        <v>60</v>
      </c>
      <c r="C37" s="111">
        <v>0</v>
      </c>
      <c r="D37" s="111">
        <v>0</v>
      </c>
      <c r="E37" s="111">
        <v>0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  <c r="K37" s="111">
        <v>0</v>
      </c>
      <c r="L37" s="111">
        <v>0</v>
      </c>
      <c r="M37" s="111">
        <v>0</v>
      </c>
      <c r="N37" s="113" t="s">
        <v>59</v>
      </c>
      <c r="O37" s="113" t="s">
        <v>59</v>
      </c>
      <c r="P37" s="113" t="s">
        <v>59</v>
      </c>
      <c r="Q37" s="113" t="s">
        <v>59</v>
      </c>
      <c r="R37" s="113" t="s">
        <v>59</v>
      </c>
      <c r="S37" s="113" t="s">
        <v>59</v>
      </c>
      <c r="T37" s="113" t="s">
        <v>59</v>
      </c>
      <c r="U37" s="113" t="s">
        <v>59</v>
      </c>
      <c r="V37" s="113" t="s">
        <v>59</v>
      </c>
      <c r="W37" s="113" t="s">
        <v>59</v>
      </c>
      <c r="X37" s="113" t="s">
        <v>59</v>
      </c>
      <c r="Y37" s="113" t="s">
        <v>59</v>
      </c>
      <c r="Z37" s="113" t="s">
        <v>59</v>
      </c>
      <c r="AA37" s="113" t="s">
        <v>59</v>
      </c>
      <c r="AB37" s="113" t="s">
        <v>59</v>
      </c>
      <c r="AC37" s="113" t="s">
        <v>59</v>
      </c>
    </row>
    <row r="38" spans="1:29">
      <c r="B38" s="114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</row>
    <row r="39" spans="1:29">
      <c r="B39" s="115" t="s">
        <v>187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</row>
    <row r="40" spans="1:29">
      <c r="B40" s="112" t="s">
        <v>63</v>
      </c>
      <c r="C40" s="110">
        <v>69.942643000000004</v>
      </c>
      <c r="D40" s="110">
        <v>69.06626</v>
      </c>
      <c r="E40" s="110">
        <v>69.347845000000007</v>
      </c>
      <c r="F40" s="110">
        <v>70.210555999999997</v>
      </c>
      <c r="G40" s="110">
        <v>71.973600000000005</v>
      </c>
      <c r="H40" s="110">
        <v>64.949535999999995</v>
      </c>
      <c r="I40" s="110">
        <v>69.108269000000007</v>
      </c>
      <c r="J40" s="110">
        <v>65.066712999999993</v>
      </c>
      <c r="K40" s="110">
        <v>63.667675000000003</v>
      </c>
      <c r="L40" s="110">
        <v>60.862909000000002</v>
      </c>
      <c r="M40" s="110">
        <v>59.356344</v>
      </c>
      <c r="N40" s="110">
        <v>57.094983999999997</v>
      </c>
      <c r="O40" s="110">
        <v>54.041753999999997</v>
      </c>
      <c r="P40" s="110">
        <v>51.956865999999998</v>
      </c>
      <c r="Q40" s="110">
        <v>52.830599999999997</v>
      </c>
      <c r="R40" s="110">
        <v>50.275360999999997</v>
      </c>
      <c r="S40" s="110">
        <v>49.820715</v>
      </c>
      <c r="T40" s="111">
        <v>47.706271000000001</v>
      </c>
      <c r="U40" s="111">
        <v>47.130969999999998</v>
      </c>
      <c r="V40" s="111">
        <v>46.387625999999997</v>
      </c>
      <c r="W40" s="111">
        <v>43.969549999999998</v>
      </c>
      <c r="X40" s="111">
        <v>42.379497999999998</v>
      </c>
      <c r="Y40" s="111">
        <v>43.656869999999998</v>
      </c>
      <c r="Z40" s="111">
        <v>44.167006000000001</v>
      </c>
      <c r="AA40" s="111">
        <v>45.600051999999998</v>
      </c>
      <c r="AB40" s="111">
        <v>49.409725000000002</v>
      </c>
      <c r="AC40" s="111">
        <v>53.752200999999999</v>
      </c>
    </row>
    <row r="41" spans="1:29">
      <c r="B41" s="112" t="s">
        <v>62</v>
      </c>
      <c r="C41" s="110">
        <v>29.603103999999998</v>
      </c>
      <c r="D41" s="110">
        <v>30.428308999999999</v>
      </c>
      <c r="E41" s="110">
        <v>29.948481000000001</v>
      </c>
      <c r="F41" s="110">
        <v>29.185499</v>
      </c>
      <c r="G41" s="110">
        <v>27.573723999999999</v>
      </c>
      <c r="H41" s="110">
        <v>34.466884</v>
      </c>
      <c r="I41" s="110">
        <v>30.306511</v>
      </c>
      <c r="J41" s="110">
        <v>34.405681000000001</v>
      </c>
      <c r="K41" s="110">
        <v>35.844169999999998</v>
      </c>
      <c r="L41" s="110">
        <v>38.590629</v>
      </c>
      <c r="M41" s="110">
        <v>40.185412999999997</v>
      </c>
      <c r="N41" s="110">
        <v>42.365062000000002</v>
      </c>
      <c r="O41" s="110">
        <v>45.596539999999997</v>
      </c>
      <c r="P41" s="110">
        <v>47.592846000000002</v>
      </c>
      <c r="Q41" s="110">
        <v>46.627346000000003</v>
      </c>
      <c r="R41" s="110">
        <v>49.009286000000003</v>
      </c>
      <c r="S41" s="110">
        <v>49.935890999999998</v>
      </c>
      <c r="T41" s="110">
        <v>51.339590000000001</v>
      </c>
      <c r="U41" s="110">
        <v>51.97334</v>
      </c>
      <c r="V41" s="110">
        <v>52.162005000000001</v>
      </c>
      <c r="W41" s="110">
        <v>54.428683999999997</v>
      </c>
      <c r="X41" s="110">
        <v>55.359481000000002</v>
      </c>
      <c r="Y41" s="110">
        <v>53.891305000000003</v>
      </c>
      <c r="Z41" s="110">
        <v>53.738588</v>
      </c>
      <c r="AA41" s="110">
        <v>52.065372000000004</v>
      </c>
      <c r="AB41" s="110">
        <v>50.331249</v>
      </c>
      <c r="AC41" s="110">
        <v>45.975172000000001</v>
      </c>
    </row>
    <row r="42" spans="1:29">
      <c r="B42" s="112" t="s">
        <v>61</v>
      </c>
      <c r="C42" s="116" t="s">
        <v>59</v>
      </c>
      <c r="D42" s="116" t="s">
        <v>59</v>
      </c>
      <c r="E42" s="116" t="s">
        <v>59</v>
      </c>
      <c r="F42" s="116" t="s">
        <v>59</v>
      </c>
      <c r="G42" s="116" t="s">
        <v>59</v>
      </c>
      <c r="H42" s="116" t="s">
        <v>59</v>
      </c>
      <c r="I42" s="116" t="s">
        <v>59</v>
      </c>
      <c r="J42" s="116" t="s">
        <v>59</v>
      </c>
      <c r="K42" s="116" t="s">
        <v>59</v>
      </c>
      <c r="L42" s="116" t="s">
        <v>59</v>
      </c>
      <c r="M42" s="116" t="s">
        <v>59</v>
      </c>
      <c r="N42" s="116" t="s">
        <v>59</v>
      </c>
      <c r="O42" s="116" t="s">
        <v>59</v>
      </c>
      <c r="P42" s="116" t="s">
        <v>59</v>
      </c>
      <c r="Q42" s="116" t="s">
        <v>59</v>
      </c>
      <c r="R42" s="116">
        <v>0.235011</v>
      </c>
      <c r="S42" s="116">
        <v>0.243394</v>
      </c>
      <c r="T42" s="116">
        <v>0.95413899999999996</v>
      </c>
      <c r="U42" s="116">
        <v>0.89568999999999999</v>
      </c>
      <c r="V42" s="116">
        <v>1.0184329999999999</v>
      </c>
      <c r="W42" s="116">
        <v>1.270451</v>
      </c>
      <c r="X42" s="116">
        <v>1.9215469999999999</v>
      </c>
      <c r="Y42" s="116">
        <v>2.1463489999999998</v>
      </c>
      <c r="Z42" s="116">
        <v>1.8645350000000001</v>
      </c>
      <c r="AA42" s="116">
        <v>2.1129639999999998</v>
      </c>
      <c r="AB42" s="116" t="s">
        <v>59</v>
      </c>
      <c r="AC42" s="116" t="s">
        <v>59</v>
      </c>
    </row>
    <row r="43" spans="1:29">
      <c r="B43" s="112" t="s">
        <v>60</v>
      </c>
      <c r="C43" s="110">
        <v>0</v>
      </c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6" t="s">
        <v>59</v>
      </c>
      <c r="O43" s="116" t="s">
        <v>59</v>
      </c>
      <c r="P43" s="116" t="s">
        <v>59</v>
      </c>
      <c r="Q43" s="116" t="s">
        <v>59</v>
      </c>
      <c r="R43" s="116" t="s">
        <v>59</v>
      </c>
      <c r="S43" s="116" t="s">
        <v>59</v>
      </c>
      <c r="T43" s="116" t="s">
        <v>59</v>
      </c>
      <c r="U43" s="116" t="s">
        <v>59</v>
      </c>
      <c r="V43" s="116" t="s">
        <v>59</v>
      </c>
      <c r="W43" s="116" t="s">
        <v>59</v>
      </c>
      <c r="X43" s="116" t="s">
        <v>59</v>
      </c>
      <c r="Y43" s="116" t="s">
        <v>59</v>
      </c>
      <c r="Z43" s="116" t="s">
        <v>59</v>
      </c>
      <c r="AA43" s="116" t="s">
        <v>59</v>
      </c>
      <c r="AB43" s="116" t="s">
        <v>59</v>
      </c>
      <c r="AC43" s="116" t="s">
        <v>59</v>
      </c>
    </row>
    <row r="44" spans="1:29">
      <c r="B44" s="117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</row>
    <row r="45" spans="1:29">
      <c r="A45" s="105"/>
      <c r="B45" s="118" t="s">
        <v>192</v>
      </c>
      <c r="C45" s="107">
        <v>68.377842000000001</v>
      </c>
      <c r="D45" s="107">
        <v>68.378013999999993</v>
      </c>
      <c r="E45" s="107">
        <v>68.330296000000004</v>
      </c>
      <c r="F45" s="107">
        <v>68.298765000000003</v>
      </c>
      <c r="G45" s="107">
        <v>68.257683</v>
      </c>
      <c r="H45" s="107">
        <v>68.419585999999995</v>
      </c>
      <c r="I45" s="107">
        <v>68.403818999999999</v>
      </c>
      <c r="J45" s="107">
        <v>68.591333000000006</v>
      </c>
      <c r="K45" s="107">
        <v>68.503592999999995</v>
      </c>
      <c r="L45" s="107">
        <v>68.667017000000001</v>
      </c>
      <c r="M45" s="107">
        <v>68.786361999999997</v>
      </c>
      <c r="N45" s="107">
        <v>68.960601999999994</v>
      </c>
      <c r="O45" s="107">
        <v>69.133418000000006</v>
      </c>
      <c r="P45" s="107">
        <v>69.251800000000003</v>
      </c>
      <c r="Q45" s="107">
        <v>69.249816999999993</v>
      </c>
      <c r="R45" s="107">
        <v>69.320705000000004</v>
      </c>
      <c r="S45" s="107">
        <v>69.439121</v>
      </c>
      <c r="T45" s="108">
        <v>69.501255999999998</v>
      </c>
      <c r="U45" s="108">
        <v>69.550426000000002</v>
      </c>
      <c r="V45" s="108">
        <v>69.530046999999996</v>
      </c>
      <c r="W45" s="108">
        <v>69.635644999999997</v>
      </c>
      <c r="X45" s="108">
        <v>69.664843000000005</v>
      </c>
      <c r="Y45" s="108">
        <v>69.620351999999997</v>
      </c>
      <c r="Z45" s="108">
        <v>69.641321000000005</v>
      </c>
      <c r="AA45" s="108">
        <v>69.589487000000005</v>
      </c>
      <c r="AB45" s="108">
        <v>69.592579999999998</v>
      </c>
      <c r="AC45" s="108">
        <v>69.184651000000002</v>
      </c>
    </row>
    <row r="47" spans="1:29" ht="15.5">
      <c r="A47" s="99" t="s">
        <v>193</v>
      </c>
      <c r="B47" s="100"/>
      <c r="C47" s="100"/>
      <c r="D47" s="100"/>
      <c r="E47" s="100"/>
      <c r="F47" s="100"/>
      <c r="G47" s="100"/>
      <c r="H47" s="101"/>
      <c r="I47" s="101"/>
      <c r="J47" s="101"/>
      <c r="K47" s="101"/>
      <c r="L47" s="102"/>
      <c r="M47" s="102"/>
      <c r="N47" s="102"/>
      <c r="O47" s="102"/>
    </row>
    <row r="49" spans="1:29" ht="15.5">
      <c r="C49" s="101"/>
      <c r="D49" s="101"/>
      <c r="E49" s="102"/>
      <c r="F49" s="102"/>
      <c r="H49" s="5"/>
      <c r="I49" s="5"/>
      <c r="J49" s="5"/>
      <c r="K49" s="5"/>
      <c r="L49" s="102"/>
    </row>
    <row r="50" spans="1:29">
      <c r="C50" s="103">
        <v>1990</v>
      </c>
      <c r="D50" s="103">
        <v>1991</v>
      </c>
      <c r="E50" s="103">
        <v>1992</v>
      </c>
      <c r="F50" s="103">
        <v>1993</v>
      </c>
      <c r="G50" s="103">
        <v>1994</v>
      </c>
      <c r="H50" s="103">
        <v>1995</v>
      </c>
      <c r="I50" s="103">
        <v>1996</v>
      </c>
      <c r="J50" s="103">
        <v>1997</v>
      </c>
      <c r="K50" s="103">
        <v>1998</v>
      </c>
      <c r="L50" s="103">
        <v>1999</v>
      </c>
      <c r="M50" s="103">
        <v>2000</v>
      </c>
      <c r="N50" s="103">
        <v>2001</v>
      </c>
      <c r="O50" s="103">
        <v>2002</v>
      </c>
      <c r="P50" s="103">
        <v>2003</v>
      </c>
      <c r="Q50" s="103">
        <v>2004</v>
      </c>
      <c r="R50" s="103">
        <v>2005</v>
      </c>
      <c r="S50" s="103">
        <v>2006</v>
      </c>
      <c r="T50" s="104">
        <v>2007</v>
      </c>
      <c r="U50" s="104">
        <v>2008</v>
      </c>
      <c r="V50" s="104">
        <v>2009</v>
      </c>
      <c r="W50" s="104">
        <v>2010</v>
      </c>
      <c r="X50" s="104">
        <v>2011</v>
      </c>
      <c r="Y50" s="104">
        <v>2012</v>
      </c>
      <c r="Z50" s="104">
        <v>2013</v>
      </c>
      <c r="AA50" s="104">
        <v>2014</v>
      </c>
      <c r="AB50" s="104">
        <v>2015</v>
      </c>
      <c r="AC50" s="104">
        <v>2016</v>
      </c>
    </row>
    <row r="52" spans="1:29" ht="15.5">
      <c r="A52" s="105"/>
      <c r="B52" s="124" t="s">
        <v>194</v>
      </c>
      <c r="C52" s="107">
        <v>253.62675999999999</v>
      </c>
      <c r="D52" s="107">
        <v>228.79767799999999</v>
      </c>
      <c r="E52" s="107">
        <v>234.388724</v>
      </c>
      <c r="F52" s="107">
        <v>260.95122800000001</v>
      </c>
      <c r="G52" s="107">
        <v>299.79203100000001</v>
      </c>
      <c r="H52" s="107">
        <v>319.26183200000003</v>
      </c>
      <c r="I52" s="107">
        <v>336.97394200000002</v>
      </c>
      <c r="J52" s="107">
        <v>365.407982</v>
      </c>
      <c r="K52" s="107">
        <v>370.610095</v>
      </c>
      <c r="L52" s="107">
        <v>387.21343400000001</v>
      </c>
      <c r="M52" s="107">
        <v>408.18575800000002</v>
      </c>
      <c r="N52" s="107">
        <v>382.74012399999998</v>
      </c>
      <c r="O52" s="107">
        <v>377.72048000000001</v>
      </c>
      <c r="P52" s="107">
        <v>407.02532000000002</v>
      </c>
      <c r="Q52" s="107">
        <v>425.11277100000001</v>
      </c>
      <c r="R52" s="107">
        <v>449.71788199999997</v>
      </c>
      <c r="S52" s="107">
        <v>435.14051599999999</v>
      </c>
      <c r="T52" s="108">
        <v>453.69488699999999</v>
      </c>
      <c r="U52" s="108">
        <v>457.54108100000002</v>
      </c>
      <c r="V52" s="108">
        <v>450.32838700000002</v>
      </c>
      <c r="W52" s="108">
        <v>466.23790400000001</v>
      </c>
      <c r="X52" s="108">
        <v>489.618854</v>
      </c>
      <c r="Y52" s="108">
        <v>490.49575900000002</v>
      </c>
      <c r="Z52" s="108">
        <v>494.46239800000001</v>
      </c>
      <c r="AA52" s="108">
        <v>496.86984899999999</v>
      </c>
      <c r="AB52" s="108">
        <v>469.17003199999999</v>
      </c>
      <c r="AC52" s="108">
        <v>429.37206700000002</v>
      </c>
    </row>
    <row r="53" spans="1:29">
      <c r="B53" s="115" t="s">
        <v>195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</row>
    <row r="54" spans="1:29">
      <c r="B54" s="125" t="s">
        <v>196</v>
      </c>
      <c r="C54" s="110">
        <v>5.234369</v>
      </c>
      <c r="D54" s="110">
        <v>4.2801660000000004</v>
      </c>
      <c r="E54" s="110">
        <v>3.715916</v>
      </c>
      <c r="F54" s="110">
        <v>4.8777179999999998</v>
      </c>
      <c r="G54" s="110">
        <v>5.2752999999999997</v>
      </c>
      <c r="H54" s="110">
        <v>4.827712</v>
      </c>
      <c r="I54" s="110">
        <v>5.1233620000000002</v>
      </c>
      <c r="J54" s="110">
        <v>6.2329889999999999</v>
      </c>
      <c r="K54" s="110">
        <v>6.5984879999999997</v>
      </c>
      <c r="L54" s="110">
        <v>6.5390329999999999</v>
      </c>
      <c r="M54" s="110">
        <v>6.8661510000000003</v>
      </c>
      <c r="N54" s="110">
        <v>7.8224220000000004</v>
      </c>
      <c r="O54" s="110">
        <v>7.8372419999999998</v>
      </c>
      <c r="P54" s="110">
        <v>9.2168569999999992</v>
      </c>
      <c r="Q54" s="110">
        <v>7.192971</v>
      </c>
      <c r="R54" s="110">
        <v>8.1776409999999995</v>
      </c>
      <c r="S54" s="110">
        <v>7.5318690000000004</v>
      </c>
      <c r="T54" s="111">
        <v>7.8840209999999997</v>
      </c>
      <c r="U54" s="111">
        <v>7.9786900000000003</v>
      </c>
      <c r="V54" s="111">
        <v>7.511431</v>
      </c>
      <c r="W54" s="111">
        <v>7.883731</v>
      </c>
      <c r="X54" s="111">
        <v>9.4141130000000004</v>
      </c>
      <c r="Y54" s="111">
        <v>6.4469320000000003</v>
      </c>
      <c r="Z54" s="111">
        <v>6.3803039999999998</v>
      </c>
      <c r="AA54" s="111">
        <v>7.507447</v>
      </c>
      <c r="AB54" s="111">
        <v>8.3299979999999998</v>
      </c>
      <c r="AC54" s="111">
        <v>7.9635239999999996</v>
      </c>
    </row>
    <row r="55" spans="1:29">
      <c r="B55" s="125" t="s">
        <v>197</v>
      </c>
      <c r="C55" s="110">
        <v>0.94106999999999996</v>
      </c>
      <c r="D55" s="110">
        <v>0.86111300000000002</v>
      </c>
      <c r="E55" s="110">
        <v>0.71880100000000002</v>
      </c>
      <c r="F55" s="110">
        <v>0.79158799999999996</v>
      </c>
      <c r="G55" s="110">
        <v>1.037787</v>
      </c>
      <c r="H55" s="110">
        <v>1.0822700000000001</v>
      </c>
      <c r="I55" s="110">
        <v>1.0286</v>
      </c>
      <c r="J55" s="110">
        <v>1.283711</v>
      </c>
      <c r="K55" s="110">
        <v>1.4231640000000001</v>
      </c>
      <c r="L55" s="110">
        <v>1.575753</v>
      </c>
      <c r="M55" s="110">
        <v>1.8688340000000001</v>
      </c>
      <c r="N55" s="110">
        <v>1.439624</v>
      </c>
      <c r="O55" s="110">
        <v>1.147637</v>
      </c>
      <c r="P55" s="110">
        <v>1.331019</v>
      </c>
      <c r="Q55" s="110">
        <v>1.5094860000000001</v>
      </c>
      <c r="R55" s="110">
        <v>1.3351470000000001</v>
      </c>
      <c r="S55" s="110">
        <v>1.1348529999999999</v>
      </c>
      <c r="T55" s="111">
        <v>1.0763769999999999</v>
      </c>
      <c r="U55" s="111">
        <v>0.93615700000000002</v>
      </c>
      <c r="V55" s="111">
        <v>0.89205900000000005</v>
      </c>
      <c r="W55" s="111">
        <v>0.84692199999999995</v>
      </c>
      <c r="X55" s="111">
        <v>1.332471</v>
      </c>
      <c r="Y55" s="111">
        <v>1.2975220000000001</v>
      </c>
      <c r="Z55" s="111">
        <v>1.1439379999999999</v>
      </c>
      <c r="AA55" s="111">
        <v>1.3613010000000001</v>
      </c>
      <c r="AB55" s="111">
        <v>1.4024639999999999</v>
      </c>
      <c r="AC55" s="111">
        <v>1.2879510000000001</v>
      </c>
    </row>
    <row r="56" spans="1:29">
      <c r="B56" s="125" t="s">
        <v>198</v>
      </c>
      <c r="C56" s="110">
        <v>9.9791080000000001</v>
      </c>
      <c r="D56" s="110">
        <v>9.2051420000000004</v>
      </c>
      <c r="E56" s="110">
        <v>9.672015</v>
      </c>
      <c r="F56" s="110">
        <v>10.432945</v>
      </c>
      <c r="G56" s="110">
        <v>11.119244999999999</v>
      </c>
      <c r="H56" s="110">
        <v>11.58423</v>
      </c>
      <c r="I56" s="110">
        <v>11.362351</v>
      </c>
      <c r="J56" s="110">
        <v>12.174018</v>
      </c>
      <c r="K56" s="110">
        <v>11.857956</v>
      </c>
      <c r="L56" s="110">
        <v>13.159681000000001</v>
      </c>
      <c r="M56" s="110">
        <v>12.499675</v>
      </c>
      <c r="N56" s="110">
        <v>12.394985999999999</v>
      </c>
      <c r="O56" s="110">
        <v>12.604974</v>
      </c>
      <c r="P56" s="110">
        <v>12.552982999999999</v>
      </c>
      <c r="Q56" s="110">
        <v>11.589632999999999</v>
      </c>
      <c r="R56" s="110">
        <v>12.772919999999999</v>
      </c>
      <c r="S56" s="110">
        <v>11.134015</v>
      </c>
      <c r="T56" s="111">
        <v>11.369605999999999</v>
      </c>
      <c r="U56" s="111">
        <v>9.8075639999999993</v>
      </c>
      <c r="V56" s="111">
        <v>11.33841</v>
      </c>
      <c r="W56" s="111">
        <v>10.968589</v>
      </c>
      <c r="X56" s="111">
        <v>13.361708</v>
      </c>
      <c r="Y56" s="111">
        <v>11.239363000000001</v>
      </c>
      <c r="Z56" s="111">
        <v>11.896252</v>
      </c>
      <c r="AA56" s="111">
        <v>11.836501999999999</v>
      </c>
      <c r="AB56" s="111">
        <v>11.466903</v>
      </c>
      <c r="AC56" s="111">
        <v>10.307089</v>
      </c>
    </row>
    <row r="57" spans="1:29">
      <c r="B57" s="125" t="s">
        <v>199</v>
      </c>
      <c r="C57" s="110">
        <v>8.9378510000000002</v>
      </c>
      <c r="D57" s="110">
        <v>8.7786059999999999</v>
      </c>
      <c r="E57" s="110">
        <v>9.5540819999999993</v>
      </c>
      <c r="F57" s="110">
        <v>10.715517999999999</v>
      </c>
      <c r="G57" s="110">
        <v>12.461715</v>
      </c>
      <c r="H57" s="110">
        <v>12.582871000000001</v>
      </c>
      <c r="I57" s="110">
        <v>13.702873</v>
      </c>
      <c r="J57" s="110">
        <v>13.563582</v>
      </c>
      <c r="K57" s="110">
        <v>13.544473</v>
      </c>
      <c r="L57" s="110">
        <v>15.344363</v>
      </c>
      <c r="M57" s="110">
        <v>17.212278999999999</v>
      </c>
      <c r="N57" s="110">
        <v>15.30819</v>
      </c>
      <c r="O57" s="110">
        <v>14.947879</v>
      </c>
      <c r="P57" s="110">
        <v>12.187934</v>
      </c>
      <c r="Q57" s="110">
        <v>14.469381</v>
      </c>
      <c r="R57" s="110">
        <v>14.395004</v>
      </c>
      <c r="S57" s="110">
        <v>13.136837999999999</v>
      </c>
      <c r="T57" s="111">
        <v>12.324614</v>
      </c>
      <c r="U57" s="111">
        <v>10.238633999999999</v>
      </c>
      <c r="V57" s="111">
        <v>9.3996150000000007</v>
      </c>
      <c r="W57" s="111">
        <v>10.515470000000001</v>
      </c>
      <c r="X57" s="111">
        <v>13.859947999999999</v>
      </c>
      <c r="Y57" s="111">
        <v>10.524729000000001</v>
      </c>
      <c r="Z57" s="111">
        <v>8.1739099999999993</v>
      </c>
      <c r="AA57" s="111">
        <v>8.7794889999999999</v>
      </c>
      <c r="AB57" s="111">
        <v>8.2035619999999998</v>
      </c>
      <c r="AC57" s="111">
        <v>8.6220490000000005</v>
      </c>
    </row>
    <row r="58" spans="1:29">
      <c r="B58" s="125" t="s">
        <v>200</v>
      </c>
      <c r="C58" s="110">
        <v>60.526066</v>
      </c>
      <c r="D58" s="110">
        <v>55.191991000000002</v>
      </c>
      <c r="E58" s="110">
        <v>56.949010999999999</v>
      </c>
      <c r="F58" s="110">
        <v>62.461897999999998</v>
      </c>
      <c r="G58" s="110">
        <v>72.865161000000001</v>
      </c>
      <c r="H58" s="110">
        <v>76.252742999999995</v>
      </c>
      <c r="I58" s="110">
        <v>77.701402999999999</v>
      </c>
      <c r="J58" s="110">
        <v>84.369887000000006</v>
      </c>
      <c r="K58" s="110">
        <v>86.073457000000005</v>
      </c>
      <c r="L58" s="110">
        <v>88.353532999999999</v>
      </c>
      <c r="M58" s="110">
        <v>83.284233</v>
      </c>
      <c r="N58" s="110">
        <v>76.601400999999996</v>
      </c>
      <c r="O58" s="110">
        <v>75.199365999999998</v>
      </c>
      <c r="P58" s="110">
        <v>81.707650999999998</v>
      </c>
      <c r="Q58" s="110">
        <v>81.994654999999995</v>
      </c>
      <c r="R58" s="110">
        <v>85.909536000000003</v>
      </c>
      <c r="S58" s="110">
        <v>87.034861000000006</v>
      </c>
      <c r="T58" s="111">
        <v>88.008533999999997</v>
      </c>
      <c r="U58" s="111">
        <v>97.860265999999996</v>
      </c>
      <c r="V58" s="111">
        <v>89.663072999999997</v>
      </c>
      <c r="W58" s="111">
        <v>87.097815999999995</v>
      </c>
      <c r="X58" s="111">
        <v>94.395735999999999</v>
      </c>
      <c r="Y58" s="111">
        <v>94.625969999999995</v>
      </c>
      <c r="Z58" s="111">
        <v>87.176698000000002</v>
      </c>
      <c r="AA58" s="111">
        <v>83.547237999999993</v>
      </c>
      <c r="AB58" s="111">
        <v>87.326607999999993</v>
      </c>
      <c r="AC58" s="111">
        <v>86.276375999999999</v>
      </c>
    </row>
    <row r="59" spans="1:29">
      <c r="B59" s="125" t="s">
        <v>201</v>
      </c>
      <c r="C59" s="110">
        <v>83.396306999999993</v>
      </c>
      <c r="D59" s="110">
        <v>71.510277000000002</v>
      </c>
      <c r="E59" s="110">
        <v>76.051880999999995</v>
      </c>
      <c r="F59" s="110">
        <v>85.694866000000005</v>
      </c>
      <c r="G59" s="110">
        <v>94.850237000000007</v>
      </c>
      <c r="H59" s="110">
        <v>100.328333</v>
      </c>
      <c r="I59" s="110">
        <v>104.669652</v>
      </c>
      <c r="J59" s="110">
        <v>118.27692999999999</v>
      </c>
      <c r="K59" s="110">
        <v>121.12373100000001</v>
      </c>
      <c r="L59" s="110">
        <v>130.43101799999999</v>
      </c>
      <c r="M59" s="110">
        <v>140.98035999999999</v>
      </c>
      <c r="N59" s="110">
        <v>130.20802800000001</v>
      </c>
      <c r="O59" s="110">
        <v>128.840653</v>
      </c>
      <c r="P59" s="110">
        <v>134.942958</v>
      </c>
      <c r="Q59" s="110">
        <v>140.27165600000001</v>
      </c>
      <c r="R59" s="110">
        <v>157.371072</v>
      </c>
      <c r="S59" s="110">
        <v>147.69844900000001</v>
      </c>
      <c r="T59" s="111">
        <v>148.299916</v>
      </c>
      <c r="U59" s="111">
        <v>147.637922</v>
      </c>
      <c r="V59" s="111">
        <v>145.23746800000001</v>
      </c>
      <c r="W59" s="111">
        <v>151.50287399999999</v>
      </c>
      <c r="X59" s="111">
        <v>161.837423</v>
      </c>
      <c r="Y59" s="111">
        <v>162.38180299999999</v>
      </c>
      <c r="Z59" s="111">
        <v>161.18533099999999</v>
      </c>
      <c r="AA59" s="111">
        <v>154.45706000000001</v>
      </c>
      <c r="AB59" s="111">
        <v>146.80662699999999</v>
      </c>
      <c r="AC59" s="111">
        <v>134.60168200000001</v>
      </c>
    </row>
    <row r="60" spans="1:29">
      <c r="B60" s="125" t="s">
        <v>202</v>
      </c>
      <c r="C60" s="110">
        <v>10.407944000000001</v>
      </c>
      <c r="D60" s="110">
        <v>8.9782080000000004</v>
      </c>
      <c r="E60" s="110">
        <v>8.8233029999999992</v>
      </c>
      <c r="F60" s="110">
        <v>9.6511010000000006</v>
      </c>
      <c r="G60" s="110">
        <v>10.381379000000001</v>
      </c>
      <c r="H60" s="110">
        <v>12.209239999999999</v>
      </c>
      <c r="I60" s="110">
        <v>13.828929</v>
      </c>
      <c r="J60" s="110">
        <v>13.525747000000001</v>
      </c>
      <c r="K60" s="110">
        <v>12.66719</v>
      </c>
      <c r="L60" s="110">
        <v>12.612488000000001</v>
      </c>
      <c r="M60" s="110">
        <v>12.616542000000001</v>
      </c>
      <c r="N60" s="110">
        <v>13.095572000000001</v>
      </c>
      <c r="O60" s="110">
        <v>13.315341999999999</v>
      </c>
      <c r="P60" s="110">
        <v>14.755515000000001</v>
      </c>
      <c r="Q60" s="110">
        <v>16.851158000000002</v>
      </c>
      <c r="R60" s="110">
        <v>18.658218000000002</v>
      </c>
      <c r="S60" s="110">
        <v>17.294916000000001</v>
      </c>
      <c r="T60" s="111">
        <v>17.099314</v>
      </c>
      <c r="U60" s="111">
        <v>17.836407000000001</v>
      </c>
      <c r="V60" s="111">
        <v>18.551210999999999</v>
      </c>
      <c r="W60" s="111">
        <v>18.279268999999999</v>
      </c>
      <c r="X60" s="111">
        <v>20.054478</v>
      </c>
      <c r="Y60" s="111">
        <v>22.526025000000001</v>
      </c>
      <c r="Z60" s="111">
        <v>19.020257000000001</v>
      </c>
      <c r="AA60" s="111">
        <v>19.908643999999999</v>
      </c>
      <c r="AB60" s="111">
        <v>17.188503999999998</v>
      </c>
      <c r="AC60" s="111">
        <v>17.355266</v>
      </c>
    </row>
    <row r="61" spans="1:29">
      <c r="B61" s="125" t="s">
        <v>203</v>
      </c>
      <c r="C61" s="110">
        <v>8.3810179999999992</v>
      </c>
      <c r="D61" s="110">
        <v>11.893322</v>
      </c>
      <c r="E61" s="110">
        <v>10.825030999999999</v>
      </c>
      <c r="F61" s="110">
        <v>11.388597000000001</v>
      </c>
      <c r="G61" s="110">
        <v>13.296803000000001</v>
      </c>
      <c r="H61" s="110">
        <v>13.82788</v>
      </c>
      <c r="I61" s="110">
        <v>14.250959999999999</v>
      </c>
      <c r="J61" s="110">
        <v>14.564432</v>
      </c>
      <c r="K61" s="110">
        <v>13.121967</v>
      </c>
      <c r="L61" s="110">
        <v>13.399162</v>
      </c>
      <c r="M61" s="110">
        <v>15.114661999999999</v>
      </c>
      <c r="N61" s="110">
        <v>14.831381</v>
      </c>
      <c r="O61" s="110">
        <v>19.253525</v>
      </c>
      <c r="P61" s="110">
        <v>22.410685000000001</v>
      </c>
      <c r="Q61" s="110">
        <v>23.488060000000001</v>
      </c>
      <c r="R61" s="110">
        <v>25.759937000000001</v>
      </c>
      <c r="S61" s="110">
        <v>24.651517999999999</v>
      </c>
      <c r="T61" s="111">
        <v>28.208729000000002</v>
      </c>
      <c r="U61" s="111">
        <v>27.190868999999999</v>
      </c>
      <c r="V61" s="111">
        <v>30.481528999999998</v>
      </c>
      <c r="W61" s="111">
        <v>31.271926000000001</v>
      </c>
      <c r="X61" s="111">
        <v>31.190083000000001</v>
      </c>
      <c r="Y61" s="111">
        <v>32.002755999999998</v>
      </c>
      <c r="Z61" s="111">
        <v>37.179318000000002</v>
      </c>
      <c r="AA61" s="111">
        <v>36.551430000000003</v>
      </c>
      <c r="AB61" s="111">
        <v>35.545940999999999</v>
      </c>
      <c r="AC61" s="111">
        <v>31.797705000000001</v>
      </c>
    </row>
    <row r="62" spans="1:29">
      <c r="B62" s="125" t="s">
        <v>204</v>
      </c>
      <c r="C62" s="110">
        <v>38.906272000000001</v>
      </c>
      <c r="D62" s="110">
        <v>34.224972000000001</v>
      </c>
      <c r="E62" s="110">
        <v>31.886682</v>
      </c>
      <c r="F62" s="110">
        <v>38.582743000000001</v>
      </c>
      <c r="G62" s="110">
        <v>48.759104999999998</v>
      </c>
      <c r="H62" s="110">
        <v>51.796987999999999</v>
      </c>
      <c r="I62" s="110">
        <v>56.750540000000001</v>
      </c>
      <c r="J62" s="110">
        <v>62.792406999999997</v>
      </c>
      <c r="K62" s="110">
        <v>67.050286</v>
      </c>
      <c r="L62" s="110">
        <v>69.456851999999998</v>
      </c>
      <c r="M62" s="110">
        <v>77.974734999999995</v>
      </c>
      <c r="N62" s="110">
        <v>77.709373999999997</v>
      </c>
      <c r="O62" s="110">
        <v>71.888471999999993</v>
      </c>
      <c r="P62" s="110">
        <v>82.597125000000005</v>
      </c>
      <c r="Q62" s="110">
        <v>87.701803999999996</v>
      </c>
      <c r="R62" s="110">
        <v>88.785211000000004</v>
      </c>
      <c r="S62" s="110">
        <v>93.492750999999998</v>
      </c>
      <c r="T62" s="111">
        <v>101.673084</v>
      </c>
      <c r="U62" s="111">
        <v>100.17701700000001</v>
      </c>
      <c r="V62" s="111">
        <v>106.16074399999999</v>
      </c>
      <c r="W62" s="111">
        <v>116.831152</v>
      </c>
      <c r="X62" s="111">
        <v>114.965824</v>
      </c>
      <c r="Y62" s="111">
        <v>117.640044</v>
      </c>
      <c r="Z62" s="111">
        <v>126.951543</v>
      </c>
      <c r="AA62" s="111">
        <v>137.26578900000001</v>
      </c>
      <c r="AB62" s="111">
        <v>118.642219</v>
      </c>
      <c r="AC62" s="111">
        <v>100.481121</v>
      </c>
    </row>
    <row r="63" spans="1:29">
      <c r="B63" s="125" t="s">
        <v>205</v>
      </c>
      <c r="C63" s="110">
        <v>26.916757</v>
      </c>
      <c r="D63" s="110">
        <v>23.873881000000001</v>
      </c>
      <c r="E63" s="110">
        <v>26.192001000000001</v>
      </c>
      <c r="F63" s="110">
        <v>26.354254000000001</v>
      </c>
      <c r="G63" s="110">
        <v>29.745298999999999</v>
      </c>
      <c r="H63" s="110">
        <v>34.769565999999998</v>
      </c>
      <c r="I63" s="110">
        <v>38.555270999999998</v>
      </c>
      <c r="J63" s="110">
        <v>38.624276000000002</v>
      </c>
      <c r="K63" s="110">
        <v>37.149383999999998</v>
      </c>
      <c r="L63" s="110">
        <v>36.341551000000003</v>
      </c>
      <c r="M63" s="110">
        <v>39.768286000000003</v>
      </c>
      <c r="N63" s="110">
        <v>33.329146000000001</v>
      </c>
      <c r="O63" s="110">
        <v>32.685389000000001</v>
      </c>
      <c r="P63" s="110">
        <v>35.322592999999998</v>
      </c>
      <c r="Q63" s="110">
        <v>40.043968999999997</v>
      </c>
      <c r="R63" s="110">
        <v>36.553196999999997</v>
      </c>
      <c r="S63" s="110">
        <v>32.030445999999998</v>
      </c>
      <c r="T63" s="111">
        <v>37.750692999999998</v>
      </c>
      <c r="U63" s="111">
        <v>37.877555000000001</v>
      </c>
      <c r="V63" s="111">
        <v>31.092848</v>
      </c>
      <c r="W63" s="111">
        <v>31.040156</v>
      </c>
      <c r="X63" s="111">
        <v>29.207070999999999</v>
      </c>
      <c r="Y63" s="111">
        <v>31.810614999999999</v>
      </c>
      <c r="Z63" s="111">
        <v>35.354846999999999</v>
      </c>
      <c r="AA63" s="111">
        <v>35.654947999999997</v>
      </c>
      <c r="AB63" s="111">
        <v>34.257205999999996</v>
      </c>
      <c r="AC63" s="111">
        <v>30.679303000000001</v>
      </c>
    </row>
    <row r="64" spans="1:29">
      <c r="B64" s="126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</row>
    <row r="65" spans="1:29">
      <c r="B65" s="115" t="s">
        <v>187</v>
      </c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</row>
    <row r="66" spans="1:29">
      <c r="B66" s="125" t="s">
        <v>196</v>
      </c>
      <c r="C66" s="110">
        <v>2.0638079999999999</v>
      </c>
      <c r="D66" s="110">
        <v>1.8707210000000001</v>
      </c>
      <c r="E66" s="110">
        <v>1.5853649999999999</v>
      </c>
      <c r="F66" s="110">
        <v>1.8692070000000001</v>
      </c>
      <c r="G66" s="110">
        <v>1.7596529999999999</v>
      </c>
      <c r="H66" s="110">
        <v>1.512148</v>
      </c>
      <c r="I66" s="110">
        <v>1.5204029999999999</v>
      </c>
      <c r="J66" s="110">
        <v>1.705762</v>
      </c>
      <c r="K66" s="110">
        <v>1.7804390000000001</v>
      </c>
      <c r="L66" s="110">
        <v>1.688741</v>
      </c>
      <c r="M66" s="110">
        <v>1.6821140000000001</v>
      </c>
      <c r="N66" s="110">
        <v>2.0437940000000001</v>
      </c>
      <c r="O66" s="110">
        <v>2.0748790000000001</v>
      </c>
      <c r="P66" s="110">
        <v>2.264443</v>
      </c>
      <c r="Q66" s="110">
        <v>1.692015</v>
      </c>
      <c r="R66" s="110">
        <v>1.8183929999999999</v>
      </c>
      <c r="S66" s="110">
        <v>1.7309049999999999</v>
      </c>
      <c r="T66" s="111">
        <v>1.7377359999999999</v>
      </c>
      <c r="U66" s="111">
        <v>1.743819</v>
      </c>
      <c r="V66" s="111">
        <v>1.6679900000000001</v>
      </c>
      <c r="W66" s="111">
        <v>1.6909240000000001</v>
      </c>
      <c r="X66" s="111">
        <v>1.9227430000000001</v>
      </c>
      <c r="Y66" s="111">
        <v>1.314371</v>
      </c>
      <c r="Z66" s="111">
        <v>1.2903519999999999</v>
      </c>
      <c r="AA66" s="111">
        <v>1.510948</v>
      </c>
      <c r="AB66" s="111">
        <v>1.7754749999999999</v>
      </c>
      <c r="AC66" s="111">
        <v>1.8546910000000001</v>
      </c>
    </row>
    <row r="67" spans="1:29">
      <c r="B67" s="125" t="s">
        <v>197</v>
      </c>
      <c r="C67" s="110">
        <v>0.37104500000000001</v>
      </c>
      <c r="D67" s="110">
        <v>0.37636399999999998</v>
      </c>
      <c r="E67" s="110">
        <v>0.30667100000000003</v>
      </c>
      <c r="F67" s="110">
        <v>0.30334699999999998</v>
      </c>
      <c r="G67" s="110">
        <v>0.346169</v>
      </c>
      <c r="H67" s="110">
        <v>0.33899099999999999</v>
      </c>
      <c r="I67" s="110">
        <v>0.30524600000000002</v>
      </c>
      <c r="J67" s="110">
        <v>0.35130899999999998</v>
      </c>
      <c r="K67" s="110">
        <v>0.38400600000000001</v>
      </c>
      <c r="L67" s="110">
        <v>0.406947</v>
      </c>
      <c r="M67" s="110">
        <v>0.457839</v>
      </c>
      <c r="N67" s="110">
        <v>0.37613600000000003</v>
      </c>
      <c r="O67" s="110">
        <v>0.30383199999999999</v>
      </c>
      <c r="P67" s="110">
        <v>0.327011</v>
      </c>
      <c r="Q67" s="110">
        <v>0.35507899999999998</v>
      </c>
      <c r="R67" s="110">
        <v>0.29688599999999998</v>
      </c>
      <c r="S67" s="110">
        <v>0.26080199999999998</v>
      </c>
      <c r="T67" s="111">
        <v>0.23724700000000001</v>
      </c>
      <c r="U67" s="111">
        <v>0.20460600000000001</v>
      </c>
      <c r="V67" s="111">
        <v>0.19809099999999999</v>
      </c>
      <c r="W67" s="111">
        <v>0.18165000000000001</v>
      </c>
      <c r="X67" s="111">
        <v>0.27214500000000003</v>
      </c>
      <c r="Y67" s="111">
        <v>0.26453300000000002</v>
      </c>
      <c r="Z67" s="111">
        <v>0.23135</v>
      </c>
      <c r="AA67" s="111">
        <v>0.27397500000000002</v>
      </c>
      <c r="AB67" s="111">
        <v>0.29892400000000002</v>
      </c>
      <c r="AC67" s="111">
        <v>0.29996099999999998</v>
      </c>
    </row>
    <row r="68" spans="1:29">
      <c r="B68" s="125" t="s">
        <v>198</v>
      </c>
      <c r="C68" s="110">
        <v>3.934564</v>
      </c>
      <c r="D68" s="110">
        <v>4.0232669999999997</v>
      </c>
      <c r="E68" s="110">
        <v>4.1264849999999997</v>
      </c>
      <c r="F68" s="110">
        <v>3.9980440000000002</v>
      </c>
      <c r="G68" s="110">
        <v>3.7089859999999999</v>
      </c>
      <c r="H68" s="110">
        <v>3.6284420000000002</v>
      </c>
      <c r="I68" s="110">
        <v>3.3718780000000002</v>
      </c>
      <c r="J68" s="110">
        <v>3.3316240000000001</v>
      </c>
      <c r="K68" s="110">
        <v>3.1995770000000001</v>
      </c>
      <c r="L68" s="110">
        <v>3.3985599999999998</v>
      </c>
      <c r="M68" s="110">
        <v>3.062252</v>
      </c>
      <c r="N68" s="110">
        <v>3.238486</v>
      </c>
      <c r="O68" s="110">
        <v>3.3371170000000001</v>
      </c>
      <c r="P68" s="110">
        <v>3.084079</v>
      </c>
      <c r="Q68" s="110">
        <v>2.7262490000000001</v>
      </c>
      <c r="R68" s="110">
        <v>2.8402069999999999</v>
      </c>
      <c r="S68" s="110">
        <v>2.5587170000000001</v>
      </c>
      <c r="T68" s="111">
        <v>2.5060030000000002</v>
      </c>
      <c r="U68" s="111">
        <v>2.1435369999999998</v>
      </c>
      <c r="V68" s="111">
        <v>2.5178090000000002</v>
      </c>
      <c r="W68" s="111">
        <v>2.3525740000000002</v>
      </c>
      <c r="X68" s="111">
        <v>2.7290019999999999</v>
      </c>
      <c r="Y68" s="111">
        <v>2.2914289999999999</v>
      </c>
      <c r="Z68" s="111">
        <v>2.4058959999999998</v>
      </c>
      <c r="AA68" s="111">
        <v>2.3822139999999998</v>
      </c>
      <c r="AB68" s="111">
        <v>2.444083</v>
      </c>
      <c r="AC68" s="111">
        <v>2.4005030000000001</v>
      </c>
    </row>
    <row r="69" spans="1:29">
      <c r="B69" s="125" t="s">
        <v>199</v>
      </c>
      <c r="C69" s="110">
        <v>3.5240170000000002</v>
      </c>
      <c r="D69" s="110">
        <v>3.8368419999999999</v>
      </c>
      <c r="E69" s="110">
        <v>4.0761700000000003</v>
      </c>
      <c r="F69" s="110">
        <v>4.1063299999999998</v>
      </c>
      <c r="G69" s="110">
        <v>4.1567869999999996</v>
      </c>
      <c r="H69" s="110">
        <v>3.9412389999999999</v>
      </c>
      <c r="I69" s="110">
        <v>4.0664490000000004</v>
      </c>
      <c r="J69" s="110">
        <v>3.7119010000000001</v>
      </c>
      <c r="K69" s="110">
        <v>3.6546419999999999</v>
      </c>
      <c r="L69" s="110">
        <v>3.9627659999999998</v>
      </c>
      <c r="M69" s="110">
        <v>4.2167760000000003</v>
      </c>
      <c r="N69" s="110">
        <v>3.9996299999999998</v>
      </c>
      <c r="O69" s="110">
        <v>3.957392</v>
      </c>
      <c r="P69" s="110">
        <v>2.9943919999999999</v>
      </c>
      <c r="Q69" s="110">
        <v>3.4036569999999999</v>
      </c>
      <c r="R69" s="110">
        <v>3.2008960000000002</v>
      </c>
      <c r="S69" s="110">
        <v>3.0189879999999998</v>
      </c>
      <c r="T69" s="111">
        <v>2.7164980000000001</v>
      </c>
      <c r="U69" s="111">
        <v>2.237752</v>
      </c>
      <c r="V69" s="111">
        <v>2.0872799999999998</v>
      </c>
      <c r="W69" s="111">
        <v>2.2553869999999998</v>
      </c>
      <c r="X69" s="111">
        <v>2.8307630000000001</v>
      </c>
      <c r="Y69" s="111">
        <v>2.1457329999999999</v>
      </c>
      <c r="Z69" s="111">
        <v>1.6530899999999999</v>
      </c>
      <c r="AA69" s="111">
        <v>1.7669589999999999</v>
      </c>
      <c r="AB69" s="111">
        <v>1.748526</v>
      </c>
      <c r="AC69" s="111">
        <v>2.00806</v>
      </c>
    </row>
    <row r="70" spans="1:29">
      <c r="B70" s="125" t="s">
        <v>200</v>
      </c>
      <c r="C70" s="110">
        <v>23.864227</v>
      </c>
      <c r="D70" s="110">
        <v>24.122617999999999</v>
      </c>
      <c r="E70" s="110">
        <v>24.296821999999999</v>
      </c>
      <c r="F70" s="110">
        <v>23.936235</v>
      </c>
      <c r="G70" s="110">
        <v>24.305236000000001</v>
      </c>
      <c r="H70" s="110">
        <v>23.884077000000001</v>
      </c>
      <c r="I70" s="110">
        <v>23.058579000000002</v>
      </c>
      <c r="J70" s="110">
        <v>23.089229</v>
      </c>
      <c r="K70" s="110">
        <v>23.224800999999999</v>
      </c>
      <c r="L70" s="110">
        <v>22.817786000000002</v>
      </c>
      <c r="M70" s="110">
        <v>20.403513</v>
      </c>
      <c r="N70" s="110">
        <v>20.013946000000001</v>
      </c>
      <c r="O70" s="110">
        <v>19.908733999999999</v>
      </c>
      <c r="P70" s="110">
        <v>20.074341</v>
      </c>
      <c r="Q70" s="110">
        <v>19.287742000000001</v>
      </c>
      <c r="R70" s="110">
        <v>19.102983999999999</v>
      </c>
      <c r="S70" s="110">
        <v>20.001553000000001</v>
      </c>
      <c r="T70" s="111">
        <v>19.398175999999999</v>
      </c>
      <c r="U70" s="111">
        <v>21.388300999999998</v>
      </c>
      <c r="V70" s="111">
        <v>19.910596999999999</v>
      </c>
      <c r="W70" s="111">
        <v>18.680980999999999</v>
      </c>
      <c r="X70" s="111">
        <v>19.279432</v>
      </c>
      <c r="Y70" s="111">
        <v>19.291903999999999</v>
      </c>
      <c r="Z70" s="111">
        <v>17.630602</v>
      </c>
      <c r="AA70" s="111">
        <v>16.814713000000001</v>
      </c>
      <c r="AB70" s="111">
        <v>18.612998000000001</v>
      </c>
      <c r="AC70" s="111">
        <v>20.093616000000001</v>
      </c>
    </row>
    <row r="71" spans="1:29">
      <c r="B71" s="125" t="s">
        <v>201</v>
      </c>
      <c r="C71" s="110">
        <v>32.881509000000001</v>
      </c>
      <c r="D71" s="110">
        <v>31.254809000000002</v>
      </c>
      <c r="E71" s="110">
        <v>32.446902999999999</v>
      </c>
      <c r="F71" s="110">
        <v>32.839418999999999</v>
      </c>
      <c r="G71" s="110">
        <v>31.638677999999999</v>
      </c>
      <c r="H71" s="110">
        <v>31.425094999999999</v>
      </c>
      <c r="I71" s="110">
        <v>31.061646</v>
      </c>
      <c r="J71" s="110">
        <v>32.368457999999997</v>
      </c>
      <c r="K71" s="110">
        <v>32.682253000000003</v>
      </c>
      <c r="L71" s="110">
        <v>33.684528</v>
      </c>
      <c r="M71" s="110">
        <v>34.538285000000002</v>
      </c>
      <c r="N71" s="110">
        <v>34.019958000000003</v>
      </c>
      <c r="O71" s="110">
        <v>34.110052000000003</v>
      </c>
      <c r="P71" s="110">
        <v>33.153455999999998</v>
      </c>
      <c r="Q71" s="110">
        <v>32.996339999999996</v>
      </c>
      <c r="R71" s="110">
        <v>34.993288</v>
      </c>
      <c r="S71" s="110">
        <v>33.942701999999997</v>
      </c>
      <c r="T71" s="111">
        <v>32.687147000000003</v>
      </c>
      <c r="U71" s="111">
        <v>32.267687000000002</v>
      </c>
      <c r="V71" s="111">
        <v>32.251457000000002</v>
      </c>
      <c r="W71" s="111">
        <v>32.494757</v>
      </c>
      <c r="X71" s="111">
        <v>33.053756</v>
      </c>
      <c r="Y71" s="111">
        <v>33.105649</v>
      </c>
      <c r="Z71" s="111">
        <v>32.598097000000003</v>
      </c>
      <c r="AA71" s="111">
        <v>31.086020000000001</v>
      </c>
      <c r="AB71" s="111">
        <v>31.290707999999999</v>
      </c>
      <c r="AC71" s="111">
        <v>31.348495</v>
      </c>
    </row>
    <row r="72" spans="1:29">
      <c r="B72" s="125" t="s">
        <v>202</v>
      </c>
      <c r="C72" s="110">
        <v>4.1036460000000003</v>
      </c>
      <c r="D72" s="110">
        <v>3.9240819999999998</v>
      </c>
      <c r="E72" s="110">
        <v>3.764389</v>
      </c>
      <c r="F72" s="110">
        <v>3.6984309999999998</v>
      </c>
      <c r="G72" s="110">
        <v>3.46286</v>
      </c>
      <c r="H72" s="110">
        <v>3.8242090000000002</v>
      </c>
      <c r="I72" s="110">
        <v>4.1038569999999996</v>
      </c>
      <c r="J72" s="110">
        <v>3.7015470000000001</v>
      </c>
      <c r="K72" s="110">
        <v>3.417929</v>
      </c>
      <c r="L72" s="110">
        <v>3.2572450000000002</v>
      </c>
      <c r="M72" s="110">
        <v>3.0908820000000001</v>
      </c>
      <c r="N72" s="110">
        <v>3.4215309999999999</v>
      </c>
      <c r="O72" s="110">
        <v>3.5251839999999999</v>
      </c>
      <c r="P72" s="110">
        <v>3.6252080000000002</v>
      </c>
      <c r="Q72" s="110">
        <v>3.9639259999999998</v>
      </c>
      <c r="R72" s="110">
        <v>4.1488719999999999</v>
      </c>
      <c r="S72" s="110">
        <v>3.9745590000000002</v>
      </c>
      <c r="T72" s="111">
        <v>3.7689020000000002</v>
      </c>
      <c r="U72" s="111">
        <v>3.8983180000000002</v>
      </c>
      <c r="V72" s="111">
        <v>4.1194850000000001</v>
      </c>
      <c r="W72" s="111">
        <v>3.920588</v>
      </c>
      <c r="X72" s="111">
        <v>4.0959370000000002</v>
      </c>
      <c r="Y72" s="111">
        <v>4.5925019999999996</v>
      </c>
      <c r="Z72" s="111">
        <v>3.846654</v>
      </c>
      <c r="AA72" s="111">
        <v>4.0068130000000002</v>
      </c>
      <c r="AB72" s="111">
        <v>3.6635979999999999</v>
      </c>
      <c r="AC72" s="111">
        <v>4.0420109999999996</v>
      </c>
    </row>
    <row r="73" spans="1:29">
      <c r="B73" s="125" t="s">
        <v>203</v>
      </c>
      <c r="C73" s="110">
        <v>3.3044690000000001</v>
      </c>
      <c r="D73" s="110">
        <v>5.1981830000000002</v>
      </c>
      <c r="E73" s="110">
        <v>4.6184099999999999</v>
      </c>
      <c r="F73" s="110">
        <v>4.3642630000000002</v>
      </c>
      <c r="G73" s="110">
        <v>4.4353420000000003</v>
      </c>
      <c r="H73" s="110">
        <v>4.3312039999999996</v>
      </c>
      <c r="I73" s="110">
        <v>4.2290979999999996</v>
      </c>
      <c r="J73" s="110">
        <v>3.9857999999999998</v>
      </c>
      <c r="K73" s="110">
        <v>3.5406390000000001</v>
      </c>
      <c r="L73" s="110">
        <v>3.460407</v>
      </c>
      <c r="M73" s="110">
        <v>3.7028880000000002</v>
      </c>
      <c r="N73" s="110">
        <v>3.8750529999999999</v>
      </c>
      <c r="O73" s="110">
        <v>5.0972939999999998</v>
      </c>
      <c r="P73" s="110">
        <v>5.5059680000000002</v>
      </c>
      <c r="Q73" s="110">
        <v>5.5251359999999998</v>
      </c>
      <c r="R73" s="110">
        <v>5.7280220000000002</v>
      </c>
      <c r="S73" s="110">
        <v>5.6651860000000003</v>
      </c>
      <c r="T73" s="111">
        <v>6.2175549999999999</v>
      </c>
      <c r="U73" s="111">
        <v>5.9428260000000002</v>
      </c>
      <c r="V73" s="111">
        <v>6.7687340000000003</v>
      </c>
      <c r="W73" s="111">
        <v>6.7072890000000003</v>
      </c>
      <c r="X73" s="111">
        <v>6.3702779999999999</v>
      </c>
      <c r="Y73" s="111">
        <v>6.5245730000000002</v>
      </c>
      <c r="Z73" s="111">
        <v>7.5191400000000002</v>
      </c>
      <c r="AA73" s="111">
        <v>7.3563390000000002</v>
      </c>
      <c r="AB73" s="111">
        <v>7.5763449999999999</v>
      </c>
      <c r="AC73" s="111">
        <v>7.4056300000000004</v>
      </c>
    </row>
    <row r="74" spans="1:29">
      <c r="B74" s="125" t="s">
        <v>204</v>
      </c>
      <c r="C74" s="110">
        <v>15.339971</v>
      </c>
      <c r="D74" s="110">
        <v>14.958619000000001</v>
      </c>
      <c r="E74" s="110">
        <v>13.604188000000001</v>
      </c>
      <c r="F74" s="110">
        <v>14.785423</v>
      </c>
      <c r="G74" s="110">
        <v>16.264309999999998</v>
      </c>
      <c r="H74" s="110">
        <v>16.223984000000002</v>
      </c>
      <c r="I74" s="110">
        <v>16.841225000000001</v>
      </c>
      <c r="J74" s="110">
        <v>17.184190999999998</v>
      </c>
      <c r="K74" s="110">
        <v>18.091867000000001</v>
      </c>
      <c r="L74" s="110">
        <v>17.937614</v>
      </c>
      <c r="M74" s="110">
        <v>19.102757</v>
      </c>
      <c r="N74" s="110">
        <v>20.303429999999999</v>
      </c>
      <c r="O74" s="110">
        <v>19.032188000000001</v>
      </c>
      <c r="P74" s="110">
        <v>20.292871000000002</v>
      </c>
      <c r="Q74" s="110">
        <v>20.630244000000001</v>
      </c>
      <c r="R74" s="110">
        <v>19.742424</v>
      </c>
      <c r="S74" s="110">
        <v>21.485645999999999</v>
      </c>
      <c r="T74" s="111">
        <v>22.410012999999999</v>
      </c>
      <c r="U74" s="111">
        <v>21.894649999999999</v>
      </c>
      <c r="V74" s="111">
        <v>23.574072999999999</v>
      </c>
      <c r="W74" s="111">
        <v>25.05827</v>
      </c>
      <c r="X74" s="111">
        <v>23.480677</v>
      </c>
      <c r="Y74" s="111">
        <v>23.983906000000001</v>
      </c>
      <c r="Z74" s="111">
        <v>25.674661</v>
      </c>
      <c r="AA74" s="111">
        <v>27.626106</v>
      </c>
      <c r="AB74" s="111">
        <v>25.287680999999999</v>
      </c>
      <c r="AC74" s="111">
        <v>23.401876999999999</v>
      </c>
    </row>
    <row r="75" spans="1:29">
      <c r="B75" s="125" t="s">
        <v>205</v>
      </c>
      <c r="C75" s="110">
        <v>10.612743</v>
      </c>
      <c r="D75" s="110">
        <v>10.434495</v>
      </c>
      <c r="E75" s="110">
        <v>11.174599000000001</v>
      </c>
      <c r="F75" s="110">
        <v>10.099303000000001</v>
      </c>
      <c r="G75" s="110">
        <v>9.9219779999999993</v>
      </c>
      <c r="H75" s="110">
        <v>10.890611</v>
      </c>
      <c r="I75" s="110">
        <v>11.441618</v>
      </c>
      <c r="J75" s="110">
        <v>10.570179</v>
      </c>
      <c r="K75" s="110">
        <v>10.023846000000001</v>
      </c>
      <c r="L75" s="110">
        <v>9.3854050000000004</v>
      </c>
      <c r="M75" s="110">
        <v>9.7426929999999992</v>
      </c>
      <c r="N75" s="110">
        <v>8.7080359999999999</v>
      </c>
      <c r="O75" s="110">
        <v>8.6533270000000009</v>
      </c>
      <c r="P75" s="110">
        <v>8.6782299999999992</v>
      </c>
      <c r="Q75" s="110">
        <v>9.4196109999999997</v>
      </c>
      <c r="R75" s="110">
        <v>8.1280280000000005</v>
      </c>
      <c r="S75" s="110">
        <v>7.3609429999999998</v>
      </c>
      <c r="T75" s="111">
        <v>8.3207229999999992</v>
      </c>
      <c r="U75" s="111">
        <v>8.2785039999999999</v>
      </c>
      <c r="V75" s="111">
        <v>6.9044829999999999</v>
      </c>
      <c r="W75" s="111">
        <v>6.6575790000000001</v>
      </c>
      <c r="X75" s="111">
        <v>5.9652669999999999</v>
      </c>
      <c r="Y75" s="111">
        <v>6.4854010000000004</v>
      </c>
      <c r="Z75" s="111">
        <v>7.1501590000000004</v>
      </c>
      <c r="AA75" s="111">
        <v>7.1759130000000004</v>
      </c>
      <c r="AB75" s="111">
        <v>7.3016610000000002</v>
      </c>
      <c r="AC75" s="111">
        <v>7.1451560000000001</v>
      </c>
    </row>
    <row r="76" spans="1:29">
      <c r="B76" s="126"/>
    </row>
    <row r="77" spans="1:29">
      <c r="B77" s="127" t="s">
        <v>85</v>
      </c>
    </row>
    <row r="78" spans="1:29">
      <c r="B78" s="119" t="s">
        <v>188</v>
      </c>
      <c r="C78" s="120">
        <v>110976.249897</v>
      </c>
      <c r="D78" s="120">
        <v>101218.820893</v>
      </c>
      <c r="E78" s="120">
        <v>105062.628025</v>
      </c>
      <c r="F78" s="120">
        <v>118277.441171</v>
      </c>
      <c r="G78" s="120">
        <v>137667.899714</v>
      </c>
      <c r="H78" s="120">
        <v>148727.35757200001</v>
      </c>
      <c r="I78" s="120">
        <v>155510.54344800001</v>
      </c>
      <c r="J78" s="120">
        <v>171275.33391799999</v>
      </c>
      <c r="K78" s="120">
        <v>178145.12436799999</v>
      </c>
      <c r="L78" s="120">
        <v>189076.85725100001</v>
      </c>
      <c r="M78" s="120">
        <v>202452.56170200001</v>
      </c>
      <c r="N78" s="120">
        <v>192848.80335999999</v>
      </c>
      <c r="O78" s="120">
        <v>193333.21058399999</v>
      </c>
      <c r="P78" s="120">
        <v>211766.78386200001</v>
      </c>
      <c r="Q78" s="120">
        <v>224909.81162600001</v>
      </c>
      <c r="R78" s="120">
        <v>233582.97946</v>
      </c>
      <c r="S78" s="120">
        <v>225104.523586</v>
      </c>
      <c r="T78" s="121">
        <v>224839.335078</v>
      </c>
      <c r="U78" s="121">
        <v>223801.807547</v>
      </c>
      <c r="V78" s="121">
        <v>208531.29384</v>
      </c>
      <c r="W78" s="121">
        <v>221766.50700899999</v>
      </c>
      <c r="X78" s="121">
        <v>231630.598772</v>
      </c>
      <c r="Y78" s="121">
        <v>241494.93114299999</v>
      </c>
      <c r="Z78" s="121">
        <v>251387.478129</v>
      </c>
      <c r="AA78" s="121">
        <v>268567.26711700001</v>
      </c>
      <c r="AB78" s="121">
        <v>277395.88115799997</v>
      </c>
      <c r="AC78" s="121">
        <v>294715.74015299999</v>
      </c>
    </row>
    <row r="79" spans="1:29">
      <c r="B79" s="119"/>
    </row>
    <row r="80" spans="1:29">
      <c r="A80" s="105"/>
      <c r="B80" s="127" t="s">
        <v>189</v>
      </c>
      <c r="C80" s="122">
        <v>2.285415</v>
      </c>
      <c r="D80" s="122">
        <v>2.2604259999999998</v>
      </c>
      <c r="E80" s="122">
        <v>2.2309429999999999</v>
      </c>
      <c r="F80" s="122">
        <v>2.206264</v>
      </c>
      <c r="G80" s="122">
        <v>2.1776469999999999</v>
      </c>
      <c r="H80" s="122">
        <v>2.1466249999999998</v>
      </c>
      <c r="I80" s="122">
        <v>2.1668880000000001</v>
      </c>
      <c r="J80" s="122">
        <v>2.133454</v>
      </c>
      <c r="K80" s="122">
        <v>2.0803829999999999</v>
      </c>
      <c r="L80" s="122">
        <v>2.0479159999999998</v>
      </c>
      <c r="M80" s="122">
        <v>2.0162040000000001</v>
      </c>
      <c r="N80" s="122">
        <v>1.984664</v>
      </c>
      <c r="O80" s="122">
        <v>1.9537279999999999</v>
      </c>
      <c r="P80" s="122">
        <v>1.922045</v>
      </c>
      <c r="Q80" s="122">
        <v>1.8901479999999999</v>
      </c>
      <c r="R80" s="122">
        <v>1.9253020000000001</v>
      </c>
      <c r="S80" s="122">
        <v>1.93306</v>
      </c>
      <c r="T80" s="123">
        <v>2.0178630000000002</v>
      </c>
      <c r="U80" s="123">
        <v>2.044403</v>
      </c>
      <c r="V80" s="123">
        <v>2.1595240000000002</v>
      </c>
      <c r="W80" s="123">
        <v>2.102382</v>
      </c>
      <c r="X80" s="123">
        <v>2.1137920000000001</v>
      </c>
      <c r="Y80" s="123">
        <v>2.0310809999999999</v>
      </c>
      <c r="Z80" s="123">
        <v>1.966933</v>
      </c>
      <c r="AA80" s="123">
        <v>1.8500760000000001</v>
      </c>
      <c r="AB80" s="123">
        <v>1.6913370000000001</v>
      </c>
      <c r="AC80" s="123">
        <v>1.4569019999999999</v>
      </c>
    </row>
    <row r="81" spans="1:29">
      <c r="A81" s="105"/>
      <c r="B81" s="127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</row>
    <row r="82" spans="1:29">
      <c r="B82" s="127"/>
    </row>
    <row r="83" spans="1:29" ht="16">
      <c r="A83" s="105"/>
      <c r="B83" s="124" t="s">
        <v>206</v>
      </c>
      <c r="C83" s="107">
        <v>17.817402999999999</v>
      </c>
      <c r="D83" s="107">
        <v>16.073422000000001</v>
      </c>
      <c r="E83" s="107">
        <v>16.466656</v>
      </c>
      <c r="F83" s="107">
        <v>18.333081</v>
      </c>
      <c r="G83" s="107">
        <v>21.062200000000001</v>
      </c>
      <c r="H83" s="107">
        <v>22.430451999999999</v>
      </c>
      <c r="I83" s="107">
        <v>23.701101000000001</v>
      </c>
      <c r="J83" s="107">
        <v>25.721881</v>
      </c>
      <c r="K83" s="107">
        <v>26.363413000000001</v>
      </c>
      <c r="L83" s="107">
        <v>27.558088000000001</v>
      </c>
      <c r="M83" s="107">
        <v>29.066213000000001</v>
      </c>
      <c r="N83" s="107">
        <v>27.275639000000002</v>
      </c>
      <c r="O83" s="107">
        <v>26.929577999999999</v>
      </c>
      <c r="P83" s="107">
        <v>29.030631</v>
      </c>
      <c r="Q83" s="107">
        <v>30.331676000000002</v>
      </c>
      <c r="R83" s="107">
        <v>32.095435999999999</v>
      </c>
      <c r="S83" s="107">
        <v>31.065273999999999</v>
      </c>
      <c r="T83" s="108">
        <v>32.397505000000002</v>
      </c>
      <c r="U83" s="108">
        <v>32.678539000000001</v>
      </c>
      <c r="V83" s="108">
        <v>32.166701000000003</v>
      </c>
      <c r="W83" s="108">
        <v>33.309134</v>
      </c>
      <c r="X83" s="108">
        <v>34.982895999999997</v>
      </c>
      <c r="Y83" s="108">
        <v>35.048631999999998</v>
      </c>
      <c r="Z83" s="108">
        <v>35.334026999999999</v>
      </c>
      <c r="AA83" s="108">
        <v>35.508521000000002</v>
      </c>
      <c r="AB83" s="108">
        <v>33.529000000000003</v>
      </c>
      <c r="AC83" s="108">
        <v>30.5839</v>
      </c>
    </row>
    <row r="84" spans="1:29" ht="15">
      <c r="A84" s="128"/>
      <c r="B84" s="129" t="s">
        <v>207</v>
      </c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</row>
    <row r="85" spans="1:29">
      <c r="A85" s="128"/>
      <c r="B85" s="125" t="s">
        <v>196</v>
      </c>
      <c r="C85" s="130">
        <v>0.36771700000000002</v>
      </c>
      <c r="D85" s="130">
        <v>0.30068899999999998</v>
      </c>
      <c r="E85" s="130">
        <v>0.26105699999999998</v>
      </c>
      <c r="F85" s="130">
        <v>0.34268300000000002</v>
      </c>
      <c r="G85" s="130">
        <v>0.37062200000000001</v>
      </c>
      <c r="H85" s="130">
        <v>0.33918199999999998</v>
      </c>
      <c r="I85" s="130">
        <v>0.36035200000000001</v>
      </c>
      <c r="J85" s="130">
        <v>0.43875399999999998</v>
      </c>
      <c r="K85" s="130">
        <v>0.469385</v>
      </c>
      <c r="L85" s="130">
        <v>0.46538499999999999</v>
      </c>
      <c r="M85" s="130">
        <v>0.488927</v>
      </c>
      <c r="N85" s="130">
        <v>0.55745800000000001</v>
      </c>
      <c r="O85" s="130">
        <v>0.55875600000000003</v>
      </c>
      <c r="P85" s="130">
        <v>0.65738200000000002</v>
      </c>
      <c r="Q85" s="130">
        <v>0.51321600000000001</v>
      </c>
      <c r="R85" s="130">
        <v>0.58362099999999995</v>
      </c>
      <c r="S85" s="130">
        <v>0.53771000000000002</v>
      </c>
      <c r="T85" s="131">
        <v>0.56298300000000001</v>
      </c>
      <c r="U85" s="131">
        <v>0.569855</v>
      </c>
      <c r="V85" s="131">
        <v>0.53653700000000004</v>
      </c>
      <c r="W85" s="131">
        <v>0.56323199999999995</v>
      </c>
      <c r="X85" s="131">
        <v>0.67263099999999998</v>
      </c>
      <c r="Y85" s="131">
        <v>0.460669</v>
      </c>
      <c r="Z85" s="131">
        <v>0.45593299999999998</v>
      </c>
      <c r="AA85" s="131">
        <v>0.53651499999999996</v>
      </c>
      <c r="AB85" s="131">
        <v>0.59529900000000002</v>
      </c>
      <c r="AC85" s="131">
        <v>0.56723699999999999</v>
      </c>
    </row>
    <row r="86" spans="1:29">
      <c r="A86" s="128"/>
      <c r="B86" s="125" t="s">
        <v>197</v>
      </c>
      <c r="C86" s="130">
        <v>6.6111000000000003E-2</v>
      </c>
      <c r="D86" s="130">
        <v>6.0495E-2</v>
      </c>
      <c r="E86" s="130">
        <v>5.0498000000000001E-2</v>
      </c>
      <c r="F86" s="130">
        <v>5.5613000000000003E-2</v>
      </c>
      <c r="G86" s="130">
        <v>7.2911000000000004E-2</v>
      </c>
      <c r="H86" s="130">
        <v>7.6036999999999993E-2</v>
      </c>
      <c r="I86" s="130">
        <v>7.2346999999999995E-2</v>
      </c>
      <c r="J86" s="130">
        <v>9.0362999999999999E-2</v>
      </c>
      <c r="K86" s="130">
        <v>0.10123699999999999</v>
      </c>
      <c r="L86" s="130">
        <v>0.112147</v>
      </c>
      <c r="M86" s="130">
        <v>0.133077</v>
      </c>
      <c r="N86" s="130">
        <v>0.102594</v>
      </c>
      <c r="O86" s="130">
        <v>8.1821000000000005E-2</v>
      </c>
      <c r="P86" s="130">
        <v>9.4933000000000003E-2</v>
      </c>
      <c r="Q86" s="130">
        <v>0.10770100000000001</v>
      </c>
      <c r="R86" s="130">
        <v>9.5286999999999997E-2</v>
      </c>
      <c r="S86" s="130">
        <v>8.1018999999999994E-2</v>
      </c>
      <c r="T86" s="131">
        <v>7.6862E-2</v>
      </c>
      <c r="U86" s="131">
        <v>6.6862000000000005E-2</v>
      </c>
      <c r="V86" s="131">
        <v>6.3718999999999998E-2</v>
      </c>
      <c r="W86" s="131">
        <v>6.0505999999999997E-2</v>
      </c>
      <c r="X86" s="131">
        <v>9.5203999999999997E-2</v>
      </c>
      <c r="Y86" s="131">
        <v>9.2715000000000006E-2</v>
      </c>
      <c r="Z86" s="131">
        <v>8.1744999999999998E-2</v>
      </c>
      <c r="AA86" s="131">
        <v>9.7284999999999996E-2</v>
      </c>
      <c r="AB86" s="131">
        <v>0.100226</v>
      </c>
      <c r="AC86" s="131">
        <v>9.1740000000000002E-2</v>
      </c>
    </row>
    <row r="87" spans="1:29">
      <c r="A87" s="128"/>
      <c r="B87" s="125" t="s">
        <v>198</v>
      </c>
      <c r="C87" s="130">
        <v>0.70103700000000002</v>
      </c>
      <c r="D87" s="130">
        <v>0.64667699999999995</v>
      </c>
      <c r="E87" s="130">
        <v>0.67949400000000004</v>
      </c>
      <c r="F87" s="130">
        <v>0.73296499999999998</v>
      </c>
      <c r="G87" s="130">
        <v>0.78119400000000006</v>
      </c>
      <c r="H87" s="130">
        <v>0.81387600000000004</v>
      </c>
      <c r="I87" s="130">
        <v>0.79917199999999999</v>
      </c>
      <c r="J87" s="130">
        <v>0.85695600000000005</v>
      </c>
      <c r="K87" s="130">
        <v>0.84351799999999999</v>
      </c>
      <c r="L87" s="130">
        <v>0.93657800000000002</v>
      </c>
      <c r="M87" s="130">
        <v>0.89008100000000001</v>
      </c>
      <c r="N87" s="130">
        <v>0.88331800000000005</v>
      </c>
      <c r="O87" s="130">
        <v>0.89867200000000003</v>
      </c>
      <c r="P87" s="130">
        <v>0.89532800000000001</v>
      </c>
      <c r="Q87" s="130">
        <v>0.82691700000000001</v>
      </c>
      <c r="R87" s="130">
        <v>0.91157699999999997</v>
      </c>
      <c r="S87" s="130">
        <v>0.79487200000000002</v>
      </c>
      <c r="T87" s="131">
        <v>0.81188199999999999</v>
      </c>
      <c r="U87" s="131">
        <v>0.70047700000000002</v>
      </c>
      <c r="V87" s="131">
        <v>0.80989599999999995</v>
      </c>
      <c r="W87" s="131">
        <v>0.78362200000000004</v>
      </c>
      <c r="X87" s="131">
        <v>0.95468399999999998</v>
      </c>
      <c r="Y87" s="131">
        <v>0.80311500000000002</v>
      </c>
      <c r="Z87" s="131">
        <v>0.85009999999999997</v>
      </c>
      <c r="AA87" s="131">
        <v>0.845889</v>
      </c>
      <c r="AB87" s="131">
        <v>0.81947599999999998</v>
      </c>
      <c r="AC87" s="131">
        <v>0.73416700000000001</v>
      </c>
    </row>
    <row r="88" spans="1:29">
      <c r="A88" s="128"/>
      <c r="B88" s="125" t="s">
        <v>199</v>
      </c>
      <c r="C88" s="130">
        <v>0.627888</v>
      </c>
      <c r="D88" s="130">
        <v>0.61671200000000004</v>
      </c>
      <c r="E88" s="130">
        <v>0.67120899999999994</v>
      </c>
      <c r="F88" s="130">
        <v>0.75281699999999996</v>
      </c>
      <c r="G88" s="130">
        <v>0.87551100000000004</v>
      </c>
      <c r="H88" s="130">
        <v>0.88403799999999999</v>
      </c>
      <c r="I88" s="130">
        <v>0.96379300000000001</v>
      </c>
      <c r="J88" s="130">
        <v>0.95477100000000004</v>
      </c>
      <c r="K88" s="130">
        <v>0.96348800000000001</v>
      </c>
      <c r="L88" s="130">
        <v>1.092063</v>
      </c>
      <c r="M88" s="130">
        <v>1.225657</v>
      </c>
      <c r="N88" s="130">
        <v>1.0909249999999999</v>
      </c>
      <c r="O88" s="130">
        <v>1.065709</v>
      </c>
      <c r="P88" s="130">
        <v>0.86929100000000004</v>
      </c>
      <c r="Q88" s="130">
        <v>1.032386</v>
      </c>
      <c r="R88" s="130">
        <v>1.027342</v>
      </c>
      <c r="S88" s="130">
        <v>0.93785700000000005</v>
      </c>
      <c r="T88" s="131">
        <v>0.88007800000000003</v>
      </c>
      <c r="U88" s="131">
        <v>0.73126500000000005</v>
      </c>
      <c r="V88" s="131">
        <v>0.67140900000000003</v>
      </c>
      <c r="W88" s="131">
        <v>0.75124999999999997</v>
      </c>
      <c r="X88" s="131">
        <v>0.99028300000000002</v>
      </c>
      <c r="Y88" s="131">
        <v>0.75205</v>
      </c>
      <c r="Z88" s="131">
        <v>0.58410300000000004</v>
      </c>
      <c r="AA88" s="131">
        <v>0.62742100000000001</v>
      </c>
      <c r="AB88" s="131">
        <v>0.58626299999999998</v>
      </c>
      <c r="AC88" s="131">
        <v>0.61414299999999999</v>
      </c>
    </row>
    <row r="89" spans="1:29">
      <c r="A89" s="128"/>
      <c r="B89" s="125" t="s">
        <v>200</v>
      </c>
      <c r="C89" s="130">
        <v>4.2519859999999996</v>
      </c>
      <c r="D89" s="130">
        <v>3.8773300000000002</v>
      </c>
      <c r="E89" s="130">
        <v>4.0008739999999996</v>
      </c>
      <c r="F89" s="130">
        <v>4.3882490000000001</v>
      </c>
      <c r="G89" s="130">
        <v>5.1192169999999999</v>
      </c>
      <c r="H89" s="130">
        <v>5.3573060000000003</v>
      </c>
      <c r="I89" s="130">
        <v>5.4651370000000004</v>
      </c>
      <c r="J89" s="130">
        <v>5.9389839999999996</v>
      </c>
      <c r="K89" s="130">
        <v>6.1228499999999997</v>
      </c>
      <c r="L89" s="130">
        <v>6.2881460000000002</v>
      </c>
      <c r="M89" s="130">
        <v>5.9305279999999998</v>
      </c>
      <c r="N89" s="130">
        <v>5.4589319999999999</v>
      </c>
      <c r="O89" s="130">
        <v>5.3613379999999999</v>
      </c>
      <c r="P89" s="130">
        <v>5.8277080000000003</v>
      </c>
      <c r="Q89" s="130">
        <v>5.850295</v>
      </c>
      <c r="R89" s="130">
        <v>6.1311859999999996</v>
      </c>
      <c r="S89" s="130">
        <v>6.2135369999999996</v>
      </c>
      <c r="T89" s="131">
        <v>6.2845250000000004</v>
      </c>
      <c r="U89" s="131">
        <v>6.9893840000000003</v>
      </c>
      <c r="V89" s="131">
        <v>6.4045820000000004</v>
      </c>
      <c r="W89" s="131">
        <v>6.2224729999999999</v>
      </c>
      <c r="X89" s="131">
        <v>6.7445040000000001</v>
      </c>
      <c r="Y89" s="131">
        <v>6.7615480000000003</v>
      </c>
      <c r="Z89" s="131">
        <v>6.2296019999999999</v>
      </c>
      <c r="AA89" s="131">
        <v>5.970656</v>
      </c>
      <c r="AB89" s="131">
        <v>6.2407519999999996</v>
      </c>
      <c r="AC89" s="131">
        <v>6.1454120000000003</v>
      </c>
    </row>
    <row r="90" spans="1:29">
      <c r="A90" s="128"/>
      <c r="B90" s="125" t="s">
        <v>201</v>
      </c>
      <c r="C90" s="130">
        <v>5.8586309999999999</v>
      </c>
      <c r="D90" s="130">
        <v>5.0237170000000004</v>
      </c>
      <c r="E90" s="130">
        <v>5.3429200000000003</v>
      </c>
      <c r="F90" s="130">
        <v>6.0204769999999996</v>
      </c>
      <c r="G90" s="130">
        <v>6.6638019999999996</v>
      </c>
      <c r="H90" s="130">
        <v>7.0487909999999996</v>
      </c>
      <c r="I90" s="130">
        <v>7.3619519999999996</v>
      </c>
      <c r="J90" s="130">
        <v>8.3257759999999994</v>
      </c>
      <c r="K90" s="130">
        <v>8.6161569999999994</v>
      </c>
      <c r="L90" s="130">
        <v>9.2828119999999998</v>
      </c>
      <c r="M90" s="130">
        <v>10.038971</v>
      </c>
      <c r="N90" s="130">
        <v>9.2791610000000002</v>
      </c>
      <c r="O90" s="130">
        <v>9.1856930000000006</v>
      </c>
      <c r="P90" s="130">
        <v>9.6246569999999991</v>
      </c>
      <c r="Q90" s="130">
        <v>10.008343</v>
      </c>
      <c r="R90" s="130">
        <v>11.231248000000001</v>
      </c>
      <c r="S90" s="130">
        <v>10.544392999999999</v>
      </c>
      <c r="T90" s="131">
        <v>10.58982</v>
      </c>
      <c r="U90" s="131">
        <v>10.544608</v>
      </c>
      <c r="V90" s="131">
        <v>10.374230000000001</v>
      </c>
      <c r="W90" s="131">
        <v>10.823722</v>
      </c>
      <c r="X90" s="131">
        <v>11.563160999999999</v>
      </c>
      <c r="Y90" s="131">
        <v>11.603077000000001</v>
      </c>
      <c r="Z90" s="131">
        <v>11.518219999999999</v>
      </c>
      <c r="AA90" s="131">
        <v>11.038186</v>
      </c>
      <c r="AB90" s="131">
        <v>10.491462</v>
      </c>
      <c r="AC90" s="131">
        <v>9.587593</v>
      </c>
    </row>
    <row r="91" spans="1:29">
      <c r="A91" s="128"/>
      <c r="B91" s="125" t="s">
        <v>202</v>
      </c>
      <c r="C91" s="130">
        <v>0.73116300000000001</v>
      </c>
      <c r="D91" s="130">
        <v>0.63073400000000002</v>
      </c>
      <c r="E91" s="130">
        <v>0.619869</v>
      </c>
      <c r="F91" s="130">
        <v>0.67803599999999997</v>
      </c>
      <c r="G91" s="130">
        <v>0.72935499999999998</v>
      </c>
      <c r="H91" s="130">
        <v>0.85778699999999997</v>
      </c>
      <c r="I91" s="130">
        <v>0.97265900000000005</v>
      </c>
      <c r="J91" s="130">
        <v>0.95210700000000004</v>
      </c>
      <c r="K91" s="130">
        <v>0.90108299999999997</v>
      </c>
      <c r="L91" s="130">
        <v>0.89763400000000004</v>
      </c>
      <c r="M91" s="130">
        <v>0.89840200000000003</v>
      </c>
      <c r="N91" s="130">
        <v>0.93324399999999996</v>
      </c>
      <c r="O91" s="130">
        <v>0.94931699999999997</v>
      </c>
      <c r="P91" s="130">
        <v>1.0524210000000001</v>
      </c>
      <c r="Q91" s="130">
        <v>1.2023250000000001</v>
      </c>
      <c r="R91" s="130">
        <v>1.3315980000000001</v>
      </c>
      <c r="S91" s="130">
        <v>1.2347079999999999</v>
      </c>
      <c r="T91" s="131">
        <v>1.2210300000000001</v>
      </c>
      <c r="U91" s="131">
        <v>1.2739130000000001</v>
      </c>
      <c r="V91" s="131">
        <v>1.325102</v>
      </c>
      <c r="W91" s="131">
        <v>1.305914</v>
      </c>
      <c r="X91" s="131">
        <v>1.432877</v>
      </c>
      <c r="Y91" s="131">
        <v>1.6096090000000001</v>
      </c>
      <c r="Z91" s="131">
        <v>1.359178</v>
      </c>
      <c r="AA91" s="131">
        <v>1.42276</v>
      </c>
      <c r="AB91" s="131">
        <v>1.2283679999999999</v>
      </c>
      <c r="AC91" s="131">
        <v>1.236205</v>
      </c>
    </row>
    <row r="92" spans="1:29">
      <c r="A92" s="128"/>
      <c r="B92" s="125" t="s">
        <v>203</v>
      </c>
      <c r="C92" s="130">
        <v>0.58877100000000004</v>
      </c>
      <c r="D92" s="130">
        <v>0.83552599999999999</v>
      </c>
      <c r="E92" s="130">
        <v>0.76049800000000001</v>
      </c>
      <c r="F92" s="130">
        <v>0.80010400000000004</v>
      </c>
      <c r="G92" s="130">
        <v>0.93418100000000004</v>
      </c>
      <c r="H92" s="130">
        <v>0.97150899999999996</v>
      </c>
      <c r="I92" s="130">
        <v>1.002343</v>
      </c>
      <c r="J92" s="130">
        <v>1.025223</v>
      </c>
      <c r="K92" s="130">
        <v>0.93343299999999996</v>
      </c>
      <c r="L92" s="130">
        <v>0.95362199999999997</v>
      </c>
      <c r="M92" s="130">
        <v>1.0762890000000001</v>
      </c>
      <c r="N92" s="130">
        <v>1.056945</v>
      </c>
      <c r="O92" s="130">
        <v>1.3726799999999999</v>
      </c>
      <c r="P92" s="130">
        <v>1.598417</v>
      </c>
      <c r="Q92" s="130">
        <v>1.6758660000000001</v>
      </c>
      <c r="R92" s="130">
        <v>1.838433</v>
      </c>
      <c r="S92" s="130">
        <v>1.7599050000000001</v>
      </c>
      <c r="T92" s="131">
        <v>2.0143330000000002</v>
      </c>
      <c r="U92" s="131">
        <v>1.942029</v>
      </c>
      <c r="V92" s="131">
        <v>2.1772779999999998</v>
      </c>
      <c r="W92" s="131">
        <v>2.23414</v>
      </c>
      <c r="X92" s="131">
        <v>2.2285080000000002</v>
      </c>
      <c r="Y92" s="131">
        <v>2.2867739999999999</v>
      </c>
      <c r="Z92" s="131">
        <v>2.6568149999999999</v>
      </c>
      <c r="AA92" s="131">
        <v>2.6121270000000001</v>
      </c>
      <c r="AB92" s="131">
        <v>2.540273</v>
      </c>
      <c r="AC92" s="131">
        <v>2.2649300000000001</v>
      </c>
    </row>
    <row r="93" spans="1:29">
      <c r="A93" s="128"/>
      <c r="B93" s="125" t="s">
        <v>204</v>
      </c>
      <c r="C93" s="130">
        <v>2.7331850000000002</v>
      </c>
      <c r="D93" s="130">
        <v>2.4043619999999999</v>
      </c>
      <c r="E93" s="130">
        <v>2.2401550000000001</v>
      </c>
      <c r="F93" s="130">
        <v>2.7106240000000001</v>
      </c>
      <c r="G93" s="130">
        <v>3.425621</v>
      </c>
      <c r="H93" s="130">
        <v>3.639113</v>
      </c>
      <c r="I93" s="130">
        <v>3.9915560000000001</v>
      </c>
      <c r="J93" s="130">
        <v>4.4200970000000002</v>
      </c>
      <c r="K93" s="130">
        <v>4.7696339999999999</v>
      </c>
      <c r="L93" s="130">
        <v>4.9432640000000001</v>
      </c>
      <c r="M93" s="130">
        <v>5.5524480000000001</v>
      </c>
      <c r="N93" s="130">
        <v>5.53789</v>
      </c>
      <c r="O93" s="130">
        <v>5.1252880000000003</v>
      </c>
      <c r="P93" s="130">
        <v>5.8911490000000004</v>
      </c>
      <c r="Q93" s="130">
        <v>6.2574990000000001</v>
      </c>
      <c r="R93" s="130">
        <v>6.336417</v>
      </c>
      <c r="S93" s="130">
        <v>6.6745749999999999</v>
      </c>
      <c r="T93" s="131">
        <v>7.2602849999999997</v>
      </c>
      <c r="U93" s="131">
        <v>7.154852</v>
      </c>
      <c r="V93" s="131">
        <v>7.5830019999999996</v>
      </c>
      <c r="W93" s="131">
        <v>8.3466930000000001</v>
      </c>
      <c r="X93" s="131">
        <v>8.2142210000000002</v>
      </c>
      <c r="Y93" s="131">
        <v>8.4060310000000005</v>
      </c>
      <c r="Z93" s="131">
        <v>9.0718910000000008</v>
      </c>
      <c r="AA93" s="131">
        <v>9.8096219999999992</v>
      </c>
      <c r="AB93" s="131">
        <v>8.4787060000000007</v>
      </c>
      <c r="AC93" s="131">
        <v>7.1572069999999997</v>
      </c>
    </row>
    <row r="94" spans="1:29">
      <c r="A94" s="128"/>
      <c r="B94" s="125" t="s">
        <v>205</v>
      </c>
      <c r="C94" s="130">
        <v>1.8909149999999999</v>
      </c>
      <c r="D94" s="130">
        <v>1.6771799999999999</v>
      </c>
      <c r="E94" s="130">
        <v>1.8400829999999999</v>
      </c>
      <c r="F94" s="130">
        <v>1.851513</v>
      </c>
      <c r="G94" s="130">
        <v>2.0897869999999998</v>
      </c>
      <c r="H94" s="130">
        <v>2.4428130000000001</v>
      </c>
      <c r="I94" s="130">
        <v>2.711789</v>
      </c>
      <c r="J94" s="130">
        <v>2.7188490000000001</v>
      </c>
      <c r="K94" s="130">
        <v>2.6426280000000002</v>
      </c>
      <c r="L94" s="130">
        <v>2.5864379999999998</v>
      </c>
      <c r="M94" s="130">
        <v>2.8318319999999999</v>
      </c>
      <c r="N94" s="130">
        <v>2.3751720000000001</v>
      </c>
      <c r="O94" s="130">
        <v>2.3303039999999999</v>
      </c>
      <c r="P94" s="130">
        <v>2.5193449999999999</v>
      </c>
      <c r="Q94" s="130">
        <v>2.8571260000000001</v>
      </c>
      <c r="R94" s="130">
        <v>2.6087259999999999</v>
      </c>
      <c r="S94" s="130">
        <v>2.2866970000000002</v>
      </c>
      <c r="T94" s="131">
        <v>2.6957059999999999</v>
      </c>
      <c r="U94" s="131">
        <v>2.7052939999999999</v>
      </c>
      <c r="V94" s="131">
        <v>2.2209449999999999</v>
      </c>
      <c r="W94" s="131">
        <v>2.2175820000000002</v>
      </c>
      <c r="X94" s="131">
        <v>2.0868229999999999</v>
      </c>
      <c r="Y94" s="131">
        <v>2.2730440000000001</v>
      </c>
      <c r="Z94" s="131">
        <v>2.5264389999999999</v>
      </c>
      <c r="AA94" s="131">
        <v>2.5480610000000001</v>
      </c>
      <c r="AB94" s="131">
        <v>2.4481739999999999</v>
      </c>
      <c r="AC94" s="131">
        <v>2.1852670000000001</v>
      </c>
    </row>
    <row r="95" spans="1:29">
      <c r="A95" s="128"/>
      <c r="B95" s="126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</row>
    <row r="96" spans="1:29">
      <c r="A96" s="128"/>
      <c r="B96" s="115" t="s">
        <v>187</v>
      </c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</row>
    <row r="97" spans="1:29">
      <c r="A97" s="128"/>
      <c r="B97" s="125" t="s">
        <v>196</v>
      </c>
      <c r="C97" s="130">
        <v>2.0638079999999999</v>
      </c>
      <c r="D97" s="130">
        <v>1.8707210000000001</v>
      </c>
      <c r="E97" s="130">
        <v>1.5853649999999999</v>
      </c>
      <c r="F97" s="130">
        <v>1.8692070000000001</v>
      </c>
      <c r="G97" s="130">
        <v>1.7596529999999999</v>
      </c>
      <c r="H97" s="130">
        <v>1.512148</v>
      </c>
      <c r="I97" s="130">
        <v>1.5204029999999999</v>
      </c>
      <c r="J97" s="130">
        <v>1.705762</v>
      </c>
      <c r="K97" s="130">
        <v>1.7804390000000001</v>
      </c>
      <c r="L97" s="130">
        <v>1.688741</v>
      </c>
      <c r="M97" s="130">
        <v>1.6821140000000001</v>
      </c>
      <c r="N97" s="130">
        <v>2.0437940000000001</v>
      </c>
      <c r="O97" s="130">
        <v>2.0748790000000001</v>
      </c>
      <c r="P97" s="130">
        <v>2.264443</v>
      </c>
      <c r="Q97" s="130">
        <v>1.692015</v>
      </c>
      <c r="R97" s="130">
        <v>1.8183929999999999</v>
      </c>
      <c r="S97" s="130">
        <v>1.7309049999999999</v>
      </c>
      <c r="T97" s="131">
        <v>1.7377359999999999</v>
      </c>
      <c r="U97" s="131">
        <v>1.743819</v>
      </c>
      <c r="V97" s="131">
        <v>1.6679900000000001</v>
      </c>
      <c r="W97" s="131">
        <v>1.6909240000000001</v>
      </c>
      <c r="X97" s="131">
        <v>1.9227430000000001</v>
      </c>
      <c r="Y97" s="131">
        <v>1.314371</v>
      </c>
      <c r="Z97" s="131">
        <v>1.2903519999999999</v>
      </c>
      <c r="AA97" s="131">
        <v>1.510948</v>
      </c>
      <c r="AB97" s="131">
        <v>1.7754749999999999</v>
      </c>
      <c r="AC97" s="131">
        <v>1.8546910000000001</v>
      </c>
    </row>
    <row r="98" spans="1:29">
      <c r="A98" s="128"/>
      <c r="B98" s="125" t="s">
        <v>197</v>
      </c>
      <c r="C98" s="130">
        <v>0.37104500000000001</v>
      </c>
      <c r="D98" s="130">
        <v>0.37636399999999998</v>
      </c>
      <c r="E98" s="130">
        <v>0.30667100000000003</v>
      </c>
      <c r="F98" s="130">
        <v>0.30334699999999998</v>
      </c>
      <c r="G98" s="130">
        <v>0.346169</v>
      </c>
      <c r="H98" s="130">
        <v>0.33899099999999999</v>
      </c>
      <c r="I98" s="130">
        <v>0.30524600000000002</v>
      </c>
      <c r="J98" s="130">
        <v>0.35130899999999998</v>
      </c>
      <c r="K98" s="130">
        <v>0.38400600000000001</v>
      </c>
      <c r="L98" s="130">
        <v>0.406947</v>
      </c>
      <c r="M98" s="130">
        <v>0.457839</v>
      </c>
      <c r="N98" s="130">
        <v>0.37613600000000003</v>
      </c>
      <c r="O98" s="130">
        <v>0.30383199999999999</v>
      </c>
      <c r="P98" s="130">
        <v>0.327011</v>
      </c>
      <c r="Q98" s="130">
        <v>0.35507899999999998</v>
      </c>
      <c r="R98" s="130">
        <v>0.29688599999999998</v>
      </c>
      <c r="S98" s="130">
        <v>0.26080199999999998</v>
      </c>
      <c r="T98" s="131">
        <v>0.23724700000000001</v>
      </c>
      <c r="U98" s="131">
        <v>0.20460600000000001</v>
      </c>
      <c r="V98" s="131">
        <v>0.19809099999999999</v>
      </c>
      <c r="W98" s="131">
        <v>0.18165000000000001</v>
      </c>
      <c r="X98" s="131">
        <v>0.27214500000000003</v>
      </c>
      <c r="Y98" s="131">
        <v>0.26453300000000002</v>
      </c>
      <c r="Z98" s="131">
        <v>0.23135</v>
      </c>
      <c r="AA98" s="131">
        <v>0.27397500000000002</v>
      </c>
      <c r="AB98" s="131">
        <v>0.29892400000000002</v>
      </c>
      <c r="AC98" s="131">
        <v>0.29996099999999998</v>
      </c>
    </row>
    <row r="99" spans="1:29">
      <c r="A99" s="128"/>
      <c r="B99" s="125" t="s">
        <v>198</v>
      </c>
      <c r="C99" s="130">
        <v>3.934564</v>
      </c>
      <c r="D99" s="130">
        <v>4.0232669999999997</v>
      </c>
      <c r="E99" s="130">
        <v>4.1264849999999997</v>
      </c>
      <c r="F99" s="130">
        <v>3.9980440000000002</v>
      </c>
      <c r="G99" s="130">
        <v>3.7089859999999999</v>
      </c>
      <c r="H99" s="130">
        <v>3.6284420000000002</v>
      </c>
      <c r="I99" s="130">
        <v>3.3718780000000002</v>
      </c>
      <c r="J99" s="130">
        <v>3.3316240000000001</v>
      </c>
      <c r="K99" s="130">
        <v>3.1995770000000001</v>
      </c>
      <c r="L99" s="130">
        <v>3.3985599999999998</v>
      </c>
      <c r="M99" s="130">
        <v>3.062252</v>
      </c>
      <c r="N99" s="130">
        <v>3.238486</v>
      </c>
      <c r="O99" s="130">
        <v>3.3371170000000001</v>
      </c>
      <c r="P99" s="130">
        <v>3.084079</v>
      </c>
      <c r="Q99" s="130">
        <v>2.7262490000000001</v>
      </c>
      <c r="R99" s="130">
        <v>2.8402069999999999</v>
      </c>
      <c r="S99" s="130">
        <v>2.5587170000000001</v>
      </c>
      <c r="T99" s="131">
        <v>2.5060030000000002</v>
      </c>
      <c r="U99" s="131">
        <v>2.1435369999999998</v>
      </c>
      <c r="V99" s="131">
        <v>2.5178090000000002</v>
      </c>
      <c r="W99" s="131">
        <v>2.3525740000000002</v>
      </c>
      <c r="X99" s="131">
        <v>2.7290019999999999</v>
      </c>
      <c r="Y99" s="131">
        <v>2.2914289999999999</v>
      </c>
      <c r="Z99" s="131">
        <v>2.4058959999999998</v>
      </c>
      <c r="AA99" s="131">
        <v>2.3822139999999998</v>
      </c>
      <c r="AB99" s="131">
        <v>2.444083</v>
      </c>
      <c r="AC99" s="131">
        <v>2.4005030000000001</v>
      </c>
    </row>
    <row r="100" spans="1:29">
      <c r="A100" s="128"/>
      <c r="B100" s="125" t="s">
        <v>199</v>
      </c>
      <c r="C100" s="130">
        <v>3.5240170000000002</v>
      </c>
      <c r="D100" s="130">
        <v>3.8368419999999999</v>
      </c>
      <c r="E100" s="130">
        <v>4.0761700000000003</v>
      </c>
      <c r="F100" s="130">
        <v>4.1063299999999998</v>
      </c>
      <c r="G100" s="130">
        <v>4.1567869999999996</v>
      </c>
      <c r="H100" s="130">
        <v>3.9412389999999999</v>
      </c>
      <c r="I100" s="130">
        <v>4.0664490000000004</v>
      </c>
      <c r="J100" s="130">
        <v>3.7119010000000001</v>
      </c>
      <c r="K100" s="130">
        <v>3.6546419999999999</v>
      </c>
      <c r="L100" s="130">
        <v>3.9627659999999998</v>
      </c>
      <c r="M100" s="130">
        <v>4.2167760000000003</v>
      </c>
      <c r="N100" s="130">
        <v>3.9996299999999998</v>
      </c>
      <c r="O100" s="130">
        <v>3.957392</v>
      </c>
      <c r="P100" s="130">
        <v>2.9943919999999999</v>
      </c>
      <c r="Q100" s="130">
        <v>3.4036569999999999</v>
      </c>
      <c r="R100" s="130">
        <v>3.2008960000000002</v>
      </c>
      <c r="S100" s="130">
        <v>3.0189879999999998</v>
      </c>
      <c r="T100" s="131">
        <v>2.7164980000000001</v>
      </c>
      <c r="U100" s="131">
        <v>2.237752</v>
      </c>
      <c r="V100" s="131">
        <v>2.0872799999999998</v>
      </c>
      <c r="W100" s="131">
        <v>2.2553869999999998</v>
      </c>
      <c r="X100" s="131">
        <v>2.8307630000000001</v>
      </c>
      <c r="Y100" s="131">
        <v>2.1457329999999999</v>
      </c>
      <c r="Z100" s="131">
        <v>1.6530899999999999</v>
      </c>
      <c r="AA100" s="131">
        <v>1.7669589999999999</v>
      </c>
      <c r="AB100" s="131">
        <v>1.748526</v>
      </c>
      <c r="AC100" s="131">
        <v>2.00806</v>
      </c>
    </row>
    <row r="101" spans="1:29">
      <c r="A101" s="128"/>
      <c r="B101" s="125" t="s">
        <v>200</v>
      </c>
      <c r="C101" s="130">
        <v>23.864227</v>
      </c>
      <c r="D101" s="130">
        <v>24.122617999999999</v>
      </c>
      <c r="E101" s="130">
        <v>24.296821999999999</v>
      </c>
      <c r="F101" s="130">
        <v>23.936235</v>
      </c>
      <c r="G101" s="130">
        <v>24.305236000000001</v>
      </c>
      <c r="H101" s="130">
        <v>23.884077000000001</v>
      </c>
      <c r="I101" s="130">
        <v>23.058579000000002</v>
      </c>
      <c r="J101" s="130">
        <v>23.089229</v>
      </c>
      <c r="K101" s="130">
        <v>23.224800999999999</v>
      </c>
      <c r="L101" s="130">
        <v>22.817786000000002</v>
      </c>
      <c r="M101" s="130">
        <v>20.403513</v>
      </c>
      <c r="N101" s="130">
        <v>20.013946000000001</v>
      </c>
      <c r="O101" s="130">
        <v>19.908733999999999</v>
      </c>
      <c r="P101" s="130">
        <v>20.074341</v>
      </c>
      <c r="Q101" s="130">
        <v>19.287742000000001</v>
      </c>
      <c r="R101" s="130">
        <v>19.102983999999999</v>
      </c>
      <c r="S101" s="130">
        <v>20.001553000000001</v>
      </c>
      <c r="T101" s="131">
        <v>19.398175999999999</v>
      </c>
      <c r="U101" s="131">
        <v>21.388300999999998</v>
      </c>
      <c r="V101" s="131">
        <v>19.910596999999999</v>
      </c>
      <c r="W101" s="131">
        <v>18.680980999999999</v>
      </c>
      <c r="X101" s="131">
        <v>19.279432</v>
      </c>
      <c r="Y101" s="131">
        <v>19.291903999999999</v>
      </c>
      <c r="Z101" s="131">
        <v>17.630602</v>
      </c>
      <c r="AA101" s="131">
        <v>16.814713000000001</v>
      </c>
      <c r="AB101" s="131">
        <v>18.612998000000001</v>
      </c>
      <c r="AC101" s="131">
        <v>20.093616000000001</v>
      </c>
    </row>
    <row r="102" spans="1:29">
      <c r="A102" s="128"/>
      <c r="B102" s="125" t="s">
        <v>201</v>
      </c>
      <c r="C102" s="130">
        <v>32.881509000000001</v>
      </c>
      <c r="D102" s="130">
        <v>31.254809000000002</v>
      </c>
      <c r="E102" s="130">
        <v>32.446902999999999</v>
      </c>
      <c r="F102" s="130">
        <v>32.839418999999999</v>
      </c>
      <c r="G102" s="130">
        <v>31.638677999999999</v>
      </c>
      <c r="H102" s="130">
        <v>31.425094999999999</v>
      </c>
      <c r="I102" s="130">
        <v>31.061646</v>
      </c>
      <c r="J102" s="130">
        <v>32.368457999999997</v>
      </c>
      <c r="K102" s="130">
        <v>32.682253000000003</v>
      </c>
      <c r="L102" s="130">
        <v>33.684528</v>
      </c>
      <c r="M102" s="130">
        <v>34.538285000000002</v>
      </c>
      <c r="N102" s="130">
        <v>34.019958000000003</v>
      </c>
      <c r="O102" s="130">
        <v>34.110052000000003</v>
      </c>
      <c r="P102" s="130">
        <v>33.153455999999998</v>
      </c>
      <c r="Q102" s="130">
        <v>32.996339999999996</v>
      </c>
      <c r="R102" s="130">
        <v>34.993288</v>
      </c>
      <c r="S102" s="130">
        <v>33.942701999999997</v>
      </c>
      <c r="T102" s="131">
        <v>32.687147000000003</v>
      </c>
      <c r="U102" s="131">
        <v>32.267687000000002</v>
      </c>
      <c r="V102" s="131">
        <v>32.251457000000002</v>
      </c>
      <c r="W102" s="131">
        <v>32.494757</v>
      </c>
      <c r="X102" s="131">
        <v>33.053756</v>
      </c>
      <c r="Y102" s="131">
        <v>33.105649</v>
      </c>
      <c r="Z102" s="131">
        <v>32.598097000000003</v>
      </c>
      <c r="AA102" s="131">
        <v>31.086020000000001</v>
      </c>
      <c r="AB102" s="131">
        <v>31.290707999999999</v>
      </c>
      <c r="AC102" s="131">
        <v>31.348495</v>
      </c>
    </row>
    <row r="103" spans="1:29">
      <c r="A103" s="128"/>
      <c r="B103" s="125" t="s">
        <v>202</v>
      </c>
      <c r="C103" s="130">
        <v>4.1036460000000003</v>
      </c>
      <c r="D103" s="130">
        <v>3.9240819999999998</v>
      </c>
      <c r="E103" s="130">
        <v>3.764389</v>
      </c>
      <c r="F103" s="130">
        <v>3.6984309999999998</v>
      </c>
      <c r="G103" s="130">
        <v>3.46286</v>
      </c>
      <c r="H103" s="130">
        <v>3.8242090000000002</v>
      </c>
      <c r="I103" s="130">
        <v>4.1038569999999996</v>
      </c>
      <c r="J103" s="130">
        <v>3.7015470000000001</v>
      </c>
      <c r="K103" s="130">
        <v>3.417929</v>
      </c>
      <c r="L103" s="130">
        <v>3.2572450000000002</v>
      </c>
      <c r="M103" s="130">
        <v>3.0908820000000001</v>
      </c>
      <c r="N103" s="130">
        <v>3.4215309999999999</v>
      </c>
      <c r="O103" s="130">
        <v>3.5251839999999999</v>
      </c>
      <c r="P103" s="130">
        <v>3.6252080000000002</v>
      </c>
      <c r="Q103" s="130">
        <v>3.9639259999999998</v>
      </c>
      <c r="R103" s="130">
        <v>4.1488719999999999</v>
      </c>
      <c r="S103" s="130">
        <v>3.9745590000000002</v>
      </c>
      <c r="T103" s="131">
        <v>3.7689020000000002</v>
      </c>
      <c r="U103" s="131">
        <v>3.8983180000000002</v>
      </c>
      <c r="V103" s="131">
        <v>4.1194850000000001</v>
      </c>
      <c r="W103" s="131">
        <v>3.920588</v>
      </c>
      <c r="X103" s="131">
        <v>4.0959370000000002</v>
      </c>
      <c r="Y103" s="131">
        <v>4.5925019999999996</v>
      </c>
      <c r="Z103" s="131">
        <v>3.846654</v>
      </c>
      <c r="AA103" s="131">
        <v>4.0068130000000002</v>
      </c>
      <c r="AB103" s="131">
        <v>3.6635979999999999</v>
      </c>
      <c r="AC103" s="131">
        <v>4.0420109999999996</v>
      </c>
    </row>
    <row r="104" spans="1:29">
      <c r="A104" s="128"/>
      <c r="B104" s="125" t="s">
        <v>203</v>
      </c>
      <c r="C104" s="130">
        <v>3.3044690000000001</v>
      </c>
      <c r="D104" s="130">
        <v>5.1981830000000002</v>
      </c>
      <c r="E104" s="130">
        <v>4.6184099999999999</v>
      </c>
      <c r="F104" s="130">
        <v>4.3642630000000002</v>
      </c>
      <c r="G104" s="130">
        <v>4.4353420000000003</v>
      </c>
      <c r="H104" s="130">
        <v>4.3312039999999996</v>
      </c>
      <c r="I104" s="130">
        <v>4.2290979999999996</v>
      </c>
      <c r="J104" s="130">
        <v>3.9857999999999998</v>
      </c>
      <c r="K104" s="130">
        <v>3.5406390000000001</v>
      </c>
      <c r="L104" s="130">
        <v>3.460407</v>
      </c>
      <c r="M104" s="130">
        <v>3.7028880000000002</v>
      </c>
      <c r="N104" s="130">
        <v>3.8750529999999999</v>
      </c>
      <c r="O104" s="130">
        <v>5.0972939999999998</v>
      </c>
      <c r="P104" s="130">
        <v>5.5059680000000002</v>
      </c>
      <c r="Q104" s="130">
        <v>5.5251359999999998</v>
      </c>
      <c r="R104" s="130">
        <v>5.7280220000000002</v>
      </c>
      <c r="S104" s="130">
        <v>5.6651860000000003</v>
      </c>
      <c r="T104" s="131">
        <v>6.2175549999999999</v>
      </c>
      <c r="U104" s="131">
        <v>5.9428260000000002</v>
      </c>
      <c r="V104" s="131">
        <v>6.7687340000000003</v>
      </c>
      <c r="W104" s="131">
        <v>6.7072890000000003</v>
      </c>
      <c r="X104" s="131">
        <v>6.3702779999999999</v>
      </c>
      <c r="Y104" s="131">
        <v>6.5245730000000002</v>
      </c>
      <c r="Z104" s="131">
        <v>7.5191400000000002</v>
      </c>
      <c r="AA104" s="131">
        <v>7.3563390000000002</v>
      </c>
      <c r="AB104" s="131">
        <v>7.5763449999999999</v>
      </c>
      <c r="AC104" s="131">
        <v>7.4056300000000004</v>
      </c>
    </row>
    <row r="105" spans="1:29">
      <c r="A105" s="128"/>
      <c r="B105" s="125" t="s">
        <v>204</v>
      </c>
      <c r="C105" s="130">
        <v>15.339971</v>
      </c>
      <c r="D105" s="130">
        <v>14.958619000000001</v>
      </c>
      <c r="E105" s="130">
        <v>13.604188000000001</v>
      </c>
      <c r="F105" s="130">
        <v>14.785423</v>
      </c>
      <c r="G105" s="130">
        <v>16.264309999999998</v>
      </c>
      <c r="H105" s="130">
        <v>16.223984000000002</v>
      </c>
      <c r="I105" s="130">
        <v>16.841225000000001</v>
      </c>
      <c r="J105" s="130">
        <v>17.184190999999998</v>
      </c>
      <c r="K105" s="130">
        <v>18.091867000000001</v>
      </c>
      <c r="L105" s="130">
        <v>17.937614</v>
      </c>
      <c r="M105" s="130">
        <v>19.102757</v>
      </c>
      <c r="N105" s="130">
        <v>20.303429999999999</v>
      </c>
      <c r="O105" s="130">
        <v>19.032188000000001</v>
      </c>
      <c r="P105" s="130">
        <v>20.292871000000002</v>
      </c>
      <c r="Q105" s="130">
        <v>20.630244000000001</v>
      </c>
      <c r="R105" s="130">
        <v>19.742424</v>
      </c>
      <c r="S105" s="130">
        <v>21.485645999999999</v>
      </c>
      <c r="T105" s="131">
        <v>22.410012999999999</v>
      </c>
      <c r="U105" s="131">
        <v>21.894649999999999</v>
      </c>
      <c r="V105" s="131">
        <v>23.574072999999999</v>
      </c>
      <c r="W105" s="131">
        <v>25.05827</v>
      </c>
      <c r="X105" s="131">
        <v>23.480677</v>
      </c>
      <c r="Y105" s="131">
        <v>23.983906000000001</v>
      </c>
      <c r="Z105" s="131">
        <v>25.674661</v>
      </c>
      <c r="AA105" s="131">
        <v>27.626106</v>
      </c>
      <c r="AB105" s="131">
        <v>25.287680999999999</v>
      </c>
      <c r="AC105" s="131">
        <v>23.401876999999999</v>
      </c>
    </row>
    <row r="106" spans="1:29">
      <c r="A106" s="128"/>
      <c r="B106" s="125" t="s">
        <v>205</v>
      </c>
      <c r="C106" s="130">
        <v>10.612743</v>
      </c>
      <c r="D106" s="130">
        <v>10.434495</v>
      </c>
      <c r="E106" s="130">
        <v>11.174599000000001</v>
      </c>
      <c r="F106" s="130">
        <v>10.099303000000001</v>
      </c>
      <c r="G106" s="130">
        <v>9.9219779999999993</v>
      </c>
      <c r="H106" s="130">
        <v>10.890611</v>
      </c>
      <c r="I106" s="130">
        <v>11.441618</v>
      </c>
      <c r="J106" s="130">
        <v>10.570179</v>
      </c>
      <c r="K106" s="130">
        <v>10.023846000000001</v>
      </c>
      <c r="L106" s="130">
        <v>9.3854050000000004</v>
      </c>
      <c r="M106" s="130">
        <v>9.7426929999999992</v>
      </c>
      <c r="N106" s="130">
        <v>8.7080359999999999</v>
      </c>
      <c r="O106" s="130">
        <v>8.6533270000000009</v>
      </c>
      <c r="P106" s="130">
        <v>8.6782299999999992</v>
      </c>
      <c r="Q106" s="130">
        <v>9.4196109999999997</v>
      </c>
      <c r="R106" s="130">
        <v>8.1280280000000005</v>
      </c>
      <c r="S106" s="130">
        <v>7.3609429999999998</v>
      </c>
      <c r="T106" s="131">
        <v>8.3207229999999992</v>
      </c>
      <c r="U106" s="131">
        <v>8.2785039999999999</v>
      </c>
      <c r="V106" s="131">
        <v>6.9044829999999999</v>
      </c>
      <c r="W106" s="131">
        <v>6.6575790000000001</v>
      </c>
      <c r="X106" s="131">
        <v>5.9652669999999999</v>
      </c>
      <c r="Y106" s="131">
        <v>6.4854010000000004</v>
      </c>
      <c r="Z106" s="131">
        <v>7.1501590000000004</v>
      </c>
      <c r="AA106" s="131">
        <v>7.1759130000000004</v>
      </c>
      <c r="AB106" s="131">
        <v>7.3016610000000002</v>
      </c>
      <c r="AC106" s="131">
        <v>7.1451560000000001</v>
      </c>
    </row>
    <row r="107" spans="1:29">
      <c r="A107" s="128"/>
      <c r="B107" s="126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</row>
    <row r="108" spans="1:29">
      <c r="A108" s="105"/>
      <c r="B108" s="127" t="s">
        <v>192</v>
      </c>
      <c r="C108" s="107">
        <v>70.250485999999995</v>
      </c>
      <c r="D108" s="107">
        <v>70.251683</v>
      </c>
      <c r="E108" s="107">
        <v>70.253619</v>
      </c>
      <c r="F108" s="107">
        <v>70.254818</v>
      </c>
      <c r="G108" s="107">
        <v>70.256034999999997</v>
      </c>
      <c r="H108" s="107">
        <v>70.257228999999995</v>
      </c>
      <c r="I108" s="107">
        <v>70.335115999999999</v>
      </c>
      <c r="J108" s="107">
        <v>70.392224999999996</v>
      </c>
      <c r="K108" s="107">
        <v>71.135171999999997</v>
      </c>
      <c r="L108" s="107">
        <v>71.170278999999994</v>
      </c>
      <c r="M108" s="107">
        <v>71.208297000000002</v>
      </c>
      <c r="N108" s="107">
        <v>71.264122</v>
      </c>
      <c r="O108" s="107">
        <v>71.294989999999999</v>
      </c>
      <c r="P108" s="107">
        <v>71.323894999999993</v>
      </c>
      <c r="Q108" s="107">
        <v>71.349716000000001</v>
      </c>
      <c r="R108" s="107">
        <v>71.367932999999994</v>
      </c>
      <c r="S108" s="107">
        <v>71.391362000000001</v>
      </c>
      <c r="T108" s="108">
        <v>71.408131999999995</v>
      </c>
      <c r="U108" s="108">
        <v>71.422087000000005</v>
      </c>
      <c r="V108" s="108">
        <v>71.429433000000003</v>
      </c>
      <c r="W108" s="108">
        <v>71.442355000000006</v>
      </c>
      <c r="X108" s="108">
        <v>71.449241999999998</v>
      </c>
      <c r="Y108" s="108">
        <v>71.455524999999994</v>
      </c>
      <c r="Z108" s="108">
        <v>71.459480999999997</v>
      </c>
      <c r="AA108" s="108">
        <v>71.464431000000005</v>
      </c>
      <c r="AB108" s="108">
        <v>71.464495999999997</v>
      </c>
      <c r="AC108" s="108">
        <v>71.229365999999999</v>
      </c>
    </row>
    <row r="110" spans="1:29">
      <c r="A110" s="128" t="s">
        <v>208</v>
      </c>
    </row>
    <row r="112" spans="1:29" ht="15.5">
      <c r="A112" s="99" t="s">
        <v>213</v>
      </c>
      <c r="B112" s="128"/>
      <c r="C112" s="100"/>
      <c r="D112" s="100"/>
      <c r="E112" s="100"/>
      <c r="F112" s="100"/>
      <c r="G112" s="100"/>
      <c r="H112" s="101"/>
      <c r="I112" s="101"/>
      <c r="J112" s="101"/>
      <c r="K112" s="101"/>
      <c r="L112" s="102"/>
      <c r="M112" s="102"/>
      <c r="N112" s="102"/>
      <c r="O112" s="102"/>
    </row>
    <row r="113" spans="1:29">
      <c r="B113" s="128"/>
    </row>
    <row r="114" spans="1:29" ht="15.5">
      <c r="B114" s="128"/>
      <c r="C114" s="101"/>
      <c r="D114" s="101"/>
      <c r="E114" s="102"/>
      <c r="F114" s="102"/>
      <c r="H114" s="5"/>
      <c r="I114" s="5"/>
      <c r="J114" s="5"/>
      <c r="K114" s="5"/>
      <c r="L114" s="102"/>
    </row>
    <row r="115" spans="1:29">
      <c r="B115" s="128"/>
      <c r="C115" s="103">
        <v>1990</v>
      </c>
      <c r="D115" s="103">
        <v>1991</v>
      </c>
      <c r="E115" s="103">
        <v>1992</v>
      </c>
      <c r="F115" s="103">
        <v>1993</v>
      </c>
      <c r="G115" s="103">
        <v>1994</v>
      </c>
      <c r="H115" s="103">
        <v>1995</v>
      </c>
      <c r="I115" s="103">
        <v>1996</v>
      </c>
      <c r="J115" s="103">
        <v>1997</v>
      </c>
      <c r="K115" s="103">
        <v>1998</v>
      </c>
      <c r="L115" s="103">
        <v>1999</v>
      </c>
      <c r="M115" s="103">
        <v>2000</v>
      </c>
      <c r="N115" s="103">
        <v>2001</v>
      </c>
      <c r="O115" s="103">
        <v>2002</v>
      </c>
      <c r="P115" s="103">
        <v>2003</v>
      </c>
      <c r="Q115" s="103">
        <v>2004</v>
      </c>
      <c r="R115" s="103">
        <v>2005</v>
      </c>
      <c r="S115" s="103">
        <v>2006</v>
      </c>
      <c r="T115" s="104">
        <v>2007</v>
      </c>
      <c r="U115" s="104">
        <v>2008</v>
      </c>
      <c r="V115" s="104">
        <v>2009</v>
      </c>
      <c r="W115" s="104">
        <v>2010</v>
      </c>
      <c r="X115" s="104">
        <v>2011</v>
      </c>
      <c r="Y115" s="104">
        <v>2012</v>
      </c>
      <c r="Z115" s="104">
        <v>2013</v>
      </c>
      <c r="AA115" s="104">
        <v>2014</v>
      </c>
      <c r="AB115" s="104">
        <v>2015</v>
      </c>
      <c r="AC115" s="104">
        <v>2016</v>
      </c>
    </row>
    <row r="116" spans="1:29">
      <c r="B116" s="128"/>
    </row>
    <row r="117" spans="1:29">
      <c r="A117" s="105"/>
      <c r="B117" s="124" t="s">
        <v>214</v>
      </c>
      <c r="C117" s="107">
        <v>97.567267000000001</v>
      </c>
      <c r="D117" s="107">
        <v>96.037360000000007</v>
      </c>
      <c r="E117" s="107">
        <v>104.160417</v>
      </c>
      <c r="F117" s="107">
        <v>103.634963</v>
      </c>
      <c r="G117" s="107">
        <v>112.786113</v>
      </c>
      <c r="H117" s="107">
        <v>118.154904</v>
      </c>
      <c r="I117" s="107">
        <v>123.923856</v>
      </c>
      <c r="J117" s="107">
        <v>131.75398899999999</v>
      </c>
      <c r="K117" s="107">
        <v>140.718355</v>
      </c>
      <c r="L117" s="107">
        <v>145.009804</v>
      </c>
      <c r="M117" s="107">
        <v>145.82037500000001</v>
      </c>
      <c r="N117" s="107">
        <v>147.695469</v>
      </c>
      <c r="O117" s="107">
        <v>152.86019400000001</v>
      </c>
      <c r="P117" s="107">
        <v>155.03847500000001</v>
      </c>
      <c r="Q117" s="107">
        <v>158.409143</v>
      </c>
      <c r="R117" s="107">
        <v>161.04414299999999</v>
      </c>
      <c r="S117" s="107">
        <v>160.088798</v>
      </c>
      <c r="T117" s="108">
        <v>170.34660600000001</v>
      </c>
      <c r="U117" s="108">
        <v>169.77185700000001</v>
      </c>
      <c r="V117" s="108">
        <v>172.49606900000001</v>
      </c>
      <c r="W117" s="108">
        <v>178.86781099999999</v>
      </c>
      <c r="X117" s="108">
        <v>179.995204</v>
      </c>
      <c r="Y117" s="108">
        <v>185.09011699999999</v>
      </c>
      <c r="Z117" s="108">
        <v>193.21685299999999</v>
      </c>
      <c r="AA117" s="108">
        <v>192.93074999999999</v>
      </c>
      <c r="AB117" s="108">
        <v>201.51550900000001</v>
      </c>
      <c r="AC117" s="108">
        <v>212.96507099999999</v>
      </c>
    </row>
    <row r="118" spans="1:29">
      <c r="B118" s="109" t="s">
        <v>186</v>
      </c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</row>
    <row r="119" spans="1:29">
      <c r="B119" s="133" t="s">
        <v>64</v>
      </c>
      <c r="C119" s="110">
        <v>5.5385999999999998E-2</v>
      </c>
      <c r="D119" s="110">
        <v>9.2601000000000003E-2</v>
      </c>
      <c r="E119" s="110">
        <v>0.100062</v>
      </c>
      <c r="F119" s="110">
        <v>9.9634E-2</v>
      </c>
      <c r="G119" s="110">
        <v>0.101323</v>
      </c>
      <c r="H119" s="110">
        <v>6.9214999999999999E-2</v>
      </c>
      <c r="I119" s="110">
        <v>6.4692E-2</v>
      </c>
      <c r="J119" s="110">
        <v>0.110835</v>
      </c>
      <c r="K119" s="110">
        <v>9.9306000000000005E-2</v>
      </c>
      <c r="L119" s="110">
        <v>7.0713999999999999E-2</v>
      </c>
      <c r="M119" s="110">
        <v>5.9388000000000003E-2</v>
      </c>
      <c r="N119" s="110">
        <v>5.9200999999999997E-2</v>
      </c>
      <c r="O119" s="110">
        <v>6.1017000000000002E-2</v>
      </c>
      <c r="P119" s="110">
        <v>6.5986000000000003E-2</v>
      </c>
      <c r="Q119" s="110">
        <v>7.1416999999999994E-2</v>
      </c>
      <c r="R119" s="110">
        <v>8.4728999999999999E-2</v>
      </c>
      <c r="S119" s="110">
        <v>0.13384299999999999</v>
      </c>
      <c r="T119" s="111">
        <v>0.13198799999999999</v>
      </c>
      <c r="U119" s="111">
        <v>0.143682</v>
      </c>
      <c r="V119" s="111">
        <v>0.115305</v>
      </c>
      <c r="W119" s="111">
        <v>0.13775999999999999</v>
      </c>
      <c r="X119" s="111">
        <v>0.157078</v>
      </c>
      <c r="Y119" s="111">
        <v>0.14886099999999999</v>
      </c>
      <c r="Z119" s="111">
        <v>0.121798</v>
      </c>
      <c r="AA119" s="111">
        <v>0.19711999999999999</v>
      </c>
      <c r="AB119" s="111">
        <v>0.16993800000000001</v>
      </c>
      <c r="AC119" s="111">
        <v>0.15051200000000001</v>
      </c>
    </row>
    <row r="120" spans="1:29">
      <c r="B120" s="112" t="s">
        <v>63</v>
      </c>
      <c r="C120" s="110">
        <v>79.386966000000001</v>
      </c>
      <c r="D120" s="110">
        <v>77.145123999999996</v>
      </c>
      <c r="E120" s="110">
        <v>82.840467000000004</v>
      </c>
      <c r="F120" s="110">
        <v>87.490577000000002</v>
      </c>
      <c r="G120" s="110">
        <v>95.588751000000002</v>
      </c>
      <c r="H120" s="110">
        <v>98.754358999999994</v>
      </c>
      <c r="I120" s="110">
        <v>105.320511</v>
      </c>
      <c r="J120" s="110">
        <v>113.75946500000001</v>
      </c>
      <c r="K120" s="110">
        <v>123.39000900000001</v>
      </c>
      <c r="L120" s="110">
        <v>129.97018299999999</v>
      </c>
      <c r="M120" s="110">
        <v>134.151241</v>
      </c>
      <c r="N120" s="110">
        <v>135.360198</v>
      </c>
      <c r="O120" s="110">
        <v>142.55858699999999</v>
      </c>
      <c r="P120" s="110">
        <v>145.40572399999999</v>
      </c>
      <c r="Q120" s="110">
        <v>149.40155999999999</v>
      </c>
      <c r="R120" s="110">
        <v>152.261785</v>
      </c>
      <c r="S120" s="110">
        <v>151.941756</v>
      </c>
      <c r="T120" s="111">
        <v>158.35858300000001</v>
      </c>
      <c r="U120" s="111">
        <v>157.25002799999999</v>
      </c>
      <c r="V120" s="111">
        <v>161.16966400000001</v>
      </c>
      <c r="W120" s="111">
        <v>166.20546100000001</v>
      </c>
      <c r="X120" s="111">
        <v>164.11524499999999</v>
      </c>
      <c r="Y120" s="111">
        <v>168.29608899999999</v>
      </c>
      <c r="Z120" s="111">
        <v>177.91926599999999</v>
      </c>
      <c r="AA120" s="111">
        <v>177.43861200000001</v>
      </c>
      <c r="AB120" s="111">
        <v>194.35555400000001</v>
      </c>
      <c r="AC120" s="111">
        <v>205.00912700000001</v>
      </c>
    </row>
    <row r="121" spans="1:29">
      <c r="B121" s="112" t="s">
        <v>62</v>
      </c>
      <c r="C121" s="111">
        <v>2.176841</v>
      </c>
      <c r="D121" s="111">
        <v>2.400741</v>
      </c>
      <c r="E121" s="111">
        <v>2.1927699999999999</v>
      </c>
      <c r="F121" s="111">
        <v>2.4085580000000002</v>
      </c>
      <c r="G121" s="111">
        <v>2.6151770000000001</v>
      </c>
      <c r="H121" s="111">
        <v>3.5455719999999999</v>
      </c>
      <c r="I121" s="111">
        <v>3.5993710000000001</v>
      </c>
      <c r="J121" s="111">
        <v>4.0685120000000001</v>
      </c>
      <c r="K121" s="111">
        <v>4.0264179999999996</v>
      </c>
      <c r="L121" s="111">
        <v>3.931908</v>
      </c>
      <c r="M121" s="111">
        <v>3.8853230000000001</v>
      </c>
      <c r="N121" s="111">
        <v>4.2172840000000003</v>
      </c>
      <c r="O121" s="111">
        <v>4.6334559999999998</v>
      </c>
      <c r="P121" s="111">
        <v>4.4143679999999996</v>
      </c>
      <c r="Q121" s="111">
        <v>3.8642280000000002</v>
      </c>
      <c r="R121" s="111">
        <v>4.1990829999999999</v>
      </c>
      <c r="S121" s="111">
        <v>1.196364</v>
      </c>
      <c r="T121" s="111">
        <v>1.2036100000000001</v>
      </c>
      <c r="U121" s="111">
        <v>1.335332</v>
      </c>
      <c r="V121" s="111">
        <v>1.4591430000000001</v>
      </c>
      <c r="W121" s="111">
        <v>1.488767</v>
      </c>
      <c r="X121" s="111">
        <v>1.4821820000000001</v>
      </c>
      <c r="Y121" s="111">
        <v>1.3996550000000001</v>
      </c>
      <c r="Z121" s="111">
        <v>1.57074</v>
      </c>
      <c r="AA121" s="111">
        <v>1.7180610000000001</v>
      </c>
      <c r="AB121" s="111">
        <v>2.0611579999999998</v>
      </c>
      <c r="AC121" s="111">
        <v>2.2730649999999999</v>
      </c>
    </row>
    <row r="122" spans="1:29">
      <c r="B122" s="112" t="s">
        <v>61</v>
      </c>
      <c r="C122" s="113" t="s">
        <v>59</v>
      </c>
      <c r="D122" s="113" t="s">
        <v>59</v>
      </c>
      <c r="E122" s="113" t="s">
        <v>59</v>
      </c>
      <c r="F122" s="113" t="s">
        <v>59</v>
      </c>
      <c r="G122" s="113" t="s">
        <v>59</v>
      </c>
      <c r="H122" s="113" t="s">
        <v>59</v>
      </c>
      <c r="I122" s="113" t="s">
        <v>59</v>
      </c>
      <c r="J122" s="113" t="s">
        <v>59</v>
      </c>
      <c r="K122" s="113" t="s">
        <v>59</v>
      </c>
      <c r="L122" s="113" t="s">
        <v>59</v>
      </c>
      <c r="M122" s="113" t="s">
        <v>59</v>
      </c>
      <c r="N122" s="113" t="s">
        <v>59</v>
      </c>
      <c r="O122" s="113" t="s">
        <v>59</v>
      </c>
      <c r="P122" s="113" t="s">
        <v>59</v>
      </c>
      <c r="Q122" s="113" t="s">
        <v>59</v>
      </c>
      <c r="R122" s="113">
        <v>0.71324600000000005</v>
      </c>
      <c r="S122" s="113">
        <v>0.75507800000000003</v>
      </c>
      <c r="T122" s="113">
        <v>3.5018069999999999</v>
      </c>
      <c r="U122" s="113">
        <v>3.6967240000000001</v>
      </c>
      <c r="V122" s="113">
        <v>4.2112429999999996</v>
      </c>
      <c r="W122" s="113">
        <v>5.3269060000000001</v>
      </c>
      <c r="X122" s="113">
        <v>7.9666940000000004</v>
      </c>
      <c r="Y122" s="113">
        <v>8.6074579999999994</v>
      </c>
      <c r="Z122" s="113">
        <v>8.0891669999999998</v>
      </c>
      <c r="AA122" s="113">
        <v>8.7772419999999993</v>
      </c>
      <c r="AB122" s="113" t="s">
        <v>59</v>
      </c>
      <c r="AC122" s="113" t="s">
        <v>59</v>
      </c>
    </row>
    <row r="123" spans="1:29">
      <c r="B123" s="112" t="s">
        <v>60</v>
      </c>
      <c r="C123" s="111">
        <v>0</v>
      </c>
      <c r="D123" s="111">
        <v>0</v>
      </c>
      <c r="E123" s="111">
        <v>0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  <c r="K123" s="111">
        <v>0</v>
      </c>
      <c r="L123" s="111">
        <v>0</v>
      </c>
      <c r="M123" s="111">
        <v>0</v>
      </c>
      <c r="N123" s="113" t="s">
        <v>59</v>
      </c>
      <c r="O123" s="113" t="s">
        <v>59</v>
      </c>
      <c r="P123" s="113" t="s">
        <v>59</v>
      </c>
      <c r="Q123" s="113" t="s">
        <v>59</v>
      </c>
      <c r="R123" s="113" t="s">
        <v>59</v>
      </c>
      <c r="S123" s="113" t="s">
        <v>59</v>
      </c>
      <c r="T123" s="113" t="s">
        <v>59</v>
      </c>
      <c r="U123" s="113" t="s">
        <v>59</v>
      </c>
      <c r="V123" s="113" t="s">
        <v>59</v>
      </c>
      <c r="W123" s="113" t="s">
        <v>59</v>
      </c>
      <c r="X123" s="113" t="s">
        <v>59</v>
      </c>
      <c r="Y123" s="113" t="s">
        <v>59</v>
      </c>
      <c r="Z123" s="113" t="s">
        <v>59</v>
      </c>
      <c r="AA123" s="113" t="s">
        <v>59</v>
      </c>
      <c r="AB123" s="113" t="s">
        <v>59</v>
      </c>
      <c r="AC123" s="113" t="s">
        <v>59</v>
      </c>
    </row>
    <row r="124" spans="1:29">
      <c r="B124" s="112" t="s">
        <v>53</v>
      </c>
      <c r="C124" s="110">
        <v>15.948074</v>
      </c>
      <c r="D124" s="110">
        <v>16.398893999999999</v>
      </c>
      <c r="E124" s="110">
        <v>19.027118999999999</v>
      </c>
      <c r="F124" s="110">
        <v>13.636194</v>
      </c>
      <c r="G124" s="110">
        <v>14.480861000000001</v>
      </c>
      <c r="H124" s="110">
        <v>15.785757</v>
      </c>
      <c r="I124" s="110">
        <v>14.939282</v>
      </c>
      <c r="J124" s="110">
        <v>13.815178</v>
      </c>
      <c r="K124" s="110">
        <v>13.202623000000001</v>
      </c>
      <c r="L124" s="110">
        <v>11.036999</v>
      </c>
      <c r="M124" s="110">
        <v>7.7244229999999998</v>
      </c>
      <c r="N124" s="110">
        <v>8.0587859999999996</v>
      </c>
      <c r="O124" s="110">
        <v>5.6071330000000001</v>
      </c>
      <c r="P124" s="110">
        <v>5.1523969999999997</v>
      </c>
      <c r="Q124" s="110">
        <v>5.0719370000000001</v>
      </c>
      <c r="R124" s="110">
        <v>3.7852999999999999</v>
      </c>
      <c r="S124" s="110">
        <v>6.0617570000000001</v>
      </c>
      <c r="T124" s="111">
        <v>7.1506179999999997</v>
      </c>
      <c r="U124" s="111">
        <v>7.3460919999999996</v>
      </c>
      <c r="V124" s="111">
        <v>5.5407140000000004</v>
      </c>
      <c r="W124" s="111">
        <v>5.7089169999999996</v>
      </c>
      <c r="X124" s="111">
        <v>6.2740049999999998</v>
      </c>
      <c r="Y124" s="111">
        <v>6.6380540000000003</v>
      </c>
      <c r="Z124" s="111">
        <v>5.5158820000000004</v>
      </c>
      <c r="AA124" s="111">
        <v>4.799715</v>
      </c>
      <c r="AB124" s="111">
        <v>4.9288600000000002</v>
      </c>
      <c r="AC124" s="111">
        <v>5.5323659999999997</v>
      </c>
    </row>
    <row r="125" spans="1:29">
      <c r="B125" s="114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</row>
    <row r="126" spans="1:29">
      <c r="B126" s="115" t="s">
        <v>187</v>
      </c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</row>
    <row r="127" spans="1:29">
      <c r="B127" s="133" t="s">
        <v>64</v>
      </c>
      <c r="C127" s="110">
        <v>5.6766999999999998E-2</v>
      </c>
      <c r="D127" s="110">
        <v>9.6421999999999994E-2</v>
      </c>
      <c r="E127" s="110">
        <v>9.6064999999999998E-2</v>
      </c>
      <c r="F127" s="110">
        <v>9.6140000000000003E-2</v>
      </c>
      <c r="G127" s="110">
        <v>8.9837E-2</v>
      </c>
      <c r="H127" s="110">
        <v>5.858E-2</v>
      </c>
      <c r="I127" s="110">
        <v>5.2202999999999999E-2</v>
      </c>
      <c r="J127" s="110">
        <v>8.4122000000000002E-2</v>
      </c>
      <c r="K127" s="110">
        <v>7.0569999999999994E-2</v>
      </c>
      <c r="L127" s="110">
        <v>4.8765000000000003E-2</v>
      </c>
      <c r="M127" s="110">
        <v>4.0726999999999999E-2</v>
      </c>
      <c r="N127" s="110">
        <v>4.0083000000000001E-2</v>
      </c>
      <c r="O127" s="110">
        <v>3.9917000000000001E-2</v>
      </c>
      <c r="P127" s="110">
        <v>4.2561000000000002E-2</v>
      </c>
      <c r="Q127" s="110">
        <v>4.5083999999999999E-2</v>
      </c>
      <c r="R127" s="110">
        <v>5.2611999999999999E-2</v>
      </c>
      <c r="S127" s="110">
        <v>8.3606E-2</v>
      </c>
      <c r="T127" s="111">
        <v>7.7481999999999995E-2</v>
      </c>
      <c r="U127" s="111">
        <v>8.4631999999999999E-2</v>
      </c>
      <c r="V127" s="111">
        <v>6.6845000000000002E-2</v>
      </c>
      <c r="W127" s="111">
        <v>7.7018000000000003E-2</v>
      </c>
      <c r="X127" s="111">
        <v>8.7267999999999998E-2</v>
      </c>
      <c r="Y127" s="111">
        <v>8.0425999999999997E-2</v>
      </c>
      <c r="Z127" s="111">
        <v>6.3036999999999996E-2</v>
      </c>
      <c r="AA127" s="111">
        <v>0.102172</v>
      </c>
      <c r="AB127" s="111">
        <v>8.4330000000000002E-2</v>
      </c>
      <c r="AC127" s="111">
        <v>7.0674000000000001E-2</v>
      </c>
    </row>
    <row r="128" spans="1:29">
      <c r="B128" s="112" t="s">
        <v>63</v>
      </c>
      <c r="C128" s="110">
        <v>81.366393000000002</v>
      </c>
      <c r="D128" s="110">
        <v>80.328243000000001</v>
      </c>
      <c r="E128" s="110">
        <v>79.531619000000006</v>
      </c>
      <c r="F128" s="110">
        <v>84.421873000000005</v>
      </c>
      <c r="G128" s="110">
        <v>84.752234999999999</v>
      </c>
      <c r="H128" s="110">
        <v>83.580415000000002</v>
      </c>
      <c r="I128" s="110">
        <v>84.988084000000001</v>
      </c>
      <c r="J128" s="110">
        <v>86.342330000000004</v>
      </c>
      <c r="K128" s="110">
        <v>87.685794999999999</v>
      </c>
      <c r="L128" s="110">
        <v>89.628549000000007</v>
      </c>
      <c r="M128" s="110">
        <v>91.997596999999999</v>
      </c>
      <c r="N128" s="110">
        <v>91.648172000000002</v>
      </c>
      <c r="O128" s="110">
        <v>93.260766000000004</v>
      </c>
      <c r="P128" s="110">
        <v>93.786863999999994</v>
      </c>
      <c r="Q128" s="110">
        <v>94.313722999999996</v>
      </c>
      <c r="R128" s="110">
        <v>94.546614000000005</v>
      </c>
      <c r="S128" s="110">
        <v>94.910922999999997</v>
      </c>
      <c r="T128" s="111">
        <v>92.962569999999999</v>
      </c>
      <c r="U128" s="111">
        <v>92.624319999999997</v>
      </c>
      <c r="V128" s="111">
        <v>93.433818000000002</v>
      </c>
      <c r="W128" s="111">
        <v>92.920833000000002</v>
      </c>
      <c r="X128" s="111">
        <v>91.177565000000001</v>
      </c>
      <c r="Y128" s="111">
        <v>90.926567000000006</v>
      </c>
      <c r="Z128" s="111">
        <v>92.082684999999998</v>
      </c>
      <c r="AA128" s="111">
        <v>91.970104000000006</v>
      </c>
      <c r="AB128" s="111">
        <v>96.446945999999997</v>
      </c>
      <c r="AC128" s="111">
        <v>96.264202999999995</v>
      </c>
    </row>
    <row r="129" spans="1:29">
      <c r="B129" s="112" t="s">
        <v>62</v>
      </c>
      <c r="C129" s="110">
        <v>2.2311179999999999</v>
      </c>
      <c r="D129" s="110">
        <v>2.4997989999999999</v>
      </c>
      <c r="E129" s="110">
        <v>2.1051850000000001</v>
      </c>
      <c r="F129" s="110">
        <v>2.3240780000000001</v>
      </c>
      <c r="G129" s="110">
        <v>2.318705</v>
      </c>
      <c r="H129" s="110">
        <v>3.0007830000000002</v>
      </c>
      <c r="I129" s="110">
        <v>2.9045019999999999</v>
      </c>
      <c r="J129" s="110">
        <v>3.087961</v>
      </c>
      <c r="K129" s="110">
        <v>2.8613309999999998</v>
      </c>
      <c r="L129" s="110">
        <v>2.7114769999999999</v>
      </c>
      <c r="M129" s="110">
        <v>2.6644580000000002</v>
      </c>
      <c r="N129" s="110">
        <v>2.855391</v>
      </c>
      <c r="O129" s="110">
        <v>3.0311720000000002</v>
      </c>
      <c r="P129" s="110">
        <v>2.8472729999999999</v>
      </c>
      <c r="Q129" s="110">
        <v>2.439397</v>
      </c>
      <c r="R129" s="110">
        <v>2.6074109999999999</v>
      </c>
      <c r="S129" s="110">
        <v>0.74731199999999998</v>
      </c>
      <c r="T129" s="110">
        <v>0.706565</v>
      </c>
      <c r="U129" s="110">
        <v>0.78654500000000005</v>
      </c>
      <c r="V129" s="110">
        <v>0.84589899999999996</v>
      </c>
      <c r="W129" s="110">
        <v>0.83232799999999996</v>
      </c>
      <c r="X129" s="110">
        <v>0.82345599999999997</v>
      </c>
      <c r="Y129" s="110">
        <v>0.75620200000000004</v>
      </c>
      <c r="Z129" s="110">
        <v>0.81294200000000005</v>
      </c>
      <c r="AA129" s="110">
        <v>0.89050600000000002</v>
      </c>
      <c r="AB129" s="110">
        <v>1.0228280000000001</v>
      </c>
      <c r="AC129" s="110">
        <v>1.067342</v>
      </c>
    </row>
    <row r="130" spans="1:29">
      <c r="B130" s="112" t="s">
        <v>61</v>
      </c>
      <c r="C130" s="116" t="s">
        <v>59</v>
      </c>
      <c r="D130" s="116" t="s">
        <v>59</v>
      </c>
      <c r="E130" s="116" t="s">
        <v>59</v>
      </c>
      <c r="F130" s="116" t="s">
        <v>59</v>
      </c>
      <c r="G130" s="116" t="s">
        <v>59</v>
      </c>
      <c r="H130" s="116" t="s">
        <v>59</v>
      </c>
      <c r="I130" s="116" t="s">
        <v>59</v>
      </c>
      <c r="J130" s="116" t="s">
        <v>59</v>
      </c>
      <c r="K130" s="116" t="s">
        <v>59</v>
      </c>
      <c r="L130" s="116" t="s">
        <v>59</v>
      </c>
      <c r="M130" s="116" t="s">
        <v>59</v>
      </c>
      <c r="N130" s="116" t="s">
        <v>59</v>
      </c>
      <c r="O130" s="116" t="s">
        <v>59</v>
      </c>
      <c r="P130" s="116" t="s">
        <v>59</v>
      </c>
      <c r="Q130" s="116" t="s">
        <v>59</v>
      </c>
      <c r="R130" s="116">
        <v>0.44288899999999998</v>
      </c>
      <c r="S130" s="116">
        <v>0.47166200000000003</v>
      </c>
      <c r="T130" s="116">
        <v>2.0556950000000001</v>
      </c>
      <c r="U130" s="116">
        <v>2.1774659999999999</v>
      </c>
      <c r="V130" s="116">
        <v>2.4413559999999999</v>
      </c>
      <c r="W130" s="116">
        <v>2.9781249999999999</v>
      </c>
      <c r="X130" s="116">
        <v>4.4260590000000004</v>
      </c>
      <c r="Y130" s="116">
        <v>4.6504149999999997</v>
      </c>
      <c r="Z130" s="116">
        <v>4.1865740000000002</v>
      </c>
      <c r="AA130" s="116">
        <v>4.5494260000000004</v>
      </c>
      <c r="AB130" s="116" t="s">
        <v>59</v>
      </c>
      <c r="AC130" s="116" t="s">
        <v>59</v>
      </c>
    </row>
    <row r="131" spans="1:29">
      <c r="B131" s="112" t="s">
        <v>60</v>
      </c>
      <c r="C131" s="110">
        <v>0</v>
      </c>
      <c r="D131" s="110">
        <v>0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10">
        <v>0</v>
      </c>
      <c r="L131" s="110">
        <v>0</v>
      </c>
      <c r="M131" s="110">
        <v>0</v>
      </c>
      <c r="N131" s="116" t="s">
        <v>59</v>
      </c>
      <c r="O131" s="116" t="s">
        <v>59</v>
      </c>
      <c r="P131" s="116" t="s">
        <v>59</v>
      </c>
      <c r="Q131" s="116" t="s">
        <v>59</v>
      </c>
      <c r="R131" s="116" t="s">
        <v>59</v>
      </c>
      <c r="S131" s="116" t="s">
        <v>59</v>
      </c>
      <c r="T131" s="116" t="s">
        <v>59</v>
      </c>
      <c r="U131" s="116" t="s">
        <v>59</v>
      </c>
      <c r="V131" s="116" t="s">
        <v>59</v>
      </c>
      <c r="W131" s="116" t="s">
        <v>59</v>
      </c>
      <c r="X131" s="116" t="s">
        <v>59</v>
      </c>
      <c r="Y131" s="116" t="s">
        <v>59</v>
      </c>
      <c r="Z131" s="116" t="s">
        <v>59</v>
      </c>
      <c r="AA131" s="116" t="s">
        <v>59</v>
      </c>
      <c r="AB131" s="116" t="s">
        <v>59</v>
      </c>
      <c r="AC131" s="116" t="s">
        <v>59</v>
      </c>
    </row>
    <row r="132" spans="1:29">
      <c r="B132" s="112" t="s">
        <v>53</v>
      </c>
      <c r="C132" s="110">
        <v>16.345721000000001</v>
      </c>
      <c r="D132" s="110">
        <v>17.075536</v>
      </c>
      <c r="E132" s="110">
        <v>18.267130000000002</v>
      </c>
      <c r="F132" s="110">
        <v>13.157909</v>
      </c>
      <c r="G132" s="110">
        <v>12.839224</v>
      </c>
      <c r="H132" s="110">
        <v>13.360220999999999</v>
      </c>
      <c r="I132" s="110">
        <v>12.055211</v>
      </c>
      <c r="J132" s="110">
        <v>10.485586</v>
      </c>
      <c r="K132" s="110">
        <v>9.3823030000000003</v>
      </c>
      <c r="L132" s="110">
        <v>7.6112089999999997</v>
      </c>
      <c r="M132" s="110">
        <v>5.297218</v>
      </c>
      <c r="N132" s="110">
        <v>5.456353</v>
      </c>
      <c r="O132" s="110">
        <v>3.668145</v>
      </c>
      <c r="P132" s="110">
        <v>3.323302</v>
      </c>
      <c r="Q132" s="110">
        <v>3.2017959999999999</v>
      </c>
      <c r="R132" s="110">
        <v>2.350473</v>
      </c>
      <c r="S132" s="110">
        <v>3.7864969999999998</v>
      </c>
      <c r="T132" s="111">
        <v>4.1976870000000002</v>
      </c>
      <c r="U132" s="111">
        <v>4.3270369999999998</v>
      </c>
      <c r="V132" s="111">
        <v>3.212081</v>
      </c>
      <c r="W132" s="111">
        <v>3.1916959999999999</v>
      </c>
      <c r="X132" s="111">
        <v>3.4856509999999998</v>
      </c>
      <c r="Y132" s="111">
        <v>3.5863900000000002</v>
      </c>
      <c r="Z132" s="111">
        <v>2.854762</v>
      </c>
      <c r="AA132" s="111">
        <v>2.4877919999999998</v>
      </c>
      <c r="AB132" s="111">
        <v>2.4458959999999998</v>
      </c>
      <c r="AC132" s="111">
        <v>2.5977809999999999</v>
      </c>
    </row>
    <row r="133" spans="1:29">
      <c r="B133" s="134"/>
    </row>
    <row r="134" spans="1:29">
      <c r="B134" s="118" t="s">
        <v>44</v>
      </c>
    </row>
    <row r="135" spans="1:29">
      <c r="B135" s="119" t="s">
        <v>188</v>
      </c>
      <c r="C135" s="120">
        <v>10508.352172999999</v>
      </c>
      <c r="D135" s="120">
        <v>10558.616266000001</v>
      </c>
      <c r="E135" s="120">
        <v>11624.637280000001</v>
      </c>
      <c r="F135" s="120">
        <v>11817.325669</v>
      </c>
      <c r="G135" s="120">
        <v>12882.879739</v>
      </c>
      <c r="H135" s="120">
        <v>13618.333232999999</v>
      </c>
      <c r="I135" s="120">
        <v>14408.426385000001</v>
      </c>
      <c r="J135" s="120">
        <v>15460.443977000001</v>
      </c>
      <c r="K135" s="120">
        <v>16547.723600000001</v>
      </c>
      <c r="L135" s="120">
        <v>17214.019944</v>
      </c>
      <c r="M135" s="120">
        <v>17539.801760999999</v>
      </c>
      <c r="N135" s="120">
        <v>18057.522301000001</v>
      </c>
      <c r="O135" s="120">
        <v>18922.637867000001</v>
      </c>
      <c r="P135" s="120">
        <v>19453.632733999999</v>
      </c>
      <c r="Q135" s="120">
        <v>20125.290120000001</v>
      </c>
      <c r="R135" s="120">
        <v>20777.905073000002</v>
      </c>
      <c r="S135" s="120">
        <v>20887.781644999999</v>
      </c>
      <c r="T135" s="121">
        <v>22509.605344</v>
      </c>
      <c r="U135" s="121">
        <v>22654.184103</v>
      </c>
      <c r="V135" s="121">
        <v>23281.617977999998</v>
      </c>
      <c r="W135" s="121">
        <v>24398.798975000002</v>
      </c>
      <c r="X135" s="121">
        <v>24828.748283000001</v>
      </c>
      <c r="Y135" s="121">
        <v>25646.627118</v>
      </c>
      <c r="Z135" s="121">
        <v>27006.427229000001</v>
      </c>
      <c r="AA135" s="121">
        <v>27090.905589999998</v>
      </c>
      <c r="AB135" s="121">
        <v>28575.965822999999</v>
      </c>
      <c r="AC135" s="121">
        <v>30485.472467</v>
      </c>
    </row>
    <row r="136" spans="1:29">
      <c r="B136" s="126"/>
    </row>
    <row r="137" spans="1:29">
      <c r="A137" s="105"/>
      <c r="B137" s="127" t="s">
        <v>189</v>
      </c>
      <c r="C137" s="122">
        <v>9.2847349999999995</v>
      </c>
      <c r="D137" s="122">
        <v>9.0956390000000003</v>
      </c>
      <c r="E137" s="122">
        <v>8.9603149999999996</v>
      </c>
      <c r="F137" s="122">
        <v>8.7697479999999999</v>
      </c>
      <c r="G137" s="122">
        <v>8.7547280000000001</v>
      </c>
      <c r="H137" s="122">
        <v>8.6761649999999992</v>
      </c>
      <c r="I137" s="122">
        <v>8.6007899999999999</v>
      </c>
      <c r="J137" s="122">
        <v>8.5220059999999993</v>
      </c>
      <c r="K137" s="122">
        <v>8.5037889999999994</v>
      </c>
      <c r="L137" s="122">
        <v>8.4239359999999994</v>
      </c>
      <c r="M137" s="122">
        <v>8.3136840000000003</v>
      </c>
      <c r="N137" s="122">
        <v>8.1791660000000004</v>
      </c>
      <c r="O137" s="122">
        <v>8.0781650000000003</v>
      </c>
      <c r="P137" s="122">
        <v>7.9696410000000002</v>
      </c>
      <c r="Q137" s="122">
        <v>7.8711479999999998</v>
      </c>
      <c r="R137" s="122">
        <v>7.7507400000000004</v>
      </c>
      <c r="S137" s="122">
        <v>7.6642320000000002</v>
      </c>
      <c r="T137" s="123">
        <v>7.5677300000000001</v>
      </c>
      <c r="U137" s="123">
        <v>7.4940619999999996</v>
      </c>
      <c r="V137" s="123">
        <v>7.4091100000000001</v>
      </c>
      <c r="W137" s="123">
        <v>7.3310089999999999</v>
      </c>
      <c r="X137" s="123">
        <v>7.2494680000000002</v>
      </c>
      <c r="Y137" s="123">
        <v>7.2169379999999999</v>
      </c>
      <c r="Z137" s="123">
        <v>7.154477</v>
      </c>
      <c r="AA137" s="123">
        <v>7.1216059999999999</v>
      </c>
      <c r="AB137" s="123">
        <v>7.0519230000000004</v>
      </c>
      <c r="AC137" s="123">
        <v>6.9857889999999996</v>
      </c>
    </row>
    <row r="138" spans="1:29">
      <c r="B138" s="126"/>
    </row>
    <row r="139" spans="1:29">
      <c r="B139" s="126"/>
    </row>
    <row r="140" spans="1:29" ht="15">
      <c r="A140" s="105"/>
      <c r="B140" s="124" t="s">
        <v>215</v>
      </c>
      <c r="C140" s="107">
        <v>6.706137</v>
      </c>
      <c r="D140" s="107">
        <v>6.5903749999999999</v>
      </c>
      <c r="E140" s="107">
        <v>7.1344649999999996</v>
      </c>
      <c r="F140" s="107">
        <v>7.1492000000000004</v>
      </c>
      <c r="G140" s="107">
        <v>7.8098280000000004</v>
      </c>
      <c r="H140" s="107">
        <v>8.2044829999999997</v>
      </c>
      <c r="I140" s="107">
        <v>8.6480829999999997</v>
      </c>
      <c r="J140" s="107">
        <v>9.2398939999999996</v>
      </c>
      <c r="K140" s="107">
        <v>9.8326770000000003</v>
      </c>
      <c r="L140" s="107">
        <v>10.184416000000001</v>
      </c>
      <c r="M140" s="107">
        <v>10.273956</v>
      </c>
      <c r="N140" s="107">
        <v>10.417184000000001</v>
      </c>
      <c r="O140" s="107">
        <v>10.810924</v>
      </c>
      <c r="P140" s="107">
        <v>10.969586</v>
      </c>
      <c r="Q140" s="107">
        <v>11.138503</v>
      </c>
      <c r="R140" s="107">
        <v>11.283207000000001</v>
      </c>
      <c r="S140" s="107">
        <v>11.116709999999999</v>
      </c>
      <c r="T140" s="108">
        <v>11.750121999999999</v>
      </c>
      <c r="U140" s="108">
        <v>11.645066</v>
      </c>
      <c r="V140" s="108">
        <v>11.799818999999999</v>
      </c>
      <c r="W140" s="108">
        <v>12.182665</v>
      </c>
      <c r="X140" s="108">
        <v>12.188729</v>
      </c>
      <c r="Y140" s="108">
        <v>12.476616999999999</v>
      </c>
      <c r="Z140" s="108">
        <v>12.994299</v>
      </c>
      <c r="AA140" s="108">
        <v>12.930968999999999</v>
      </c>
      <c r="AB140" s="108">
        <v>13.535847</v>
      </c>
      <c r="AC140" s="108">
        <v>14.251818999999999</v>
      </c>
    </row>
    <row r="141" spans="1:29" ht="15">
      <c r="B141" s="115" t="s">
        <v>191</v>
      </c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</row>
    <row r="142" spans="1:29">
      <c r="B142" s="133" t="s">
        <v>64</v>
      </c>
      <c r="C142" s="110">
        <v>2.7859999999999998E-3</v>
      </c>
      <c r="D142" s="110">
        <v>4.6509999999999998E-3</v>
      </c>
      <c r="E142" s="110">
        <v>5.0200000000000002E-3</v>
      </c>
      <c r="F142" s="110">
        <v>4.9810000000000002E-3</v>
      </c>
      <c r="G142" s="110">
        <v>4.9950000000000003E-3</v>
      </c>
      <c r="H142" s="110">
        <v>3.4559999999999999E-3</v>
      </c>
      <c r="I142" s="110">
        <v>3.2269999999999998E-3</v>
      </c>
      <c r="J142" s="110">
        <v>5.5250000000000004E-3</v>
      </c>
      <c r="K142" s="110">
        <v>4.9439999999999996E-3</v>
      </c>
      <c r="L142" s="110">
        <v>3.5239999999999998E-3</v>
      </c>
      <c r="M142" s="110">
        <v>2.9710000000000001E-3</v>
      </c>
      <c r="N142" s="110">
        <v>2.9529999999999999E-3</v>
      </c>
      <c r="O142" s="110">
        <v>3.0439999999999998E-3</v>
      </c>
      <c r="P142" s="110">
        <v>3.2820000000000002E-3</v>
      </c>
      <c r="Q142" s="110">
        <v>3.552E-3</v>
      </c>
      <c r="R142" s="110">
        <v>4.2079999999999999E-3</v>
      </c>
      <c r="S142" s="110">
        <v>6.6610000000000003E-3</v>
      </c>
      <c r="T142" s="111">
        <v>6.581E-3</v>
      </c>
      <c r="U142" s="111">
        <v>7.136E-3</v>
      </c>
      <c r="V142" s="111">
        <v>5.7010000000000003E-3</v>
      </c>
      <c r="W142" s="111">
        <v>6.796E-3</v>
      </c>
      <c r="X142" s="111">
        <v>7.7409999999999996E-3</v>
      </c>
      <c r="Y142" s="111">
        <v>7.3020000000000003E-3</v>
      </c>
      <c r="Z142" s="111">
        <v>5.9569999999999996E-3</v>
      </c>
      <c r="AA142" s="111">
        <v>9.6050000000000007E-3</v>
      </c>
      <c r="AB142" s="111">
        <v>8.2290000000000002E-3</v>
      </c>
      <c r="AC142" s="111">
        <v>7.3280000000000003E-3</v>
      </c>
    </row>
    <row r="143" spans="1:29">
      <c r="B143" s="112" t="s">
        <v>63</v>
      </c>
      <c r="C143" s="110">
        <v>5.5869410000000004</v>
      </c>
      <c r="D143" s="110">
        <v>5.4261910000000002</v>
      </c>
      <c r="E143" s="110">
        <v>5.8262049999999999</v>
      </c>
      <c r="F143" s="110">
        <v>6.1506730000000003</v>
      </c>
      <c r="G143" s="110">
        <v>6.7456399999999999</v>
      </c>
      <c r="H143" s="110">
        <v>6.9969409999999996</v>
      </c>
      <c r="I143" s="110">
        <v>7.4878929999999997</v>
      </c>
      <c r="J143" s="110">
        <v>8.1117240000000006</v>
      </c>
      <c r="K143" s="110">
        <v>8.7351989999999997</v>
      </c>
      <c r="L143" s="110">
        <v>9.2268279999999994</v>
      </c>
      <c r="M143" s="110">
        <v>9.5217430000000007</v>
      </c>
      <c r="N143" s="110">
        <v>9.6207709999999995</v>
      </c>
      <c r="O143" s="110">
        <v>10.133582000000001</v>
      </c>
      <c r="P143" s="110">
        <v>10.335387000000001</v>
      </c>
      <c r="Q143" s="110">
        <v>10.548482</v>
      </c>
      <c r="R143" s="110">
        <v>10.697908</v>
      </c>
      <c r="S143" s="110">
        <v>10.60412</v>
      </c>
      <c r="T143" s="111">
        <v>10.986443</v>
      </c>
      <c r="U143" s="111">
        <v>10.848311000000001</v>
      </c>
      <c r="V143" s="111">
        <v>11.072963</v>
      </c>
      <c r="W143" s="111">
        <v>11.370127999999999</v>
      </c>
      <c r="X143" s="111">
        <v>11.171796000000001</v>
      </c>
      <c r="Y143" s="111">
        <v>11.405816</v>
      </c>
      <c r="Z143" s="111">
        <v>12.017170999999999</v>
      </c>
      <c r="AA143" s="111">
        <v>11.941831000000001</v>
      </c>
      <c r="AB143" s="111">
        <v>13.079475</v>
      </c>
      <c r="AC143" s="111">
        <v>13.744922000000001</v>
      </c>
    </row>
    <row r="144" spans="1:29">
      <c r="B144" s="112" t="s">
        <v>62</v>
      </c>
      <c r="C144" s="111">
        <v>0.154775</v>
      </c>
      <c r="D144" s="111">
        <v>0.170712</v>
      </c>
      <c r="E144" s="111">
        <v>0.155944</v>
      </c>
      <c r="F144" s="111">
        <v>0.17131099999999999</v>
      </c>
      <c r="G144" s="111">
        <v>0.186027</v>
      </c>
      <c r="H144" s="111">
        <v>0.25223800000000002</v>
      </c>
      <c r="I144" s="111">
        <v>0.25615599999999999</v>
      </c>
      <c r="J144" s="111">
        <v>0.28961799999999999</v>
      </c>
      <c r="K144" s="111">
        <v>0.28952299999999997</v>
      </c>
      <c r="L144" s="111">
        <v>0.28277000000000002</v>
      </c>
      <c r="M144" s="111">
        <v>0.27942699999999998</v>
      </c>
      <c r="N144" s="111">
        <v>0.30330699999999999</v>
      </c>
      <c r="O144" s="111">
        <v>0.33326</v>
      </c>
      <c r="P144" s="111">
        <v>0.31753700000000001</v>
      </c>
      <c r="Q144" s="111">
        <v>0.27798400000000001</v>
      </c>
      <c r="R144" s="111">
        <v>0.30199199999999998</v>
      </c>
      <c r="S144" s="111">
        <v>8.6050000000000001E-2</v>
      </c>
      <c r="T144" s="111">
        <v>8.6585999999999996E-2</v>
      </c>
      <c r="U144" s="111">
        <v>9.6072000000000005E-2</v>
      </c>
      <c r="V144" s="111">
        <v>0.104987</v>
      </c>
      <c r="W144" s="111">
        <v>0.107123</v>
      </c>
      <c r="X144" s="111">
        <v>0.106653</v>
      </c>
      <c r="Y144" s="111">
        <v>0.100719</v>
      </c>
      <c r="Z144" s="111">
        <v>0.113034</v>
      </c>
      <c r="AA144" s="111">
        <v>0.123642</v>
      </c>
      <c r="AB144" s="111">
        <v>0.148372</v>
      </c>
      <c r="AC144" s="111">
        <v>0.16309199999999999</v>
      </c>
    </row>
    <row r="145" spans="1:29">
      <c r="B145" s="112" t="s">
        <v>61</v>
      </c>
      <c r="C145" s="113" t="s">
        <v>59</v>
      </c>
      <c r="D145" s="113" t="s">
        <v>59</v>
      </c>
      <c r="E145" s="113" t="s">
        <v>59</v>
      </c>
      <c r="F145" s="113" t="s">
        <v>59</v>
      </c>
      <c r="G145" s="113" t="s">
        <v>59</v>
      </c>
      <c r="H145" s="113" t="s">
        <v>59</v>
      </c>
      <c r="I145" s="113" t="s">
        <v>59</v>
      </c>
      <c r="J145" s="113" t="s">
        <v>59</v>
      </c>
      <c r="K145" s="113" t="s">
        <v>59</v>
      </c>
      <c r="L145" s="113" t="s">
        <v>59</v>
      </c>
      <c r="M145" s="113" t="s">
        <v>59</v>
      </c>
      <c r="N145" s="113" t="s">
        <v>59</v>
      </c>
      <c r="O145" s="113" t="s">
        <v>59</v>
      </c>
      <c r="P145" s="113" t="s">
        <v>59</v>
      </c>
      <c r="Q145" s="113" t="s">
        <v>59</v>
      </c>
      <c r="R145" s="113">
        <v>4.8869000000000003E-2</v>
      </c>
      <c r="S145" s="113">
        <v>5.1189999999999999E-2</v>
      </c>
      <c r="T145" s="113">
        <v>0.235596</v>
      </c>
      <c r="U145" s="113">
        <v>0.24674199999999999</v>
      </c>
      <c r="V145" s="113">
        <v>0.279169</v>
      </c>
      <c r="W145" s="113">
        <v>0.35138999999999998</v>
      </c>
      <c r="X145" s="113">
        <v>0.52094099999999999</v>
      </c>
      <c r="Y145" s="113">
        <v>0.55904100000000001</v>
      </c>
      <c r="Z145" s="113">
        <v>0.52264900000000003</v>
      </c>
      <c r="AA145" s="113">
        <v>0.56396299999999999</v>
      </c>
      <c r="AB145" s="113" t="s">
        <v>59</v>
      </c>
      <c r="AC145" s="113" t="s">
        <v>59</v>
      </c>
    </row>
    <row r="146" spans="1:29">
      <c r="B146" s="112" t="s">
        <v>60</v>
      </c>
      <c r="C146" s="111">
        <v>0</v>
      </c>
      <c r="D146" s="111">
        <v>0</v>
      </c>
      <c r="E146" s="111">
        <v>0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  <c r="K146" s="111">
        <v>0</v>
      </c>
      <c r="L146" s="111">
        <v>0</v>
      </c>
      <c r="M146" s="111">
        <v>0</v>
      </c>
      <c r="N146" s="113" t="s">
        <v>59</v>
      </c>
      <c r="O146" s="113" t="s">
        <v>59</v>
      </c>
      <c r="P146" s="113" t="s">
        <v>59</v>
      </c>
      <c r="Q146" s="113" t="s">
        <v>59</v>
      </c>
      <c r="R146" s="113" t="s">
        <v>59</v>
      </c>
      <c r="S146" s="113" t="s">
        <v>59</v>
      </c>
      <c r="T146" s="113" t="s">
        <v>59</v>
      </c>
      <c r="U146" s="113" t="s">
        <v>59</v>
      </c>
      <c r="V146" s="113" t="s">
        <v>59</v>
      </c>
      <c r="W146" s="113" t="s">
        <v>59</v>
      </c>
      <c r="X146" s="113" t="s">
        <v>59</v>
      </c>
      <c r="Y146" s="113" t="s">
        <v>59</v>
      </c>
      <c r="Z146" s="113" t="s">
        <v>59</v>
      </c>
      <c r="AA146" s="113" t="s">
        <v>59</v>
      </c>
      <c r="AB146" s="113" t="s">
        <v>59</v>
      </c>
      <c r="AC146" s="113" t="s">
        <v>59</v>
      </c>
    </row>
    <row r="147" spans="1:29">
      <c r="B147" s="112" t="s">
        <v>53</v>
      </c>
      <c r="C147" s="110">
        <v>0.96163600000000005</v>
      </c>
      <c r="D147" s="110">
        <v>0.98882000000000003</v>
      </c>
      <c r="E147" s="110">
        <v>1.1472960000000001</v>
      </c>
      <c r="F147" s="110">
        <v>0.82223400000000002</v>
      </c>
      <c r="G147" s="110">
        <v>0.873166</v>
      </c>
      <c r="H147" s="110">
        <v>0.95184899999999995</v>
      </c>
      <c r="I147" s="110">
        <v>0.90080800000000005</v>
      </c>
      <c r="J147" s="110">
        <v>0.83302699999999996</v>
      </c>
      <c r="K147" s="110">
        <v>0.80301100000000003</v>
      </c>
      <c r="L147" s="110">
        <v>0.67129300000000003</v>
      </c>
      <c r="M147" s="110">
        <v>0.46981499999999998</v>
      </c>
      <c r="N147" s="110">
        <v>0.49015199999999998</v>
      </c>
      <c r="O147" s="110">
        <v>0.34103699999999998</v>
      </c>
      <c r="P147" s="110">
        <v>0.31337900000000002</v>
      </c>
      <c r="Q147" s="110">
        <v>0.30848599999999998</v>
      </c>
      <c r="R147" s="110">
        <v>0.23022999999999999</v>
      </c>
      <c r="S147" s="110">
        <v>0.36868899999999999</v>
      </c>
      <c r="T147" s="111">
        <v>0.434915</v>
      </c>
      <c r="U147" s="111">
        <v>0.44680399999999998</v>
      </c>
      <c r="V147" s="111">
        <v>0.33699800000000002</v>
      </c>
      <c r="W147" s="111">
        <v>0.34722799999999998</v>
      </c>
      <c r="X147" s="111">
        <v>0.38159799999999999</v>
      </c>
      <c r="Y147" s="111">
        <v>0.40373999999999999</v>
      </c>
      <c r="Z147" s="111">
        <v>0.33548699999999998</v>
      </c>
      <c r="AA147" s="111">
        <v>0.29192899999999999</v>
      </c>
      <c r="AB147" s="111">
        <v>0.29977100000000001</v>
      </c>
      <c r="AC147" s="111">
        <v>0.336476</v>
      </c>
    </row>
    <row r="148" spans="1:29">
      <c r="B148" s="114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</row>
    <row r="149" spans="1:29">
      <c r="B149" s="115" t="s">
        <v>187</v>
      </c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</row>
    <row r="150" spans="1:29">
      <c r="B150" s="133" t="s">
        <v>64</v>
      </c>
      <c r="C150" s="110">
        <v>4.1541000000000002E-2</v>
      </c>
      <c r="D150" s="110">
        <v>7.0579000000000003E-2</v>
      </c>
      <c r="E150" s="110">
        <v>7.0357000000000003E-2</v>
      </c>
      <c r="F150" s="110">
        <v>6.9672999999999999E-2</v>
      </c>
      <c r="G150" s="110">
        <v>6.3951999999999995E-2</v>
      </c>
      <c r="H150" s="110">
        <v>4.2119999999999998E-2</v>
      </c>
      <c r="I150" s="110">
        <v>3.7309000000000002E-2</v>
      </c>
      <c r="J150" s="110">
        <v>5.9795000000000001E-2</v>
      </c>
      <c r="K150" s="110">
        <v>5.0278999999999997E-2</v>
      </c>
      <c r="L150" s="110">
        <v>3.4603000000000002E-2</v>
      </c>
      <c r="M150" s="110">
        <v>2.8913999999999999E-2</v>
      </c>
      <c r="N150" s="110">
        <v>2.8351999999999999E-2</v>
      </c>
      <c r="O150" s="110">
        <v>2.8157000000000001E-2</v>
      </c>
      <c r="P150" s="110">
        <v>2.9923000000000002E-2</v>
      </c>
      <c r="Q150" s="110">
        <v>3.1886999999999999E-2</v>
      </c>
      <c r="R150" s="110">
        <v>3.7296000000000003E-2</v>
      </c>
      <c r="S150" s="110">
        <v>5.9922999999999997E-2</v>
      </c>
      <c r="T150" s="111">
        <v>5.6009000000000003E-2</v>
      </c>
      <c r="U150" s="111">
        <v>6.1280000000000001E-2</v>
      </c>
      <c r="V150" s="111">
        <v>4.8318E-2</v>
      </c>
      <c r="W150" s="111">
        <v>5.5782999999999999E-2</v>
      </c>
      <c r="X150" s="111">
        <v>6.3507999999999995E-2</v>
      </c>
      <c r="Y150" s="111">
        <v>5.8524E-2</v>
      </c>
      <c r="Z150" s="111">
        <v>4.5845999999999998E-2</v>
      </c>
      <c r="AA150" s="111">
        <v>7.4274999999999994E-2</v>
      </c>
      <c r="AB150" s="111">
        <v>6.0796999999999997E-2</v>
      </c>
      <c r="AC150" s="111">
        <v>5.1416999999999997E-2</v>
      </c>
    </row>
    <row r="151" spans="1:29">
      <c r="B151" s="112" t="s">
        <v>63</v>
      </c>
      <c r="C151" s="110">
        <v>83.310862999999998</v>
      </c>
      <c r="D151" s="110">
        <v>82.335094999999995</v>
      </c>
      <c r="E151" s="110">
        <v>81.662813999999997</v>
      </c>
      <c r="F151" s="110">
        <v>86.033028999999999</v>
      </c>
      <c r="G151" s="110">
        <v>86.373737000000006</v>
      </c>
      <c r="H151" s="110">
        <v>85.281925000000001</v>
      </c>
      <c r="I151" s="110">
        <v>86.584423000000001</v>
      </c>
      <c r="J151" s="110">
        <v>87.790229999999994</v>
      </c>
      <c r="K151" s="110">
        <v>88.838460999999995</v>
      </c>
      <c r="L151" s="110">
        <v>90.597521999999998</v>
      </c>
      <c r="M151" s="110">
        <v>92.678448000000003</v>
      </c>
      <c r="N151" s="110">
        <v>92.354819000000006</v>
      </c>
      <c r="O151" s="110">
        <v>93.734654000000006</v>
      </c>
      <c r="P151" s="110">
        <v>94.218566999999993</v>
      </c>
      <c r="Q151" s="110">
        <v>94.702867999999995</v>
      </c>
      <c r="R151" s="110">
        <v>94.812653999999995</v>
      </c>
      <c r="S151" s="110">
        <v>95.389019000000005</v>
      </c>
      <c r="T151" s="111">
        <v>93.500670999999997</v>
      </c>
      <c r="U151" s="111">
        <v>93.158007999999995</v>
      </c>
      <c r="V151" s="111">
        <v>93.840110999999993</v>
      </c>
      <c r="W151" s="111">
        <v>93.330385000000007</v>
      </c>
      <c r="X151" s="111">
        <v>91.656775999999994</v>
      </c>
      <c r="Y151" s="111">
        <v>91.417534000000003</v>
      </c>
      <c r="Z151" s="111">
        <v>92.480333999999999</v>
      </c>
      <c r="AA151" s="111">
        <v>92.350627000000003</v>
      </c>
      <c r="AB151" s="111">
        <v>96.628416000000001</v>
      </c>
      <c r="AC151" s="111">
        <v>96.443286000000001</v>
      </c>
    </row>
    <row r="152" spans="1:29">
      <c r="B152" s="112" t="s">
        <v>62</v>
      </c>
      <c r="C152" s="110">
        <v>2.3079540000000001</v>
      </c>
      <c r="D152" s="110">
        <v>2.5903299999999998</v>
      </c>
      <c r="E152" s="110">
        <v>2.1857899999999999</v>
      </c>
      <c r="F152" s="110">
        <v>2.3962279999999998</v>
      </c>
      <c r="G152" s="110">
        <v>2.381961</v>
      </c>
      <c r="H152" s="110">
        <v>3.0743870000000002</v>
      </c>
      <c r="I152" s="110">
        <v>2.9619949999999999</v>
      </c>
      <c r="J152" s="110">
        <v>3.13443</v>
      </c>
      <c r="K152" s="110">
        <v>2.9445030000000001</v>
      </c>
      <c r="L152" s="110">
        <v>2.7765</v>
      </c>
      <c r="M152" s="110">
        <v>2.7197610000000001</v>
      </c>
      <c r="N152" s="110">
        <v>2.9116029999999999</v>
      </c>
      <c r="O152" s="110">
        <v>3.0826259999999999</v>
      </c>
      <c r="P152" s="110">
        <v>2.8947069999999999</v>
      </c>
      <c r="Q152" s="110">
        <v>2.4957009999999999</v>
      </c>
      <c r="R152" s="110">
        <v>2.6764760000000001</v>
      </c>
      <c r="S152" s="110">
        <v>0.77405599999999997</v>
      </c>
      <c r="T152" s="110">
        <v>0.73689700000000002</v>
      </c>
      <c r="U152" s="110">
        <v>0.82499999999999996</v>
      </c>
      <c r="V152" s="110">
        <v>0.889737</v>
      </c>
      <c r="W152" s="110">
        <v>0.879305</v>
      </c>
      <c r="X152" s="110">
        <v>0.87501399999999996</v>
      </c>
      <c r="Y152" s="110">
        <v>0.80725899999999995</v>
      </c>
      <c r="Z152" s="110">
        <v>0.86987700000000001</v>
      </c>
      <c r="AA152" s="110">
        <v>0.95616900000000005</v>
      </c>
      <c r="AB152" s="110">
        <v>1.0961399999999999</v>
      </c>
      <c r="AC152" s="110">
        <v>1.14436</v>
      </c>
    </row>
    <row r="153" spans="1:29">
      <c r="B153" s="112" t="s">
        <v>61</v>
      </c>
      <c r="C153" s="116" t="s">
        <v>59</v>
      </c>
      <c r="D153" s="116" t="s">
        <v>59</v>
      </c>
      <c r="E153" s="116" t="s">
        <v>59</v>
      </c>
      <c r="F153" s="116" t="s">
        <v>59</v>
      </c>
      <c r="G153" s="116" t="s">
        <v>59</v>
      </c>
      <c r="H153" s="116" t="s">
        <v>59</v>
      </c>
      <c r="I153" s="116" t="s">
        <v>59</v>
      </c>
      <c r="J153" s="116" t="s">
        <v>59</v>
      </c>
      <c r="K153" s="116" t="s">
        <v>59</v>
      </c>
      <c r="L153" s="116" t="s">
        <v>59</v>
      </c>
      <c r="M153" s="116" t="s">
        <v>59</v>
      </c>
      <c r="N153" s="116" t="s">
        <v>59</v>
      </c>
      <c r="O153" s="116" t="s">
        <v>59</v>
      </c>
      <c r="P153" s="116" t="s">
        <v>59</v>
      </c>
      <c r="Q153" s="116" t="s">
        <v>59</v>
      </c>
      <c r="R153" s="116">
        <v>0.43310999999999999</v>
      </c>
      <c r="S153" s="116">
        <v>0.46047500000000002</v>
      </c>
      <c r="T153" s="116">
        <v>2.0050539999999999</v>
      </c>
      <c r="U153" s="116">
        <v>2.1188549999999999</v>
      </c>
      <c r="V153" s="116">
        <v>2.3658769999999998</v>
      </c>
      <c r="W153" s="116">
        <v>2.8843450000000002</v>
      </c>
      <c r="X153" s="116">
        <v>4.2739570000000002</v>
      </c>
      <c r="Y153" s="116">
        <v>4.4807079999999999</v>
      </c>
      <c r="Z153" s="116">
        <v>4.022138</v>
      </c>
      <c r="AA153" s="116">
        <v>4.3613369999999998</v>
      </c>
      <c r="AB153" s="116" t="s">
        <v>59</v>
      </c>
      <c r="AC153" s="116" t="s">
        <v>59</v>
      </c>
    </row>
    <row r="154" spans="1:29">
      <c r="B154" s="112" t="s">
        <v>60</v>
      </c>
      <c r="C154" s="110">
        <v>0</v>
      </c>
      <c r="D154" s="110">
        <v>0</v>
      </c>
      <c r="E154" s="110">
        <v>0</v>
      </c>
      <c r="F154" s="110">
        <v>0</v>
      </c>
      <c r="G154" s="110">
        <v>0</v>
      </c>
      <c r="H154" s="110">
        <v>0</v>
      </c>
      <c r="I154" s="110">
        <v>0</v>
      </c>
      <c r="J154" s="110">
        <v>0</v>
      </c>
      <c r="K154" s="110">
        <v>0</v>
      </c>
      <c r="L154" s="110">
        <v>0</v>
      </c>
      <c r="M154" s="110">
        <v>0</v>
      </c>
      <c r="N154" s="116" t="s">
        <v>59</v>
      </c>
      <c r="O154" s="116" t="s">
        <v>59</v>
      </c>
      <c r="P154" s="116" t="s">
        <v>59</v>
      </c>
      <c r="Q154" s="116" t="s">
        <v>59</v>
      </c>
      <c r="R154" s="116" t="s">
        <v>59</v>
      </c>
      <c r="S154" s="116" t="s">
        <v>59</v>
      </c>
      <c r="T154" s="116" t="s">
        <v>59</v>
      </c>
      <c r="U154" s="116" t="s">
        <v>59</v>
      </c>
      <c r="V154" s="116" t="s">
        <v>59</v>
      </c>
      <c r="W154" s="116" t="s">
        <v>59</v>
      </c>
      <c r="X154" s="116" t="s">
        <v>59</v>
      </c>
      <c r="Y154" s="116" t="s">
        <v>59</v>
      </c>
      <c r="Z154" s="116" t="s">
        <v>59</v>
      </c>
      <c r="AA154" s="116" t="s">
        <v>59</v>
      </c>
      <c r="AB154" s="116" t="s">
        <v>59</v>
      </c>
      <c r="AC154" s="116" t="s">
        <v>59</v>
      </c>
    </row>
    <row r="155" spans="1:29">
      <c r="B155" s="112" t="s">
        <v>53</v>
      </c>
      <c r="C155" s="110">
        <v>14.339642</v>
      </c>
      <c r="D155" s="110">
        <v>15.003996000000001</v>
      </c>
      <c r="E155" s="110">
        <v>16.081039000000001</v>
      </c>
      <c r="F155" s="110">
        <v>11.501071</v>
      </c>
      <c r="G155" s="110">
        <v>11.180351</v>
      </c>
      <c r="H155" s="110">
        <v>11.601568</v>
      </c>
      <c r="I155" s="110">
        <v>10.416273</v>
      </c>
      <c r="J155" s="110">
        <v>9.0155460000000005</v>
      </c>
      <c r="K155" s="110">
        <v>8.1667570000000005</v>
      </c>
      <c r="L155" s="110">
        <v>6.5913760000000003</v>
      </c>
      <c r="M155" s="110">
        <v>4.5728770000000001</v>
      </c>
      <c r="N155" s="110">
        <v>4.7052259999999997</v>
      </c>
      <c r="O155" s="110">
        <v>3.154563</v>
      </c>
      <c r="P155" s="110">
        <v>2.8568030000000002</v>
      </c>
      <c r="Q155" s="110">
        <v>2.7695439999999998</v>
      </c>
      <c r="R155" s="110">
        <v>2.0404640000000001</v>
      </c>
      <c r="S155" s="110">
        <v>3.3165260000000001</v>
      </c>
      <c r="T155" s="111">
        <v>3.7013690000000001</v>
      </c>
      <c r="U155" s="111">
        <v>3.8368570000000002</v>
      </c>
      <c r="V155" s="111">
        <v>2.8559559999999999</v>
      </c>
      <c r="W155" s="111">
        <v>2.8501820000000002</v>
      </c>
      <c r="X155" s="111">
        <v>3.1307450000000001</v>
      </c>
      <c r="Y155" s="111">
        <v>3.2359740000000001</v>
      </c>
      <c r="Z155" s="111">
        <v>2.581804</v>
      </c>
      <c r="AA155" s="111">
        <v>2.2575919999999998</v>
      </c>
      <c r="AB155" s="111">
        <v>2.2146469999999998</v>
      </c>
      <c r="AC155" s="111">
        <v>2.3609360000000001</v>
      </c>
    </row>
    <row r="156" spans="1:29">
      <c r="B156" s="128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</row>
    <row r="157" spans="1:29">
      <c r="A157" s="105"/>
      <c r="B157" s="105" t="s">
        <v>192</v>
      </c>
      <c r="C157" s="107">
        <v>68.733472000000006</v>
      </c>
      <c r="D157" s="107">
        <v>68.62303</v>
      </c>
      <c r="E157" s="107">
        <v>68.494973999999999</v>
      </c>
      <c r="F157" s="107">
        <v>68.984437</v>
      </c>
      <c r="G157" s="107">
        <v>69.244586999999996</v>
      </c>
      <c r="H157" s="107">
        <v>69.438361999999998</v>
      </c>
      <c r="I157" s="107">
        <v>69.785460999999998</v>
      </c>
      <c r="J157" s="107">
        <v>70.129896000000002</v>
      </c>
      <c r="K157" s="107">
        <v>69.874871999999996</v>
      </c>
      <c r="L157" s="107">
        <v>70.232600000000005</v>
      </c>
      <c r="M157" s="107">
        <v>70.456243999999998</v>
      </c>
      <c r="N157" s="107">
        <v>70.531505999999993</v>
      </c>
      <c r="O157" s="107">
        <v>70.724260999999998</v>
      </c>
      <c r="P157" s="107">
        <v>70.753957999999997</v>
      </c>
      <c r="Q157" s="107">
        <v>70.314775999999995</v>
      </c>
      <c r="R157" s="107">
        <v>70.062822999999995</v>
      </c>
      <c r="S157" s="107">
        <v>69.440895999999995</v>
      </c>
      <c r="T157" s="108">
        <v>68.977726000000004</v>
      </c>
      <c r="U157" s="108">
        <v>68.592438999999999</v>
      </c>
      <c r="V157" s="108">
        <v>68.406306000000001</v>
      </c>
      <c r="W157" s="108">
        <v>68.109879000000006</v>
      </c>
      <c r="X157" s="108">
        <v>67.716963000000007</v>
      </c>
      <c r="Y157" s="108">
        <v>67.408337000000003</v>
      </c>
      <c r="Z157" s="108">
        <v>67.252412000000007</v>
      </c>
      <c r="AA157" s="108">
        <v>67.023891000000006</v>
      </c>
      <c r="AB157" s="108">
        <v>67.170250999999993</v>
      </c>
      <c r="AC157" s="108">
        <v>66.920922000000004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opLeftCell="D7" workbookViewId="0">
      <selection activeCell="B16" sqref="B16:D22"/>
    </sheetView>
  </sheetViews>
  <sheetFormatPr defaultRowHeight="14.5"/>
  <cols>
    <col min="1" max="1" width="3" style="14" customWidth="1"/>
    <col min="2" max="2" width="45.26953125" style="14" customWidth="1"/>
    <col min="3" max="29" width="9.7265625" style="14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0" ht="52.4" customHeight="1"/>
    <row r="2" spans="1:30" ht="18">
      <c r="A2" s="75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</row>
    <row r="3" spans="1:30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30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30" ht="15.5">
      <c r="A5" s="49" t="s">
        <v>224</v>
      </c>
      <c r="B5" s="47"/>
      <c r="C5" s="47"/>
      <c r="D5" s="47"/>
      <c r="E5" s="47"/>
      <c r="F5" s="47"/>
      <c r="G5" s="47"/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  <c r="S5" s="46"/>
      <c r="T5" s="46"/>
      <c r="U5" s="13"/>
      <c r="V5" s="46"/>
      <c r="W5" s="46"/>
      <c r="X5" s="46"/>
      <c r="Y5" s="46"/>
      <c r="Z5" s="46"/>
      <c r="AA5" s="46"/>
      <c r="AB5" s="13"/>
      <c r="AC5" s="13"/>
    </row>
    <row r="6" spans="1:30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30" ht="15.5">
      <c r="B7" s="47"/>
      <c r="C7" s="47"/>
      <c r="D7" s="46"/>
      <c r="E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3"/>
    </row>
    <row r="8" spans="1:30" ht="45.75" customHeight="1" thickBot="1">
      <c r="C8" s="76">
        <v>1990</v>
      </c>
      <c r="D8" s="76">
        <v>1991</v>
      </c>
      <c r="E8" s="76">
        <v>1992</v>
      </c>
      <c r="F8" s="76">
        <v>1993</v>
      </c>
      <c r="G8" s="76">
        <v>1994</v>
      </c>
      <c r="H8" s="76">
        <v>1995</v>
      </c>
      <c r="I8" s="76">
        <v>1996</v>
      </c>
      <c r="J8" s="76">
        <v>1997</v>
      </c>
      <c r="K8" s="76">
        <v>1998</v>
      </c>
      <c r="L8" s="76">
        <v>1999</v>
      </c>
      <c r="M8" s="76">
        <v>2000</v>
      </c>
      <c r="N8" s="76">
        <v>2001</v>
      </c>
      <c r="O8" s="76">
        <v>2002</v>
      </c>
      <c r="P8" s="76">
        <v>2003</v>
      </c>
      <c r="Q8" s="76">
        <v>2004</v>
      </c>
      <c r="R8" s="76">
        <v>2005</v>
      </c>
      <c r="S8" s="76">
        <v>2006</v>
      </c>
      <c r="T8" s="76">
        <v>2007</v>
      </c>
      <c r="U8" s="76">
        <v>2008</v>
      </c>
      <c r="V8" s="76">
        <v>2009</v>
      </c>
      <c r="W8" s="76">
        <v>2010</v>
      </c>
      <c r="X8" s="76">
        <v>2011</v>
      </c>
      <c r="Y8" s="76">
        <v>2012</v>
      </c>
      <c r="Z8" s="76">
        <v>2013</v>
      </c>
      <c r="AA8" s="76">
        <v>2014</v>
      </c>
      <c r="AB8" s="76">
        <v>2015</v>
      </c>
      <c r="AC8" s="76">
        <v>2016</v>
      </c>
      <c r="AD8" s="77" t="s">
        <v>142</v>
      </c>
    </row>
    <row r="9" spans="1:30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78"/>
    </row>
    <row r="10" spans="1:30">
      <c r="B10" s="79" t="s">
        <v>225</v>
      </c>
      <c r="AD10" s="82"/>
    </row>
    <row r="11" spans="1:30">
      <c r="B11" s="81" t="s">
        <v>144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141"/>
    </row>
    <row r="12" spans="1:30" ht="15.5">
      <c r="B12" s="31" t="s">
        <v>226</v>
      </c>
      <c r="C12" s="26">
        <v>871.88800000000003</v>
      </c>
      <c r="D12" s="26">
        <v>859.62800000000004</v>
      </c>
      <c r="E12" s="26">
        <v>785.73400000000004</v>
      </c>
      <c r="F12" s="26">
        <v>730.779</v>
      </c>
      <c r="G12" s="26">
        <v>729.50900000000001</v>
      </c>
      <c r="H12" s="26">
        <v>640.54200000000003</v>
      </c>
      <c r="I12" s="26">
        <v>653.54700000000003</v>
      </c>
      <c r="J12" s="26">
        <v>723.91600000000005</v>
      </c>
      <c r="K12" s="26">
        <v>740.36599999999999</v>
      </c>
      <c r="L12" s="26">
        <v>788.53</v>
      </c>
      <c r="M12" s="26">
        <v>848.34199999999998</v>
      </c>
      <c r="N12" s="26">
        <v>865.14700000000005</v>
      </c>
      <c r="O12" s="26">
        <v>918.88900000000001</v>
      </c>
      <c r="P12" s="26">
        <v>866.38699999999994</v>
      </c>
      <c r="Q12" s="26">
        <v>825.91700000000003</v>
      </c>
      <c r="R12" s="26">
        <v>845.50300000000004</v>
      </c>
      <c r="S12" s="26">
        <v>865.79399999999998</v>
      </c>
      <c r="T12" s="26">
        <v>881.36</v>
      </c>
      <c r="U12" s="26">
        <v>914.09400000000005</v>
      </c>
      <c r="V12" s="26">
        <v>759.89300000000003</v>
      </c>
      <c r="W12" s="26">
        <v>703.86</v>
      </c>
      <c r="X12" s="26">
        <v>698.97799999999995</v>
      </c>
      <c r="Y12" s="26">
        <v>747.51</v>
      </c>
      <c r="Z12" s="26">
        <v>765.101</v>
      </c>
      <c r="AA12" s="26">
        <v>757.08500000000004</v>
      </c>
      <c r="AB12" s="26">
        <v>721.08600000000001</v>
      </c>
      <c r="AC12" s="26">
        <v>659.14599999999996</v>
      </c>
      <c r="AD12" s="82">
        <v>-0.24400152313141144</v>
      </c>
    </row>
    <row r="13" spans="1:30" ht="15.5">
      <c r="B13" s="31" t="s">
        <v>227</v>
      </c>
      <c r="C13" s="26">
        <v>281.83</v>
      </c>
      <c r="D13" s="26">
        <v>269.947</v>
      </c>
      <c r="E13" s="26">
        <v>280.46300000000002</v>
      </c>
      <c r="F13" s="26">
        <v>303.67099999999999</v>
      </c>
      <c r="G13" s="26">
        <v>341.97899999999998</v>
      </c>
      <c r="H13" s="26">
        <v>331.01799999999997</v>
      </c>
      <c r="I13" s="26">
        <v>369.79599999999999</v>
      </c>
      <c r="J13" s="26">
        <v>465.82799999999997</v>
      </c>
      <c r="K13" s="26">
        <v>488.31599999999997</v>
      </c>
      <c r="L13" s="26">
        <v>481.00599999999997</v>
      </c>
      <c r="M13" s="26">
        <v>473.39699999999999</v>
      </c>
      <c r="N13" s="26">
        <v>472.66899999999998</v>
      </c>
      <c r="O13" s="26">
        <v>516.03200000000004</v>
      </c>
      <c r="P13" s="26">
        <v>496.70400000000001</v>
      </c>
      <c r="Q13" s="26">
        <v>482.69099999999997</v>
      </c>
      <c r="R13" s="26">
        <v>493.44099999999997</v>
      </c>
      <c r="S13" s="26">
        <v>499.09500000000003</v>
      </c>
      <c r="T13" s="26">
        <v>541.923</v>
      </c>
      <c r="U13" s="26">
        <v>523.96100000000001</v>
      </c>
      <c r="V13" s="26">
        <v>484.286</v>
      </c>
      <c r="W13" s="26">
        <v>587.08000000000004</v>
      </c>
      <c r="X13" s="26">
        <v>601.78300000000002</v>
      </c>
      <c r="Y13" s="26">
        <v>608.40200000000004</v>
      </c>
      <c r="Z13" s="26">
        <v>652.99099999999999</v>
      </c>
      <c r="AA13" s="26">
        <v>719.3</v>
      </c>
      <c r="AB13" s="26">
        <v>792.11800000000005</v>
      </c>
      <c r="AC13" s="26">
        <v>854.69899999999996</v>
      </c>
      <c r="AD13" s="82">
        <v>2.0326757265017918</v>
      </c>
    </row>
    <row r="14" spans="1:30">
      <c r="B14" s="31" t="s">
        <v>228</v>
      </c>
      <c r="C14" s="142" t="s">
        <v>59</v>
      </c>
      <c r="D14" s="142" t="s">
        <v>59</v>
      </c>
      <c r="E14" s="142" t="s">
        <v>59</v>
      </c>
      <c r="F14" s="142" t="s">
        <v>59</v>
      </c>
      <c r="G14" s="142" t="s">
        <v>59</v>
      </c>
      <c r="H14" s="142" t="s">
        <v>59</v>
      </c>
      <c r="I14" s="142" t="s">
        <v>59</v>
      </c>
      <c r="J14" s="142" t="s">
        <v>59</v>
      </c>
      <c r="K14" s="142" t="s">
        <v>59</v>
      </c>
      <c r="L14" s="142" t="s">
        <v>59</v>
      </c>
      <c r="M14" s="142" t="s">
        <v>59</v>
      </c>
      <c r="N14" s="142" t="s">
        <v>59</v>
      </c>
      <c r="O14" s="142" t="s">
        <v>59</v>
      </c>
      <c r="P14" s="142" t="s">
        <v>59</v>
      </c>
      <c r="Q14" s="142" t="s">
        <v>59</v>
      </c>
      <c r="R14" s="142" t="s">
        <v>59</v>
      </c>
      <c r="S14" s="142" t="s">
        <v>59</v>
      </c>
      <c r="T14" s="142" t="s">
        <v>59</v>
      </c>
      <c r="U14" s="142" t="s">
        <v>59</v>
      </c>
      <c r="V14" s="142" t="s">
        <v>59</v>
      </c>
      <c r="W14" s="142" t="s">
        <v>59</v>
      </c>
      <c r="X14" s="142" t="s">
        <v>59</v>
      </c>
      <c r="Y14" s="142" t="s">
        <v>59</v>
      </c>
      <c r="Z14" s="142" t="s">
        <v>59</v>
      </c>
      <c r="AA14" s="142" t="s">
        <v>59</v>
      </c>
      <c r="AB14" s="142" t="s">
        <v>59</v>
      </c>
      <c r="AC14" s="142" t="s">
        <v>59</v>
      </c>
      <c r="AD14" s="87" t="s">
        <v>57</v>
      </c>
    </row>
    <row r="15" spans="1:30">
      <c r="B15" s="81" t="s">
        <v>229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87" t="s">
        <v>1</v>
      </c>
    </row>
    <row r="16" spans="1:30" ht="15.5">
      <c r="B16" s="31" t="s">
        <v>230</v>
      </c>
      <c r="C16" s="26">
        <v>11099.73</v>
      </c>
      <c r="D16" s="26">
        <v>11221.532999999999</v>
      </c>
      <c r="E16" s="26">
        <v>11098.848</v>
      </c>
      <c r="F16" s="26">
        <v>11125.635</v>
      </c>
      <c r="G16" s="26">
        <v>11029.036</v>
      </c>
      <c r="H16" s="26">
        <v>10936.199000000001</v>
      </c>
      <c r="I16" s="26">
        <v>10751.924999999999</v>
      </c>
      <c r="J16" s="26">
        <v>10740.02</v>
      </c>
      <c r="K16" s="26">
        <v>10757.709000000001</v>
      </c>
      <c r="L16" s="26">
        <v>10817.966</v>
      </c>
      <c r="M16" s="26">
        <v>10684.393</v>
      </c>
      <c r="N16" s="26">
        <v>10965.949000000001</v>
      </c>
      <c r="O16" s="26">
        <v>11010.133</v>
      </c>
      <c r="P16" s="26">
        <v>11046.47</v>
      </c>
      <c r="Q16" s="26">
        <v>11189.549000000001</v>
      </c>
      <c r="R16" s="26">
        <v>11124.705</v>
      </c>
      <c r="S16" s="26">
        <v>11262.521000000001</v>
      </c>
      <c r="T16" s="26">
        <v>11607.495999999999</v>
      </c>
      <c r="U16" s="26">
        <v>12000.415999999999</v>
      </c>
      <c r="V16" s="26">
        <v>12097.825999999999</v>
      </c>
      <c r="W16" s="26">
        <v>12061.093999999999</v>
      </c>
      <c r="X16" s="26">
        <v>11913.971</v>
      </c>
      <c r="Y16" s="26">
        <v>11920.513999999999</v>
      </c>
      <c r="Z16" s="26">
        <v>12254.973</v>
      </c>
      <c r="AA16" s="26">
        <v>12564.880999999999</v>
      </c>
      <c r="AB16" s="26">
        <v>12858.978999999999</v>
      </c>
      <c r="AC16" s="26">
        <v>12855.742</v>
      </c>
      <c r="AD16" s="82">
        <v>0.15820312746346099</v>
      </c>
    </row>
    <row r="17" spans="1:30" ht="15.5">
      <c r="B17" s="31" t="s">
        <v>156</v>
      </c>
      <c r="C17" s="26">
        <v>2761.0140000000001</v>
      </c>
      <c r="D17" s="26">
        <v>2800.7750000000001</v>
      </c>
      <c r="E17" s="26">
        <v>2908.6729999999998</v>
      </c>
      <c r="F17" s="26">
        <v>3026.8789999999999</v>
      </c>
      <c r="G17" s="26">
        <v>3259.6260000000002</v>
      </c>
      <c r="H17" s="26">
        <v>3371.5549999999998</v>
      </c>
      <c r="I17" s="26">
        <v>3549.797</v>
      </c>
      <c r="J17" s="26">
        <v>3823.2049999999999</v>
      </c>
      <c r="K17" s="26">
        <v>4128.8500000000004</v>
      </c>
      <c r="L17" s="26">
        <v>4351.9539999999997</v>
      </c>
      <c r="M17" s="26">
        <v>4513.5110000000004</v>
      </c>
      <c r="N17" s="26">
        <v>4733.2759999999998</v>
      </c>
      <c r="O17" s="26">
        <v>4871.7070000000003</v>
      </c>
      <c r="P17" s="26">
        <v>5052.5649999999996</v>
      </c>
      <c r="Q17" s="26">
        <v>5290.6729999999998</v>
      </c>
      <c r="R17" s="26">
        <v>5457.7460000000001</v>
      </c>
      <c r="S17" s="26">
        <v>5525.1859999999997</v>
      </c>
      <c r="T17" s="26">
        <v>5871.7969999999996</v>
      </c>
      <c r="U17" s="26">
        <v>6243.0460000000003</v>
      </c>
      <c r="V17" s="26">
        <v>6501.3220000000001</v>
      </c>
      <c r="W17" s="26">
        <v>6758.076</v>
      </c>
      <c r="X17" s="26">
        <v>7002.6880000000001</v>
      </c>
      <c r="Y17" s="26">
        <v>7168.1750000000002</v>
      </c>
      <c r="Z17" s="26">
        <v>7667.8530000000001</v>
      </c>
      <c r="AA17" s="26">
        <v>8164.4589999999998</v>
      </c>
      <c r="AB17" s="26">
        <v>8738.0820000000003</v>
      </c>
      <c r="AC17" s="26">
        <v>9233.1029999999992</v>
      </c>
      <c r="AD17" s="82">
        <v>2.3440985811734381</v>
      </c>
    </row>
    <row r="18" spans="1:30" ht="15.5">
      <c r="B18" s="31" t="s">
        <v>231</v>
      </c>
      <c r="C18" s="143">
        <v>305.62599999999998</v>
      </c>
      <c r="D18" s="143">
        <v>298.036</v>
      </c>
      <c r="E18" s="143">
        <v>288.62099999999998</v>
      </c>
      <c r="F18" s="143">
        <v>287.28199999999998</v>
      </c>
      <c r="G18" s="143">
        <v>282.28500000000003</v>
      </c>
      <c r="H18" s="143">
        <v>274.589</v>
      </c>
      <c r="I18" s="143">
        <v>268.21100000000001</v>
      </c>
      <c r="J18" s="143">
        <v>275.04300000000001</v>
      </c>
      <c r="K18" s="143">
        <v>288.76100000000002</v>
      </c>
      <c r="L18" s="143">
        <v>298.29500000000002</v>
      </c>
      <c r="M18" s="143">
        <v>311.27800000000002</v>
      </c>
      <c r="N18" s="143">
        <v>318.33</v>
      </c>
      <c r="O18" s="143">
        <v>350.08199999999999</v>
      </c>
      <c r="P18" s="143">
        <v>373.358</v>
      </c>
      <c r="Q18" s="143">
        <v>408.81599999999997</v>
      </c>
      <c r="R18" s="143">
        <v>443.71499999999997</v>
      </c>
      <c r="S18" s="143">
        <v>484.89699999999999</v>
      </c>
      <c r="T18" s="143">
        <v>522.42999999999995</v>
      </c>
      <c r="U18" s="143">
        <v>566.88900000000001</v>
      </c>
      <c r="V18" s="143">
        <v>594.86</v>
      </c>
      <c r="W18" s="143">
        <v>616.17999999999995</v>
      </c>
      <c r="X18" s="143">
        <v>631.09699999999998</v>
      </c>
      <c r="Y18" s="143">
        <v>661.452</v>
      </c>
      <c r="Z18" s="143">
        <v>672.428</v>
      </c>
      <c r="AA18" s="143">
        <v>688.20399999999995</v>
      </c>
      <c r="AB18" s="143">
        <v>709.25800000000004</v>
      </c>
      <c r="AC18" s="143">
        <v>716.26400000000001</v>
      </c>
      <c r="AD18" s="82">
        <v>1.3435964217703993</v>
      </c>
    </row>
    <row r="19" spans="1:30" ht="15.5">
      <c r="B19" s="81" t="s">
        <v>232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87" t="s">
        <v>1</v>
      </c>
    </row>
    <row r="20" spans="1:30" ht="15.5">
      <c r="B20" s="31" t="s">
        <v>82</v>
      </c>
      <c r="C20" s="26">
        <v>18071.022000000001</v>
      </c>
      <c r="D20" s="26">
        <v>17592.421999999999</v>
      </c>
      <c r="E20" s="26">
        <v>18089.28</v>
      </c>
      <c r="F20" s="26">
        <v>18290.993999999999</v>
      </c>
      <c r="G20" s="26">
        <v>18534.511999999999</v>
      </c>
      <c r="H20" s="26">
        <v>18601.955999999998</v>
      </c>
      <c r="I20" s="26">
        <v>18534.121999999999</v>
      </c>
      <c r="J20" s="26">
        <v>18631.842000000001</v>
      </c>
      <c r="K20" s="26">
        <v>18395.295999999998</v>
      </c>
      <c r="L20" s="26">
        <v>18371.588</v>
      </c>
      <c r="M20" s="26">
        <v>18425.475999999999</v>
      </c>
      <c r="N20" s="26">
        <v>17940.581999999999</v>
      </c>
      <c r="O20" s="26">
        <v>18469.12</v>
      </c>
      <c r="P20" s="26">
        <v>18433.22</v>
      </c>
      <c r="Q20" s="26">
        <v>18203.776000000002</v>
      </c>
      <c r="R20" s="26">
        <v>18228.292000000001</v>
      </c>
      <c r="S20" s="26">
        <v>17771.97</v>
      </c>
      <c r="T20" s="26">
        <v>17836.074000000001</v>
      </c>
      <c r="U20" s="26">
        <v>16901.905999999999</v>
      </c>
      <c r="V20" s="26">
        <v>16844.562000000002</v>
      </c>
      <c r="W20" s="26">
        <v>16855.13</v>
      </c>
      <c r="X20" s="26">
        <v>16669.478999999999</v>
      </c>
      <c r="Y20" s="26">
        <v>16446.863000000001</v>
      </c>
      <c r="Z20" s="26">
        <v>16024.474</v>
      </c>
      <c r="AA20" s="26">
        <v>14871.003000000001</v>
      </c>
      <c r="AB20" s="26">
        <v>14694.442999999999</v>
      </c>
      <c r="AC20" s="26">
        <v>14675.056</v>
      </c>
      <c r="AD20" s="82">
        <v>-0.18792329509642569</v>
      </c>
    </row>
    <row r="21" spans="1:30" ht="15.5">
      <c r="B21" s="31" t="s">
        <v>81</v>
      </c>
      <c r="C21" s="26">
        <v>17538.067175</v>
      </c>
      <c r="D21" s="26">
        <v>17202.806225</v>
      </c>
      <c r="E21" s="26">
        <v>17860.006785000001</v>
      </c>
      <c r="F21" s="26">
        <v>18227.725582999999</v>
      </c>
      <c r="G21" s="26">
        <v>18420.659887000002</v>
      </c>
      <c r="H21" s="26">
        <v>18649.576012000001</v>
      </c>
      <c r="I21" s="26">
        <v>18834.933763000001</v>
      </c>
      <c r="J21" s="26">
        <v>18876.962930000002</v>
      </c>
      <c r="K21" s="26">
        <v>18776.903599000001</v>
      </c>
      <c r="L21" s="26">
        <v>18729.381627999999</v>
      </c>
      <c r="M21" s="26">
        <v>18632.389345</v>
      </c>
      <c r="N21" s="26">
        <v>18059.742941</v>
      </c>
      <c r="O21" s="26">
        <v>18551.046398999999</v>
      </c>
      <c r="P21" s="26">
        <v>18413.67697</v>
      </c>
      <c r="Q21" s="26">
        <v>18176.917943</v>
      </c>
      <c r="R21" s="26">
        <v>18216.522145999999</v>
      </c>
      <c r="S21" s="26">
        <v>17776.619200000001</v>
      </c>
      <c r="T21" s="26">
        <v>17757.175625</v>
      </c>
      <c r="U21" s="26">
        <v>16792.292942</v>
      </c>
      <c r="V21" s="26">
        <v>16726.468486000002</v>
      </c>
      <c r="W21" s="26">
        <v>16906.269055000001</v>
      </c>
      <c r="X21" s="26">
        <v>16743.554366</v>
      </c>
      <c r="Y21" s="26">
        <v>16703.571206000001</v>
      </c>
      <c r="Z21" s="26">
        <v>16463.909419</v>
      </c>
      <c r="AA21" s="26">
        <v>15483.399051</v>
      </c>
      <c r="AB21" s="26">
        <v>15346.78456</v>
      </c>
      <c r="AC21" s="26">
        <v>15501.725966</v>
      </c>
      <c r="AD21" s="82">
        <v>-0.11610978499972591</v>
      </c>
    </row>
    <row r="22" spans="1:30" ht="15.5">
      <c r="B22" s="31" t="s">
        <v>80</v>
      </c>
      <c r="C22" s="144">
        <v>4769.7122939999999</v>
      </c>
      <c r="D22" s="144">
        <v>4525.8236820000002</v>
      </c>
      <c r="E22" s="144">
        <v>4543.907612</v>
      </c>
      <c r="F22" s="144">
        <v>4562.7148239999997</v>
      </c>
      <c r="G22" s="144">
        <v>4627.3218290000004</v>
      </c>
      <c r="H22" s="144">
        <v>4628.3782959999999</v>
      </c>
      <c r="I22" s="144">
        <v>4695.1437910000004</v>
      </c>
      <c r="J22" s="144">
        <v>4741.8893500000004</v>
      </c>
      <c r="K22" s="144">
        <v>4736.4244989999997</v>
      </c>
      <c r="L22" s="144">
        <v>4751.3652330000004</v>
      </c>
      <c r="M22" s="144">
        <v>4814.5976520000004</v>
      </c>
      <c r="N22" s="144">
        <v>4772.7755660000003</v>
      </c>
      <c r="O22" s="144">
        <v>4952.9034089999996</v>
      </c>
      <c r="P22" s="144">
        <v>4963.9362609999998</v>
      </c>
      <c r="Q22" s="144">
        <v>4923.8405659999999</v>
      </c>
      <c r="R22" s="144">
        <v>4924.065826</v>
      </c>
      <c r="S22" s="144">
        <v>4779.5221300000003</v>
      </c>
      <c r="T22" s="144">
        <v>4819.832942</v>
      </c>
      <c r="U22" s="144">
        <v>4544.5058989999998</v>
      </c>
      <c r="V22" s="144">
        <v>4546.6073889999998</v>
      </c>
      <c r="W22" s="144">
        <v>4574.8166849999998</v>
      </c>
      <c r="X22" s="144">
        <v>4547.9894199999999</v>
      </c>
      <c r="Y22" s="144">
        <v>4504.4646899999998</v>
      </c>
      <c r="Z22" s="144">
        <v>4424.2795930000002</v>
      </c>
      <c r="AA22" s="144">
        <v>4167.6993110000003</v>
      </c>
      <c r="AB22" s="144">
        <v>4128.5703469999999</v>
      </c>
      <c r="AC22" s="144">
        <v>4161.4741029999996</v>
      </c>
      <c r="AD22" s="82">
        <v>-0.12752093910677298</v>
      </c>
    </row>
    <row r="23" spans="1:30">
      <c r="B23" s="81" t="s">
        <v>155</v>
      </c>
      <c r="AD23" s="87" t="s">
        <v>1</v>
      </c>
    </row>
    <row r="24" spans="1:30" ht="15.5">
      <c r="B24" s="31" t="s">
        <v>233</v>
      </c>
      <c r="AD24" s="87" t="s">
        <v>1</v>
      </c>
    </row>
    <row r="25" spans="1:30" ht="15.5">
      <c r="A25" s="83"/>
      <c r="B25" s="84" t="s">
        <v>234</v>
      </c>
      <c r="C25" s="85">
        <v>10.13147</v>
      </c>
      <c r="D25" s="85">
        <v>9.9636890000000005</v>
      </c>
      <c r="E25" s="85">
        <v>9.7853829999999995</v>
      </c>
      <c r="F25" s="85">
        <v>9.7019289999999998</v>
      </c>
      <c r="G25" s="85">
        <v>9.6014999999999997</v>
      </c>
      <c r="H25" s="85">
        <v>9.4653589999999994</v>
      </c>
      <c r="I25" s="85">
        <v>9.4268640000000001</v>
      </c>
      <c r="J25" s="85">
        <v>9.3138930000000002</v>
      </c>
      <c r="K25" s="85">
        <v>9.2389510000000001</v>
      </c>
      <c r="L25" s="85">
        <v>9.1717250000000003</v>
      </c>
      <c r="M25" s="85">
        <v>9.0717090000000002</v>
      </c>
      <c r="N25" s="85">
        <v>9.0021959999999996</v>
      </c>
      <c r="O25" s="85">
        <v>8.9224680000000003</v>
      </c>
      <c r="P25" s="85">
        <v>8.8340610000000002</v>
      </c>
      <c r="Q25" s="85">
        <v>8.7878939999999997</v>
      </c>
      <c r="R25" s="85">
        <v>8.7537749999999992</v>
      </c>
      <c r="S25" s="85">
        <v>8.6893709999999995</v>
      </c>
      <c r="T25" s="85">
        <v>8.6893290000000007</v>
      </c>
      <c r="U25" s="85">
        <v>8.6081219999999998</v>
      </c>
      <c r="V25" s="85">
        <v>8.556711</v>
      </c>
      <c r="W25" s="85">
        <v>8.5185720000000007</v>
      </c>
      <c r="X25" s="85">
        <v>8.5116549999999993</v>
      </c>
      <c r="Y25" s="85">
        <v>8.4349860000000003</v>
      </c>
      <c r="Z25" s="85">
        <v>8.3698060000000005</v>
      </c>
      <c r="AA25" s="85">
        <v>8.3502209999999994</v>
      </c>
      <c r="AB25" s="85">
        <v>8.1110799999999994</v>
      </c>
      <c r="AC25" s="85">
        <v>8.0536790000000007</v>
      </c>
      <c r="AD25" s="86">
        <v>-0.2050828754366345</v>
      </c>
    </row>
    <row r="26" spans="1:30" ht="15.5">
      <c r="A26" s="83"/>
      <c r="B26" s="84" t="s">
        <v>158</v>
      </c>
      <c r="C26" s="85">
        <v>7.7953900000000003</v>
      </c>
      <c r="D26" s="85">
        <v>7.7221859999999998</v>
      </c>
      <c r="E26" s="85">
        <v>7.5819830000000001</v>
      </c>
      <c r="F26" s="85">
        <v>7.5238269999999998</v>
      </c>
      <c r="G26" s="85">
        <v>7.4423899999999996</v>
      </c>
      <c r="H26" s="85">
        <v>7.2779049999999996</v>
      </c>
      <c r="I26" s="85">
        <v>7.3032450000000004</v>
      </c>
      <c r="J26" s="85">
        <v>7.0776490000000001</v>
      </c>
      <c r="K26" s="85">
        <v>7.0121770000000003</v>
      </c>
      <c r="L26" s="85">
        <v>6.8451079999999997</v>
      </c>
      <c r="M26" s="85">
        <v>6.6753460000000002</v>
      </c>
      <c r="N26" s="85">
        <v>6.5916699999999997</v>
      </c>
      <c r="O26" s="85">
        <v>6.4949110000000001</v>
      </c>
      <c r="P26" s="85">
        <v>6.3981009999999996</v>
      </c>
      <c r="Q26" s="85">
        <v>6.364751</v>
      </c>
      <c r="R26" s="85">
        <v>6.3645690000000004</v>
      </c>
      <c r="S26" s="85">
        <v>6.3735270000000002</v>
      </c>
      <c r="T26" s="85">
        <v>6.3996719999999998</v>
      </c>
      <c r="U26" s="85">
        <v>6.426704</v>
      </c>
      <c r="V26" s="85">
        <v>6.450755</v>
      </c>
      <c r="W26" s="85">
        <v>6.5607689999999996</v>
      </c>
      <c r="X26" s="85">
        <v>6.5997029999999999</v>
      </c>
      <c r="Y26" s="85">
        <v>6.6765270000000001</v>
      </c>
      <c r="Z26" s="85">
        <v>6.7544599999999999</v>
      </c>
      <c r="AA26" s="85">
        <v>6.7843830000000001</v>
      </c>
      <c r="AB26" s="85">
        <v>6.8267470000000001</v>
      </c>
      <c r="AC26" s="85">
        <v>6.8754549999999997</v>
      </c>
      <c r="AD26" s="86">
        <v>-0.11801013162907825</v>
      </c>
    </row>
    <row r="27" spans="1:30" ht="15.5">
      <c r="B27" s="31" t="s">
        <v>235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145" t="s">
        <v>1</v>
      </c>
    </row>
    <row r="28" spans="1:30" ht="15.5">
      <c r="A28" s="83"/>
      <c r="B28" s="84" t="s">
        <v>157</v>
      </c>
      <c r="C28" s="85">
        <v>12.872584</v>
      </c>
      <c r="D28" s="85">
        <v>12.690975</v>
      </c>
      <c r="E28" s="85">
        <v>12.570957</v>
      </c>
      <c r="F28" s="85">
        <v>12.476820999999999</v>
      </c>
      <c r="G28" s="85">
        <v>12.476219</v>
      </c>
      <c r="H28" s="85">
        <v>12.443307000000001</v>
      </c>
      <c r="I28" s="85">
        <v>12.429385999999999</v>
      </c>
      <c r="J28" s="85">
        <v>12.402381</v>
      </c>
      <c r="K28" s="85">
        <v>12.366502000000001</v>
      </c>
      <c r="L28" s="85">
        <v>12.344590999999999</v>
      </c>
      <c r="M28" s="85">
        <v>12.274993</v>
      </c>
      <c r="N28" s="85">
        <v>12.13137</v>
      </c>
      <c r="O28" s="85">
        <v>12.070487999999999</v>
      </c>
      <c r="P28" s="85">
        <v>11.995704</v>
      </c>
      <c r="Q28" s="85">
        <v>11.929461</v>
      </c>
      <c r="R28" s="85">
        <v>11.849394</v>
      </c>
      <c r="S28" s="85">
        <v>11.799765000000001</v>
      </c>
      <c r="T28" s="85">
        <v>11.805507</v>
      </c>
      <c r="U28" s="85">
        <v>11.701206000000001</v>
      </c>
      <c r="V28" s="85">
        <v>11.596439999999999</v>
      </c>
      <c r="W28" s="85">
        <v>11.508630999999999</v>
      </c>
      <c r="X28" s="85">
        <v>11.464636</v>
      </c>
      <c r="Y28" s="85">
        <v>11.439691</v>
      </c>
      <c r="Z28" s="85">
        <v>11.313867999999999</v>
      </c>
      <c r="AA28" s="85">
        <v>11.28543</v>
      </c>
      <c r="AB28" s="85">
        <v>10.947768999999999</v>
      </c>
      <c r="AC28" s="85">
        <v>10.844111</v>
      </c>
      <c r="AD28" s="86">
        <v>-0.15758087109783081</v>
      </c>
    </row>
    <row r="29" spans="1:30" ht="15.5">
      <c r="A29" s="83"/>
      <c r="B29" s="84" t="s">
        <v>158</v>
      </c>
      <c r="C29" s="85">
        <v>9.9904860000000006</v>
      </c>
      <c r="D29" s="85">
        <v>10.201999000000001</v>
      </c>
      <c r="E29" s="85">
        <v>10.246162999999999</v>
      </c>
      <c r="F29" s="85">
        <v>10.583468</v>
      </c>
      <c r="G29" s="85">
        <v>10.961283</v>
      </c>
      <c r="H29" s="85">
        <v>11.292365</v>
      </c>
      <c r="I29" s="85">
        <v>11.608767</v>
      </c>
      <c r="J29" s="85">
        <v>11.712052999999999</v>
      </c>
      <c r="K29" s="85">
        <v>11.923655</v>
      </c>
      <c r="L29" s="85">
        <v>12.005165999999999</v>
      </c>
      <c r="M29" s="85">
        <v>12.14864</v>
      </c>
      <c r="N29" s="85">
        <v>12.163368</v>
      </c>
      <c r="O29" s="85">
        <v>12.371523</v>
      </c>
      <c r="P29" s="85">
        <v>12.293736000000001</v>
      </c>
      <c r="Q29" s="85">
        <v>12.206898000000001</v>
      </c>
      <c r="R29" s="85">
        <v>12.127347</v>
      </c>
      <c r="S29" s="85">
        <v>12.237926</v>
      </c>
      <c r="T29" s="85">
        <v>12.102245</v>
      </c>
      <c r="U29" s="85">
        <v>11.505089</v>
      </c>
      <c r="V29" s="85">
        <v>10.92736</v>
      </c>
      <c r="W29" s="85">
        <v>10.374950999999999</v>
      </c>
      <c r="X29" s="85">
        <v>9.8762419999999995</v>
      </c>
      <c r="Y29" s="85">
        <v>9.437519</v>
      </c>
      <c r="Z29" s="85">
        <v>9.1209089999999993</v>
      </c>
      <c r="AA29" s="85">
        <v>8.8710159999999991</v>
      </c>
      <c r="AB29" s="85">
        <v>8.8105639999999994</v>
      </c>
      <c r="AC29" s="85">
        <v>8.790286</v>
      </c>
      <c r="AD29" s="86">
        <v>-0.1201342957689947</v>
      </c>
    </row>
    <row r="30" spans="1:30" ht="15.5">
      <c r="B30" s="31" t="s">
        <v>236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145" t="s">
        <v>1</v>
      </c>
    </row>
    <row r="31" spans="1:30" ht="15.5">
      <c r="A31" s="83"/>
      <c r="B31" s="84" t="s">
        <v>234</v>
      </c>
      <c r="C31" s="146">
        <v>4.7</v>
      </c>
      <c r="D31" s="146">
        <v>4.7</v>
      </c>
      <c r="E31" s="146">
        <v>4.7</v>
      </c>
      <c r="F31" s="146">
        <v>4.7</v>
      </c>
      <c r="G31" s="146">
        <v>4.7</v>
      </c>
      <c r="H31" s="146">
        <v>4.7</v>
      </c>
      <c r="I31" s="146">
        <v>4.7</v>
      </c>
      <c r="J31" s="146">
        <v>4.7</v>
      </c>
      <c r="K31" s="146">
        <v>4.7</v>
      </c>
      <c r="L31" s="146">
        <v>4.7</v>
      </c>
      <c r="M31" s="146">
        <v>4.7</v>
      </c>
      <c r="N31" s="146">
        <v>4.7</v>
      </c>
      <c r="O31" s="146">
        <v>4.7</v>
      </c>
      <c r="P31" s="146">
        <v>4.7</v>
      </c>
      <c r="Q31" s="146">
        <v>4.7</v>
      </c>
      <c r="R31" s="146">
        <v>4.3</v>
      </c>
      <c r="S31" s="146">
        <v>4.3</v>
      </c>
      <c r="T31" s="146">
        <v>4.2</v>
      </c>
      <c r="U31" s="146">
        <v>4.2</v>
      </c>
      <c r="V31" s="146">
        <v>5.4</v>
      </c>
      <c r="W31" s="146">
        <v>5.4</v>
      </c>
      <c r="X31" s="146">
        <v>5.4</v>
      </c>
      <c r="Y31" s="146">
        <v>5.4</v>
      </c>
      <c r="Z31" s="146">
        <v>5.4</v>
      </c>
      <c r="AA31" s="146">
        <v>5.4</v>
      </c>
      <c r="AB31" s="146">
        <v>5.4</v>
      </c>
      <c r="AC31" s="146">
        <v>5.4</v>
      </c>
      <c r="AD31" s="86">
        <v>0.14893617021276606</v>
      </c>
    </row>
    <row r="32" spans="1:30" ht="15.5">
      <c r="B32" s="37" t="s">
        <v>237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87" t="s">
        <v>1</v>
      </c>
    </row>
    <row r="33" spans="1:30" ht="15.5">
      <c r="B33" s="34" t="s">
        <v>238</v>
      </c>
      <c r="C33" s="61">
        <v>8.6</v>
      </c>
      <c r="D33" s="61">
        <v>8.6</v>
      </c>
      <c r="E33" s="61">
        <v>8.6</v>
      </c>
      <c r="F33" s="61">
        <v>8.6</v>
      </c>
      <c r="G33" s="61">
        <v>8.6</v>
      </c>
      <c r="H33" s="61">
        <v>8.6</v>
      </c>
      <c r="I33" s="61">
        <v>8.6</v>
      </c>
      <c r="J33" s="61">
        <v>8.6</v>
      </c>
      <c r="K33" s="61">
        <v>8.6</v>
      </c>
      <c r="L33" s="61">
        <v>8.6</v>
      </c>
      <c r="M33" s="61">
        <v>8.6</v>
      </c>
      <c r="N33" s="61">
        <v>8.6</v>
      </c>
      <c r="O33" s="61">
        <v>8.6</v>
      </c>
      <c r="P33" s="61">
        <v>8.6</v>
      </c>
      <c r="Q33" s="61">
        <v>8.6</v>
      </c>
      <c r="R33" s="61">
        <v>8.6</v>
      </c>
      <c r="S33" s="61">
        <v>8.6</v>
      </c>
      <c r="T33" s="61">
        <v>8.6</v>
      </c>
      <c r="U33" s="61">
        <v>8.6</v>
      </c>
      <c r="V33" s="61">
        <v>8.6</v>
      </c>
      <c r="W33" s="61">
        <v>8.6</v>
      </c>
      <c r="X33" s="61" t="s">
        <v>59</v>
      </c>
      <c r="Y33" s="61" t="s">
        <v>59</v>
      </c>
      <c r="Z33" s="61" t="s">
        <v>59</v>
      </c>
      <c r="AA33" s="61" t="s">
        <v>59</v>
      </c>
      <c r="AB33" s="61" t="s">
        <v>59</v>
      </c>
      <c r="AC33" s="61" t="s">
        <v>59</v>
      </c>
      <c r="AD33" s="87">
        <v>0</v>
      </c>
    </row>
    <row r="34" spans="1:30" ht="15.5">
      <c r="B34" s="34" t="s">
        <v>239</v>
      </c>
      <c r="C34" s="61">
        <v>8.1999999999999993</v>
      </c>
      <c r="D34" s="61">
        <v>8</v>
      </c>
      <c r="E34" s="61">
        <v>8.1</v>
      </c>
      <c r="F34" s="61">
        <v>8.1</v>
      </c>
      <c r="G34" s="61">
        <v>8.1999999999999993</v>
      </c>
      <c r="H34" s="61">
        <v>7.9</v>
      </c>
      <c r="I34" s="61">
        <v>7.9</v>
      </c>
      <c r="J34" s="61">
        <v>8</v>
      </c>
      <c r="K34" s="61">
        <v>7.9</v>
      </c>
      <c r="L34" s="61">
        <v>7.9</v>
      </c>
      <c r="M34" s="61">
        <v>7.8</v>
      </c>
      <c r="N34" s="61">
        <v>7.8</v>
      </c>
      <c r="O34" s="61">
        <v>7.7</v>
      </c>
      <c r="P34" s="61">
        <v>7.6</v>
      </c>
      <c r="Q34" s="61">
        <v>7.5</v>
      </c>
      <c r="R34" s="61">
        <v>7.4</v>
      </c>
      <c r="S34" s="61">
        <v>7.5</v>
      </c>
      <c r="T34" s="61">
        <v>7.2</v>
      </c>
      <c r="U34" s="61">
        <v>7.1</v>
      </c>
      <c r="V34" s="61">
        <v>6.8</v>
      </c>
      <c r="W34" s="61">
        <v>6.8</v>
      </c>
      <c r="X34" s="61" t="s">
        <v>59</v>
      </c>
      <c r="Y34" s="61" t="s">
        <v>59</v>
      </c>
      <c r="Z34" s="61" t="s">
        <v>59</v>
      </c>
      <c r="AA34" s="61" t="s">
        <v>59</v>
      </c>
      <c r="AB34" s="61" t="s">
        <v>59</v>
      </c>
      <c r="AC34" s="61" t="s">
        <v>59</v>
      </c>
      <c r="AD34" s="87">
        <v>-0.1707317073170731</v>
      </c>
    </row>
    <row r="35" spans="1:30" ht="15.5">
      <c r="B35" s="34" t="s">
        <v>161</v>
      </c>
      <c r="C35" s="61">
        <v>11.8</v>
      </c>
      <c r="D35" s="61">
        <v>11.6</v>
      </c>
      <c r="E35" s="61">
        <v>11.6</v>
      </c>
      <c r="F35" s="61">
        <v>11.5</v>
      </c>
      <c r="G35" s="61">
        <v>11.5</v>
      </c>
      <c r="H35" s="61">
        <v>11.4</v>
      </c>
      <c r="I35" s="61">
        <v>11.4</v>
      </c>
      <c r="J35" s="61">
        <v>11.4</v>
      </c>
      <c r="K35" s="61">
        <v>11.4</v>
      </c>
      <c r="L35" s="61">
        <v>11.4</v>
      </c>
      <c r="M35" s="61">
        <v>11.4</v>
      </c>
      <c r="N35" s="61">
        <v>11.4</v>
      </c>
      <c r="O35" s="61">
        <v>11.4</v>
      </c>
      <c r="P35" s="61">
        <v>11.4</v>
      </c>
      <c r="Q35" s="61">
        <v>11.4</v>
      </c>
      <c r="R35" s="61">
        <v>11.2</v>
      </c>
      <c r="S35" s="61">
        <v>10.9</v>
      </c>
      <c r="T35" s="61">
        <v>10.6</v>
      </c>
      <c r="U35" s="61">
        <v>10.5</v>
      </c>
      <c r="V35" s="61">
        <v>10.199999999999999</v>
      </c>
      <c r="W35" s="61">
        <v>10</v>
      </c>
      <c r="X35" s="61" t="s">
        <v>59</v>
      </c>
      <c r="Y35" s="61" t="s">
        <v>59</v>
      </c>
      <c r="Z35" s="61" t="s">
        <v>59</v>
      </c>
      <c r="AA35" s="61" t="s">
        <v>59</v>
      </c>
      <c r="AB35" s="61" t="s">
        <v>59</v>
      </c>
      <c r="AC35" s="61" t="s">
        <v>59</v>
      </c>
      <c r="AD35" s="87">
        <v>-0.15254237288135597</v>
      </c>
    </row>
    <row r="36" spans="1:30" ht="15.5">
      <c r="B36" s="34" t="s">
        <v>166</v>
      </c>
      <c r="C36" s="61">
        <v>11.4</v>
      </c>
      <c r="D36" s="61">
        <v>11.1</v>
      </c>
      <c r="E36" s="61">
        <v>11.3</v>
      </c>
      <c r="F36" s="61">
        <v>11.1</v>
      </c>
      <c r="G36" s="61">
        <v>11.5</v>
      </c>
      <c r="H36" s="61">
        <v>11.5</v>
      </c>
      <c r="I36" s="61">
        <v>11.3</v>
      </c>
      <c r="J36" s="61">
        <v>11.3</v>
      </c>
      <c r="K36" s="61">
        <v>11.4</v>
      </c>
      <c r="L36" s="61">
        <v>11.3</v>
      </c>
      <c r="M36" s="61">
        <v>11.1</v>
      </c>
      <c r="N36" s="61">
        <v>11</v>
      </c>
      <c r="O36" s="61">
        <v>11</v>
      </c>
      <c r="P36" s="61">
        <v>10.8</v>
      </c>
      <c r="Q36" s="61">
        <v>10.9</v>
      </c>
      <c r="R36" s="61">
        <v>10.6</v>
      </c>
      <c r="S36" s="61">
        <v>10.4</v>
      </c>
      <c r="T36" s="61">
        <v>10.1</v>
      </c>
      <c r="U36" s="61">
        <v>9.5</v>
      </c>
      <c r="V36" s="61">
        <v>9.1</v>
      </c>
      <c r="W36" s="61">
        <v>8.5</v>
      </c>
      <c r="X36" s="61" t="s">
        <v>59</v>
      </c>
      <c r="Y36" s="61" t="s">
        <v>59</v>
      </c>
      <c r="Z36" s="61" t="s">
        <v>59</v>
      </c>
      <c r="AA36" s="61" t="s">
        <v>59</v>
      </c>
      <c r="AB36" s="61" t="s">
        <v>59</v>
      </c>
      <c r="AC36" s="61" t="s">
        <v>59</v>
      </c>
      <c r="AD36" s="87">
        <v>-0.25438596491228072</v>
      </c>
    </row>
    <row r="37" spans="1:30">
      <c r="B37" s="147"/>
      <c r="C37" s="148"/>
      <c r="D37" s="88"/>
      <c r="E37" s="88"/>
      <c r="F37" s="88"/>
      <c r="G37" s="88"/>
      <c r="H37" s="88"/>
      <c r="I37" s="88"/>
      <c r="J37" s="88"/>
      <c r="K37" s="88"/>
      <c r="L37" s="8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87" t="s">
        <v>1</v>
      </c>
    </row>
    <row r="38" spans="1:30">
      <c r="B38" s="79" t="s">
        <v>240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87" t="s">
        <v>1</v>
      </c>
    </row>
    <row r="39" spans="1:30" ht="15.5">
      <c r="B39" s="81" t="s">
        <v>241</v>
      </c>
      <c r="AD39" s="87" t="s">
        <v>1</v>
      </c>
    </row>
    <row r="40" spans="1:30">
      <c r="B40" s="31" t="s">
        <v>48</v>
      </c>
      <c r="C40" s="29">
        <v>44.682000000000002</v>
      </c>
      <c r="D40" s="29">
        <v>44.241999999999997</v>
      </c>
      <c r="E40" s="29">
        <v>47.905999999999999</v>
      </c>
      <c r="F40" s="29">
        <v>46.643999999999998</v>
      </c>
      <c r="G40" s="29">
        <v>47.323</v>
      </c>
      <c r="H40" s="29">
        <v>48.798000000000002</v>
      </c>
      <c r="I40" s="29">
        <v>49.259</v>
      </c>
      <c r="J40" s="29">
        <v>47.024000000000001</v>
      </c>
      <c r="K40" s="29">
        <v>46.378</v>
      </c>
      <c r="L40" s="29">
        <v>44.720999999999997</v>
      </c>
      <c r="M40" s="29">
        <v>46.970999999999997</v>
      </c>
      <c r="N40" s="29">
        <v>43.021999999999998</v>
      </c>
      <c r="O40" s="29">
        <v>46.277999999999999</v>
      </c>
      <c r="P40" s="29">
        <v>47.548999999999999</v>
      </c>
      <c r="Q40" s="29">
        <v>46.886000000000003</v>
      </c>
      <c r="R40" s="29">
        <v>46.923999999999999</v>
      </c>
      <c r="S40" s="29">
        <v>49.215000000000003</v>
      </c>
      <c r="T40" s="29">
        <v>47.97</v>
      </c>
      <c r="U40" s="29">
        <v>48.448</v>
      </c>
      <c r="V40" s="29">
        <v>49.47</v>
      </c>
      <c r="W40" s="29">
        <v>50.036999999999999</v>
      </c>
      <c r="X40" s="29">
        <v>49.826000000000001</v>
      </c>
      <c r="Y40" s="29">
        <v>49.695999999999998</v>
      </c>
      <c r="Z40" s="29">
        <v>50.067999999999998</v>
      </c>
      <c r="AA40" s="29">
        <v>53.231000000000002</v>
      </c>
      <c r="AB40" s="29">
        <v>50.613</v>
      </c>
      <c r="AC40" s="29">
        <v>51.423999999999999</v>
      </c>
      <c r="AD40" s="82">
        <v>0.15088850096235618</v>
      </c>
    </row>
    <row r="41" spans="1:30">
      <c r="B41" s="31" t="s">
        <v>47</v>
      </c>
      <c r="C41" s="29">
        <v>25.699000000000002</v>
      </c>
      <c r="D41" s="29">
        <v>25.704999999999998</v>
      </c>
      <c r="E41" s="29">
        <v>22.189</v>
      </c>
      <c r="F41" s="29">
        <v>23.067</v>
      </c>
      <c r="G41" s="29">
        <v>23.542999999999999</v>
      </c>
      <c r="H41" s="29">
        <v>21.690999999999999</v>
      </c>
      <c r="I41" s="29">
        <v>20.515000000000001</v>
      </c>
      <c r="J41" s="29">
        <v>22.239000000000001</v>
      </c>
      <c r="K41" s="29">
        <v>21.372</v>
      </c>
      <c r="L41" s="29">
        <v>21.856999999999999</v>
      </c>
      <c r="M41" s="29">
        <v>23.425000000000001</v>
      </c>
      <c r="N41" s="29">
        <v>23.218</v>
      </c>
      <c r="O41" s="29">
        <v>24.792999999999999</v>
      </c>
      <c r="P41" s="29">
        <v>24.105</v>
      </c>
      <c r="Q41" s="29">
        <v>23.504999999999999</v>
      </c>
      <c r="R41" s="29">
        <v>24.016999999999999</v>
      </c>
      <c r="S41" s="29">
        <v>22.989000000000001</v>
      </c>
      <c r="T41" s="29">
        <v>25.876999999999999</v>
      </c>
      <c r="U41" s="29">
        <v>27.065999999999999</v>
      </c>
      <c r="V41" s="29">
        <v>28.074999999999999</v>
      </c>
      <c r="W41" s="29">
        <v>28.2</v>
      </c>
      <c r="X41" s="29">
        <v>28.788</v>
      </c>
      <c r="Y41" s="29">
        <v>29.454000000000001</v>
      </c>
      <c r="Z41" s="29">
        <v>29.018999999999998</v>
      </c>
      <c r="AA41" s="29">
        <v>28.213999999999999</v>
      </c>
      <c r="AB41" s="29">
        <v>30.835999999999999</v>
      </c>
      <c r="AC41" s="29">
        <v>29.917999999999999</v>
      </c>
      <c r="AD41" s="82">
        <v>0.16416981205494374</v>
      </c>
    </row>
    <row r="42" spans="1:30">
      <c r="B42" s="31" t="s">
        <v>46</v>
      </c>
      <c r="C42" s="29">
        <v>6.5810000000000004</v>
      </c>
      <c r="D42" s="29">
        <v>7.26</v>
      </c>
      <c r="E42" s="29">
        <v>7.3819999999999997</v>
      </c>
      <c r="F42" s="29">
        <v>7.8129999999999997</v>
      </c>
      <c r="G42" s="29">
        <v>7.2690000000000001</v>
      </c>
      <c r="H42" s="29">
        <v>6.8479999999999999</v>
      </c>
      <c r="I42" s="29">
        <v>7.3819999999999997</v>
      </c>
      <c r="J42" s="29">
        <v>7.9969999999999999</v>
      </c>
      <c r="K42" s="29">
        <v>7.4660000000000002</v>
      </c>
      <c r="L42" s="29">
        <v>6.5970000000000004</v>
      </c>
      <c r="M42" s="29">
        <v>6.944</v>
      </c>
      <c r="N42" s="29">
        <v>7.84</v>
      </c>
      <c r="O42" s="29">
        <v>8.2899999999999991</v>
      </c>
      <c r="P42" s="29">
        <v>8.2880000000000003</v>
      </c>
      <c r="Q42" s="29">
        <v>7.4450000000000003</v>
      </c>
      <c r="R42" s="29">
        <v>8.0150000000000006</v>
      </c>
      <c r="S42" s="29">
        <v>8.2390000000000008</v>
      </c>
      <c r="T42" s="29">
        <v>8.7309999999999999</v>
      </c>
      <c r="U42" s="29">
        <v>8.6419999999999995</v>
      </c>
      <c r="V42" s="29">
        <v>8.0259999999999998</v>
      </c>
      <c r="W42" s="29">
        <v>8.0879999999999992</v>
      </c>
      <c r="X42" s="29">
        <v>7.9770000000000003</v>
      </c>
      <c r="Y42" s="29">
        <v>8.2370000000000001</v>
      </c>
      <c r="Z42" s="29">
        <v>9.7910000000000004</v>
      </c>
      <c r="AA42" s="29">
        <v>9.2070000000000007</v>
      </c>
      <c r="AB42" s="29">
        <v>9.0990000000000002</v>
      </c>
      <c r="AC42" s="29">
        <v>9.3019999999999996</v>
      </c>
      <c r="AD42" s="82">
        <v>0.41346299954414212</v>
      </c>
    </row>
    <row r="43" spans="1:30" ht="15.5">
      <c r="B43" s="81" t="s">
        <v>242</v>
      </c>
      <c r="AD43" s="87" t="s">
        <v>1</v>
      </c>
    </row>
    <row r="44" spans="1:30">
      <c r="B44" s="31" t="s">
        <v>48</v>
      </c>
      <c r="C44" s="26">
        <v>19522.900108000002</v>
      </c>
      <c r="D44" s="26">
        <v>19209.297423</v>
      </c>
      <c r="E44" s="26">
        <v>20094.084504999999</v>
      </c>
      <c r="F44" s="26">
        <v>18909.692717000002</v>
      </c>
      <c r="G44" s="26">
        <v>17473.391506</v>
      </c>
      <c r="H44" s="26">
        <v>24264.011310999998</v>
      </c>
      <c r="I44" s="26">
        <v>20460.895527000001</v>
      </c>
      <c r="J44" s="26">
        <v>21798.391366</v>
      </c>
      <c r="K44" s="26">
        <v>23405.227203999999</v>
      </c>
      <c r="L44" s="26">
        <v>24565.788108000001</v>
      </c>
      <c r="M44" s="26">
        <v>26058.630808000002</v>
      </c>
      <c r="N44" s="26">
        <v>25199.916974</v>
      </c>
      <c r="O44" s="26">
        <v>26456.7768</v>
      </c>
      <c r="P44" s="26">
        <v>29611.352284000001</v>
      </c>
      <c r="Q44" s="26">
        <v>25022.551521000001</v>
      </c>
      <c r="R44" s="26">
        <v>27523.076569000001</v>
      </c>
      <c r="S44" s="26">
        <v>30917.341487999998</v>
      </c>
      <c r="T44" s="26">
        <v>26028.012157000001</v>
      </c>
      <c r="U44" s="26">
        <v>27017.562768</v>
      </c>
      <c r="V44" s="26">
        <v>30786.578280000002</v>
      </c>
      <c r="W44" s="26">
        <v>33241.248264000002</v>
      </c>
      <c r="X44" s="26">
        <v>33346.952914000001</v>
      </c>
      <c r="Y44" s="26">
        <v>31317.767717999999</v>
      </c>
      <c r="Z44" s="26">
        <v>28950.693309999999</v>
      </c>
      <c r="AA44" s="26">
        <v>24522.456024999999</v>
      </c>
      <c r="AB44" s="26">
        <v>23453.496405999998</v>
      </c>
      <c r="AC44" s="26">
        <v>22101.321109</v>
      </c>
      <c r="AD44" s="82">
        <v>0.13207161777892962</v>
      </c>
    </row>
    <row r="45" spans="1:30">
      <c r="B45" s="31" t="s">
        <v>47</v>
      </c>
      <c r="C45" s="26">
        <v>47513.189099000003</v>
      </c>
      <c r="D45" s="26">
        <v>48357.183152999998</v>
      </c>
      <c r="E45" s="26">
        <v>50298.268897000002</v>
      </c>
      <c r="F45" s="26">
        <v>48580.825513000003</v>
      </c>
      <c r="G45" s="26">
        <v>46745.400314999999</v>
      </c>
      <c r="H45" s="26">
        <v>55445.451272999999</v>
      </c>
      <c r="I45" s="26">
        <v>52783.499147000002</v>
      </c>
      <c r="J45" s="26">
        <v>58185.874483</v>
      </c>
      <c r="K45" s="26">
        <v>54530.530074000002</v>
      </c>
      <c r="L45" s="26">
        <v>56415.615733999999</v>
      </c>
      <c r="M45" s="26">
        <v>55670.362887000003</v>
      </c>
      <c r="N45" s="26">
        <v>60721.301323</v>
      </c>
      <c r="O45" s="26">
        <v>65996.898138000004</v>
      </c>
      <c r="P45" s="26">
        <v>69623.409539</v>
      </c>
      <c r="Q45" s="26">
        <v>69468.317687999996</v>
      </c>
      <c r="R45" s="26">
        <v>73698.542119000005</v>
      </c>
      <c r="S45" s="26">
        <v>77729.729252999998</v>
      </c>
      <c r="T45" s="26">
        <v>60289.472910999997</v>
      </c>
      <c r="U45" s="26">
        <v>61084.826614999998</v>
      </c>
      <c r="V45" s="26">
        <v>63422.116318</v>
      </c>
      <c r="W45" s="26">
        <v>68437.067771999995</v>
      </c>
      <c r="X45" s="26">
        <v>75218.777818999995</v>
      </c>
      <c r="Y45" s="26">
        <v>69028.762770999994</v>
      </c>
      <c r="Z45" s="26">
        <v>69452.396248999998</v>
      </c>
      <c r="AA45" s="26">
        <v>65900.854646000007</v>
      </c>
      <c r="AB45" s="26">
        <v>60511.920116000001</v>
      </c>
      <c r="AC45" s="26">
        <v>56089.980202999999</v>
      </c>
      <c r="AD45" s="82">
        <v>0.1805139008061345</v>
      </c>
    </row>
    <row r="46" spans="1:30">
      <c r="B46" s="31" t="s">
        <v>46</v>
      </c>
      <c r="C46" s="26">
        <v>70530.975120999996</v>
      </c>
      <c r="D46" s="26">
        <v>61814.679219999998</v>
      </c>
      <c r="E46" s="26">
        <v>58979.296354999999</v>
      </c>
      <c r="F46" s="26">
        <v>53491.133363000001</v>
      </c>
      <c r="G46" s="26">
        <v>58534.354191999999</v>
      </c>
      <c r="H46" s="26">
        <v>80881.367754999999</v>
      </c>
      <c r="I46" s="26">
        <v>63222.702894000002</v>
      </c>
      <c r="J46" s="26">
        <v>76368.139188000001</v>
      </c>
      <c r="K46" s="26">
        <v>73392.227140999996</v>
      </c>
      <c r="L46" s="26">
        <v>76574.712713999994</v>
      </c>
      <c r="M46" s="26">
        <v>76563.699439999997</v>
      </c>
      <c r="N46" s="26">
        <v>66474.049773000006</v>
      </c>
      <c r="O46" s="26">
        <v>76329.962516</v>
      </c>
      <c r="P46" s="26">
        <v>70615.882060999997</v>
      </c>
      <c r="Q46" s="26">
        <v>67178.918875000003</v>
      </c>
      <c r="R46" s="26">
        <v>70194.555292000005</v>
      </c>
      <c r="S46" s="26">
        <v>55559.849096999998</v>
      </c>
      <c r="T46" s="26">
        <v>61812.140898999998</v>
      </c>
      <c r="U46" s="26">
        <v>59130.666103000003</v>
      </c>
      <c r="V46" s="26">
        <v>57188.622590999999</v>
      </c>
      <c r="W46" s="26">
        <v>52626.753756999999</v>
      </c>
      <c r="X46" s="26">
        <v>57047.192846999998</v>
      </c>
      <c r="Y46" s="26">
        <v>48114.402590999998</v>
      </c>
      <c r="Z46" s="26">
        <v>49393.529689000003</v>
      </c>
      <c r="AA46" s="26">
        <v>43292.701179999996</v>
      </c>
      <c r="AB46" s="26">
        <v>41192.019096999997</v>
      </c>
      <c r="AC46" s="26">
        <v>37290.919686000001</v>
      </c>
      <c r="AD46" s="82">
        <v>-0.47128308346757919</v>
      </c>
    </row>
    <row r="47" spans="1:30">
      <c r="B47" s="1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30">
      <c r="A48" s="15" t="s">
        <v>173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52"/>
      <c r="V48" s="26"/>
      <c r="W48" s="26"/>
      <c r="X48" s="26"/>
      <c r="Y48" s="26"/>
      <c r="Z48" s="26"/>
      <c r="AA48" s="26"/>
      <c r="AB48" s="26"/>
      <c r="AC48" s="26"/>
    </row>
    <row r="49" spans="1:29">
      <c r="A49" s="14" t="s">
        <v>243</v>
      </c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52"/>
      <c r="V49" s="142"/>
      <c r="W49" s="142"/>
      <c r="X49" s="142"/>
      <c r="Y49" s="142"/>
      <c r="Z49" s="142"/>
      <c r="AA49" s="142"/>
      <c r="AB49" s="142"/>
      <c r="AC49" s="142"/>
    </row>
    <row r="50" spans="1:29">
      <c r="A50" s="14" t="s">
        <v>244</v>
      </c>
      <c r="B50" s="26"/>
      <c r="U50" s="13"/>
    </row>
    <row r="51" spans="1:29">
      <c r="A51" s="15" t="s">
        <v>245</v>
      </c>
      <c r="B51" s="26"/>
      <c r="U51" s="13"/>
    </row>
    <row r="52" spans="1:29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52"/>
      <c r="V52" s="26"/>
      <c r="W52" s="26"/>
      <c r="X52" s="26"/>
      <c r="Y52" s="26"/>
      <c r="Z52" s="26"/>
      <c r="AA52" s="26"/>
      <c r="AB52" s="26"/>
      <c r="AC52" s="26"/>
    </row>
    <row r="53" spans="1:29">
      <c r="A53" s="16" t="s">
        <v>43</v>
      </c>
      <c r="V53" s="13"/>
      <c r="W53" s="13"/>
      <c r="X53" s="13"/>
      <c r="Y53" s="13"/>
      <c r="Z53" s="13"/>
      <c r="AA53" s="13"/>
      <c r="AB53" s="13"/>
      <c r="AC53" s="13"/>
    </row>
    <row r="54" spans="1:29">
      <c r="A54" s="93" t="s">
        <v>177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V54" s="94"/>
      <c r="W54" s="94"/>
      <c r="X54" s="94"/>
      <c r="Y54" s="94"/>
      <c r="Z54" s="94"/>
      <c r="AA54" s="94"/>
      <c r="AB54" s="94"/>
      <c r="AC54" s="94"/>
    </row>
    <row r="55" spans="1:29">
      <c r="A55" s="93" t="s">
        <v>246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V55" s="94"/>
      <c r="W55" s="94"/>
      <c r="X55" s="94"/>
      <c r="Y55" s="94"/>
      <c r="Z55" s="94"/>
      <c r="AA55" s="94"/>
      <c r="AB55" s="94"/>
      <c r="AC55" s="94"/>
    </row>
    <row r="56" spans="1:29">
      <c r="A56" s="93" t="s">
        <v>247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V56" s="94"/>
      <c r="W56" s="94"/>
      <c r="X56" s="94"/>
      <c r="Y56" s="94"/>
      <c r="Z56" s="94"/>
      <c r="AA56" s="94"/>
      <c r="AB56" s="94"/>
      <c r="AC56" s="94"/>
    </row>
    <row r="57" spans="1:29">
      <c r="A57" s="93" t="s">
        <v>248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V57" s="94"/>
      <c r="W57" s="94"/>
      <c r="X57" s="94"/>
      <c r="Y57" s="94"/>
      <c r="Z57" s="94"/>
      <c r="AA57" s="94"/>
      <c r="AB57" s="94"/>
      <c r="AC57" s="94"/>
    </row>
    <row r="58" spans="1:29">
      <c r="A58" s="92" t="s">
        <v>249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V58" s="94"/>
      <c r="W58" s="94"/>
      <c r="X58" s="94"/>
      <c r="Y58" s="94"/>
      <c r="Z58" s="94"/>
      <c r="AA58" s="94"/>
      <c r="AB58" s="94"/>
      <c r="AC58" s="94"/>
    </row>
    <row r="59" spans="1:29">
      <c r="A59" s="93" t="s">
        <v>250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V59" s="94"/>
      <c r="W59" s="94"/>
      <c r="X59" s="94"/>
      <c r="Y59" s="94"/>
      <c r="Z59" s="94"/>
      <c r="AA59" s="94"/>
      <c r="AB59" s="94"/>
      <c r="AC59" s="94"/>
    </row>
    <row r="60" spans="1:29">
      <c r="A60" s="92" t="s">
        <v>251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V60" s="94"/>
      <c r="W60" s="94"/>
      <c r="X60" s="94"/>
      <c r="Y60" s="94"/>
      <c r="Z60" s="94"/>
      <c r="AA60" s="94"/>
      <c r="AB60" s="94"/>
      <c r="AC60" s="94"/>
    </row>
    <row r="61" spans="1:29">
      <c r="A61" s="92" t="s">
        <v>252</v>
      </c>
      <c r="C61" s="93"/>
      <c r="D61" s="93"/>
      <c r="E61" s="93"/>
      <c r="F61" s="93"/>
      <c r="G61" s="93"/>
      <c r="H61" s="93"/>
      <c r="I61" s="93"/>
      <c r="J61" s="93"/>
      <c r="V61" s="94"/>
      <c r="W61" s="94"/>
      <c r="X61" s="94"/>
      <c r="Y61" s="94"/>
      <c r="Z61" s="94"/>
      <c r="AA61" s="94"/>
      <c r="AB61" s="94"/>
      <c r="AC61" s="94"/>
    </row>
    <row r="62" spans="1:29">
      <c r="A62" s="92" t="s">
        <v>253</v>
      </c>
      <c r="C62" s="93"/>
      <c r="D62" s="93"/>
      <c r="E62" s="93"/>
      <c r="F62" s="93"/>
      <c r="G62" s="93"/>
      <c r="H62" s="93"/>
      <c r="I62" s="93"/>
      <c r="J62" s="93"/>
      <c r="V62" s="94"/>
      <c r="W62" s="94"/>
      <c r="X62" s="94"/>
      <c r="Y62" s="94"/>
      <c r="Z62" s="94"/>
      <c r="AA62" s="94"/>
      <c r="AB62" s="94"/>
      <c r="AC62" s="94"/>
    </row>
    <row r="63" spans="1:29">
      <c r="A63" s="92" t="s">
        <v>254</v>
      </c>
      <c r="B63" s="153"/>
      <c r="C63" s="5"/>
      <c r="D63" s="5"/>
      <c r="E63" s="5"/>
      <c r="F63" s="5"/>
      <c r="G63" s="5"/>
      <c r="H63" s="5"/>
      <c r="I63" s="5"/>
      <c r="J63" s="5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4"/>
      <c r="W63" s="154"/>
      <c r="X63" s="154"/>
      <c r="Y63" s="154"/>
      <c r="Z63" s="154"/>
      <c r="AA63" s="154"/>
      <c r="AB63" s="154"/>
      <c r="AC63" s="154"/>
    </row>
    <row r="67" spans="1:1">
      <c r="A67" s="15"/>
    </row>
    <row r="70" spans="1:1">
      <c r="A70" s="15"/>
    </row>
    <row r="71" spans="1:1">
      <c r="A71" s="15"/>
    </row>
    <row r="72" spans="1:1">
      <c r="A7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About</vt:lpstr>
      <vt:lpstr>EUDH T4</vt:lpstr>
      <vt:lpstr>EUDH T8</vt:lpstr>
      <vt:lpstr>Offroad Calcs</vt:lpstr>
      <vt:lpstr>Fuel Efficiency Adjustments</vt:lpstr>
      <vt:lpstr>Calibration Adjustments</vt:lpstr>
      <vt:lpstr>Freight Fleet Data</vt:lpstr>
      <vt:lpstr>Freight Energy Data</vt:lpstr>
      <vt:lpstr>Passenger Fleet Data</vt:lpstr>
      <vt:lpstr>Passenger Energy Data</vt:lpstr>
      <vt:lpstr>Onroad Calcs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2017-06-26T22:04:22Z</dcterms:created>
  <dcterms:modified xsi:type="dcterms:W3CDTF">2019-06-03T19:38:02Z</dcterms:modified>
</cp:coreProperties>
</file>