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Robbie\Dropbox (Energy InNovation)\My Documents\Policy Solutions Project\Canada\Models\eps-1.3.2-canada (wip-D)\InputData\bldgs\BCEU\"/>
    </mc:Choice>
  </mc:AlternateContent>
  <bookViews>
    <workbookView xWindow="0" yWindow="0" windowWidth="19420" windowHeight="11020" tabRatio="776" firstSheet="18" activeTab="23"/>
  </bookViews>
  <sheets>
    <sheet name="About" sheetId="1" r:id="rId1"/>
    <sheet name="NRC NEUD Residential E Use" sheetId="33" r:id="rId2"/>
    <sheet name="CAN Main Res Heating Fuel" sheetId="35" r:id="rId3"/>
    <sheet name="Urban Rural Breakdown" sheetId="30" r:id="rId4"/>
    <sheet name="CAN Residential Assignment" sheetId="34" r:id="rId5"/>
    <sheet name="NEB CEF End-Use Demand" sheetId="41" r:id="rId6"/>
    <sheet name="CIEEDAC District Heating" sheetId="40" r:id="rId7"/>
    <sheet name="CAN Commercial Assignment" sheetId="39" r:id="rId8"/>
    <sheet name="NEUD Commercial" sheetId="43" r:id="rId9"/>
    <sheet name="BCEU-urban-residential-heating" sheetId="18" r:id="rId10"/>
    <sheet name="BCEU-urban-residential-cooling" sheetId="20" r:id="rId11"/>
    <sheet name="BCEU-urban-residential-lighting" sheetId="11" r:id="rId12"/>
    <sheet name="BCEU-urban-residential-appl" sheetId="12" r:id="rId13"/>
    <sheet name="BCEU-urban-residential-other" sheetId="13" r:id="rId14"/>
    <sheet name="BCEU-rural-residential-heating" sheetId="23" r:id="rId15"/>
    <sheet name="BCEU-rural-residential-cooling" sheetId="24" r:id="rId16"/>
    <sheet name="BCEU-rural-residential-lighting" sheetId="25" r:id="rId17"/>
    <sheet name="BCEU-rural-residential-appl" sheetId="26" r:id="rId18"/>
    <sheet name="BCEU-rural-residential-other" sheetId="27" r:id="rId19"/>
    <sheet name="BCEU-commercial-heating" sheetId="21" r:id="rId20"/>
    <sheet name="BCEU-commercial-cooling" sheetId="14" r:id="rId21"/>
    <sheet name="BCEU-commercial-appl" sheetId="16" r:id="rId22"/>
    <sheet name="BCEU-commercial-lighting" sheetId="15" r:id="rId23"/>
    <sheet name="BCEU-commercial-other" sheetId="17" r:id="rId24"/>
  </sheets>
  <definedNames>
    <definedName name="_xlnm._FilterDatabase" localSheetId="6" hidden="1">'CIEEDAC District Heating'!$A$2:$BL$159</definedName>
    <definedName name="BTU_per_PJ">About!$A$49</definedName>
    <definedName name="rural_share">'Urban Rural Breakdown'!$E$11</definedName>
    <definedName name="urban_share">'Urban Rural Breakdown'!$E$10</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C2" i="17" l="1"/>
  <c r="D2" i="17"/>
  <c r="E2" i="17"/>
  <c r="F2" i="17"/>
  <c r="G2" i="17"/>
  <c r="H2" i="17"/>
  <c r="I2" i="17"/>
  <c r="J2" i="17"/>
  <c r="K2" i="17"/>
  <c r="L2" i="17"/>
  <c r="M2" i="17"/>
  <c r="N2" i="17"/>
  <c r="O2" i="17"/>
  <c r="P2" i="17"/>
  <c r="Q2" i="17"/>
  <c r="R2" i="17"/>
  <c r="S2" i="17"/>
  <c r="T2" i="17"/>
  <c r="U2" i="17"/>
  <c r="V2" i="17"/>
  <c r="W2" i="17"/>
  <c r="X2" i="17"/>
  <c r="Y2" i="17"/>
  <c r="Z2" i="17"/>
  <c r="AA2" i="17"/>
  <c r="AB2" i="17"/>
  <c r="AC2" i="17"/>
  <c r="AD2" i="17"/>
  <c r="AE2" i="17"/>
  <c r="AF2" i="17"/>
  <c r="AG2" i="17"/>
  <c r="AH2" i="17"/>
  <c r="AI2" i="17"/>
  <c r="AJ2" i="17"/>
  <c r="AK2" i="17"/>
  <c r="C3" i="17"/>
  <c r="D3" i="17"/>
  <c r="E3" i="17"/>
  <c r="F3" i="17"/>
  <c r="G3" i="17"/>
  <c r="H3" i="17"/>
  <c r="I3" i="17"/>
  <c r="J3" i="17"/>
  <c r="K3" i="17"/>
  <c r="L3" i="17"/>
  <c r="M3" i="17"/>
  <c r="N3" i="17"/>
  <c r="O3" i="17"/>
  <c r="P3" i="17"/>
  <c r="Q3" i="17"/>
  <c r="R3" i="17"/>
  <c r="S3" i="17"/>
  <c r="T3" i="17"/>
  <c r="U3" i="17"/>
  <c r="V3" i="17"/>
  <c r="W3" i="17"/>
  <c r="X3" i="17"/>
  <c r="Y3" i="17"/>
  <c r="Z3" i="17"/>
  <c r="AA3" i="17"/>
  <c r="AB3" i="17"/>
  <c r="AC3" i="17"/>
  <c r="AD3" i="17"/>
  <c r="AE3" i="17"/>
  <c r="AF3" i="17"/>
  <c r="AG3" i="17"/>
  <c r="AH3" i="17"/>
  <c r="AI3" i="17"/>
  <c r="AJ3" i="17"/>
  <c r="AK3" i="17"/>
  <c r="C4" i="17"/>
  <c r="D4" i="17"/>
  <c r="E4" i="17"/>
  <c r="F4" i="17"/>
  <c r="G4" i="17"/>
  <c r="H4" i="17"/>
  <c r="I4" i="17"/>
  <c r="J4" i="17"/>
  <c r="K4" i="17"/>
  <c r="L4" i="17"/>
  <c r="M4" i="17"/>
  <c r="N4" i="17"/>
  <c r="O4" i="17"/>
  <c r="P4" i="17"/>
  <c r="Q4" i="17"/>
  <c r="R4" i="17"/>
  <c r="S4" i="17"/>
  <c r="T4" i="17"/>
  <c r="U4" i="17"/>
  <c r="V4" i="17"/>
  <c r="W4" i="17"/>
  <c r="X4" i="17"/>
  <c r="Y4" i="17"/>
  <c r="Z4" i="17"/>
  <c r="AA4" i="17"/>
  <c r="AB4" i="17"/>
  <c r="AC4" i="17"/>
  <c r="AD4" i="17"/>
  <c r="AE4" i="17"/>
  <c r="AF4" i="17"/>
  <c r="AG4" i="17"/>
  <c r="AH4" i="17"/>
  <c r="AI4" i="17"/>
  <c r="AJ4" i="17"/>
  <c r="AK4" i="17"/>
  <c r="C5" i="17"/>
  <c r="D5" i="17"/>
  <c r="E5" i="17"/>
  <c r="F5" i="17"/>
  <c r="G5" i="17"/>
  <c r="H5" i="17"/>
  <c r="I5" i="17"/>
  <c r="J5" i="17"/>
  <c r="K5" i="17"/>
  <c r="L5" i="17"/>
  <c r="M5" i="17"/>
  <c r="N5" i="17"/>
  <c r="O5" i="17"/>
  <c r="P5" i="17"/>
  <c r="Q5" i="17"/>
  <c r="R5" i="17"/>
  <c r="S5" i="17"/>
  <c r="T5" i="17"/>
  <c r="U5" i="17"/>
  <c r="V5" i="17"/>
  <c r="W5" i="17"/>
  <c r="X5" i="17"/>
  <c r="Y5" i="17"/>
  <c r="Z5" i="17"/>
  <c r="AA5" i="17"/>
  <c r="AB5" i="17"/>
  <c r="AC5" i="17"/>
  <c r="AD5" i="17"/>
  <c r="AE5" i="17"/>
  <c r="AF5" i="17"/>
  <c r="AG5" i="17"/>
  <c r="AH5" i="17"/>
  <c r="AI5" i="17"/>
  <c r="AJ5" i="17"/>
  <c r="AK5" i="17"/>
  <c r="C6" i="17"/>
  <c r="D6" i="17"/>
  <c r="E6" i="17"/>
  <c r="F6" i="17"/>
  <c r="G6" i="17"/>
  <c r="H6" i="17"/>
  <c r="I6" i="17"/>
  <c r="J6" i="17"/>
  <c r="K6" i="17"/>
  <c r="L6" i="17"/>
  <c r="M6" i="17"/>
  <c r="N6" i="17"/>
  <c r="O6" i="17"/>
  <c r="P6" i="17"/>
  <c r="Q6" i="17"/>
  <c r="R6" i="17"/>
  <c r="S6" i="17"/>
  <c r="T6" i="17"/>
  <c r="U6" i="17"/>
  <c r="V6" i="17"/>
  <c r="W6" i="17"/>
  <c r="X6" i="17"/>
  <c r="Y6" i="17"/>
  <c r="Z6" i="17"/>
  <c r="AA6" i="17"/>
  <c r="AB6" i="17"/>
  <c r="AC6" i="17"/>
  <c r="AD6" i="17"/>
  <c r="AE6" i="17"/>
  <c r="AF6" i="17"/>
  <c r="AG6" i="17"/>
  <c r="AH6" i="17"/>
  <c r="AI6" i="17"/>
  <c r="AJ6" i="17"/>
  <c r="AK6" i="17"/>
  <c r="C7" i="17"/>
  <c r="D7" i="17"/>
  <c r="E7" i="17"/>
  <c r="F7" i="17"/>
  <c r="G7" i="17"/>
  <c r="H7" i="17"/>
  <c r="I7" i="17"/>
  <c r="J7" i="17"/>
  <c r="K7" i="17"/>
  <c r="L7" i="17"/>
  <c r="M7" i="17"/>
  <c r="N7" i="17"/>
  <c r="O7" i="17"/>
  <c r="P7" i="17"/>
  <c r="Q7" i="17"/>
  <c r="R7" i="17"/>
  <c r="S7" i="17"/>
  <c r="T7" i="17"/>
  <c r="U7" i="17"/>
  <c r="V7" i="17"/>
  <c r="W7" i="17"/>
  <c r="X7" i="17"/>
  <c r="Y7" i="17"/>
  <c r="Z7" i="17"/>
  <c r="AA7" i="17"/>
  <c r="AB7" i="17"/>
  <c r="AC7" i="17"/>
  <c r="AD7" i="17"/>
  <c r="AE7" i="17"/>
  <c r="AF7" i="17"/>
  <c r="AG7" i="17"/>
  <c r="AH7" i="17"/>
  <c r="AI7" i="17"/>
  <c r="AJ7" i="17"/>
  <c r="AK7" i="17"/>
  <c r="B3" i="17"/>
  <c r="B4" i="17"/>
  <c r="B5" i="17"/>
  <c r="B6" i="17"/>
  <c r="B7" i="17"/>
  <c r="B2" i="17"/>
  <c r="C2" i="16"/>
  <c r="D2" i="16"/>
  <c r="E2" i="16"/>
  <c r="F2" i="16"/>
  <c r="G2" i="16"/>
  <c r="H2" i="16"/>
  <c r="I2" i="16"/>
  <c r="J2" i="16"/>
  <c r="K2" i="16"/>
  <c r="L2" i="16"/>
  <c r="M2" i="16"/>
  <c r="N2" i="16"/>
  <c r="O2" i="16"/>
  <c r="P2" i="16"/>
  <c r="Q2" i="16"/>
  <c r="R2" i="16"/>
  <c r="S2" i="16"/>
  <c r="T2" i="16"/>
  <c r="U2" i="16"/>
  <c r="V2" i="16"/>
  <c r="W2" i="16"/>
  <c r="X2" i="16"/>
  <c r="Y2" i="16"/>
  <c r="Z2" i="16"/>
  <c r="AA2" i="16"/>
  <c r="AB2" i="16"/>
  <c r="AC2" i="16"/>
  <c r="AD2" i="16"/>
  <c r="AE2" i="16"/>
  <c r="AF2" i="16"/>
  <c r="AG2" i="16"/>
  <c r="AH2" i="16"/>
  <c r="AI2" i="16"/>
  <c r="AJ2" i="16"/>
  <c r="AK2" i="16"/>
  <c r="B2" i="16"/>
  <c r="C2" i="15"/>
  <c r="D2" i="15"/>
  <c r="E2" i="15"/>
  <c r="F2" i="15"/>
  <c r="G2" i="15"/>
  <c r="H2" i="15"/>
  <c r="I2" i="15"/>
  <c r="J2" i="15"/>
  <c r="K2" i="15"/>
  <c r="L2" i="15"/>
  <c r="M2" i="15"/>
  <c r="N2" i="15"/>
  <c r="O2" i="15"/>
  <c r="P2" i="15"/>
  <c r="Q2" i="15"/>
  <c r="R2" i="15"/>
  <c r="S2" i="15"/>
  <c r="T2" i="15"/>
  <c r="U2" i="15"/>
  <c r="V2" i="15"/>
  <c r="W2" i="15"/>
  <c r="X2" i="15"/>
  <c r="Y2" i="15"/>
  <c r="Z2" i="15"/>
  <c r="AA2" i="15"/>
  <c r="AB2" i="15"/>
  <c r="AC2" i="15"/>
  <c r="AD2" i="15"/>
  <c r="AE2" i="15"/>
  <c r="AF2" i="15"/>
  <c r="AG2" i="15"/>
  <c r="AH2" i="15"/>
  <c r="AI2" i="15"/>
  <c r="AJ2" i="15"/>
  <c r="AK2" i="15"/>
  <c r="C3" i="15"/>
  <c r="D3" i="15"/>
  <c r="E3" i="15"/>
  <c r="F3" i="15"/>
  <c r="G3" i="15"/>
  <c r="H3" i="15"/>
  <c r="I3" i="15"/>
  <c r="J3" i="15"/>
  <c r="K3" i="15"/>
  <c r="L3" i="15"/>
  <c r="M3" i="15"/>
  <c r="N3" i="15"/>
  <c r="O3" i="15"/>
  <c r="P3" i="15"/>
  <c r="Q3" i="15"/>
  <c r="R3" i="15"/>
  <c r="S3" i="15"/>
  <c r="T3" i="15"/>
  <c r="U3" i="15"/>
  <c r="V3" i="15"/>
  <c r="W3" i="15"/>
  <c r="X3" i="15"/>
  <c r="Y3" i="15"/>
  <c r="Z3" i="15"/>
  <c r="AA3" i="15"/>
  <c r="AB3" i="15"/>
  <c r="AC3" i="15"/>
  <c r="AD3" i="15"/>
  <c r="AE3" i="15"/>
  <c r="AF3" i="15"/>
  <c r="AG3" i="15"/>
  <c r="AH3" i="15"/>
  <c r="AI3" i="15"/>
  <c r="AJ3" i="15"/>
  <c r="AK3" i="15"/>
  <c r="C4" i="15"/>
  <c r="D4" i="15"/>
  <c r="E4" i="15"/>
  <c r="F4" i="15"/>
  <c r="G4" i="15"/>
  <c r="H4" i="15"/>
  <c r="I4" i="15"/>
  <c r="J4" i="15"/>
  <c r="K4" i="15"/>
  <c r="L4" i="15"/>
  <c r="M4" i="15"/>
  <c r="N4" i="15"/>
  <c r="O4" i="15"/>
  <c r="P4" i="15"/>
  <c r="Q4" i="15"/>
  <c r="R4" i="15"/>
  <c r="S4" i="15"/>
  <c r="T4" i="15"/>
  <c r="U4" i="15"/>
  <c r="V4" i="15"/>
  <c r="W4" i="15"/>
  <c r="X4" i="15"/>
  <c r="Y4" i="15"/>
  <c r="Z4" i="15"/>
  <c r="AA4" i="15"/>
  <c r="AB4" i="15"/>
  <c r="AC4" i="15"/>
  <c r="AD4" i="15"/>
  <c r="AE4" i="15"/>
  <c r="AF4" i="15"/>
  <c r="AG4" i="15"/>
  <c r="AH4" i="15"/>
  <c r="AI4" i="15"/>
  <c r="AJ4" i="15"/>
  <c r="AK4" i="15"/>
  <c r="C5" i="15"/>
  <c r="D5" i="15"/>
  <c r="E5" i="15"/>
  <c r="F5" i="15"/>
  <c r="G5" i="15"/>
  <c r="H5" i="15"/>
  <c r="I5" i="15"/>
  <c r="J5" i="15"/>
  <c r="K5" i="15"/>
  <c r="L5" i="15"/>
  <c r="M5" i="15"/>
  <c r="N5" i="15"/>
  <c r="O5" i="15"/>
  <c r="P5" i="15"/>
  <c r="Q5" i="15"/>
  <c r="R5" i="15"/>
  <c r="S5" i="15"/>
  <c r="T5" i="15"/>
  <c r="U5" i="15"/>
  <c r="V5" i="15"/>
  <c r="W5" i="15"/>
  <c r="X5" i="15"/>
  <c r="Y5" i="15"/>
  <c r="Z5" i="15"/>
  <c r="AA5" i="15"/>
  <c r="AB5" i="15"/>
  <c r="AC5" i="15"/>
  <c r="AD5" i="15"/>
  <c r="AE5" i="15"/>
  <c r="AF5" i="15"/>
  <c r="AG5" i="15"/>
  <c r="AH5" i="15"/>
  <c r="AI5" i="15"/>
  <c r="AJ5" i="15"/>
  <c r="AK5" i="15"/>
  <c r="C6" i="15"/>
  <c r="D6" i="15"/>
  <c r="E6" i="15"/>
  <c r="F6" i="15"/>
  <c r="G6" i="15"/>
  <c r="H6" i="15"/>
  <c r="I6" i="15"/>
  <c r="J6" i="15"/>
  <c r="K6" i="15"/>
  <c r="L6" i="15"/>
  <c r="M6" i="15"/>
  <c r="N6" i="15"/>
  <c r="O6" i="15"/>
  <c r="P6" i="15"/>
  <c r="Q6" i="15"/>
  <c r="R6" i="15"/>
  <c r="S6" i="15"/>
  <c r="T6" i="15"/>
  <c r="U6" i="15"/>
  <c r="V6" i="15"/>
  <c r="W6" i="15"/>
  <c r="X6" i="15"/>
  <c r="Y6" i="15"/>
  <c r="Z6" i="15"/>
  <c r="AA6" i="15"/>
  <c r="AB6" i="15"/>
  <c r="AC6" i="15"/>
  <c r="AD6" i="15"/>
  <c r="AE6" i="15"/>
  <c r="AF6" i="15"/>
  <c r="AG6" i="15"/>
  <c r="AH6" i="15"/>
  <c r="AI6" i="15"/>
  <c r="AJ6" i="15"/>
  <c r="AK6" i="15"/>
  <c r="C7" i="15"/>
  <c r="D7" i="15"/>
  <c r="E7" i="15"/>
  <c r="F7" i="15"/>
  <c r="G7" i="15"/>
  <c r="H7" i="15"/>
  <c r="I7" i="15"/>
  <c r="J7" i="15"/>
  <c r="K7" i="15"/>
  <c r="L7" i="15"/>
  <c r="M7" i="15"/>
  <c r="N7" i="15"/>
  <c r="O7" i="15"/>
  <c r="P7" i="15"/>
  <c r="Q7" i="15"/>
  <c r="R7" i="15"/>
  <c r="S7" i="15"/>
  <c r="T7" i="15"/>
  <c r="U7" i="15"/>
  <c r="V7" i="15"/>
  <c r="W7" i="15"/>
  <c r="X7" i="15"/>
  <c r="Y7" i="15"/>
  <c r="Z7" i="15"/>
  <c r="AA7" i="15"/>
  <c r="AB7" i="15"/>
  <c r="AC7" i="15"/>
  <c r="AD7" i="15"/>
  <c r="AE7" i="15"/>
  <c r="AF7" i="15"/>
  <c r="AG7" i="15"/>
  <c r="AH7" i="15"/>
  <c r="AI7" i="15"/>
  <c r="AJ7" i="15"/>
  <c r="AK7" i="15"/>
  <c r="B3" i="15"/>
  <c r="B4" i="15"/>
  <c r="B5" i="15"/>
  <c r="B6" i="15"/>
  <c r="B7" i="15"/>
  <c r="B2" i="15"/>
  <c r="C2" i="14"/>
  <c r="D2" i="14"/>
  <c r="E2" i="14"/>
  <c r="F2" i="14"/>
  <c r="G2" i="14"/>
  <c r="H2" i="14"/>
  <c r="I2" i="14"/>
  <c r="J2" i="14"/>
  <c r="K2" i="14"/>
  <c r="L2" i="14"/>
  <c r="M2" i="14"/>
  <c r="N2" i="14"/>
  <c r="O2" i="14"/>
  <c r="P2" i="14"/>
  <c r="Q2" i="14"/>
  <c r="R2" i="14"/>
  <c r="S2" i="14"/>
  <c r="T2" i="14"/>
  <c r="U2" i="14"/>
  <c r="V2" i="14"/>
  <c r="W2" i="14"/>
  <c r="X2" i="14"/>
  <c r="Y2" i="14"/>
  <c r="Z2" i="14"/>
  <c r="AA2" i="14"/>
  <c r="AB2" i="14"/>
  <c r="AC2" i="14"/>
  <c r="AD2" i="14"/>
  <c r="AE2" i="14"/>
  <c r="AF2" i="14"/>
  <c r="AG2" i="14"/>
  <c r="AH2" i="14"/>
  <c r="AI2" i="14"/>
  <c r="AJ2" i="14"/>
  <c r="AK2" i="14"/>
  <c r="C3" i="14"/>
  <c r="D3" i="14"/>
  <c r="E3" i="14"/>
  <c r="F3" i="14"/>
  <c r="G3" i="14"/>
  <c r="H3" i="14"/>
  <c r="I3" i="14"/>
  <c r="J3" i="14"/>
  <c r="K3" i="14"/>
  <c r="L3" i="14"/>
  <c r="M3" i="14"/>
  <c r="N3" i="14"/>
  <c r="O3" i="14"/>
  <c r="P3" i="14"/>
  <c r="Q3" i="14"/>
  <c r="R3" i="14"/>
  <c r="S3" i="14"/>
  <c r="T3" i="14"/>
  <c r="U3" i="14"/>
  <c r="V3" i="14"/>
  <c r="W3" i="14"/>
  <c r="X3" i="14"/>
  <c r="Y3" i="14"/>
  <c r="Z3" i="14"/>
  <c r="AA3" i="14"/>
  <c r="AB3" i="14"/>
  <c r="AC3" i="14"/>
  <c r="AD3" i="14"/>
  <c r="AE3" i="14"/>
  <c r="AF3" i="14"/>
  <c r="AG3" i="14"/>
  <c r="AH3" i="14"/>
  <c r="AI3" i="14"/>
  <c r="AJ3" i="14"/>
  <c r="AK3" i="14"/>
  <c r="C4" i="14"/>
  <c r="D4" i="14"/>
  <c r="E4" i="14"/>
  <c r="F4" i="14"/>
  <c r="G4" i="14"/>
  <c r="H4" i="14"/>
  <c r="I4" i="14"/>
  <c r="J4" i="14"/>
  <c r="K4" i="14"/>
  <c r="L4" i="14"/>
  <c r="M4" i="14"/>
  <c r="N4" i="14"/>
  <c r="O4" i="14"/>
  <c r="P4" i="14"/>
  <c r="Q4" i="14"/>
  <c r="R4" i="14"/>
  <c r="S4" i="14"/>
  <c r="T4" i="14"/>
  <c r="U4" i="14"/>
  <c r="V4" i="14"/>
  <c r="W4" i="14"/>
  <c r="X4" i="14"/>
  <c r="Y4" i="14"/>
  <c r="Z4" i="14"/>
  <c r="AA4" i="14"/>
  <c r="AB4" i="14"/>
  <c r="AC4" i="14"/>
  <c r="AD4" i="14"/>
  <c r="AE4" i="14"/>
  <c r="AF4" i="14"/>
  <c r="AG4" i="14"/>
  <c r="AH4" i="14"/>
  <c r="AI4" i="14"/>
  <c r="AJ4" i="14"/>
  <c r="AK4" i="14"/>
  <c r="C5" i="14"/>
  <c r="D5" i="14"/>
  <c r="E5" i="14"/>
  <c r="F5" i="14"/>
  <c r="G5" i="14"/>
  <c r="H5" i="14"/>
  <c r="I5" i="14"/>
  <c r="J5" i="14"/>
  <c r="K5" i="14"/>
  <c r="L5" i="14"/>
  <c r="M5" i="14"/>
  <c r="N5" i="14"/>
  <c r="O5" i="14"/>
  <c r="P5" i="14"/>
  <c r="Q5" i="14"/>
  <c r="R5" i="14"/>
  <c r="S5" i="14"/>
  <c r="T5" i="14"/>
  <c r="U5" i="14"/>
  <c r="V5" i="14"/>
  <c r="W5" i="14"/>
  <c r="X5" i="14"/>
  <c r="Y5" i="14"/>
  <c r="Z5" i="14"/>
  <c r="AA5" i="14"/>
  <c r="AB5" i="14"/>
  <c r="AC5" i="14"/>
  <c r="AD5" i="14"/>
  <c r="AE5" i="14"/>
  <c r="AF5" i="14"/>
  <c r="AG5" i="14"/>
  <c r="AH5" i="14"/>
  <c r="AI5" i="14"/>
  <c r="AJ5" i="14"/>
  <c r="AK5" i="14"/>
  <c r="C6" i="14"/>
  <c r="D6" i="14"/>
  <c r="E6" i="14"/>
  <c r="F6" i="14"/>
  <c r="G6" i="14"/>
  <c r="H6" i="14"/>
  <c r="I6" i="14"/>
  <c r="J6" i="14"/>
  <c r="K6" i="14"/>
  <c r="L6" i="14"/>
  <c r="M6" i="14"/>
  <c r="N6" i="14"/>
  <c r="O6" i="14"/>
  <c r="P6" i="14"/>
  <c r="Q6" i="14"/>
  <c r="R6" i="14"/>
  <c r="S6" i="14"/>
  <c r="T6" i="14"/>
  <c r="U6" i="14"/>
  <c r="V6" i="14"/>
  <c r="W6" i="14"/>
  <c r="X6" i="14"/>
  <c r="Y6" i="14"/>
  <c r="Z6" i="14"/>
  <c r="AA6" i="14"/>
  <c r="AB6" i="14"/>
  <c r="AC6" i="14"/>
  <c r="AD6" i="14"/>
  <c r="AE6" i="14"/>
  <c r="AF6" i="14"/>
  <c r="AG6" i="14"/>
  <c r="AH6" i="14"/>
  <c r="AI6" i="14"/>
  <c r="AJ6" i="14"/>
  <c r="AK6" i="14"/>
  <c r="C7" i="14"/>
  <c r="D7" i="14"/>
  <c r="E7" i="14"/>
  <c r="F7" i="14"/>
  <c r="G7" i="14"/>
  <c r="H7" i="14"/>
  <c r="I7" i="14"/>
  <c r="J7" i="14"/>
  <c r="K7" i="14"/>
  <c r="L7" i="14"/>
  <c r="M7" i="14"/>
  <c r="N7" i="14"/>
  <c r="O7" i="14"/>
  <c r="P7" i="14"/>
  <c r="Q7" i="14"/>
  <c r="R7" i="14"/>
  <c r="S7" i="14"/>
  <c r="T7" i="14"/>
  <c r="U7" i="14"/>
  <c r="V7" i="14"/>
  <c r="W7" i="14"/>
  <c r="X7" i="14"/>
  <c r="Y7" i="14"/>
  <c r="Z7" i="14"/>
  <c r="AA7" i="14"/>
  <c r="AB7" i="14"/>
  <c r="AC7" i="14"/>
  <c r="AD7" i="14"/>
  <c r="AE7" i="14"/>
  <c r="AF7" i="14"/>
  <c r="AG7" i="14"/>
  <c r="AH7" i="14"/>
  <c r="AI7" i="14"/>
  <c r="AJ7" i="14"/>
  <c r="AK7" i="14"/>
  <c r="B3" i="14"/>
  <c r="B4" i="14"/>
  <c r="B5" i="14"/>
  <c r="B6" i="14"/>
  <c r="B7" i="14"/>
  <c r="B2" i="14"/>
  <c r="C2" i="21"/>
  <c r="D2" i="21"/>
  <c r="E2" i="21"/>
  <c r="F2" i="21"/>
  <c r="G2" i="21"/>
  <c r="H2" i="21"/>
  <c r="I2" i="21"/>
  <c r="J2" i="21"/>
  <c r="K2" i="21"/>
  <c r="L2" i="21"/>
  <c r="M2" i="21"/>
  <c r="N2" i="21"/>
  <c r="O2" i="21"/>
  <c r="P2" i="21"/>
  <c r="Q2" i="21"/>
  <c r="R2" i="21"/>
  <c r="S2" i="21"/>
  <c r="T2" i="21"/>
  <c r="U2" i="21"/>
  <c r="V2" i="21"/>
  <c r="W2" i="21"/>
  <c r="X2" i="21"/>
  <c r="Y2" i="21"/>
  <c r="Z2" i="21"/>
  <c r="AA2" i="21"/>
  <c r="AB2" i="21"/>
  <c r="AC2" i="21"/>
  <c r="AD2" i="21"/>
  <c r="AE2" i="21"/>
  <c r="AF2" i="21"/>
  <c r="AG2" i="21"/>
  <c r="AH2" i="21"/>
  <c r="AI2" i="21"/>
  <c r="AJ2" i="21"/>
  <c r="AK2" i="21"/>
  <c r="C3" i="21"/>
  <c r="D3" i="21"/>
  <c r="E3" i="21"/>
  <c r="F3" i="21"/>
  <c r="G3" i="21"/>
  <c r="H3" i="21"/>
  <c r="I3" i="21"/>
  <c r="J3" i="21"/>
  <c r="K3" i="21"/>
  <c r="L3" i="21"/>
  <c r="M3" i="21"/>
  <c r="N3" i="21"/>
  <c r="O3" i="21"/>
  <c r="P3" i="21"/>
  <c r="Q3" i="21"/>
  <c r="R3" i="21"/>
  <c r="S3" i="21"/>
  <c r="T3" i="21"/>
  <c r="U3" i="21"/>
  <c r="V3" i="21"/>
  <c r="W3" i="21"/>
  <c r="X3" i="21"/>
  <c r="Y3" i="21"/>
  <c r="Z3" i="21"/>
  <c r="AA3" i="21"/>
  <c r="AB3" i="21"/>
  <c r="AC3" i="21"/>
  <c r="AD3" i="21"/>
  <c r="AE3" i="21"/>
  <c r="AF3" i="21"/>
  <c r="AG3" i="21"/>
  <c r="AH3" i="21"/>
  <c r="AI3" i="21"/>
  <c r="AJ3" i="21"/>
  <c r="AK3" i="21"/>
  <c r="C4" i="21"/>
  <c r="D4" i="21"/>
  <c r="E4" i="21"/>
  <c r="F4" i="21"/>
  <c r="G4" i="21"/>
  <c r="H4" i="21"/>
  <c r="I4" i="21"/>
  <c r="J4" i="21"/>
  <c r="K4" i="21"/>
  <c r="L4" i="21"/>
  <c r="M4" i="21"/>
  <c r="N4" i="21"/>
  <c r="O4" i="21"/>
  <c r="P4" i="21"/>
  <c r="Q4" i="21"/>
  <c r="R4" i="21"/>
  <c r="S4" i="21"/>
  <c r="T4" i="21"/>
  <c r="U4" i="21"/>
  <c r="V4" i="21"/>
  <c r="W4" i="21"/>
  <c r="X4" i="21"/>
  <c r="Y4" i="21"/>
  <c r="Z4" i="21"/>
  <c r="AA4" i="21"/>
  <c r="AB4" i="21"/>
  <c r="AC4" i="21"/>
  <c r="AD4" i="21"/>
  <c r="AE4" i="21"/>
  <c r="AF4" i="21"/>
  <c r="AG4" i="21"/>
  <c r="AH4" i="21"/>
  <c r="AI4" i="21"/>
  <c r="AJ4" i="21"/>
  <c r="AK4" i="21"/>
  <c r="C5" i="21"/>
  <c r="D5" i="21"/>
  <c r="E5" i="21"/>
  <c r="F5" i="21"/>
  <c r="G5" i="21"/>
  <c r="H5" i="21"/>
  <c r="I5" i="21"/>
  <c r="J5" i="21"/>
  <c r="K5" i="21"/>
  <c r="L5" i="21"/>
  <c r="M5" i="21"/>
  <c r="N5" i="21"/>
  <c r="O5" i="21"/>
  <c r="P5" i="21"/>
  <c r="Q5" i="21"/>
  <c r="R5" i="21"/>
  <c r="S5" i="21"/>
  <c r="T5" i="21"/>
  <c r="U5" i="21"/>
  <c r="V5" i="21"/>
  <c r="W5" i="21"/>
  <c r="X5" i="21"/>
  <c r="Y5" i="21"/>
  <c r="Z5" i="21"/>
  <c r="AA5" i="21"/>
  <c r="AB5" i="21"/>
  <c r="AC5" i="21"/>
  <c r="AD5" i="21"/>
  <c r="AE5" i="21"/>
  <c r="AF5" i="21"/>
  <c r="AG5" i="21"/>
  <c r="AH5" i="21"/>
  <c r="AI5" i="21"/>
  <c r="AJ5" i="21"/>
  <c r="AK5" i="21"/>
  <c r="C6" i="21"/>
  <c r="D6" i="21"/>
  <c r="E6" i="21"/>
  <c r="F6" i="21"/>
  <c r="G6" i="21"/>
  <c r="H6" i="21"/>
  <c r="I6" i="21"/>
  <c r="J6" i="21"/>
  <c r="K6" i="21"/>
  <c r="L6" i="21"/>
  <c r="M6" i="21"/>
  <c r="N6" i="21"/>
  <c r="O6" i="21"/>
  <c r="P6" i="21"/>
  <c r="Q6" i="21"/>
  <c r="R6" i="21"/>
  <c r="S6" i="21"/>
  <c r="T6" i="21"/>
  <c r="U6" i="21"/>
  <c r="V6" i="21"/>
  <c r="W6" i="21"/>
  <c r="X6" i="21"/>
  <c r="Y6" i="21"/>
  <c r="Z6" i="21"/>
  <c r="AA6" i="21"/>
  <c r="AB6" i="21"/>
  <c r="AC6" i="21"/>
  <c r="AD6" i="21"/>
  <c r="AE6" i="21"/>
  <c r="AF6" i="21"/>
  <c r="AG6" i="21"/>
  <c r="AH6" i="21"/>
  <c r="AI6" i="21"/>
  <c r="AJ6" i="21"/>
  <c r="AK6" i="21"/>
  <c r="C7" i="21"/>
  <c r="D7" i="21"/>
  <c r="E7" i="21"/>
  <c r="F7" i="21"/>
  <c r="G7" i="21"/>
  <c r="H7" i="21"/>
  <c r="I7" i="21"/>
  <c r="J7" i="21"/>
  <c r="K7" i="21"/>
  <c r="L7" i="21"/>
  <c r="M7" i="21"/>
  <c r="N7" i="21"/>
  <c r="O7" i="21"/>
  <c r="P7" i="21"/>
  <c r="Q7" i="21"/>
  <c r="R7" i="21"/>
  <c r="S7" i="21"/>
  <c r="T7" i="21"/>
  <c r="U7" i="21"/>
  <c r="V7" i="21"/>
  <c r="W7" i="21"/>
  <c r="X7" i="21"/>
  <c r="Y7" i="21"/>
  <c r="Z7" i="21"/>
  <c r="AA7" i="21"/>
  <c r="AB7" i="21"/>
  <c r="AC7" i="21"/>
  <c r="AD7" i="21"/>
  <c r="AE7" i="21"/>
  <c r="AF7" i="21"/>
  <c r="AG7" i="21"/>
  <c r="AH7" i="21"/>
  <c r="AI7" i="21"/>
  <c r="AJ7" i="21"/>
  <c r="AK7" i="21"/>
  <c r="B3" i="21"/>
  <c r="B4" i="21"/>
  <c r="B5" i="21"/>
  <c r="B6" i="21"/>
  <c r="B7" i="21"/>
  <c r="B2" i="21"/>
  <c r="K59" i="39"/>
  <c r="C54" i="39" l="1"/>
  <c r="D54" i="39"/>
  <c r="E54" i="39"/>
  <c r="F54" i="39"/>
  <c r="C51" i="39"/>
  <c r="D51" i="39"/>
  <c r="E51" i="39"/>
  <c r="F51" i="39"/>
  <c r="D50" i="39"/>
  <c r="E50" i="39"/>
  <c r="F50" i="39"/>
  <c r="C50" i="39"/>
  <c r="B54" i="39"/>
  <c r="B53" i="39"/>
  <c r="B52" i="39"/>
  <c r="B51" i="39"/>
  <c r="B50" i="39"/>
  <c r="B26" i="39"/>
  <c r="B25" i="39"/>
  <c r="B24" i="39"/>
  <c r="B23" i="39"/>
  <c r="B13" i="39"/>
  <c r="B6" i="39"/>
  <c r="AA111" i="39"/>
  <c r="Z111" i="39"/>
  <c r="Y111" i="39"/>
  <c r="X111" i="39"/>
  <c r="W111" i="39"/>
  <c r="V111" i="39"/>
  <c r="U111" i="39"/>
  <c r="T111" i="39"/>
  <c r="S111" i="39"/>
  <c r="R111" i="39"/>
  <c r="Q111" i="39"/>
  <c r="P111" i="39"/>
  <c r="O111" i="39"/>
  <c r="N111" i="39"/>
  <c r="M111" i="39"/>
  <c r="L111" i="39"/>
  <c r="K111" i="39"/>
  <c r="J111" i="39"/>
  <c r="I111" i="39"/>
  <c r="H111" i="39"/>
  <c r="G111" i="39"/>
  <c r="F111" i="39"/>
  <c r="E111" i="39"/>
  <c r="D111" i="39"/>
  <c r="C111" i="39"/>
  <c r="AA102" i="39"/>
  <c r="Z102" i="39"/>
  <c r="Y102" i="39"/>
  <c r="X102" i="39"/>
  <c r="W102" i="39"/>
  <c r="V102" i="39"/>
  <c r="U102" i="39"/>
  <c r="T102" i="39"/>
  <c r="S102" i="39"/>
  <c r="R102" i="39"/>
  <c r="Q102" i="39"/>
  <c r="P102" i="39"/>
  <c r="O102" i="39"/>
  <c r="N102" i="39"/>
  <c r="M102" i="39"/>
  <c r="L102" i="39"/>
  <c r="K102" i="39"/>
  <c r="J102" i="39"/>
  <c r="I102" i="39"/>
  <c r="H102" i="39"/>
  <c r="G102" i="39"/>
  <c r="F102" i="39"/>
  <c r="E102" i="39"/>
  <c r="D102" i="39"/>
  <c r="C102" i="39"/>
  <c r="AA101" i="39"/>
  <c r="Z101" i="39"/>
  <c r="Y101" i="39"/>
  <c r="X101" i="39"/>
  <c r="W101" i="39"/>
  <c r="V101" i="39"/>
  <c r="U101" i="39"/>
  <c r="T101" i="39"/>
  <c r="S101" i="39"/>
  <c r="R101" i="39"/>
  <c r="Q101" i="39"/>
  <c r="P101" i="39"/>
  <c r="O101" i="39"/>
  <c r="N101" i="39"/>
  <c r="M101" i="39"/>
  <c r="L101" i="39"/>
  <c r="K101" i="39"/>
  <c r="J101" i="39"/>
  <c r="I101" i="39"/>
  <c r="H101" i="39"/>
  <c r="G101" i="39"/>
  <c r="F101" i="39"/>
  <c r="E101" i="39"/>
  <c r="D101" i="39"/>
  <c r="C101" i="39"/>
  <c r="AA100" i="39"/>
  <c r="Z100" i="39"/>
  <c r="Y100" i="39"/>
  <c r="X100" i="39"/>
  <c r="W100" i="39"/>
  <c r="V100" i="39"/>
  <c r="U100" i="39"/>
  <c r="T100" i="39"/>
  <c r="S100" i="39"/>
  <c r="R100" i="39"/>
  <c r="Q100" i="39"/>
  <c r="P100" i="39"/>
  <c r="O100" i="39"/>
  <c r="N100" i="39"/>
  <c r="M100" i="39"/>
  <c r="L100" i="39"/>
  <c r="K100" i="39"/>
  <c r="J100" i="39"/>
  <c r="I100" i="39"/>
  <c r="H100" i="39"/>
  <c r="G100" i="39"/>
  <c r="F100" i="39"/>
  <c r="E100" i="39"/>
  <c r="D100" i="39"/>
  <c r="C100" i="39"/>
  <c r="AA98" i="39"/>
  <c r="Z98" i="39"/>
  <c r="Y98" i="39"/>
  <c r="X98" i="39"/>
  <c r="W98" i="39"/>
  <c r="V98" i="39"/>
  <c r="U98" i="39"/>
  <c r="T98" i="39"/>
  <c r="S98" i="39"/>
  <c r="R98" i="39"/>
  <c r="Q98" i="39"/>
  <c r="P98" i="39"/>
  <c r="O98" i="39"/>
  <c r="N98" i="39"/>
  <c r="M98" i="39"/>
  <c r="L98" i="39"/>
  <c r="K98" i="39"/>
  <c r="J98" i="39"/>
  <c r="I98" i="39"/>
  <c r="H98" i="39"/>
  <c r="G98" i="39"/>
  <c r="F98" i="39"/>
  <c r="E98" i="39"/>
  <c r="D98" i="39"/>
  <c r="C98" i="39"/>
  <c r="AA93" i="39"/>
  <c r="Z93" i="39"/>
  <c r="Y93" i="39"/>
  <c r="X93" i="39"/>
  <c r="W93" i="39"/>
  <c r="V93" i="39"/>
  <c r="U93" i="39"/>
  <c r="T93" i="39"/>
  <c r="S93" i="39"/>
  <c r="R93" i="39"/>
  <c r="Q93" i="39"/>
  <c r="P93" i="39"/>
  <c r="O93" i="39"/>
  <c r="N93" i="39"/>
  <c r="M93" i="39"/>
  <c r="L93" i="39"/>
  <c r="K93" i="39"/>
  <c r="J93" i="39"/>
  <c r="I93" i="39"/>
  <c r="H93" i="39"/>
  <c r="G93" i="39"/>
  <c r="F93" i="39"/>
  <c r="E93" i="39"/>
  <c r="D93" i="39"/>
  <c r="C93" i="39"/>
  <c r="AA92" i="39"/>
  <c r="Z92" i="39"/>
  <c r="Y92" i="39"/>
  <c r="X92" i="39"/>
  <c r="W92" i="39"/>
  <c r="V92" i="39"/>
  <c r="U92" i="39"/>
  <c r="T92" i="39"/>
  <c r="S92" i="39"/>
  <c r="R92" i="39"/>
  <c r="Q92" i="39"/>
  <c r="P92" i="39"/>
  <c r="O92" i="39"/>
  <c r="N92" i="39"/>
  <c r="M92" i="39"/>
  <c r="L92" i="39"/>
  <c r="K92" i="39"/>
  <c r="J92" i="39"/>
  <c r="I92" i="39"/>
  <c r="H92" i="39"/>
  <c r="G92" i="39"/>
  <c r="F92" i="39"/>
  <c r="E92" i="39"/>
  <c r="D92" i="39"/>
  <c r="C92" i="39"/>
  <c r="AA91" i="39"/>
  <c r="Z91" i="39"/>
  <c r="Y91" i="39"/>
  <c r="X91" i="39"/>
  <c r="W91" i="39"/>
  <c r="V91" i="39"/>
  <c r="U91" i="39"/>
  <c r="T91" i="39"/>
  <c r="S91" i="39"/>
  <c r="R91" i="39"/>
  <c r="Q91" i="39"/>
  <c r="P91" i="39"/>
  <c r="O91" i="39"/>
  <c r="N91" i="39"/>
  <c r="M91" i="39"/>
  <c r="L91" i="39"/>
  <c r="K91" i="39"/>
  <c r="J91" i="39"/>
  <c r="I91" i="39"/>
  <c r="H91" i="39"/>
  <c r="G91" i="39"/>
  <c r="F91" i="39"/>
  <c r="E91" i="39"/>
  <c r="D91" i="39"/>
  <c r="C91" i="39"/>
  <c r="AA90" i="39"/>
  <c r="Z90" i="39"/>
  <c r="Y90" i="39"/>
  <c r="X90" i="39"/>
  <c r="W90" i="39"/>
  <c r="V90" i="39"/>
  <c r="U90" i="39"/>
  <c r="T90" i="39"/>
  <c r="S90" i="39"/>
  <c r="R90" i="39"/>
  <c r="Q90" i="39"/>
  <c r="P90" i="39"/>
  <c r="O90" i="39"/>
  <c r="N90" i="39"/>
  <c r="M90" i="39"/>
  <c r="L90" i="39"/>
  <c r="K90" i="39"/>
  <c r="J90" i="39"/>
  <c r="I90" i="39"/>
  <c r="H90" i="39"/>
  <c r="G90" i="39"/>
  <c r="F90" i="39"/>
  <c r="E90" i="39"/>
  <c r="D90" i="39"/>
  <c r="C90" i="39"/>
  <c r="AA89" i="39"/>
  <c r="Z89" i="39"/>
  <c r="Y89" i="39"/>
  <c r="X89" i="39"/>
  <c r="W89" i="39"/>
  <c r="V89" i="39"/>
  <c r="U89" i="39"/>
  <c r="T89" i="39"/>
  <c r="S89" i="39"/>
  <c r="R89" i="39"/>
  <c r="Q89" i="39"/>
  <c r="P89" i="39"/>
  <c r="O89" i="39"/>
  <c r="N89" i="39"/>
  <c r="M89" i="39"/>
  <c r="L89" i="39"/>
  <c r="K89" i="39"/>
  <c r="J89" i="39"/>
  <c r="I89" i="39"/>
  <c r="H89" i="39"/>
  <c r="G89" i="39"/>
  <c r="F89" i="39"/>
  <c r="E89" i="39"/>
  <c r="D89" i="39"/>
  <c r="C89" i="39"/>
  <c r="AA84" i="39"/>
  <c r="Z84" i="39"/>
  <c r="Y84" i="39"/>
  <c r="X84" i="39"/>
  <c r="W84" i="39"/>
  <c r="V84" i="39"/>
  <c r="U84" i="39"/>
  <c r="T84" i="39"/>
  <c r="S84" i="39"/>
  <c r="R84" i="39"/>
  <c r="Q84" i="39"/>
  <c r="P84" i="39"/>
  <c r="O84" i="39"/>
  <c r="N84" i="39"/>
  <c r="M84" i="39"/>
  <c r="L84" i="39"/>
  <c r="K84" i="39"/>
  <c r="J84" i="39"/>
  <c r="I84" i="39"/>
  <c r="H84" i="39"/>
  <c r="G84" i="39"/>
  <c r="F84" i="39"/>
  <c r="E84" i="39"/>
  <c r="D84" i="39"/>
  <c r="C84" i="39"/>
  <c r="AA83" i="39"/>
  <c r="Z83" i="39"/>
  <c r="Y83" i="39"/>
  <c r="X83" i="39"/>
  <c r="W83" i="39"/>
  <c r="V83" i="39"/>
  <c r="U83" i="39"/>
  <c r="T83" i="39"/>
  <c r="S83" i="39"/>
  <c r="R83" i="39"/>
  <c r="Q83" i="39"/>
  <c r="P83" i="39"/>
  <c r="O83" i="39"/>
  <c r="N83" i="39"/>
  <c r="M83" i="39"/>
  <c r="L83" i="39"/>
  <c r="K83" i="39"/>
  <c r="J83" i="39"/>
  <c r="I83" i="39"/>
  <c r="H83" i="39"/>
  <c r="G83" i="39"/>
  <c r="F83" i="39"/>
  <c r="E83" i="39"/>
  <c r="D83" i="39"/>
  <c r="C83" i="39"/>
  <c r="AA82" i="39"/>
  <c r="Z82" i="39"/>
  <c r="Y82" i="39"/>
  <c r="X82" i="39"/>
  <c r="W82" i="39"/>
  <c r="V82" i="39"/>
  <c r="U82" i="39"/>
  <c r="T82" i="39"/>
  <c r="S82" i="39"/>
  <c r="R82" i="39"/>
  <c r="Q82" i="39"/>
  <c r="P82" i="39"/>
  <c r="O82" i="39"/>
  <c r="N82" i="39"/>
  <c r="M82" i="39"/>
  <c r="L82" i="39"/>
  <c r="K82" i="39"/>
  <c r="J82" i="39"/>
  <c r="I82" i="39"/>
  <c r="H82" i="39"/>
  <c r="G82" i="39"/>
  <c r="F82" i="39"/>
  <c r="E82" i="39"/>
  <c r="D82" i="39"/>
  <c r="C82" i="39"/>
  <c r="AA80" i="39"/>
  <c r="Z80" i="39"/>
  <c r="Y80" i="39"/>
  <c r="X80" i="39"/>
  <c r="W80" i="39"/>
  <c r="V80" i="39"/>
  <c r="U80" i="39"/>
  <c r="T80" i="39"/>
  <c r="S80" i="39"/>
  <c r="R80" i="39"/>
  <c r="Q80" i="39"/>
  <c r="P80" i="39"/>
  <c r="O80" i="39"/>
  <c r="N80" i="39"/>
  <c r="M80" i="39"/>
  <c r="L80" i="39"/>
  <c r="K80" i="39"/>
  <c r="J80" i="39"/>
  <c r="I80" i="39"/>
  <c r="H80" i="39"/>
  <c r="G80" i="39"/>
  <c r="F80" i="39"/>
  <c r="E80" i="39"/>
  <c r="D80" i="39"/>
  <c r="C80" i="39"/>
  <c r="B33" i="39"/>
  <c r="B35" i="39"/>
  <c r="B32" i="39"/>
  <c r="B34" i="39"/>
  <c r="B31" i="39"/>
  <c r="B16" i="39"/>
  <c r="B17" i="39"/>
  <c r="B11" i="39"/>
  <c r="B10" i="39"/>
  <c r="B9" i="39"/>
  <c r="B5" i="39"/>
  <c r="B4" i="39"/>
  <c r="B3" i="39"/>
  <c r="B2" i="39"/>
  <c r="J50" i="39"/>
  <c r="K50" i="39"/>
  <c r="L50" i="39"/>
  <c r="M50" i="39"/>
  <c r="N50" i="39"/>
  <c r="O50" i="39"/>
  <c r="I50" i="39"/>
  <c r="AI82" i="39" l="1"/>
  <c r="AG83" i="39"/>
  <c r="AG92" i="39"/>
  <c r="AI100" i="39"/>
  <c r="AG101" i="39"/>
  <c r="AB91" i="39"/>
  <c r="AJ83" i="39"/>
  <c r="AK89" i="39"/>
  <c r="AG91" i="39"/>
  <c r="AJ92" i="39"/>
  <c r="AK80" i="39"/>
  <c r="AG82" i="39"/>
  <c r="AK84" i="39"/>
  <c r="AH90" i="39"/>
  <c r="AK93" i="39"/>
  <c r="AJ100" i="39"/>
  <c r="AK102" i="39"/>
  <c r="AK111" i="39"/>
  <c r="AK98" i="39"/>
  <c r="AJ101" i="39"/>
  <c r="AJ90" i="39"/>
  <c r="AI91" i="39"/>
  <c r="AD98" i="39"/>
  <c r="AD111" i="39"/>
  <c r="AE111" i="39"/>
  <c r="AI111" i="39"/>
  <c r="AB111" i="39"/>
  <c r="AF111" i="39"/>
  <c r="AJ111" i="39"/>
  <c r="AH111" i="39"/>
  <c r="AC111" i="39"/>
  <c r="AG111" i="39"/>
  <c r="AH98" i="39"/>
  <c r="AF100" i="39"/>
  <c r="AC101" i="39"/>
  <c r="AH102" i="39"/>
  <c r="AE98" i="39"/>
  <c r="AI98" i="39"/>
  <c r="AC100" i="39"/>
  <c r="AG100" i="39"/>
  <c r="AK100" i="39"/>
  <c r="AD101" i="39"/>
  <c r="AH101" i="39"/>
  <c r="AE102" i="39"/>
  <c r="AI102" i="39"/>
  <c r="AB100" i="39"/>
  <c r="AK101" i="39"/>
  <c r="AD102" i="39"/>
  <c r="AB98" i="39"/>
  <c r="AF98" i="39"/>
  <c r="AJ98" i="39"/>
  <c r="AD100" i="39"/>
  <c r="AH100" i="39"/>
  <c r="AE101" i="39"/>
  <c r="AI101" i="39"/>
  <c r="AB102" i="39"/>
  <c r="AF102" i="39"/>
  <c r="AJ102" i="39"/>
  <c r="AC98" i="39"/>
  <c r="AG98" i="39"/>
  <c r="AE100" i="39"/>
  <c r="AB101" i="39"/>
  <c r="AF101" i="39"/>
  <c r="AC102" i="39"/>
  <c r="AG102" i="39"/>
  <c r="AF91" i="39"/>
  <c r="AC92" i="39"/>
  <c r="AK92" i="39"/>
  <c r="AH93" i="39"/>
  <c r="AE89" i="39"/>
  <c r="AF90" i="39"/>
  <c r="AC91" i="39"/>
  <c r="AK91" i="39"/>
  <c r="AH92" i="39"/>
  <c r="AI93" i="39"/>
  <c r="AB89" i="39"/>
  <c r="AF89" i="39"/>
  <c r="AJ89" i="39"/>
  <c r="AC90" i="39"/>
  <c r="AG90" i="39"/>
  <c r="AK90" i="39"/>
  <c r="AD91" i="39"/>
  <c r="AH91" i="39"/>
  <c r="AE92" i="39"/>
  <c r="AI92" i="39"/>
  <c r="AB93" i="39"/>
  <c r="AF93" i="39"/>
  <c r="AJ93" i="39"/>
  <c r="AD89" i="39"/>
  <c r="AH89" i="39"/>
  <c r="AE90" i="39"/>
  <c r="AI90" i="39"/>
  <c r="AJ91" i="39"/>
  <c r="AD93" i="39"/>
  <c r="AI89" i="39"/>
  <c r="AB90" i="39"/>
  <c r="AD92" i="39"/>
  <c r="AE93" i="39"/>
  <c r="AC89" i="39"/>
  <c r="AG89" i="39"/>
  <c r="AD90" i="39"/>
  <c r="AE91" i="39"/>
  <c r="AB92" i="39"/>
  <c r="AF92" i="39"/>
  <c r="AC93" i="39"/>
  <c r="AG93" i="39"/>
  <c r="AH80" i="39"/>
  <c r="AF82" i="39"/>
  <c r="AC83" i="39"/>
  <c r="AK83" i="39"/>
  <c r="AH84" i="39"/>
  <c r="AE80" i="39"/>
  <c r="AC82" i="39"/>
  <c r="AK82" i="39"/>
  <c r="AD83" i="39"/>
  <c r="AI84" i="39"/>
  <c r="AD80" i="39"/>
  <c r="AB82" i="39"/>
  <c r="AJ82" i="39"/>
  <c r="AD84" i="39"/>
  <c r="AI80" i="39"/>
  <c r="AH83" i="39"/>
  <c r="AE84" i="39"/>
  <c r="AB80" i="39"/>
  <c r="AF80" i="39"/>
  <c r="AJ80" i="39"/>
  <c r="AD82" i="39"/>
  <c r="AH82" i="39"/>
  <c r="AE83" i="39"/>
  <c r="AI83" i="39"/>
  <c r="AB84" i="39"/>
  <c r="AF84" i="39"/>
  <c r="AJ84" i="39"/>
  <c r="AC80" i="39"/>
  <c r="AG80" i="39"/>
  <c r="AE82" i="39"/>
  <c r="AB83" i="39"/>
  <c r="AF83" i="39"/>
  <c r="AC84" i="39"/>
  <c r="AG84" i="39"/>
  <c r="B12" i="39"/>
  <c r="B10" i="34" l="1"/>
  <c r="B8" i="34"/>
  <c r="E35" i="34" s="1"/>
  <c r="B6" i="34"/>
  <c r="D35" i="34"/>
  <c r="H30" i="34"/>
  <c r="A49" i="1"/>
  <c r="D49" i="34" s="1"/>
  <c r="D59" i="34" s="1"/>
  <c r="B81" i="34" s="1"/>
  <c r="D10" i="30"/>
  <c r="E10" i="30" s="1"/>
  <c r="B5" i="34"/>
  <c r="B7" i="34"/>
  <c r="E5" i="34" s="1"/>
  <c r="B4" i="34"/>
  <c r="B16" i="34"/>
  <c r="B36" i="34" s="1"/>
  <c r="B50" i="34" s="1"/>
  <c r="B15" i="34"/>
  <c r="B37" i="34" s="1"/>
  <c r="B23" i="34"/>
  <c r="E38" i="34"/>
  <c r="E52" i="34" s="1"/>
  <c r="E62" i="34" s="1"/>
  <c r="B22" i="34"/>
  <c r="D38" i="34"/>
  <c r="B21" i="34"/>
  <c r="B20" i="34"/>
  <c r="B12" i="34"/>
  <c r="B11" i="34"/>
  <c r="C50" i="34"/>
  <c r="B3" i="27"/>
  <c r="B4" i="27"/>
  <c r="B5" i="27"/>
  <c r="B6" i="27"/>
  <c r="B7" i="27"/>
  <c r="B2" i="27"/>
  <c r="B3" i="26"/>
  <c r="B5" i="26"/>
  <c r="B6" i="26"/>
  <c r="B7" i="26"/>
  <c r="B3" i="25"/>
  <c r="B4" i="25"/>
  <c r="B5" i="25"/>
  <c r="B6" i="25"/>
  <c r="B7" i="25"/>
  <c r="B3" i="24"/>
  <c r="B5" i="24"/>
  <c r="B6" i="24"/>
  <c r="B7" i="24"/>
  <c r="B1" i="24"/>
  <c r="F49" i="34"/>
  <c r="F59" i="34" s="1"/>
  <c r="B82" i="34" s="1"/>
  <c r="U82" i="34" s="1"/>
  <c r="U6" i="18" s="1"/>
  <c r="B3" i="23"/>
  <c r="W114" i="34"/>
  <c r="W2" i="13"/>
  <c r="T115" i="34"/>
  <c r="T3" i="13" s="1"/>
  <c r="B3" i="13"/>
  <c r="B4" i="13"/>
  <c r="B5" i="13"/>
  <c r="B6" i="13"/>
  <c r="B7" i="13"/>
  <c r="B2" i="13"/>
  <c r="N106" i="34"/>
  <c r="N3" i="12" s="1"/>
  <c r="N108" i="34"/>
  <c r="N5" i="12"/>
  <c r="U109" i="34"/>
  <c r="U6" i="12" s="1"/>
  <c r="B3" i="12"/>
  <c r="B5" i="12"/>
  <c r="B6" i="12"/>
  <c r="X97" i="34"/>
  <c r="X3" i="11" s="1"/>
  <c r="U98" i="34"/>
  <c r="U4" i="11"/>
  <c r="R99" i="34"/>
  <c r="R5" i="11" s="1"/>
  <c r="B3" i="11"/>
  <c r="B4" i="11"/>
  <c r="B5" i="11"/>
  <c r="B6" i="11"/>
  <c r="B7" i="11"/>
  <c r="K88" i="34"/>
  <c r="K3" i="20" s="1"/>
  <c r="P90" i="34"/>
  <c r="P5" i="20" s="1"/>
  <c r="M91" i="34"/>
  <c r="M6" i="20" s="1"/>
  <c r="J92" i="34"/>
  <c r="J7" i="20" s="1"/>
  <c r="Z92" i="34"/>
  <c r="Z7" i="20" s="1"/>
  <c r="B3" i="20"/>
  <c r="B5" i="20"/>
  <c r="B6" i="20"/>
  <c r="B7" i="20"/>
  <c r="Q79" i="34"/>
  <c r="Q3" i="18" s="1"/>
  <c r="B3" i="18"/>
  <c r="R119" i="34"/>
  <c r="S119" i="34"/>
  <c r="S7" i="13" s="1"/>
  <c r="T119" i="34"/>
  <c r="U119" i="34"/>
  <c r="U7" i="13" s="1"/>
  <c r="V119" i="34"/>
  <c r="V7" i="13" s="1"/>
  <c r="W119" i="34"/>
  <c r="W7" i="13" s="1"/>
  <c r="X119" i="34"/>
  <c r="X7" i="13" s="1"/>
  <c r="Y119" i="34"/>
  <c r="Y7" i="13" s="1"/>
  <c r="Z119" i="34"/>
  <c r="Z7" i="13" s="1"/>
  <c r="AA119" i="34"/>
  <c r="AA7" i="13" s="1"/>
  <c r="AK119" i="34"/>
  <c r="AK7" i="13" s="1"/>
  <c r="AE119" i="34"/>
  <c r="AE7" i="13" s="1"/>
  <c r="Q119" i="34"/>
  <c r="Q7" i="13" s="1"/>
  <c r="P119" i="34"/>
  <c r="P7" i="13" s="1"/>
  <c r="O119" i="34"/>
  <c r="O7" i="13" s="1"/>
  <c r="N119" i="34"/>
  <c r="N7" i="13" s="1"/>
  <c r="M119" i="34"/>
  <c r="M7" i="13" s="1"/>
  <c r="L119" i="34"/>
  <c r="L7" i="13" s="1"/>
  <c r="K119" i="34"/>
  <c r="K7" i="13" s="1"/>
  <c r="J119" i="34"/>
  <c r="J7" i="13" s="1"/>
  <c r="I119" i="34"/>
  <c r="I7" i="13" s="1"/>
  <c r="H119" i="34"/>
  <c r="H7" i="13" s="1"/>
  <c r="G119" i="34"/>
  <c r="G7" i="13" s="1"/>
  <c r="F119" i="34"/>
  <c r="F7" i="13" s="1"/>
  <c r="E119" i="34"/>
  <c r="E7" i="13" s="1"/>
  <c r="D119" i="34"/>
  <c r="D7" i="13" s="1"/>
  <c r="C119" i="34"/>
  <c r="C7" i="13" s="1"/>
  <c r="R118" i="34"/>
  <c r="S118" i="34"/>
  <c r="T118" i="34"/>
  <c r="U118" i="34"/>
  <c r="V118" i="34"/>
  <c r="V6" i="13" s="1"/>
  <c r="W118" i="34"/>
  <c r="X118" i="34"/>
  <c r="X6" i="13" s="1"/>
  <c r="Y118" i="34"/>
  <c r="Z118" i="34"/>
  <c r="Z6" i="13" s="1"/>
  <c r="AA118" i="34"/>
  <c r="U6" i="13"/>
  <c r="W6" i="13"/>
  <c r="Y6" i="13"/>
  <c r="AA6" i="13"/>
  <c r="Q118" i="34"/>
  <c r="Q6" i="13"/>
  <c r="P118" i="34"/>
  <c r="P6" i="13"/>
  <c r="O118" i="34"/>
  <c r="O6" i="13"/>
  <c r="N118" i="34"/>
  <c r="N6" i="13"/>
  <c r="M118" i="34"/>
  <c r="M6" i="13"/>
  <c r="L118" i="34"/>
  <c r="L6" i="13"/>
  <c r="K118" i="34"/>
  <c r="K6" i="13"/>
  <c r="J118" i="34"/>
  <c r="J6" i="13"/>
  <c r="I118" i="34"/>
  <c r="I6" i="13"/>
  <c r="H118" i="34"/>
  <c r="H6" i="13"/>
  <c r="G118" i="34"/>
  <c r="G6" i="13"/>
  <c r="F118" i="34"/>
  <c r="F6" i="13"/>
  <c r="E118" i="34"/>
  <c r="E6" i="13"/>
  <c r="D118" i="34"/>
  <c r="D6" i="13"/>
  <c r="C118" i="34"/>
  <c r="C6" i="13"/>
  <c r="R117" i="34"/>
  <c r="R5" i="13"/>
  <c r="S117" i="34"/>
  <c r="S5" i="13"/>
  <c r="T117" i="34"/>
  <c r="T5" i="13"/>
  <c r="U117" i="34"/>
  <c r="V117" i="34"/>
  <c r="W117" i="34"/>
  <c r="W5" i="13"/>
  <c r="X117" i="34"/>
  <c r="X5" i="13" s="1"/>
  <c r="Y117" i="34"/>
  <c r="Y5" i="13"/>
  <c r="Z117" i="34"/>
  <c r="Z5" i="13" s="1"/>
  <c r="AA117" i="34"/>
  <c r="AA5" i="13"/>
  <c r="Q117" i="34"/>
  <c r="Q5" i="13"/>
  <c r="P117" i="34"/>
  <c r="P5" i="13" s="1"/>
  <c r="O117" i="34"/>
  <c r="O5" i="13"/>
  <c r="N117" i="34"/>
  <c r="N5" i="13" s="1"/>
  <c r="M117" i="34"/>
  <c r="M5" i="13"/>
  <c r="L117" i="34"/>
  <c r="L5" i="13" s="1"/>
  <c r="K117" i="34"/>
  <c r="K5" i="13"/>
  <c r="J117" i="34"/>
  <c r="J5" i="13" s="1"/>
  <c r="I117" i="34"/>
  <c r="I5" i="13"/>
  <c r="H117" i="34"/>
  <c r="H5" i="13" s="1"/>
  <c r="G117" i="34"/>
  <c r="G5" i="13"/>
  <c r="F117" i="34"/>
  <c r="F5" i="13" s="1"/>
  <c r="E117" i="34"/>
  <c r="E5" i="13"/>
  <c r="D117" i="34"/>
  <c r="D5" i="13" s="1"/>
  <c r="C117" i="34"/>
  <c r="C5" i="13"/>
  <c r="R116" i="34"/>
  <c r="S116" i="34"/>
  <c r="S4" i="13"/>
  <c r="T116" i="34"/>
  <c r="T4" i="13"/>
  <c r="U116" i="34"/>
  <c r="U4" i="13"/>
  <c r="V116" i="34"/>
  <c r="V4" i="13"/>
  <c r="W116" i="34"/>
  <c r="W4" i="13"/>
  <c r="X116" i="34"/>
  <c r="X4" i="13"/>
  <c r="Y116" i="34"/>
  <c r="Y4" i="13"/>
  <c r="Z116" i="34"/>
  <c r="Z4" i="13"/>
  <c r="AA116" i="34"/>
  <c r="AA4" i="13"/>
  <c r="Q116" i="34"/>
  <c r="Q4" i="13"/>
  <c r="P116" i="34"/>
  <c r="P4" i="13"/>
  <c r="O116" i="34"/>
  <c r="O4" i="13"/>
  <c r="N116" i="34"/>
  <c r="N4" i="13"/>
  <c r="M116" i="34"/>
  <c r="M4" i="13"/>
  <c r="L116" i="34"/>
  <c r="L4" i="13"/>
  <c r="K116" i="34"/>
  <c r="K4" i="13"/>
  <c r="J116" i="34"/>
  <c r="J4" i="13"/>
  <c r="I116" i="34"/>
  <c r="I4" i="13"/>
  <c r="H116" i="34"/>
  <c r="H4" i="13"/>
  <c r="G116" i="34"/>
  <c r="G4" i="13"/>
  <c r="F116" i="34"/>
  <c r="F4" i="13"/>
  <c r="E116" i="34"/>
  <c r="E4" i="13"/>
  <c r="D116" i="34"/>
  <c r="D4" i="13"/>
  <c r="C116" i="34"/>
  <c r="C4" i="13"/>
  <c r="R115" i="34"/>
  <c r="R3" i="13"/>
  <c r="S115" i="34"/>
  <c r="U115" i="34"/>
  <c r="U3" i="13" s="1"/>
  <c r="V115" i="34"/>
  <c r="W115" i="34"/>
  <c r="X115" i="34"/>
  <c r="Y115" i="34"/>
  <c r="Y3" i="13" s="1"/>
  <c r="Z115" i="34"/>
  <c r="AA115" i="34"/>
  <c r="V3" i="13"/>
  <c r="W3" i="13"/>
  <c r="X3" i="13"/>
  <c r="Z3" i="13"/>
  <c r="AA3" i="13"/>
  <c r="Q115" i="34"/>
  <c r="Q3" i="13" s="1"/>
  <c r="P115" i="34"/>
  <c r="P3" i="13"/>
  <c r="O115" i="34"/>
  <c r="O3" i="13" s="1"/>
  <c r="N115" i="34"/>
  <c r="N3" i="13"/>
  <c r="M115" i="34"/>
  <c r="M3" i="13" s="1"/>
  <c r="L115" i="34"/>
  <c r="L3" i="13"/>
  <c r="K115" i="34"/>
  <c r="K3" i="13" s="1"/>
  <c r="J115" i="34"/>
  <c r="J3" i="13"/>
  <c r="I115" i="34"/>
  <c r="I3" i="13" s="1"/>
  <c r="H115" i="34"/>
  <c r="H3" i="13"/>
  <c r="G115" i="34"/>
  <c r="G3" i="13" s="1"/>
  <c r="F115" i="34"/>
  <c r="F3" i="13"/>
  <c r="E115" i="34"/>
  <c r="E3" i="13" s="1"/>
  <c r="D115" i="34"/>
  <c r="D3" i="13"/>
  <c r="C115" i="34"/>
  <c r="C3" i="13" s="1"/>
  <c r="R114" i="34"/>
  <c r="R2" i="13"/>
  <c r="S114" i="34"/>
  <c r="S2" i="13" s="1"/>
  <c r="T114" i="34"/>
  <c r="U114" i="34"/>
  <c r="U2" i="13" s="1"/>
  <c r="V114" i="34"/>
  <c r="V2" i="13" s="1"/>
  <c r="X114" i="34"/>
  <c r="Y114" i="34"/>
  <c r="Z114" i="34"/>
  <c r="Z2" i="13" s="1"/>
  <c r="AA114" i="34"/>
  <c r="AA2" i="13" s="1"/>
  <c r="X2" i="13"/>
  <c r="Y2" i="13"/>
  <c r="Q114" i="34"/>
  <c r="Q2" i="13"/>
  <c r="P114" i="34"/>
  <c r="P2" i="13"/>
  <c r="O114" i="34"/>
  <c r="O2" i="13"/>
  <c r="N114" i="34"/>
  <c r="N2" i="13"/>
  <c r="M114" i="34"/>
  <c r="M2" i="13"/>
  <c r="L114" i="34"/>
  <c r="L2" i="13"/>
  <c r="K114" i="34"/>
  <c r="K2" i="13"/>
  <c r="J114" i="34"/>
  <c r="J2" i="13"/>
  <c r="I114" i="34"/>
  <c r="I2" i="13"/>
  <c r="H114" i="34"/>
  <c r="H2" i="13"/>
  <c r="G114" i="34"/>
  <c r="G2" i="13"/>
  <c r="F114" i="34"/>
  <c r="F2" i="13"/>
  <c r="E114" i="34"/>
  <c r="E2" i="13"/>
  <c r="D114" i="34"/>
  <c r="D2" i="13" s="1"/>
  <c r="C114" i="34"/>
  <c r="C2" i="13"/>
  <c r="R109" i="34"/>
  <c r="S109" i="34"/>
  <c r="T109" i="34"/>
  <c r="T6" i="12" s="1"/>
  <c r="V109" i="34"/>
  <c r="W109" i="34"/>
  <c r="X109" i="34"/>
  <c r="X6" i="12" s="1"/>
  <c r="Y109" i="34"/>
  <c r="Y6" i="12" s="1"/>
  <c r="Z109" i="34"/>
  <c r="AA109" i="34"/>
  <c r="V6" i="12"/>
  <c r="W6" i="12"/>
  <c r="Z6" i="12"/>
  <c r="AA6" i="12"/>
  <c r="Q109" i="34"/>
  <c r="Q6" i="12"/>
  <c r="P109" i="34"/>
  <c r="P6" i="12" s="1"/>
  <c r="O109" i="34"/>
  <c r="O6" i="12"/>
  <c r="N109" i="34"/>
  <c r="N6" i="12" s="1"/>
  <c r="M109" i="34"/>
  <c r="M6" i="12"/>
  <c r="L109" i="34"/>
  <c r="L6" i="12" s="1"/>
  <c r="K109" i="34"/>
  <c r="K6" i="12" s="1"/>
  <c r="J109" i="34"/>
  <c r="J6" i="12" s="1"/>
  <c r="I109" i="34"/>
  <c r="I6" i="12"/>
  <c r="H109" i="34"/>
  <c r="H6" i="12" s="1"/>
  <c r="G109" i="34"/>
  <c r="G6" i="12"/>
  <c r="F109" i="34"/>
  <c r="F6" i="12" s="1"/>
  <c r="E109" i="34"/>
  <c r="E6" i="12"/>
  <c r="D109" i="34"/>
  <c r="D6" i="12" s="1"/>
  <c r="C109" i="34"/>
  <c r="C6" i="12" s="1"/>
  <c r="R108" i="34"/>
  <c r="R5" i="12" s="1"/>
  <c r="S108" i="34"/>
  <c r="T108" i="34"/>
  <c r="T5" i="12" s="1"/>
  <c r="U108" i="34"/>
  <c r="V108" i="34"/>
  <c r="W108" i="34"/>
  <c r="W5" i="12" s="1"/>
  <c r="X108" i="34"/>
  <c r="X5" i="12" s="1"/>
  <c r="Y108" i="34"/>
  <c r="Z108" i="34"/>
  <c r="AA108" i="34"/>
  <c r="AA5" i="12" s="1"/>
  <c r="AH108" i="34"/>
  <c r="AH5" i="12" s="1"/>
  <c r="U5" i="12"/>
  <c r="V5" i="12"/>
  <c r="Y5" i="12"/>
  <c r="Z5" i="12"/>
  <c r="Q108" i="34"/>
  <c r="Q5" i="12" s="1"/>
  <c r="P108" i="34"/>
  <c r="P5" i="12"/>
  <c r="O108" i="34"/>
  <c r="O5" i="12" s="1"/>
  <c r="M108" i="34"/>
  <c r="M5" i="12"/>
  <c r="L108" i="34"/>
  <c r="L5" i="12" s="1"/>
  <c r="K108" i="34"/>
  <c r="K5" i="12"/>
  <c r="J108" i="34"/>
  <c r="J5" i="12" s="1"/>
  <c r="I108" i="34"/>
  <c r="I5" i="12"/>
  <c r="H108" i="34"/>
  <c r="H5" i="12" s="1"/>
  <c r="G108" i="34"/>
  <c r="G5" i="12"/>
  <c r="F108" i="34"/>
  <c r="F5" i="12" s="1"/>
  <c r="E108" i="34"/>
  <c r="E5" i="12"/>
  <c r="D108" i="34"/>
  <c r="D5" i="12" s="1"/>
  <c r="C108" i="34"/>
  <c r="C5" i="12"/>
  <c r="B2" i="34"/>
  <c r="R106" i="34"/>
  <c r="S106" i="34"/>
  <c r="S3" i="12"/>
  <c r="T106" i="34"/>
  <c r="T3" i="12" s="1"/>
  <c r="U106" i="34"/>
  <c r="U3" i="12"/>
  <c r="V106" i="34"/>
  <c r="V3" i="12"/>
  <c r="W106" i="34"/>
  <c r="W3" i="12" s="1"/>
  <c r="X106" i="34"/>
  <c r="X3" i="12"/>
  <c r="Y106" i="34"/>
  <c r="Y3" i="12" s="1"/>
  <c r="Z106" i="34"/>
  <c r="Z3" i="12"/>
  <c r="AA106" i="34"/>
  <c r="AA3" i="12" s="1"/>
  <c r="Q106" i="34"/>
  <c r="Q3" i="12"/>
  <c r="P106" i="34"/>
  <c r="P3" i="12" s="1"/>
  <c r="O106" i="34"/>
  <c r="O3" i="12"/>
  <c r="M106" i="34"/>
  <c r="M3" i="12" s="1"/>
  <c r="L106" i="34"/>
  <c r="L3" i="12"/>
  <c r="K106" i="34"/>
  <c r="K3" i="12" s="1"/>
  <c r="J106" i="34"/>
  <c r="J3" i="12"/>
  <c r="I106" i="34"/>
  <c r="I3" i="12" s="1"/>
  <c r="H106" i="34"/>
  <c r="H3" i="12"/>
  <c r="G106" i="34"/>
  <c r="G3" i="12" s="1"/>
  <c r="F106" i="34"/>
  <c r="F3" i="12"/>
  <c r="E106" i="34"/>
  <c r="E3" i="12" s="1"/>
  <c r="D106" i="34"/>
  <c r="D3" i="12"/>
  <c r="C106" i="34"/>
  <c r="C3" i="12" s="1"/>
  <c r="R101" i="34"/>
  <c r="R7" i="11"/>
  <c r="S101" i="34"/>
  <c r="T101" i="34"/>
  <c r="T7" i="11"/>
  <c r="U101" i="34"/>
  <c r="U7" i="11"/>
  <c r="V101" i="34"/>
  <c r="V7" i="11"/>
  <c r="W101" i="34"/>
  <c r="W7" i="11"/>
  <c r="X101" i="34"/>
  <c r="X7" i="11"/>
  <c r="Y101" i="34"/>
  <c r="Y7" i="11"/>
  <c r="Z101" i="34"/>
  <c r="Z7" i="11"/>
  <c r="AA101" i="34"/>
  <c r="AA7" i="11"/>
  <c r="Q101" i="34"/>
  <c r="Q7" i="11"/>
  <c r="P101" i="34"/>
  <c r="P7" i="11"/>
  <c r="O101" i="34"/>
  <c r="O7" i="11"/>
  <c r="N101" i="34"/>
  <c r="N7" i="11"/>
  <c r="M101" i="34"/>
  <c r="M7" i="11" s="1"/>
  <c r="L101" i="34"/>
  <c r="L7" i="11"/>
  <c r="K101" i="34"/>
  <c r="K7" i="11" s="1"/>
  <c r="J101" i="34"/>
  <c r="J7" i="11"/>
  <c r="I101" i="34"/>
  <c r="I7" i="11" s="1"/>
  <c r="H101" i="34"/>
  <c r="H7" i="11"/>
  <c r="G101" i="34"/>
  <c r="G7" i="11" s="1"/>
  <c r="F101" i="34"/>
  <c r="F7" i="11"/>
  <c r="E101" i="34"/>
  <c r="E7" i="11" s="1"/>
  <c r="D101" i="34"/>
  <c r="D7" i="11"/>
  <c r="C101" i="34"/>
  <c r="C7" i="11" s="1"/>
  <c r="R100" i="34"/>
  <c r="R6" i="11"/>
  <c r="S100" i="34"/>
  <c r="S6" i="11" s="1"/>
  <c r="T100" i="34"/>
  <c r="U100" i="34"/>
  <c r="U6" i="11" s="1"/>
  <c r="V100" i="34"/>
  <c r="V6" i="11"/>
  <c r="W100" i="34"/>
  <c r="W6" i="11" s="1"/>
  <c r="X100" i="34"/>
  <c r="X6" i="11"/>
  <c r="Y100" i="34"/>
  <c r="Y6" i="11" s="1"/>
  <c r="Z100" i="34"/>
  <c r="Z6" i="11"/>
  <c r="AA100" i="34"/>
  <c r="AA6" i="11" s="1"/>
  <c r="Q100" i="34"/>
  <c r="Q6" i="11" s="1"/>
  <c r="P100" i="34"/>
  <c r="P6" i="11"/>
  <c r="O100" i="34"/>
  <c r="O6" i="11" s="1"/>
  <c r="N100" i="34"/>
  <c r="N6" i="11"/>
  <c r="M100" i="34"/>
  <c r="M6" i="11" s="1"/>
  <c r="L100" i="34"/>
  <c r="L6" i="11"/>
  <c r="K100" i="34"/>
  <c r="K6" i="11" s="1"/>
  <c r="J100" i="34"/>
  <c r="J6" i="11"/>
  <c r="I100" i="34"/>
  <c r="I6" i="11" s="1"/>
  <c r="H100" i="34"/>
  <c r="H6" i="11"/>
  <c r="G100" i="34"/>
  <c r="G6" i="11" s="1"/>
  <c r="F100" i="34"/>
  <c r="F6" i="11"/>
  <c r="E100" i="34"/>
  <c r="E6" i="11" s="1"/>
  <c r="D100" i="34"/>
  <c r="D6" i="11"/>
  <c r="C100" i="34"/>
  <c r="C6" i="11" s="1"/>
  <c r="S99" i="34"/>
  <c r="S5" i="11"/>
  <c r="T99" i="34"/>
  <c r="U99" i="34"/>
  <c r="V99" i="34"/>
  <c r="W99" i="34"/>
  <c r="X99" i="34"/>
  <c r="Y99" i="34"/>
  <c r="Z99" i="34"/>
  <c r="AA99" i="34"/>
  <c r="V5" i="11"/>
  <c r="W5" i="11"/>
  <c r="X5" i="11"/>
  <c r="Y5" i="11"/>
  <c r="Z5" i="11"/>
  <c r="AA5" i="11"/>
  <c r="Q99" i="34"/>
  <c r="Q5" i="11"/>
  <c r="P99" i="34"/>
  <c r="P5" i="11"/>
  <c r="O99" i="34"/>
  <c r="O5" i="11"/>
  <c r="N99" i="34"/>
  <c r="N5" i="11"/>
  <c r="M99" i="34"/>
  <c r="M5" i="11"/>
  <c r="L99" i="34"/>
  <c r="L5" i="11"/>
  <c r="K99" i="34"/>
  <c r="K5" i="11"/>
  <c r="J99" i="34"/>
  <c r="J5" i="11"/>
  <c r="I99" i="34"/>
  <c r="I5" i="11"/>
  <c r="H99" i="34"/>
  <c r="H5" i="11"/>
  <c r="G99" i="34"/>
  <c r="G5" i="11"/>
  <c r="F99" i="34"/>
  <c r="F5" i="11"/>
  <c r="E99" i="34"/>
  <c r="E5" i="11"/>
  <c r="D99" i="34"/>
  <c r="D5" i="11" s="1"/>
  <c r="C99" i="34"/>
  <c r="C5" i="11"/>
  <c r="R98" i="34"/>
  <c r="S98" i="34"/>
  <c r="S4" i="11"/>
  <c r="T98" i="34"/>
  <c r="V98" i="34"/>
  <c r="V4" i="11"/>
  <c r="W98" i="34"/>
  <c r="W4" i="11" s="1"/>
  <c r="X98" i="34"/>
  <c r="X4" i="11"/>
  <c r="Y98" i="34"/>
  <c r="Y4" i="11" s="1"/>
  <c r="Z98" i="34"/>
  <c r="Z4" i="11"/>
  <c r="AA98" i="34"/>
  <c r="AA4" i="11" s="1"/>
  <c r="Q98" i="34"/>
  <c r="Q4" i="11" s="1"/>
  <c r="P98" i="34"/>
  <c r="P4" i="11"/>
  <c r="O98" i="34"/>
  <c r="O4" i="11" s="1"/>
  <c r="N98" i="34"/>
  <c r="N4" i="11"/>
  <c r="M98" i="34"/>
  <c r="M4" i="11" s="1"/>
  <c r="L98" i="34"/>
  <c r="L4" i="11"/>
  <c r="K98" i="34"/>
  <c r="K4" i="11" s="1"/>
  <c r="J98" i="34"/>
  <c r="J4" i="11"/>
  <c r="I98" i="34"/>
  <c r="I4" i="11" s="1"/>
  <c r="H98" i="34"/>
  <c r="H4" i="11"/>
  <c r="G98" i="34"/>
  <c r="G4" i="11" s="1"/>
  <c r="F98" i="34"/>
  <c r="F4" i="11"/>
  <c r="E98" i="34"/>
  <c r="E4" i="11" s="1"/>
  <c r="D98" i="34"/>
  <c r="D4" i="11"/>
  <c r="C98" i="34"/>
  <c r="C4" i="11" s="1"/>
  <c r="R97" i="34"/>
  <c r="R3" i="11"/>
  <c r="S97" i="34"/>
  <c r="T97" i="34"/>
  <c r="T3" i="11"/>
  <c r="U97" i="34"/>
  <c r="U3" i="11"/>
  <c r="V97" i="34"/>
  <c r="V3" i="11"/>
  <c r="W97" i="34"/>
  <c r="W3" i="11"/>
  <c r="Y97" i="34"/>
  <c r="Y3" i="11"/>
  <c r="Z97" i="34"/>
  <c r="Z3" i="11"/>
  <c r="AA97" i="34"/>
  <c r="AA3" i="11"/>
  <c r="Q97" i="34"/>
  <c r="Q3" i="11"/>
  <c r="P97" i="34"/>
  <c r="P3" i="11"/>
  <c r="O97" i="34"/>
  <c r="O3" i="11"/>
  <c r="N97" i="34"/>
  <c r="N3" i="11"/>
  <c r="M97" i="34"/>
  <c r="M3" i="11"/>
  <c r="L97" i="34"/>
  <c r="L3" i="11"/>
  <c r="K97" i="34"/>
  <c r="K3" i="11"/>
  <c r="J97" i="34"/>
  <c r="J3" i="11"/>
  <c r="I97" i="34"/>
  <c r="I3" i="11"/>
  <c r="H97" i="34"/>
  <c r="H3" i="11"/>
  <c r="G97" i="34"/>
  <c r="G3" i="11"/>
  <c r="F97" i="34"/>
  <c r="F3" i="11"/>
  <c r="E97" i="34"/>
  <c r="E3" i="11"/>
  <c r="D97" i="34"/>
  <c r="D3" i="11"/>
  <c r="C97" i="34"/>
  <c r="C3" i="11"/>
  <c r="R92" i="34"/>
  <c r="R7" i="20"/>
  <c r="S92" i="34"/>
  <c r="S7" i="20"/>
  <c r="T92" i="34"/>
  <c r="U92" i="34"/>
  <c r="U7" i="20" s="1"/>
  <c r="V92" i="34"/>
  <c r="V7" i="20"/>
  <c r="W92" i="34"/>
  <c r="W7" i="20" s="1"/>
  <c r="X92" i="34"/>
  <c r="X7" i="20"/>
  <c r="Y92" i="34"/>
  <c r="Y7" i="20" s="1"/>
  <c r="AA92" i="34"/>
  <c r="AA7" i="20"/>
  <c r="AK92" i="34"/>
  <c r="AK7" i="20" s="1"/>
  <c r="Q92" i="34"/>
  <c r="Q7" i="20" s="1"/>
  <c r="P92" i="34"/>
  <c r="P7" i="20"/>
  <c r="O92" i="34"/>
  <c r="O7" i="20" s="1"/>
  <c r="N92" i="34"/>
  <c r="N7" i="20"/>
  <c r="M92" i="34"/>
  <c r="M7" i="20" s="1"/>
  <c r="L92" i="34"/>
  <c r="L7" i="20"/>
  <c r="K92" i="34"/>
  <c r="K7" i="20" s="1"/>
  <c r="I92" i="34"/>
  <c r="I7" i="20"/>
  <c r="H92" i="34"/>
  <c r="H7" i="20" s="1"/>
  <c r="G92" i="34"/>
  <c r="G7" i="20"/>
  <c r="F92" i="34"/>
  <c r="F7" i="20" s="1"/>
  <c r="E92" i="34"/>
  <c r="E7" i="20"/>
  <c r="D92" i="34"/>
  <c r="D7" i="20" s="1"/>
  <c r="C92" i="34"/>
  <c r="C7" i="20"/>
  <c r="R91" i="34"/>
  <c r="S91" i="34"/>
  <c r="S6" i="20"/>
  <c r="T91" i="34"/>
  <c r="T6" i="20" s="1"/>
  <c r="U91" i="34"/>
  <c r="V91" i="34"/>
  <c r="W91" i="34"/>
  <c r="W6" i="20" s="1"/>
  <c r="X91" i="34"/>
  <c r="Y91" i="34"/>
  <c r="Z91" i="34"/>
  <c r="AA91" i="34"/>
  <c r="AA6" i="20" s="1"/>
  <c r="V6" i="20"/>
  <c r="X6" i="20"/>
  <c r="Y6" i="20"/>
  <c r="Z6" i="20"/>
  <c r="Q91" i="34"/>
  <c r="Q6" i="20"/>
  <c r="P91" i="34"/>
  <c r="P6" i="20"/>
  <c r="O91" i="34"/>
  <c r="O6" i="20"/>
  <c r="N91" i="34"/>
  <c r="N6" i="20"/>
  <c r="L91" i="34"/>
  <c r="L6" i="20"/>
  <c r="K91" i="34"/>
  <c r="K6" i="20"/>
  <c r="J91" i="34"/>
  <c r="J6" i="20"/>
  <c r="I91" i="34"/>
  <c r="I6" i="20"/>
  <c r="H91" i="34"/>
  <c r="H6" i="20"/>
  <c r="G91" i="34"/>
  <c r="G6" i="20"/>
  <c r="F91" i="34"/>
  <c r="F6" i="20"/>
  <c r="E91" i="34"/>
  <c r="E6" i="20" s="1"/>
  <c r="D91" i="34"/>
  <c r="D6" i="20"/>
  <c r="C91" i="34"/>
  <c r="C6" i="20" s="1"/>
  <c r="R90" i="34"/>
  <c r="S90" i="34"/>
  <c r="S5" i="20" s="1"/>
  <c r="T90" i="34"/>
  <c r="T5" i="20"/>
  <c r="U90" i="34"/>
  <c r="U5" i="20" s="1"/>
  <c r="V90" i="34"/>
  <c r="V5" i="20"/>
  <c r="W90" i="34"/>
  <c r="W5" i="20" s="1"/>
  <c r="X90" i="34"/>
  <c r="X5" i="20"/>
  <c r="Y90" i="34"/>
  <c r="Y5" i="20" s="1"/>
  <c r="Z90" i="34"/>
  <c r="Z5" i="20"/>
  <c r="AA90" i="34"/>
  <c r="AA5" i="20" s="1"/>
  <c r="Q90" i="34"/>
  <c r="Q5" i="20"/>
  <c r="O90" i="34"/>
  <c r="O5" i="20" s="1"/>
  <c r="N90" i="34"/>
  <c r="N5" i="20"/>
  <c r="M90" i="34"/>
  <c r="M5" i="20" s="1"/>
  <c r="L90" i="34"/>
  <c r="L5" i="20"/>
  <c r="K90" i="34"/>
  <c r="K5" i="20" s="1"/>
  <c r="J90" i="34"/>
  <c r="J5" i="20"/>
  <c r="I90" i="34"/>
  <c r="I5" i="20" s="1"/>
  <c r="H90" i="34"/>
  <c r="H5" i="20"/>
  <c r="G90" i="34"/>
  <c r="G5" i="20" s="1"/>
  <c r="F90" i="34"/>
  <c r="F5" i="20"/>
  <c r="E90" i="34"/>
  <c r="E5" i="20" s="1"/>
  <c r="D90" i="34"/>
  <c r="D5" i="20"/>
  <c r="C90" i="34"/>
  <c r="C5" i="20" s="1"/>
  <c r="R88" i="34"/>
  <c r="R3" i="20"/>
  <c r="S88" i="34"/>
  <c r="AD88" i="34" s="1"/>
  <c r="T88" i="34"/>
  <c r="T3" i="20"/>
  <c r="U88" i="34"/>
  <c r="U3" i="20"/>
  <c r="V88" i="34"/>
  <c r="V3" i="20"/>
  <c r="W88" i="34"/>
  <c r="W3" i="20"/>
  <c r="X88" i="34"/>
  <c r="X3" i="20"/>
  <c r="Y88" i="34"/>
  <c r="Y3" i="20"/>
  <c r="Z88" i="34"/>
  <c r="Z3" i="20"/>
  <c r="AA88" i="34"/>
  <c r="AA3" i="20"/>
  <c r="AD3" i="20"/>
  <c r="Q88" i="34"/>
  <c r="Q3" i="20"/>
  <c r="P88" i="34"/>
  <c r="P3" i="20"/>
  <c r="O88" i="34"/>
  <c r="O3" i="20"/>
  <c r="N88" i="34"/>
  <c r="N3" i="20"/>
  <c r="M88" i="34"/>
  <c r="M3" i="20"/>
  <c r="L88" i="34"/>
  <c r="L3" i="20"/>
  <c r="J88" i="34"/>
  <c r="J3" i="20"/>
  <c r="I88" i="34"/>
  <c r="I3" i="20"/>
  <c r="H88" i="34"/>
  <c r="H3" i="20"/>
  <c r="G88" i="34"/>
  <c r="G3" i="20"/>
  <c r="F88" i="34"/>
  <c r="F3" i="20" s="1"/>
  <c r="E88" i="34"/>
  <c r="E3" i="20"/>
  <c r="D88" i="34"/>
  <c r="D3" i="20" s="1"/>
  <c r="C88" i="34"/>
  <c r="C3" i="20"/>
  <c r="R79" i="34"/>
  <c r="R3" i="18" s="1"/>
  <c r="S79" i="34"/>
  <c r="S3" i="18"/>
  <c r="T79" i="34"/>
  <c r="U79" i="34"/>
  <c r="U3" i="18"/>
  <c r="V79" i="34"/>
  <c r="V3" i="18" s="1"/>
  <c r="W79" i="34"/>
  <c r="W3" i="18"/>
  <c r="X79" i="34"/>
  <c r="Y79" i="34"/>
  <c r="Y3" i="18"/>
  <c r="Z79" i="34"/>
  <c r="Z3" i="18" s="1"/>
  <c r="AA79" i="34"/>
  <c r="AA3" i="18"/>
  <c r="P79" i="34"/>
  <c r="P3" i="18" s="1"/>
  <c r="O79" i="34"/>
  <c r="O3" i="18"/>
  <c r="N79" i="34"/>
  <c r="N3" i="18" s="1"/>
  <c r="M79" i="34"/>
  <c r="M3" i="18"/>
  <c r="L79" i="34"/>
  <c r="L3" i="18" s="1"/>
  <c r="K79" i="34"/>
  <c r="K3" i="18"/>
  <c r="J79" i="34"/>
  <c r="J3" i="18" s="1"/>
  <c r="I79" i="34"/>
  <c r="I3" i="18"/>
  <c r="H79" i="34"/>
  <c r="H3" i="18" s="1"/>
  <c r="G79" i="34"/>
  <c r="G3" i="18"/>
  <c r="F79" i="34"/>
  <c r="F3" i="18" s="1"/>
  <c r="E79" i="34"/>
  <c r="E3" i="18"/>
  <c r="D79" i="34"/>
  <c r="D3" i="18" s="1"/>
  <c r="C79" i="34"/>
  <c r="C3" i="18"/>
  <c r="R165" i="34"/>
  <c r="S165" i="34"/>
  <c r="S7" i="27"/>
  <c r="T165" i="34"/>
  <c r="T7" i="27" s="1"/>
  <c r="U165" i="34"/>
  <c r="V165" i="34"/>
  <c r="W165" i="34"/>
  <c r="X165" i="34"/>
  <c r="Y165" i="34"/>
  <c r="Z165" i="34"/>
  <c r="AA165" i="34"/>
  <c r="V7" i="27"/>
  <c r="W7" i="27"/>
  <c r="X7" i="27"/>
  <c r="Y7" i="27"/>
  <c r="Z7" i="27"/>
  <c r="AA7" i="27"/>
  <c r="Q165" i="34"/>
  <c r="Q7" i="27"/>
  <c r="P165" i="34"/>
  <c r="P7" i="27" s="1"/>
  <c r="O165" i="34"/>
  <c r="O7" i="27"/>
  <c r="N165" i="34"/>
  <c r="N7" i="27" s="1"/>
  <c r="M165" i="34"/>
  <c r="M7" i="27"/>
  <c r="L165" i="34"/>
  <c r="L7" i="27" s="1"/>
  <c r="K165" i="34"/>
  <c r="K7" i="27"/>
  <c r="J165" i="34"/>
  <c r="J7" i="27" s="1"/>
  <c r="I165" i="34"/>
  <c r="I7" i="27"/>
  <c r="H165" i="34"/>
  <c r="H7" i="27" s="1"/>
  <c r="G165" i="34"/>
  <c r="G7" i="27"/>
  <c r="F165" i="34"/>
  <c r="F7" i="27" s="1"/>
  <c r="E165" i="34"/>
  <c r="E7" i="27"/>
  <c r="D165" i="34"/>
  <c r="D7" i="27" s="1"/>
  <c r="C165" i="34"/>
  <c r="C7" i="27"/>
  <c r="R164" i="34"/>
  <c r="S164" i="34"/>
  <c r="S6" i="27"/>
  <c r="T164" i="34"/>
  <c r="U164" i="34"/>
  <c r="U6" i="27"/>
  <c r="V164" i="34"/>
  <c r="V6" i="27" s="1"/>
  <c r="W164" i="34"/>
  <c r="W6" i="27"/>
  <c r="X164" i="34"/>
  <c r="X6" i="27" s="1"/>
  <c r="Y164" i="34"/>
  <c r="Y6" i="27"/>
  <c r="Z164" i="34"/>
  <c r="Z6" i="27" s="1"/>
  <c r="AA164" i="34"/>
  <c r="AA6" i="27"/>
  <c r="Q164" i="34"/>
  <c r="Q6" i="27" s="1"/>
  <c r="P164" i="34"/>
  <c r="P6" i="27"/>
  <c r="O164" i="34"/>
  <c r="O6" i="27" s="1"/>
  <c r="N164" i="34"/>
  <c r="N6" i="27"/>
  <c r="M164" i="34"/>
  <c r="M6" i="27" s="1"/>
  <c r="L164" i="34"/>
  <c r="L6" i="27"/>
  <c r="K164" i="34"/>
  <c r="K6" i="27" s="1"/>
  <c r="J164" i="34"/>
  <c r="J6" i="27"/>
  <c r="I164" i="34"/>
  <c r="I6" i="27" s="1"/>
  <c r="H164" i="34"/>
  <c r="H6" i="27"/>
  <c r="G164" i="34"/>
  <c r="G6" i="27" s="1"/>
  <c r="F164" i="34"/>
  <c r="F6" i="27"/>
  <c r="E164" i="34"/>
  <c r="E6" i="27" s="1"/>
  <c r="D164" i="34"/>
  <c r="D6" i="27"/>
  <c r="C164" i="34"/>
  <c r="C6" i="27" s="1"/>
  <c r="R163" i="34"/>
  <c r="R5" i="27"/>
  <c r="S163" i="34"/>
  <c r="T163" i="34"/>
  <c r="T5" i="27"/>
  <c r="U163" i="34"/>
  <c r="U5" i="27"/>
  <c r="V163" i="34"/>
  <c r="V5" i="27"/>
  <c r="W163" i="34"/>
  <c r="W5" i="27"/>
  <c r="X163" i="34"/>
  <c r="X5" i="27"/>
  <c r="Y163" i="34"/>
  <c r="Y5" i="27"/>
  <c r="Z163" i="34"/>
  <c r="Z5" i="27"/>
  <c r="AA163" i="34"/>
  <c r="AA5" i="27"/>
  <c r="Q163" i="34"/>
  <c r="Q5" i="27" s="1"/>
  <c r="P163" i="34"/>
  <c r="P5" i="27"/>
  <c r="O163" i="34"/>
  <c r="O5" i="27" s="1"/>
  <c r="N163" i="34"/>
  <c r="N5" i="27"/>
  <c r="M163" i="34"/>
  <c r="M5" i="27" s="1"/>
  <c r="L163" i="34"/>
  <c r="L5" i="27"/>
  <c r="K163" i="34"/>
  <c r="K5" i="27" s="1"/>
  <c r="J163" i="34"/>
  <c r="J5" i="27"/>
  <c r="I163" i="34"/>
  <c r="I5" i="27" s="1"/>
  <c r="H163" i="34"/>
  <c r="H5" i="27"/>
  <c r="G163" i="34"/>
  <c r="G5" i="27" s="1"/>
  <c r="F163" i="34"/>
  <c r="F5" i="27"/>
  <c r="E163" i="34"/>
  <c r="E5" i="27" s="1"/>
  <c r="D163" i="34"/>
  <c r="D5" i="27"/>
  <c r="C163" i="34"/>
  <c r="C5" i="27" s="1"/>
  <c r="R162" i="34"/>
  <c r="R4" i="27"/>
  <c r="S162" i="34"/>
  <c r="S4" i="27" s="1"/>
  <c r="T162" i="34"/>
  <c r="U162" i="34"/>
  <c r="V162" i="34"/>
  <c r="V4" i="27"/>
  <c r="W162" i="34"/>
  <c r="W4" i="27" s="1"/>
  <c r="X162" i="34"/>
  <c r="X4" i="27"/>
  <c r="Y162" i="34"/>
  <c r="Y4" i="27" s="1"/>
  <c r="Z162" i="34"/>
  <c r="Z4" i="27"/>
  <c r="AA162" i="34"/>
  <c r="AA4" i="27" s="1"/>
  <c r="Q162" i="34"/>
  <c r="Q4" i="27" s="1"/>
  <c r="P162" i="34"/>
  <c r="P4" i="27"/>
  <c r="O162" i="34"/>
  <c r="O4" i="27" s="1"/>
  <c r="N162" i="34"/>
  <c r="N4" i="27"/>
  <c r="M162" i="34"/>
  <c r="M4" i="27" s="1"/>
  <c r="L162" i="34"/>
  <c r="L4" i="27"/>
  <c r="K162" i="34"/>
  <c r="K4" i="27" s="1"/>
  <c r="J162" i="34"/>
  <c r="J4" i="27"/>
  <c r="I162" i="34"/>
  <c r="I4" i="27" s="1"/>
  <c r="H162" i="34"/>
  <c r="H4" i="27"/>
  <c r="G162" i="34"/>
  <c r="G4" i="27" s="1"/>
  <c r="F162" i="34"/>
  <c r="F4" i="27"/>
  <c r="E162" i="34"/>
  <c r="E4" i="27" s="1"/>
  <c r="D162" i="34"/>
  <c r="D4" i="27"/>
  <c r="C162" i="34"/>
  <c r="C4" i="27" s="1"/>
  <c r="R161" i="34"/>
  <c r="R3" i="27"/>
  <c r="S161" i="34"/>
  <c r="T161" i="34"/>
  <c r="T3" i="27"/>
  <c r="U161" i="34"/>
  <c r="V161" i="34"/>
  <c r="W161" i="34"/>
  <c r="X161" i="34"/>
  <c r="Y161" i="34"/>
  <c r="Y3" i="27" s="1"/>
  <c r="Z161" i="34"/>
  <c r="AA161" i="34"/>
  <c r="V3" i="27"/>
  <c r="W3" i="27"/>
  <c r="X3" i="27"/>
  <c r="Z3" i="27"/>
  <c r="AA3" i="27"/>
  <c r="Q161" i="34"/>
  <c r="Q3" i="27"/>
  <c r="P161" i="34"/>
  <c r="P3" i="27"/>
  <c r="O161" i="34"/>
  <c r="O3" i="27"/>
  <c r="N161" i="34"/>
  <c r="N3" i="27"/>
  <c r="M161" i="34"/>
  <c r="M3" i="27"/>
  <c r="L161" i="34"/>
  <c r="L3" i="27"/>
  <c r="K161" i="34"/>
  <c r="K3" i="27"/>
  <c r="J161" i="34"/>
  <c r="J3" i="27"/>
  <c r="I161" i="34"/>
  <c r="I3" i="27"/>
  <c r="H161" i="34"/>
  <c r="H3" i="27"/>
  <c r="G161" i="34"/>
  <c r="G3" i="27"/>
  <c r="F161" i="34"/>
  <c r="F3" i="27"/>
  <c r="E161" i="34"/>
  <c r="E3" i="27"/>
  <c r="D161" i="34"/>
  <c r="D3" i="27"/>
  <c r="C161" i="34"/>
  <c r="C3" i="27"/>
  <c r="R160" i="34"/>
  <c r="S160" i="34"/>
  <c r="S2" i="27" s="1"/>
  <c r="T160" i="34"/>
  <c r="T2" i="27"/>
  <c r="U160" i="34"/>
  <c r="U2" i="27" s="1"/>
  <c r="V160" i="34"/>
  <c r="V2" i="27"/>
  <c r="W160" i="34"/>
  <c r="W2" i="27" s="1"/>
  <c r="X160" i="34"/>
  <c r="X2" i="27"/>
  <c r="Y160" i="34"/>
  <c r="Y2" i="27" s="1"/>
  <c r="Z160" i="34"/>
  <c r="Z2" i="27"/>
  <c r="AA160" i="34"/>
  <c r="AA2" i="27" s="1"/>
  <c r="Q160" i="34"/>
  <c r="Q2" i="27" s="1"/>
  <c r="P160" i="34"/>
  <c r="P2" i="27"/>
  <c r="O160" i="34"/>
  <c r="O2" i="27" s="1"/>
  <c r="N160" i="34"/>
  <c r="N2" i="27"/>
  <c r="M160" i="34"/>
  <c r="M2" i="27" s="1"/>
  <c r="L160" i="34"/>
  <c r="L2" i="27"/>
  <c r="K160" i="34"/>
  <c r="K2" i="27" s="1"/>
  <c r="J160" i="34"/>
  <c r="J2" i="27"/>
  <c r="I160" i="34"/>
  <c r="I2" i="27" s="1"/>
  <c r="H160" i="34"/>
  <c r="H2" i="27"/>
  <c r="G160" i="34"/>
  <c r="G2" i="27" s="1"/>
  <c r="F160" i="34"/>
  <c r="F2" i="27"/>
  <c r="E160" i="34"/>
  <c r="E2" i="27" s="1"/>
  <c r="D160" i="34"/>
  <c r="D2" i="27"/>
  <c r="C160" i="34"/>
  <c r="C2" i="27" s="1"/>
  <c r="R156" i="34"/>
  <c r="R7" i="26"/>
  <c r="S156" i="34"/>
  <c r="T156" i="34"/>
  <c r="T7" i="26"/>
  <c r="U156" i="34"/>
  <c r="U7" i="26" s="1"/>
  <c r="V156" i="34"/>
  <c r="V7" i="26"/>
  <c r="W156" i="34"/>
  <c r="W7" i="26" s="1"/>
  <c r="X156" i="34"/>
  <c r="X7" i="26"/>
  <c r="Y156" i="34"/>
  <c r="Z156" i="34"/>
  <c r="Z7" i="26"/>
  <c r="AA156" i="34"/>
  <c r="AA7" i="26" s="1"/>
  <c r="Q156" i="34"/>
  <c r="Q7" i="26"/>
  <c r="P156" i="34"/>
  <c r="P7" i="26" s="1"/>
  <c r="O156" i="34"/>
  <c r="O7" i="26"/>
  <c r="N156" i="34"/>
  <c r="N7" i="26" s="1"/>
  <c r="M156" i="34"/>
  <c r="M7" i="26"/>
  <c r="L156" i="34"/>
  <c r="L7" i="26" s="1"/>
  <c r="K156" i="34"/>
  <c r="K7" i="26"/>
  <c r="J156" i="34"/>
  <c r="J7" i="26" s="1"/>
  <c r="I156" i="34"/>
  <c r="I7" i="26"/>
  <c r="H156" i="34"/>
  <c r="H7" i="26" s="1"/>
  <c r="G156" i="34"/>
  <c r="G7" i="26"/>
  <c r="F156" i="34"/>
  <c r="F7" i="26" s="1"/>
  <c r="E156" i="34"/>
  <c r="E7" i="26"/>
  <c r="D156" i="34"/>
  <c r="D7" i="26" s="1"/>
  <c r="C156" i="34"/>
  <c r="C7" i="26"/>
  <c r="R155" i="34"/>
  <c r="S155" i="34"/>
  <c r="S6" i="26"/>
  <c r="T155" i="34"/>
  <c r="U155" i="34"/>
  <c r="U6" i="26" s="1"/>
  <c r="V155" i="34"/>
  <c r="V6" i="26"/>
  <c r="W155" i="34"/>
  <c r="W6" i="26" s="1"/>
  <c r="X155" i="34"/>
  <c r="X6" i="26"/>
  <c r="Y155" i="34"/>
  <c r="Y6" i="26" s="1"/>
  <c r="Z155" i="34"/>
  <c r="Z6" i="26"/>
  <c r="AA155" i="34"/>
  <c r="AA6" i="26" s="1"/>
  <c r="Q155" i="34"/>
  <c r="Q6" i="26" s="1"/>
  <c r="P155" i="34"/>
  <c r="P6" i="26"/>
  <c r="O155" i="34"/>
  <c r="O6" i="26" s="1"/>
  <c r="N155" i="34"/>
  <c r="N6" i="26"/>
  <c r="M155" i="34"/>
  <c r="M6" i="26" s="1"/>
  <c r="L155" i="34"/>
  <c r="L6" i="26"/>
  <c r="K155" i="34"/>
  <c r="K6" i="26" s="1"/>
  <c r="J155" i="34"/>
  <c r="J6" i="26"/>
  <c r="I155" i="34"/>
  <c r="I6" i="26" s="1"/>
  <c r="H155" i="34"/>
  <c r="H6" i="26"/>
  <c r="G155" i="34"/>
  <c r="G6" i="26" s="1"/>
  <c r="F155" i="34"/>
  <c r="F6" i="26"/>
  <c r="E155" i="34"/>
  <c r="E6" i="26" s="1"/>
  <c r="D155" i="34"/>
  <c r="D6" i="26"/>
  <c r="C155" i="34"/>
  <c r="C6" i="26" s="1"/>
  <c r="R154" i="34"/>
  <c r="R5" i="26"/>
  <c r="S154" i="34"/>
  <c r="T154" i="34"/>
  <c r="T5" i="26"/>
  <c r="U154" i="34"/>
  <c r="V154" i="34"/>
  <c r="W154" i="34"/>
  <c r="X154" i="34"/>
  <c r="Y154" i="34"/>
  <c r="Z154" i="34"/>
  <c r="AA154" i="34"/>
  <c r="V5" i="26"/>
  <c r="W5" i="26"/>
  <c r="X5" i="26"/>
  <c r="Y5" i="26"/>
  <c r="Z5" i="26"/>
  <c r="AA5" i="26"/>
  <c r="Q154" i="34"/>
  <c r="Q5" i="26" s="1"/>
  <c r="P154" i="34"/>
  <c r="P5" i="26"/>
  <c r="O154" i="34"/>
  <c r="O5" i="26" s="1"/>
  <c r="N154" i="34"/>
  <c r="N5" i="26"/>
  <c r="M154" i="34"/>
  <c r="M5" i="26" s="1"/>
  <c r="L154" i="34"/>
  <c r="L5" i="26"/>
  <c r="K154" i="34"/>
  <c r="K5" i="26" s="1"/>
  <c r="J154" i="34"/>
  <c r="J5" i="26"/>
  <c r="I154" i="34"/>
  <c r="I5" i="26" s="1"/>
  <c r="H154" i="34"/>
  <c r="H5" i="26"/>
  <c r="G154" i="34"/>
  <c r="G5" i="26" s="1"/>
  <c r="F154" i="34"/>
  <c r="F5" i="26"/>
  <c r="E154" i="34"/>
  <c r="E5" i="26" s="1"/>
  <c r="D154" i="34"/>
  <c r="D5" i="26"/>
  <c r="C154" i="34"/>
  <c r="C5" i="26" s="1"/>
  <c r="R152" i="34"/>
  <c r="S152" i="34"/>
  <c r="S3" i="26"/>
  <c r="T152" i="34"/>
  <c r="U152" i="34"/>
  <c r="U3" i="26"/>
  <c r="V152" i="34"/>
  <c r="W152" i="34"/>
  <c r="W3" i="26"/>
  <c r="X152" i="34"/>
  <c r="X3" i="26" s="1"/>
  <c r="Y152" i="34"/>
  <c r="Y3" i="26"/>
  <c r="Z152" i="34"/>
  <c r="Z3" i="26" s="1"/>
  <c r="AA152" i="34"/>
  <c r="AA3" i="26"/>
  <c r="Q152" i="34"/>
  <c r="Q3" i="26"/>
  <c r="P152" i="34"/>
  <c r="P3" i="26" s="1"/>
  <c r="O152" i="34"/>
  <c r="O3" i="26"/>
  <c r="N152" i="34"/>
  <c r="N3" i="26" s="1"/>
  <c r="M152" i="34"/>
  <c r="M3" i="26"/>
  <c r="L152" i="34"/>
  <c r="L3" i="26" s="1"/>
  <c r="K152" i="34"/>
  <c r="K3" i="26"/>
  <c r="J152" i="34"/>
  <c r="J3" i="26" s="1"/>
  <c r="I152" i="34"/>
  <c r="I3" i="26"/>
  <c r="H152" i="34"/>
  <c r="H3" i="26" s="1"/>
  <c r="G152" i="34"/>
  <c r="G3" i="26"/>
  <c r="F152" i="34"/>
  <c r="F3" i="26" s="1"/>
  <c r="E152" i="34"/>
  <c r="E3" i="26"/>
  <c r="D152" i="34"/>
  <c r="D3" i="26" s="1"/>
  <c r="C152" i="34"/>
  <c r="C3" i="26"/>
  <c r="R147" i="34"/>
  <c r="S147" i="34"/>
  <c r="S7" i="25"/>
  <c r="T147" i="34"/>
  <c r="T7" i="25" s="1"/>
  <c r="U147" i="34"/>
  <c r="U7" i="25"/>
  <c r="V147" i="34"/>
  <c r="V7" i="25" s="1"/>
  <c r="W147" i="34"/>
  <c r="W7" i="25"/>
  <c r="X147" i="34"/>
  <c r="X7" i="25" s="1"/>
  <c r="Y147" i="34"/>
  <c r="Y7" i="25"/>
  <c r="Z147" i="34"/>
  <c r="Z7" i="25" s="1"/>
  <c r="AA147" i="34"/>
  <c r="AA7" i="25"/>
  <c r="AD147" i="34"/>
  <c r="AD7" i="25" s="1"/>
  <c r="Q147" i="34"/>
  <c r="Q7" i="25"/>
  <c r="P147" i="34"/>
  <c r="P7" i="25" s="1"/>
  <c r="O147" i="34"/>
  <c r="O7" i="25"/>
  <c r="N147" i="34"/>
  <c r="N7" i="25" s="1"/>
  <c r="M147" i="34"/>
  <c r="M7" i="25"/>
  <c r="L147" i="34"/>
  <c r="L7" i="25" s="1"/>
  <c r="K147" i="34"/>
  <c r="K7" i="25"/>
  <c r="J147" i="34"/>
  <c r="J7" i="25" s="1"/>
  <c r="I147" i="34"/>
  <c r="I7" i="25"/>
  <c r="H147" i="34"/>
  <c r="H7" i="25" s="1"/>
  <c r="G147" i="34"/>
  <c r="G7" i="25"/>
  <c r="F147" i="34"/>
  <c r="F7" i="25" s="1"/>
  <c r="E147" i="34"/>
  <c r="E7" i="25"/>
  <c r="D147" i="34"/>
  <c r="D7" i="25" s="1"/>
  <c r="C147" i="34"/>
  <c r="C7" i="25"/>
  <c r="R146" i="34"/>
  <c r="R6" i="25" s="1"/>
  <c r="S146" i="34"/>
  <c r="T146" i="34"/>
  <c r="T6" i="25"/>
  <c r="U146" i="34"/>
  <c r="U6" i="25" s="1"/>
  <c r="V146" i="34"/>
  <c r="V6" i="25"/>
  <c r="W146" i="34"/>
  <c r="W6" i="25" s="1"/>
  <c r="X146" i="34"/>
  <c r="X6" i="25"/>
  <c r="Y146" i="34"/>
  <c r="Y6" i="25" s="1"/>
  <c r="Z146" i="34"/>
  <c r="Z6" i="25" s="1"/>
  <c r="AA146" i="34"/>
  <c r="AK146" i="34" s="1"/>
  <c r="AK6" i="25" s="1"/>
  <c r="Q146" i="34"/>
  <c r="Q6" i="25" s="1"/>
  <c r="P146" i="34"/>
  <c r="P6" i="25" s="1"/>
  <c r="O146" i="34"/>
  <c r="O6" i="25" s="1"/>
  <c r="N146" i="34"/>
  <c r="N6" i="25" s="1"/>
  <c r="M146" i="34"/>
  <c r="M6" i="25" s="1"/>
  <c r="L146" i="34"/>
  <c r="L6" i="25" s="1"/>
  <c r="K146" i="34"/>
  <c r="K6" i="25" s="1"/>
  <c r="J146" i="34"/>
  <c r="J6" i="25" s="1"/>
  <c r="I146" i="34"/>
  <c r="I6" i="25" s="1"/>
  <c r="H146" i="34"/>
  <c r="H6" i="25" s="1"/>
  <c r="G146" i="34"/>
  <c r="G6" i="25" s="1"/>
  <c r="F146" i="34"/>
  <c r="F6" i="25" s="1"/>
  <c r="E146" i="34"/>
  <c r="E6" i="25" s="1"/>
  <c r="D146" i="34"/>
  <c r="D6" i="25" s="1"/>
  <c r="C146" i="34"/>
  <c r="C6" i="25" s="1"/>
  <c r="R145" i="34"/>
  <c r="S145" i="34"/>
  <c r="S5" i="25" s="1"/>
  <c r="T145" i="34"/>
  <c r="U145" i="34"/>
  <c r="V145" i="34"/>
  <c r="V5" i="25" s="1"/>
  <c r="W145" i="34"/>
  <c r="X145" i="34"/>
  <c r="X5" i="25" s="1"/>
  <c r="Y145" i="34"/>
  <c r="Z145" i="34"/>
  <c r="Z5" i="25" s="1"/>
  <c r="AA145" i="34"/>
  <c r="AJ145" i="34"/>
  <c r="AJ5" i="25" s="1"/>
  <c r="U5" i="25"/>
  <c r="W5" i="25"/>
  <c r="Y5" i="25"/>
  <c r="AA5" i="25"/>
  <c r="Q145" i="34"/>
  <c r="Q5" i="25"/>
  <c r="P145" i="34"/>
  <c r="P5" i="25"/>
  <c r="O145" i="34"/>
  <c r="O5" i="25"/>
  <c r="N145" i="34"/>
  <c r="N5" i="25"/>
  <c r="M145" i="34"/>
  <c r="M5" i="25"/>
  <c r="L145" i="34"/>
  <c r="L5" i="25"/>
  <c r="K145" i="34"/>
  <c r="K5" i="25"/>
  <c r="J145" i="34"/>
  <c r="J5" i="25"/>
  <c r="I145" i="34"/>
  <c r="I5" i="25"/>
  <c r="H145" i="34"/>
  <c r="H5" i="25"/>
  <c r="G145" i="34"/>
  <c r="G5" i="25"/>
  <c r="F145" i="34"/>
  <c r="F5" i="25"/>
  <c r="E145" i="34"/>
  <c r="E5" i="25"/>
  <c r="D145" i="34"/>
  <c r="D5" i="25"/>
  <c r="C145" i="34"/>
  <c r="C5" i="25"/>
  <c r="R144" i="34"/>
  <c r="S144" i="34"/>
  <c r="T144" i="34"/>
  <c r="T4" i="25" s="1"/>
  <c r="U144" i="34"/>
  <c r="U4" i="25" s="1"/>
  <c r="V144" i="34"/>
  <c r="V4" i="25" s="1"/>
  <c r="W144" i="34"/>
  <c r="W4" i="25" s="1"/>
  <c r="X144" i="34"/>
  <c r="X4" i="25" s="1"/>
  <c r="Y144" i="34"/>
  <c r="Y4" i="25" s="1"/>
  <c r="Z144" i="34"/>
  <c r="Z4" i="25" s="1"/>
  <c r="AA144" i="34"/>
  <c r="AA4" i="25" s="1"/>
  <c r="Q144" i="34"/>
  <c r="Q4" i="25" s="1"/>
  <c r="P144" i="34"/>
  <c r="P4" i="25" s="1"/>
  <c r="O144" i="34"/>
  <c r="O4" i="25" s="1"/>
  <c r="N144" i="34"/>
  <c r="N4" i="25" s="1"/>
  <c r="M144" i="34"/>
  <c r="M4" i="25" s="1"/>
  <c r="L144" i="34"/>
  <c r="L4" i="25" s="1"/>
  <c r="K144" i="34"/>
  <c r="K4" i="25" s="1"/>
  <c r="J144" i="34"/>
  <c r="J4" i="25" s="1"/>
  <c r="I144" i="34"/>
  <c r="I4" i="25" s="1"/>
  <c r="H144" i="34"/>
  <c r="H4" i="25" s="1"/>
  <c r="G144" i="34"/>
  <c r="G4" i="25" s="1"/>
  <c r="F144" i="34"/>
  <c r="F4" i="25" s="1"/>
  <c r="E144" i="34"/>
  <c r="E4" i="25" s="1"/>
  <c r="D144" i="34"/>
  <c r="D4" i="25" s="1"/>
  <c r="C144" i="34"/>
  <c r="C4" i="25" s="1"/>
  <c r="R143" i="34"/>
  <c r="AD143" i="34" s="1"/>
  <c r="AD3" i="25" s="1"/>
  <c r="S143" i="34"/>
  <c r="S3" i="25"/>
  <c r="T143" i="34"/>
  <c r="T3" i="25"/>
  <c r="U143" i="34"/>
  <c r="U3" i="25"/>
  <c r="V143" i="34"/>
  <c r="V3" i="25"/>
  <c r="W143" i="34"/>
  <c r="W3" i="25"/>
  <c r="X143" i="34"/>
  <c r="X3" i="25"/>
  <c r="Y143" i="34"/>
  <c r="Y3" i="25"/>
  <c r="Z143" i="34"/>
  <c r="Z3" i="25"/>
  <c r="AA143" i="34"/>
  <c r="AA3" i="25"/>
  <c r="Q143" i="34"/>
  <c r="Q3" i="25"/>
  <c r="P143" i="34"/>
  <c r="P3" i="25"/>
  <c r="O143" i="34"/>
  <c r="O3" i="25"/>
  <c r="N143" i="34"/>
  <c r="N3" i="25"/>
  <c r="M143" i="34"/>
  <c r="M3" i="25"/>
  <c r="L143" i="34"/>
  <c r="L3" i="25"/>
  <c r="K143" i="34"/>
  <c r="K3" i="25"/>
  <c r="J143" i="34"/>
  <c r="J3" i="25"/>
  <c r="I143" i="34"/>
  <c r="I3" i="25"/>
  <c r="H143" i="34"/>
  <c r="H3" i="25"/>
  <c r="G143" i="34"/>
  <c r="G3" i="25"/>
  <c r="F143" i="34"/>
  <c r="F3" i="25"/>
  <c r="E143" i="34"/>
  <c r="E3" i="25"/>
  <c r="D143" i="34"/>
  <c r="D3" i="25"/>
  <c r="C143" i="34"/>
  <c r="C3" i="25"/>
  <c r="R138" i="34"/>
  <c r="R7" i="24"/>
  <c r="S138" i="34"/>
  <c r="T138" i="34"/>
  <c r="U138" i="34"/>
  <c r="U7" i="24" s="1"/>
  <c r="V138" i="34"/>
  <c r="V7" i="24" s="1"/>
  <c r="W138" i="34"/>
  <c r="W7" i="24" s="1"/>
  <c r="X138" i="34"/>
  <c r="X7" i="24" s="1"/>
  <c r="Y138" i="34"/>
  <c r="Y7" i="24" s="1"/>
  <c r="Z138" i="34"/>
  <c r="Z7" i="24" s="1"/>
  <c r="AA138" i="34"/>
  <c r="AA7" i="24" s="1"/>
  <c r="AG138" i="34"/>
  <c r="AG7" i="24" s="1"/>
  <c r="Q138" i="34"/>
  <c r="Q7" i="24" s="1"/>
  <c r="P138" i="34"/>
  <c r="P7" i="24" s="1"/>
  <c r="O138" i="34"/>
  <c r="O7" i="24" s="1"/>
  <c r="N138" i="34"/>
  <c r="N7" i="24" s="1"/>
  <c r="M138" i="34"/>
  <c r="M7" i="24" s="1"/>
  <c r="L138" i="34"/>
  <c r="L7" i="24" s="1"/>
  <c r="K138" i="34"/>
  <c r="K7" i="24" s="1"/>
  <c r="J138" i="34"/>
  <c r="J7" i="24" s="1"/>
  <c r="I138" i="34"/>
  <c r="I7" i="24" s="1"/>
  <c r="H138" i="34"/>
  <c r="H7" i="24" s="1"/>
  <c r="G138" i="34"/>
  <c r="G7" i="24" s="1"/>
  <c r="F138" i="34"/>
  <c r="F7" i="24" s="1"/>
  <c r="E138" i="34"/>
  <c r="E7" i="24" s="1"/>
  <c r="D138" i="34"/>
  <c r="D7" i="24" s="1"/>
  <c r="C138" i="34"/>
  <c r="C7" i="24" s="1"/>
  <c r="R137" i="34"/>
  <c r="S137" i="34"/>
  <c r="T137" i="34"/>
  <c r="U137" i="34"/>
  <c r="V137" i="34"/>
  <c r="V6" i="24" s="1"/>
  <c r="W137" i="34"/>
  <c r="X137" i="34"/>
  <c r="X6" i="24" s="1"/>
  <c r="Y137" i="34"/>
  <c r="Z137" i="34"/>
  <c r="Z6" i="24" s="1"/>
  <c r="AA137" i="34"/>
  <c r="U6" i="24"/>
  <c r="W6" i="24"/>
  <c r="Y6" i="24"/>
  <c r="AA6" i="24"/>
  <c r="Q137" i="34"/>
  <c r="Q6" i="24"/>
  <c r="P137" i="34"/>
  <c r="P6" i="24"/>
  <c r="O137" i="34"/>
  <c r="O6" i="24"/>
  <c r="N137" i="34"/>
  <c r="N6" i="24"/>
  <c r="M137" i="34"/>
  <c r="M6" i="24"/>
  <c r="L137" i="34"/>
  <c r="L6" i="24"/>
  <c r="K137" i="34"/>
  <c r="K6" i="24"/>
  <c r="J137" i="34"/>
  <c r="J6" i="24"/>
  <c r="I137" i="34"/>
  <c r="I6" i="24"/>
  <c r="H137" i="34"/>
  <c r="H6" i="24"/>
  <c r="G137" i="34"/>
  <c r="G6" i="24"/>
  <c r="F137" i="34"/>
  <c r="F6" i="24"/>
  <c r="E137" i="34"/>
  <c r="E6" i="24"/>
  <c r="D137" i="34"/>
  <c r="D6" i="24"/>
  <c r="C137" i="34"/>
  <c r="C6" i="24"/>
  <c r="R136" i="34"/>
  <c r="R5" i="24"/>
  <c r="S136" i="34"/>
  <c r="AH136" i="34" s="1"/>
  <c r="AH5" i="24" s="1"/>
  <c r="S5" i="24"/>
  <c r="T136" i="34"/>
  <c r="T5" i="24"/>
  <c r="U136" i="34"/>
  <c r="U5" i="24"/>
  <c r="V136" i="34"/>
  <c r="V5" i="24"/>
  <c r="W136" i="34"/>
  <c r="W5" i="24"/>
  <c r="X136" i="34"/>
  <c r="X5" i="24"/>
  <c r="Y136" i="34"/>
  <c r="Y5" i="24"/>
  <c r="Z136" i="34"/>
  <c r="Z5" i="24"/>
  <c r="AA136" i="34"/>
  <c r="AA5" i="24"/>
  <c r="AD136" i="34"/>
  <c r="AD5" i="24"/>
  <c r="Q136" i="34"/>
  <c r="Q5" i="24"/>
  <c r="P136" i="34"/>
  <c r="P5" i="24"/>
  <c r="O136" i="34"/>
  <c r="O5" i="24"/>
  <c r="N136" i="34"/>
  <c r="N5" i="24"/>
  <c r="M136" i="34"/>
  <c r="M5" i="24"/>
  <c r="L136" i="34"/>
  <c r="L5" i="24"/>
  <c r="K136" i="34"/>
  <c r="K5" i="24"/>
  <c r="J136" i="34"/>
  <c r="J5" i="24"/>
  <c r="I136" i="34"/>
  <c r="I5" i="24"/>
  <c r="H136" i="34"/>
  <c r="H5" i="24"/>
  <c r="G136" i="34"/>
  <c r="G5" i="24"/>
  <c r="F136" i="34"/>
  <c r="F5" i="24"/>
  <c r="E136" i="34"/>
  <c r="E5" i="24"/>
  <c r="D136" i="34"/>
  <c r="D5" i="24"/>
  <c r="C136" i="34"/>
  <c r="C5" i="24"/>
  <c r="R134" i="34"/>
  <c r="AG134" i="34" s="1"/>
  <c r="AG3" i="24" s="1"/>
  <c r="R3" i="24"/>
  <c r="S134" i="34"/>
  <c r="S3" i="24"/>
  <c r="T134" i="34"/>
  <c r="T3" i="24"/>
  <c r="U134" i="34"/>
  <c r="U3" i="24"/>
  <c r="V134" i="34"/>
  <c r="V3" i="24"/>
  <c r="W134" i="34"/>
  <c r="W3" i="24"/>
  <c r="X134" i="34"/>
  <c r="X3" i="24"/>
  <c r="Y134" i="34"/>
  <c r="Y3" i="24"/>
  <c r="Z134" i="34"/>
  <c r="Z3" i="24"/>
  <c r="AA134" i="34"/>
  <c r="AA3" i="24"/>
  <c r="AK134" i="34"/>
  <c r="AK3" i="24"/>
  <c r="AC134" i="34"/>
  <c r="AC3" i="24"/>
  <c r="Q134" i="34"/>
  <c r="Q3" i="24"/>
  <c r="P134" i="34"/>
  <c r="P3" i="24"/>
  <c r="O134" i="34"/>
  <c r="O3" i="24"/>
  <c r="N134" i="34"/>
  <c r="N3" i="24"/>
  <c r="M134" i="34"/>
  <c r="M3" i="24"/>
  <c r="L134" i="34"/>
  <c r="L3" i="24"/>
  <c r="K134" i="34"/>
  <c r="K3" i="24"/>
  <c r="J134" i="34"/>
  <c r="J3" i="24"/>
  <c r="I134" i="34"/>
  <c r="I3" i="24"/>
  <c r="H134" i="34"/>
  <c r="H3" i="24"/>
  <c r="G134" i="34"/>
  <c r="G3" i="24"/>
  <c r="F134" i="34"/>
  <c r="F3" i="24"/>
  <c r="E134" i="34"/>
  <c r="E3" i="24"/>
  <c r="D134" i="34"/>
  <c r="D3" i="24"/>
  <c r="C134" i="34"/>
  <c r="C3" i="24"/>
  <c r="R125" i="34"/>
  <c r="AH125" i="34" s="1"/>
  <c r="AH3" i="23" s="1"/>
  <c r="R3" i="23"/>
  <c r="S125" i="34"/>
  <c r="S3" i="23"/>
  <c r="T125" i="34"/>
  <c r="T3" i="23"/>
  <c r="U125" i="34"/>
  <c r="U3" i="23"/>
  <c r="V125" i="34"/>
  <c r="V3" i="23"/>
  <c r="W125" i="34"/>
  <c r="W3" i="23"/>
  <c r="X125" i="34"/>
  <c r="X3" i="23"/>
  <c r="Y125" i="34"/>
  <c r="Y3" i="23"/>
  <c r="Z125" i="34"/>
  <c r="Z3" i="23"/>
  <c r="AA125" i="34"/>
  <c r="AA3" i="23"/>
  <c r="AD125" i="34"/>
  <c r="AD3" i="23"/>
  <c r="AB125" i="34"/>
  <c r="AB3" i="23"/>
  <c r="D125" i="34"/>
  <c r="D3" i="23"/>
  <c r="E125" i="34"/>
  <c r="E3" i="23"/>
  <c r="F125" i="34"/>
  <c r="F3" i="23"/>
  <c r="G125" i="34"/>
  <c r="G3" i="23"/>
  <c r="H125" i="34"/>
  <c r="H3" i="23"/>
  <c r="I125" i="34"/>
  <c r="I3" i="23"/>
  <c r="J125" i="34"/>
  <c r="J3" i="23"/>
  <c r="K125" i="34"/>
  <c r="K3" i="23"/>
  <c r="L125" i="34"/>
  <c r="L3" i="23"/>
  <c r="M125" i="34"/>
  <c r="M3" i="23"/>
  <c r="N125" i="34"/>
  <c r="N3" i="23"/>
  <c r="O125" i="34"/>
  <c r="O3" i="23"/>
  <c r="P125" i="34"/>
  <c r="P3" i="23"/>
  <c r="Q125" i="34"/>
  <c r="Q3" i="23"/>
  <c r="C125" i="34"/>
  <c r="C3" i="23"/>
  <c r="S7" i="16"/>
  <c r="T7" i="16"/>
  <c r="U7" i="16"/>
  <c r="V7" i="16"/>
  <c r="W7" i="16"/>
  <c r="X7" i="16"/>
  <c r="Y7" i="16"/>
  <c r="Z7" i="16"/>
  <c r="AA7" i="16"/>
  <c r="Q7" i="16"/>
  <c r="P7" i="16"/>
  <c r="O7" i="16"/>
  <c r="N7" i="16"/>
  <c r="M7" i="16"/>
  <c r="L7" i="16"/>
  <c r="K7" i="16"/>
  <c r="J7" i="16"/>
  <c r="I7" i="16"/>
  <c r="H7" i="16"/>
  <c r="G7" i="16"/>
  <c r="F7" i="16"/>
  <c r="E7" i="16"/>
  <c r="D7" i="16"/>
  <c r="C7" i="16"/>
  <c r="B7" i="16"/>
  <c r="R6" i="16"/>
  <c r="T6" i="16"/>
  <c r="U6" i="16"/>
  <c r="V6" i="16"/>
  <c r="W6" i="16"/>
  <c r="X6" i="16"/>
  <c r="Y6" i="16"/>
  <c r="Z6" i="16"/>
  <c r="AA6" i="16"/>
  <c r="Q6" i="16"/>
  <c r="P6" i="16"/>
  <c r="O6" i="16"/>
  <c r="N6" i="16"/>
  <c r="M6" i="16"/>
  <c r="L6" i="16"/>
  <c r="K6" i="16"/>
  <c r="J6" i="16"/>
  <c r="I6" i="16"/>
  <c r="H6" i="16"/>
  <c r="G6" i="16"/>
  <c r="F6" i="16"/>
  <c r="E6" i="16"/>
  <c r="D6" i="16"/>
  <c r="C6" i="16"/>
  <c r="B6" i="16"/>
  <c r="R5" i="16"/>
  <c r="S5" i="16"/>
  <c r="T5" i="16"/>
  <c r="U5" i="16"/>
  <c r="V5" i="16"/>
  <c r="W5" i="16"/>
  <c r="X5" i="16"/>
  <c r="Y5" i="16"/>
  <c r="Z5" i="16"/>
  <c r="AA5" i="16"/>
  <c r="Q5" i="16"/>
  <c r="P5" i="16"/>
  <c r="O5" i="16"/>
  <c r="N5" i="16"/>
  <c r="M5" i="16"/>
  <c r="L5" i="16"/>
  <c r="K5" i="16"/>
  <c r="J5" i="16"/>
  <c r="I5" i="16"/>
  <c r="H5" i="16"/>
  <c r="G5" i="16"/>
  <c r="F5" i="16"/>
  <c r="E5" i="16"/>
  <c r="D5" i="16"/>
  <c r="C5" i="16"/>
  <c r="B5" i="16"/>
  <c r="S3" i="16"/>
  <c r="T3" i="16"/>
  <c r="U3" i="16"/>
  <c r="V3" i="16"/>
  <c r="W3" i="16"/>
  <c r="X3" i="16"/>
  <c r="Y3" i="16"/>
  <c r="Z3" i="16"/>
  <c r="AA3" i="16"/>
  <c r="Q3" i="16"/>
  <c r="P3" i="16"/>
  <c r="O3" i="16"/>
  <c r="N3" i="16"/>
  <c r="M3" i="16"/>
  <c r="L3" i="16"/>
  <c r="K3" i="16"/>
  <c r="J3" i="16"/>
  <c r="I3" i="16"/>
  <c r="H3" i="16"/>
  <c r="G3" i="16"/>
  <c r="F3" i="16"/>
  <c r="E3" i="16"/>
  <c r="D3" i="16"/>
  <c r="C3" i="16"/>
  <c r="B3" i="16"/>
  <c r="D50" i="34"/>
  <c r="D60" i="34" s="1"/>
  <c r="E50" i="34"/>
  <c r="E60" i="34" s="1"/>
  <c r="F50" i="34"/>
  <c r="C51" i="34"/>
  <c r="D51" i="34"/>
  <c r="D61" i="34" s="1"/>
  <c r="E51" i="34"/>
  <c r="E61" i="34" s="1"/>
  <c r="F51" i="34"/>
  <c r="F52" i="34"/>
  <c r="C53" i="34"/>
  <c r="C63" i="34" s="1"/>
  <c r="D53" i="34"/>
  <c r="E53" i="34"/>
  <c r="E63" i="34" s="1"/>
  <c r="F53" i="34"/>
  <c r="B53" i="34"/>
  <c r="B63" i="34" s="1"/>
  <c r="A38" i="39"/>
  <c r="A40" i="39" s="1"/>
  <c r="C61" i="34"/>
  <c r="AI125" i="34"/>
  <c r="AI3" i="23" s="1"/>
  <c r="AE125" i="34"/>
  <c r="AE3" i="23" s="1"/>
  <c r="AB134" i="34"/>
  <c r="AB3" i="24" s="1"/>
  <c r="AF134" i="34"/>
  <c r="AF3" i="24" s="1"/>
  <c r="AJ134" i="34"/>
  <c r="AJ3" i="24" s="1"/>
  <c r="AC136" i="34"/>
  <c r="AC5" i="24" s="1"/>
  <c r="AG136" i="34"/>
  <c r="AG5" i="24" s="1"/>
  <c r="AK136" i="34"/>
  <c r="AK5" i="24" s="1"/>
  <c r="AD137" i="34"/>
  <c r="AD6" i="24" s="1"/>
  <c r="S7" i="24"/>
  <c r="AI143" i="34"/>
  <c r="AI3" i="25"/>
  <c r="R4" i="25"/>
  <c r="AD144" i="34"/>
  <c r="AD4" i="25" s="1"/>
  <c r="AG144" i="34"/>
  <c r="AG4" i="25" s="1"/>
  <c r="AB145" i="34"/>
  <c r="AB5" i="25" s="1"/>
  <c r="S6" i="25"/>
  <c r="AI147" i="34"/>
  <c r="AI7" i="25"/>
  <c r="T6" i="26"/>
  <c r="AH155" i="34"/>
  <c r="AH6" i="26" s="1"/>
  <c r="AD155" i="34"/>
  <c r="AD6" i="26" s="1"/>
  <c r="S7" i="26"/>
  <c r="R2" i="27"/>
  <c r="AH160" i="34"/>
  <c r="AH2" i="27" s="1"/>
  <c r="AD160" i="34"/>
  <c r="AD2" i="27" s="1"/>
  <c r="AK160" i="34"/>
  <c r="AK2" i="27" s="1"/>
  <c r="AG160" i="34"/>
  <c r="AG2" i="27" s="1"/>
  <c r="AC160" i="34"/>
  <c r="AC2" i="27" s="1"/>
  <c r="AJ160" i="34"/>
  <c r="AJ2" i="27" s="1"/>
  <c r="AF160" i="34"/>
  <c r="AF2" i="27" s="1"/>
  <c r="AB160" i="34"/>
  <c r="AB2" i="27" s="1"/>
  <c r="AJ165" i="34"/>
  <c r="AJ7" i="27" s="1"/>
  <c r="T3" i="18"/>
  <c r="AJ91" i="34"/>
  <c r="AJ6" i="20"/>
  <c r="T7" i="20"/>
  <c r="AH92" i="34"/>
  <c r="AH7" i="20" s="1"/>
  <c r="AD92" i="34"/>
  <c r="AD7" i="20" s="1"/>
  <c r="S3" i="11"/>
  <c r="R4" i="11"/>
  <c r="AH98" i="34"/>
  <c r="AH4" i="11" s="1"/>
  <c r="AD98" i="34"/>
  <c r="AD4" i="11" s="1"/>
  <c r="AK98" i="34"/>
  <c r="AK4" i="11" s="1"/>
  <c r="AG98" i="34"/>
  <c r="AG4" i="11" s="1"/>
  <c r="AC98" i="34"/>
  <c r="AC4" i="11" s="1"/>
  <c r="AJ98" i="34"/>
  <c r="AJ4" i="11" s="1"/>
  <c r="AF98" i="34"/>
  <c r="AF4" i="11" s="1"/>
  <c r="AB98" i="34"/>
  <c r="AB4" i="11" s="1"/>
  <c r="T6" i="24"/>
  <c r="AI137" i="34"/>
  <c r="AI6" i="24" s="1"/>
  <c r="AH137" i="34"/>
  <c r="AH6" i="24" s="1"/>
  <c r="T5" i="25"/>
  <c r="AI145" i="34"/>
  <c r="AI5" i="25"/>
  <c r="AE145" i="34"/>
  <c r="AE5" i="25"/>
  <c r="AH145" i="34"/>
  <c r="AH5" i="25"/>
  <c r="AD145" i="34"/>
  <c r="AD5" i="25"/>
  <c r="U3" i="27"/>
  <c r="AK161" i="34"/>
  <c r="AK3" i="27" s="1"/>
  <c r="AG161" i="34"/>
  <c r="AG3" i="27" s="1"/>
  <c r="AC161" i="34"/>
  <c r="AC3" i="27" s="1"/>
  <c r="U5" i="11"/>
  <c r="R3" i="12"/>
  <c r="AH106" i="34"/>
  <c r="AH3" i="12" s="1"/>
  <c r="AD106" i="34"/>
  <c r="AD3" i="12" s="1"/>
  <c r="AK106" i="34"/>
  <c r="AK3" i="12" s="1"/>
  <c r="AG106" i="34"/>
  <c r="AG3" i="12" s="1"/>
  <c r="AC106" i="34"/>
  <c r="AC3" i="12" s="1"/>
  <c r="AJ106" i="34"/>
  <c r="AJ3" i="12" s="1"/>
  <c r="AF106" i="34"/>
  <c r="AF3" i="12" s="1"/>
  <c r="AB106" i="34"/>
  <c r="AB3" i="12" s="1"/>
  <c r="T2" i="13"/>
  <c r="AH114" i="34"/>
  <c r="AH2" i="13"/>
  <c r="AD114" i="34"/>
  <c r="AD2" i="13"/>
  <c r="S3" i="13"/>
  <c r="AI115" i="34"/>
  <c r="AI3" i="13" s="1"/>
  <c r="AE115" i="34"/>
  <c r="AE3" i="13" s="1"/>
  <c r="R4" i="13"/>
  <c r="AH116" i="34"/>
  <c r="AH4" i="13"/>
  <c r="AD116" i="34"/>
  <c r="AD4" i="13"/>
  <c r="AK116" i="34"/>
  <c r="AK4" i="13"/>
  <c r="AG116" i="34"/>
  <c r="AG4" i="13"/>
  <c r="AC116" i="34"/>
  <c r="AC4" i="13"/>
  <c r="AJ116" i="34"/>
  <c r="AJ4" i="13"/>
  <c r="AF116" i="34"/>
  <c r="AF4" i="13"/>
  <c r="AB116" i="34"/>
  <c r="AB4" i="13"/>
  <c r="AK125" i="34"/>
  <c r="AK3" i="23" s="1"/>
  <c r="AG125" i="34"/>
  <c r="AG3" i="23" s="1"/>
  <c r="AC125" i="34"/>
  <c r="AC3" i="23" s="1"/>
  <c r="AD134" i="34"/>
  <c r="AD3" i="24"/>
  <c r="AH134" i="34"/>
  <c r="AH3" i="24" s="1"/>
  <c r="AE136" i="34"/>
  <c r="AE5" i="24" s="1"/>
  <c r="AI136" i="34"/>
  <c r="AI5" i="24" s="1"/>
  <c r="AB137" i="34"/>
  <c r="AB6" i="24"/>
  <c r="AF137" i="34"/>
  <c r="AF6" i="24" s="1"/>
  <c r="AH138" i="34"/>
  <c r="AH7" i="24" s="1"/>
  <c r="AE143" i="34"/>
  <c r="AE3" i="25" s="1"/>
  <c r="R3" i="25"/>
  <c r="AK143" i="34"/>
  <c r="AK3" i="25" s="1"/>
  <c r="AG143" i="34"/>
  <c r="AG3" i="25"/>
  <c r="AC143" i="34"/>
  <c r="AC3" i="25" s="1"/>
  <c r="AJ143" i="34"/>
  <c r="AJ3" i="25"/>
  <c r="AF143" i="34"/>
  <c r="AF3" i="25" s="1"/>
  <c r="AB143" i="34"/>
  <c r="AB3" i="25"/>
  <c r="AB144" i="34"/>
  <c r="AB4" i="25" s="1"/>
  <c r="AF145" i="34"/>
  <c r="AF5" i="25"/>
  <c r="AE147" i="34"/>
  <c r="AE7" i="25" s="1"/>
  <c r="R7" i="25"/>
  <c r="AK147" i="34"/>
  <c r="AK7" i="25"/>
  <c r="AG147" i="34"/>
  <c r="AG7" i="25"/>
  <c r="AC147" i="34"/>
  <c r="AC7" i="25"/>
  <c r="AJ147" i="34"/>
  <c r="AJ7" i="25"/>
  <c r="AF147" i="34"/>
  <c r="AF7" i="25"/>
  <c r="AB147" i="34"/>
  <c r="AB7" i="25"/>
  <c r="R3" i="26"/>
  <c r="AH152" i="34"/>
  <c r="AH3" i="26" s="1"/>
  <c r="AD152" i="34"/>
  <c r="AD3" i="26" s="1"/>
  <c r="AK152" i="34"/>
  <c r="AK3" i="26" s="1"/>
  <c r="AG152" i="34"/>
  <c r="AG3" i="26" s="1"/>
  <c r="AC152" i="34"/>
  <c r="AC3" i="26" s="1"/>
  <c r="AJ152" i="34"/>
  <c r="AJ3" i="26" s="1"/>
  <c r="AF152" i="34"/>
  <c r="AF3" i="26" s="1"/>
  <c r="AC155" i="34"/>
  <c r="AC6" i="26" s="1"/>
  <c r="AI160" i="34"/>
  <c r="AI2" i="27" s="1"/>
  <c r="AJ161" i="34"/>
  <c r="AJ3" i="27" s="1"/>
  <c r="T4" i="27"/>
  <c r="AH162" i="34"/>
  <c r="AH4" i="27"/>
  <c r="AD162" i="34"/>
  <c r="AD4" i="27"/>
  <c r="S5" i="27"/>
  <c r="AI163" i="34"/>
  <c r="AI5" i="27" s="1"/>
  <c r="AE163" i="34"/>
  <c r="AE5" i="27" s="1"/>
  <c r="R6" i="27"/>
  <c r="AH164" i="34"/>
  <c r="AH6" i="27"/>
  <c r="AD164" i="34"/>
  <c r="AD6" i="27"/>
  <c r="AK164" i="34"/>
  <c r="AK6" i="27"/>
  <c r="AG164" i="34"/>
  <c r="AG6" i="27"/>
  <c r="AC164" i="34"/>
  <c r="AC6" i="27"/>
  <c r="AJ164" i="34"/>
  <c r="AJ6" i="27"/>
  <c r="AF164" i="34"/>
  <c r="AF6" i="27"/>
  <c r="AB164" i="34"/>
  <c r="AB6" i="27"/>
  <c r="AC79" i="34"/>
  <c r="AC3" i="18"/>
  <c r="S3" i="20"/>
  <c r="AI88" i="34"/>
  <c r="AI3" i="20" s="1"/>
  <c r="AE88" i="34"/>
  <c r="AE3" i="20" s="1"/>
  <c r="R5" i="20"/>
  <c r="AH90" i="34"/>
  <c r="AH5" i="20"/>
  <c r="AD90" i="34"/>
  <c r="AD5" i="20"/>
  <c r="AK90" i="34"/>
  <c r="AK5" i="20"/>
  <c r="AG90" i="34"/>
  <c r="AG5" i="20"/>
  <c r="AC90" i="34"/>
  <c r="AC5" i="20"/>
  <c r="AJ90" i="34"/>
  <c r="AJ5" i="20"/>
  <c r="AF90" i="34"/>
  <c r="AF5" i="20"/>
  <c r="AB90" i="34"/>
  <c r="AB5" i="20"/>
  <c r="AC92" i="34"/>
  <c r="AC7" i="20"/>
  <c r="AD97" i="34"/>
  <c r="AD3" i="11"/>
  <c r="AI98" i="34"/>
  <c r="AI4" i="11"/>
  <c r="AJ99" i="34"/>
  <c r="AJ5" i="11"/>
  <c r="T6" i="11"/>
  <c r="AH100" i="34"/>
  <c r="AH6" i="11"/>
  <c r="AD100" i="34"/>
  <c r="AD6" i="11" s="1"/>
  <c r="S7" i="11"/>
  <c r="AI101" i="34"/>
  <c r="AI7" i="11"/>
  <c r="AE101" i="34"/>
  <c r="AE7" i="11"/>
  <c r="AE106" i="34"/>
  <c r="AE3" i="12"/>
  <c r="AE116" i="34"/>
  <c r="AE4" i="13" s="1"/>
  <c r="U5" i="13"/>
  <c r="AK117" i="34"/>
  <c r="AK5" i="13" s="1"/>
  <c r="AG117" i="34"/>
  <c r="AG5" i="13"/>
  <c r="AC117" i="34"/>
  <c r="AC5" i="13" s="1"/>
  <c r="F63" i="34"/>
  <c r="F62" i="34"/>
  <c r="AJ125" i="34"/>
  <c r="AJ3" i="23" s="1"/>
  <c r="AF125" i="34"/>
  <c r="AF3" i="23" s="1"/>
  <c r="AE134" i="34"/>
  <c r="AE3" i="24" s="1"/>
  <c r="AI134" i="34"/>
  <c r="AI3" i="24" s="1"/>
  <c r="AB136" i="34"/>
  <c r="AB5" i="24" s="1"/>
  <c r="AF136" i="34"/>
  <c r="AF5" i="24" s="1"/>
  <c r="AJ136" i="34"/>
  <c r="AJ5" i="24" s="1"/>
  <c r="AC137" i="34"/>
  <c r="AC6" i="24" s="1"/>
  <c r="AG137" i="34"/>
  <c r="AG6" i="24" s="1"/>
  <c r="AC138" i="34"/>
  <c r="AC7" i="24" s="1"/>
  <c r="AK138" i="34"/>
  <c r="AK7" i="24" s="1"/>
  <c r="AH143" i="34"/>
  <c r="AH3" i="25" s="1"/>
  <c r="AE144" i="34"/>
  <c r="AE4" i="25" s="1"/>
  <c r="AG145" i="34"/>
  <c r="AG5" i="25" s="1"/>
  <c r="AH147" i="34"/>
  <c r="AH7" i="25" s="1"/>
  <c r="U5" i="26"/>
  <c r="AK154" i="34"/>
  <c r="AK5" i="26"/>
  <c r="AG154" i="34"/>
  <c r="AG5" i="26"/>
  <c r="AC154" i="34"/>
  <c r="AC5" i="26"/>
  <c r="AG155" i="34"/>
  <c r="AG6" i="26"/>
  <c r="U7" i="27"/>
  <c r="AK165" i="34"/>
  <c r="AK7" i="27" s="1"/>
  <c r="AG165" i="34"/>
  <c r="AG7" i="27" s="1"/>
  <c r="AC165" i="34"/>
  <c r="AC7" i="27" s="1"/>
  <c r="U6" i="20"/>
  <c r="AK91" i="34"/>
  <c r="AK6" i="20"/>
  <c r="AG91" i="34"/>
  <c r="AG6" i="20"/>
  <c r="AC91" i="34"/>
  <c r="AC6" i="20"/>
  <c r="AI106" i="34"/>
  <c r="AI3" i="12"/>
  <c r="S5" i="12"/>
  <c r="AI108" i="34"/>
  <c r="AI5" i="12" s="1"/>
  <c r="AE108" i="34"/>
  <c r="AE5" i="12" s="1"/>
  <c r="R6" i="12"/>
  <c r="AH109" i="34"/>
  <c r="AH6" i="12"/>
  <c r="AD109" i="34"/>
  <c r="AD6" i="12"/>
  <c r="AK109" i="34"/>
  <c r="AK6" i="12"/>
  <c r="AG109" i="34"/>
  <c r="AG6" i="12"/>
  <c r="AC109" i="34"/>
  <c r="AC6" i="12"/>
  <c r="AJ109" i="34"/>
  <c r="AJ6" i="12"/>
  <c r="AF109" i="34"/>
  <c r="AF6" i="12"/>
  <c r="AB109" i="34"/>
  <c r="AB6" i="12"/>
  <c r="AC114" i="34"/>
  <c r="AC2" i="13"/>
  <c r="AD115" i="34"/>
  <c r="AD3" i="13"/>
  <c r="AI116" i="34"/>
  <c r="AI4" i="13"/>
  <c r="T6" i="13"/>
  <c r="AH118" i="34"/>
  <c r="AH6" i="13" s="1"/>
  <c r="AD118" i="34"/>
  <c r="AD6" i="13" s="1"/>
  <c r="AD154" i="34"/>
  <c r="AD5" i="26" s="1"/>
  <c r="AH154" i="34"/>
  <c r="AH5" i="26" s="1"/>
  <c r="AE155" i="34"/>
  <c r="AE6" i="26" s="1"/>
  <c r="AI155" i="34"/>
  <c r="AI6" i="26" s="1"/>
  <c r="AJ156" i="34"/>
  <c r="AJ7" i="26" s="1"/>
  <c r="AD161" i="34"/>
  <c r="AD3" i="27" s="1"/>
  <c r="AH161" i="34"/>
  <c r="AH3" i="27" s="1"/>
  <c r="AE162" i="34"/>
  <c r="AE4" i="27" s="1"/>
  <c r="AI162" i="34"/>
  <c r="AI4" i="27" s="1"/>
  <c r="AB163" i="34"/>
  <c r="AB5" i="27" s="1"/>
  <c r="AF163" i="34"/>
  <c r="AF5" i="27" s="1"/>
  <c r="AJ163" i="34"/>
  <c r="AJ5" i="27" s="1"/>
  <c r="AD165" i="34"/>
  <c r="AD7" i="27" s="1"/>
  <c r="AH165" i="34"/>
  <c r="AH7" i="27" s="1"/>
  <c r="AE79" i="34"/>
  <c r="AE3" i="18" s="1"/>
  <c r="AI79" i="34"/>
  <c r="AI3" i="18" s="1"/>
  <c r="AB88" i="34"/>
  <c r="AB3" i="20" s="1"/>
  <c r="AF88" i="34"/>
  <c r="AF3" i="20" s="1"/>
  <c r="AJ88" i="34"/>
  <c r="AJ3" i="20" s="1"/>
  <c r="AD91" i="34"/>
  <c r="AD6" i="20" s="1"/>
  <c r="AH91" i="34"/>
  <c r="AH6" i="20" s="1"/>
  <c r="AE92" i="34"/>
  <c r="AE7" i="20" s="1"/>
  <c r="AI92" i="34"/>
  <c r="AI7" i="20" s="1"/>
  <c r="AB97" i="34"/>
  <c r="AB3" i="11" s="1"/>
  <c r="AF97" i="34"/>
  <c r="AF3" i="11" s="1"/>
  <c r="AJ97" i="34"/>
  <c r="AJ3" i="11" s="1"/>
  <c r="AD99" i="34"/>
  <c r="AD5" i="11" s="1"/>
  <c r="AH99" i="34"/>
  <c r="AH5" i="11" s="1"/>
  <c r="AE100" i="34"/>
  <c r="AE6" i="11" s="1"/>
  <c r="AI100" i="34"/>
  <c r="AI6" i="11" s="1"/>
  <c r="AB101" i="34"/>
  <c r="AB7" i="11" s="1"/>
  <c r="AF101" i="34"/>
  <c r="AF7" i="11" s="1"/>
  <c r="AJ101" i="34"/>
  <c r="AJ7" i="11" s="1"/>
  <c r="AB108" i="34"/>
  <c r="AB5" i="12" s="1"/>
  <c r="AF108" i="34"/>
  <c r="AF5" i="12" s="1"/>
  <c r="AJ108" i="34"/>
  <c r="AJ5" i="12" s="1"/>
  <c r="AE114" i="34"/>
  <c r="AE2" i="13" s="1"/>
  <c r="AI114" i="34"/>
  <c r="AI2" i="13" s="1"/>
  <c r="AB115" i="34"/>
  <c r="AB3" i="13" s="1"/>
  <c r="AF115" i="34"/>
  <c r="AF3" i="13" s="1"/>
  <c r="AJ115" i="34"/>
  <c r="AJ3" i="13" s="1"/>
  <c r="AD117" i="34"/>
  <c r="AD5" i="13" s="1"/>
  <c r="AH117" i="34"/>
  <c r="AH5" i="13" s="1"/>
  <c r="AE118" i="34"/>
  <c r="AE6" i="13" s="1"/>
  <c r="AI118" i="34"/>
  <c r="AI6" i="13" s="1"/>
  <c r="AB119" i="34"/>
  <c r="AB7" i="13" s="1"/>
  <c r="AG119" i="34"/>
  <c r="AG7" i="13" s="1"/>
  <c r="AE154" i="34"/>
  <c r="AE5" i="26" s="1"/>
  <c r="AI154" i="34"/>
  <c r="AI5" i="26" s="1"/>
  <c r="AB155" i="34"/>
  <c r="AB6" i="26" s="1"/>
  <c r="AF155" i="34"/>
  <c r="AF6" i="26" s="1"/>
  <c r="AJ155" i="34"/>
  <c r="AJ6" i="26" s="1"/>
  <c r="AE161" i="34"/>
  <c r="AE3" i="27" s="1"/>
  <c r="AI161" i="34"/>
  <c r="AI3" i="27" s="1"/>
  <c r="AB162" i="34"/>
  <c r="AB4" i="27" s="1"/>
  <c r="AF162" i="34"/>
  <c r="AF4" i="27" s="1"/>
  <c r="AJ162" i="34"/>
  <c r="AJ4" i="27" s="1"/>
  <c r="AC163" i="34"/>
  <c r="AC5" i="27" s="1"/>
  <c r="AG163" i="34"/>
  <c r="AG5" i="27" s="1"/>
  <c r="AK163" i="34"/>
  <c r="AK5" i="27" s="1"/>
  <c r="AE165" i="34"/>
  <c r="AE7" i="27" s="1"/>
  <c r="AI165" i="34"/>
  <c r="AI7" i="27" s="1"/>
  <c r="AB79" i="34"/>
  <c r="AB3" i="18" s="1"/>
  <c r="AF79" i="34"/>
  <c r="AF3" i="18" s="1"/>
  <c r="AJ79" i="34"/>
  <c r="AJ3" i="18" s="1"/>
  <c r="AC88" i="34"/>
  <c r="AC3" i="20" s="1"/>
  <c r="AG88" i="34"/>
  <c r="AG3" i="20" s="1"/>
  <c r="AK88" i="34"/>
  <c r="AK3" i="20" s="1"/>
  <c r="AE91" i="34"/>
  <c r="AE6" i="20" s="1"/>
  <c r="AI91" i="34"/>
  <c r="AI6" i="20" s="1"/>
  <c r="AB92" i="34"/>
  <c r="AB7" i="20" s="1"/>
  <c r="AF92" i="34"/>
  <c r="AF7" i="20" s="1"/>
  <c r="AJ92" i="34"/>
  <c r="AJ7" i="20" s="1"/>
  <c r="AC97" i="34"/>
  <c r="AC3" i="11" s="1"/>
  <c r="AG97" i="34"/>
  <c r="AG3" i="11" s="1"/>
  <c r="AK97" i="34"/>
  <c r="AK3" i="11" s="1"/>
  <c r="AE99" i="34"/>
  <c r="AE5" i="11" s="1"/>
  <c r="AI99" i="34"/>
  <c r="AI5" i="11" s="1"/>
  <c r="AB100" i="34"/>
  <c r="AB6" i="11" s="1"/>
  <c r="AF100" i="34"/>
  <c r="AF6" i="11" s="1"/>
  <c r="AJ100" i="34"/>
  <c r="AJ6" i="11" s="1"/>
  <c r="AC101" i="34"/>
  <c r="AC7" i="11" s="1"/>
  <c r="AG101" i="34"/>
  <c r="AG7" i="11" s="1"/>
  <c r="AK101" i="34"/>
  <c r="AK7" i="11" s="1"/>
  <c r="AC108" i="34"/>
  <c r="AC5" i="12" s="1"/>
  <c r="AG108" i="34"/>
  <c r="AG5" i="12" s="1"/>
  <c r="AK108" i="34"/>
  <c r="AK5" i="12" s="1"/>
  <c r="AB114" i="34"/>
  <c r="AB2" i="13" s="1"/>
  <c r="AF114" i="34"/>
  <c r="AF2" i="13" s="1"/>
  <c r="AJ114" i="34"/>
  <c r="AJ2" i="13" s="1"/>
  <c r="AC115" i="34"/>
  <c r="AC3" i="13" s="1"/>
  <c r="AG115" i="34"/>
  <c r="AG3" i="13" s="1"/>
  <c r="AK115" i="34"/>
  <c r="AK3" i="13" s="1"/>
  <c r="AE117" i="34"/>
  <c r="AE5" i="13" s="1"/>
  <c r="AI117" i="34"/>
  <c r="AI5" i="13" s="1"/>
  <c r="AB118" i="34"/>
  <c r="AB6" i="13" s="1"/>
  <c r="AF118" i="34"/>
  <c r="AF6" i="13" s="1"/>
  <c r="AJ118" i="34"/>
  <c r="AJ6" i="13" s="1"/>
  <c r="AC119" i="34"/>
  <c r="AC7" i="13" s="1"/>
  <c r="AH119" i="34"/>
  <c r="AH7" i="13" s="1"/>
  <c r="R7" i="13"/>
  <c r="AJ119" i="34"/>
  <c r="AJ7" i="13"/>
  <c r="AF119" i="34"/>
  <c r="AF7" i="13"/>
  <c r="D52" i="34"/>
  <c r="D62" i="34" s="1"/>
  <c r="F81" i="34" l="1"/>
  <c r="F5" i="18" s="1"/>
  <c r="N81" i="34"/>
  <c r="N5" i="18" s="1"/>
  <c r="V81" i="34"/>
  <c r="V5" i="18" s="1"/>
  <c r="E81" i="34"/>
  <c r="E5" i="18" s="1"/>
  <c r="M81" i="34"/>
  <c r="M5" i="18" s="1"/>
  <c r="U81" i="34"/>
  <c r="U5" i="18" s="1"/>
  <c r="AA81" i="34"/>
  <c r="AA5" i="18" s="1"/>
  <c r="H81" i="34"/>
  <c r="H5" i="18" s="1"/>
  <c r="P81" i="34"/>
  <c r="P5" i="18" s="1"/>
  <c r="X81" i="34"/>
  <c r="X5" i="18" s="1"/>
  <c r="G81" i="34"/>
  <c r="G5" i="18" s="1"/>
  <c r="O81" i="34"/>
  <c r="O5" i="18" s="1"/>
  <c r="W81" i="34"/>
  <c r="W5" i="18" s="1"/>
  <c r="B5" i="18"/>
  <c r="J81" i="34"/>
  <c r="J5" i="18" s="1"/>
  <c r="L81" i="34"/>
  <c r="L5" i="18" s="1"/>
  <c r="R81" i="34"/>
  <c r="Z81" i="34"/>
  <c r="Z5" i="18" s="1"/>
  <c r="I81" i="34"/>
  <c r="I5" i="18" s="1"/>
  <c r="Q81" i="34"/>
  <c r="Q5" i="18" s="1"/>
  <c r="Y81" i="34"/>
  <c r="Y5" i="18" s="1"/>
  <c r="D81" i="34"/>
  <c r="D5" i="18" s="1"/>
  <c r="T81" i="34"/>
  <c r="T5" i="18" s="1"/>
  <c r="C81" i="34"/>
  <c r="C5" i="18" s="1"/>
  <c r="K81" i="34"/>
  <c r="K5" i="18" s="1"/>
  <c r="S81" i="34"/>
  <c r="S5" i="18" s="1"/>
  <c r="V82" i="34"/>
  <c r="V6" i="18" s="1"/>
  <c r="P82" i="34"/>
  <c r="P6" i="18" s="1"/>
  <c r="D82" i="34"/>
  <c r="D6" i="18" s="1"/>
  <c r="AI81" i="34"/>
  <c r="AI5" i="18" s="1"/>
  <c r="AG81" i="34"/>
  <c r="AG5" i="18" s="1"/>
  <c r="R5" i="18"/>
  <c r="W82" i="34"/>
  <c r="W6" i="18" s="1"/>
  <c r="AJ81" i="34"/>
  <c r="AJ5" i="18" s="1"/>
  <c r="J82" i="34"/>
  <c r="J6" i="18" s="1"/>
  <c r="H82" i="34"/>
  <c r="H6" i="18" s="1"/>
  <c r="S82" i="34"/>
  <c r="S6" i="18" s="1"/>
  <c r="N82" i="34"/>
  <c r="N6" i="18" s="1"/>
  <c r="Y82" i="34"/>
  <c r="Y6" i="18" s="1"/>
  <c r="G82" i="34"/>
  <c r="G6" i="18" s="1"/>
  <c r="L82" i="34"/>
  <c r="L6" i="18" s="1"/>
  <c r="M82" i="34"/>
  <c r="M6" i="18" s="1"/>
  <c r="Z82" i="34"/>
  <c r="Z6" i="18" s="1"/>
  <c r="K82" i="34"/>
  <c r="K6" i="18" s="1"/>
  <c r="F82" i="34"/>
  <c r="F6" i="18" s="1"/>
  <c r="Q82" i="34"/>
  <c r="Q6" i="18" s="1"/>
  <c r="T82" i="34"/>
  <c r="T6" i="18" s="1"/>
  <c r="R82" i="34"/>
  <c r="C82" i="34"/>
  <c r="C6" i="18" s="1"/>
  <c r="X82" i="34"/>
  <c r="X6" i="18" s="1"/>
  <c r="I82" i="34"/>
  <c r="I6" i="18" s="1"/>
  <c r="B6" i="18"/>
  <c r="O82" i="34"/>
  <c r="O6" i="18" s="1"/>
  <c r="AA82" i="34"/>
  <c r="AA6" i="18" s="1"/>
  <c r="E82" i="34"/>
  <c r="E6" i="18" s="1"/>
  <c r="D60" i="39"/>
  <c r="B73" i="39" s="1"/>
  <c r="F73" i="39" s="1"/>
  <c r="C61" i="39"/>
  <c r="G61" i="39"/>
  <c r="F62" i="39"/>
  <c r="E63" i="39"/>
  <c r="D64" i="39"/>
  <c r="B109" i="39" s="1"/>
  <c r="B61" i="39"/>
  <c r="B79" i="39" s="1"/>
  <c r="F60" i="39"/>
  <c r="B74" i="39" s="1"/>
  <c r="J74" i="39" s="1"/>
  <c r="D62" i="39"/>
  <c r="G63" i="39"/>
  <c r="B63" i="39"/>
  <c r="C60" i="39"/>
  <c r="B72" i="39" s="1"/>
  <c r="F61" i="39"/>
  <c r="D63" i="39"/>
  <c r="B64" i="39"/>
  <c r="B106" i="39" s="1"/>
  <c r="E60" i="39"/>
  <c r="B71" i="39" s="1"/>
  <c r="L71" i="39" s="1"/>
  <c r="D61" i="39"/>
  <c r="C62" i="39"/>
  <c r="G62" i="39"/>
  <c r="F63" i="39"/>
  <c r="E64" i="39"/>
  <c r="B107" i="39" s="1"/>
  <c r="B62" i="39"/>
  <c r="B88" i="39" s="1"/>
  <c r="E61" i="39"/>
  <c r="C63" i="39"/>
  <c r="F64" i="39"/>
  <c r="B110" i="39" s="1"/>
  <c r="G60" i="39"/>
  <c r="E62" i="39"/>
  <c r="C64" i="39"/>
  <c r="B108" i="39" s="1"/>
  <c r="G64" i="39"/>
  <c r="E49" i="34"/>
  <c r="B51" i="34"/>
  <c r="B61" i="34" s="1"/>
  <c r="B96" i="34" s="1"/>
  <c r="D71" i="39"/>
  <c r="R73" i="39"/>
  <c r="K73" i="39"/>
  <c r="AA73" i="39"/>
  <c r="D73" i="39"/>
  <c r="C73" i="39"/>
  <c r="E73" i="39"/>
  <c r="F75" i="39"/>
  <c r="J75" i="39"/>
  <c r="N75" i="39"/>
  <c r="R75" i="39"/>
  <c r="V75" i="39"/>
  <c r="Z75" i="39"/>
  <c r="G75" i="39"/>
  <c r="K75" i="39"/>
  <c r="O75" i="39"/>
  <c r="S75" i="39"/>
  <c r="W75" i="39"/>
  <c r="AA75" i="39"/>
  <c r="C75" i="39"/>
  <c r="I75" i="39"/>
  <c r="Q75" i="39"/>
  <c r="Y75" i="39"/>
  <c r="L75" i="39"/>
  <c r="E75" i="39"/>
  <c r="U75" i="39"/>
  <c r="P75" i="39"/>
  <c r="X75" i="39"/>
  <c r="D75" i="39"/>
  <c r="T75" i="39"/>
  <c r="M75" i="39"/>
  <c r="H75" i="39"/>
  <c r="AH3" i="16"/>
  <c r="AD7" i="16"/>
  <c r="AB7" i="16"/>
  <c r="AI7" i="16"/>
  <c r="AI6" i="16"/>
  <c r="AK6" i="16"/>
  <c r="AB6" i="16"/>
  <c r="AJ5" i="16"/>
  <c r="AH5" i="16"/>
  <c r="AB5" i="16"/>
  <c r="AF5" i="16"/>
  <c r="AG3" i="16"/>
  <c r="AD5" i="16"/>
  <c r="AJ6" i="16"/>
  <c r="AG5" i="16"/>
  <c r="AE6" i="16"/>
  <c r="AC3" i="16"/>
  <c r="AF7" i="16"/>
  <c r="AC6" i="16"/>
  <c r="AE3" i="16"/>
  <c r="AG7" i="16"/>
  <c r="R7" i="16"/>
  <c r="AC7" i="16"/>
  <c r="AE7" i="16"/>
  <c r="AK5" i="16"/>
  <c r="AD3" i="16"/>
  <c r="AJ7" i="16"/>
  <c r="AI5" i="16"/>
  <c r="AF6" i="16"/>
  <c r="AC5" i="16"/>
  <c r="AH7" i="16"/>
  <c r="AK3" i="16"/>
  <c r="AB3" i="16"/>
  <c r="AK7" i="16"/>
  <c r="AE5" i="16"/>
  <c r="F60" i="34"/>
  <c r="Y7" i="26"/>
  <c r="AI156" i="34"/>
  <c r="AI7" i="26" s="1"/>
  <c r="AE156" i="34"/>
  <c r="AE7" i="26" s="1"/>
  <c r="AH156" i="34"/>
  <c r="AH7" i="26" s="1"/>
  <c r="AB156" i="34"/>
  <c r="AB7" i="26" s="1"/>
  <c r="AC156" i="34"/>
  <c r="AC7" i="26" s="1"/>
  <c r="AD156" i="34"/>
  <c r="AD7" i="26" s="1"/>
  <c r="AF156" i="34"/>
  <c r="AF7" i="26" s="1"/>
  <c r="AG156" i="34"/>
  <c r="AG7" i="26" s="1"/>
  <c r="AD81" i="34"/>
  <c r="AD5" i="18" s="1"/>
  <c r="AE81" i="34"/>
  <c r="AE5" i="18" s="1"/>
  <c r="F61" i="34"/>
  <c r="AA6" i="25"/>
  <c r="AG146" i="34"/>
  <c r="AG6" i="25" s="1"/>
  <c r="AD146" i="34"/>
  <c r="AD6" i="25" s="1"/>
  <c r="AF146" i="34"/>
  <c r="AF6" i="25" s="1"/>
  <c r="AI146" i="34"/>
  <c r="AI6" i="25" s="1"/>
  <c r="AH146" i="34"/>
  <c r="AH6" i="25" s="1"/>
  <c r="AJ146" i="34"/>
  <c r="AJ6" i="25" s="1"/>
  <c r="AB146" i="34"/>
  <c r="AB6" i="25" s="1"/>
  <c r="AE146" i="34"/>
  <c r="AE6" i="25" s="1"/>
  <c r="AC146" i="34"/>
  <c r="AC6" i="25" s="1"/>
  <c r="AB81" i="34"/>
  <c r="AB5" i="18" s="1"/>
  <c r="AK156" i="34"/>
  <c r="AK7" i="26" s="1"/>
  <c r="AE137" i="34"/>
  <c r="AE6" i="24" s="1"/>
  <c r="T7" i="24"/>
  <c r="AD138" i="34"/>
  <c r="AD7" i="24" s="1"/>
  <c r="AF138" i="34"/>
  <c r="AF7" i="24" s="1"/>
  <c r="AI138" i="34"/>
  <c r="AI7" i="24" s="1"/>
  <c r="AJ138" i="34"/>
  <c r="AJ7" i="24" s="1"/>
  <c r="AB138" i="34"/>
  <c r="AB7" i="24" s="1"/>
  <c r="AE138" i="34"/>
  <c r="AE7" i="24" s="1"/>
  <c r="S4" i="25"/>
  <c r="AI144" i="34"/>
  <c r="AI4" i="25" s="1"/>
  <c r="AJ144" i="34"/>
  <c r="AJ4" i="25" s="1"/>
  <c r="AH144" i="34"/>
  <c r="AH4" i="25" s="1"/>
  <c r="AK144" i="34"/>
  <c r="AK4" i="25" s="1"/>
  <c r="AC144" i="34"/>
  <c r="AC4" i="25" s="1"/>
  <c r="AF144" i="34"/>
  <c r="AF4" i="25" s="1"/>
  <c r="S6" i="16"/>
  <c r="AH6" i="16"/>
  <c r="AD6" i="16"/>
  <c r="AG6" i="16"/>
  <c r="R3" i="16"/>
  <c r="AF3" i="16"/>
  <c r="AI3" i="16"/>
  <c r="AJ3" i="16"/>
  <c r="X3" i="18"/>
  <c r="AK79" i="34"/>
  <c r="AK3" i="18" s="1"/>
  <c r="AH79" i="34"/>
  <c r="AH3" i="18" s="1"/>
  <c r="AD79" i="34"/>
  <c r="AD3" i="18" s="1"/>
  <c r="AG79" i="34"/>
  <c r="AG3" i="18" s="1"/>
  <c r="AH97" i="34"/>
  <c r="AH3" i="11" s="1"/>
  <c r="AI97" i="34"/>
  <c r="AI3" i="11" s="1"/>
  <c r="AE97" i="34"/>
  <c r="AE3" i="11" s="1"/>
  <c r="T5" i="11"/>
  <c r="AF99" i="34"/>
  <c r="AF5" i="11" s="1"/>
  <c r="AG99" i="34"/>
  <c r="AG5" i="11" s="1"/>
  <c r="AK99" i="34"/>
  <c r="AK5" i="11" s="1"/>
  <c r="AC99" i="34"/>
  <c r="AC5" i="11" s="1"/>
  <c r="AK155" i="34"/>
  <c r="AK6" i="26" s="1"/>
  <c r="R6" i="26"/>
  <c r="R7" i="27"/>
  <c r="AB165" i="34"/>
  <c r="AB7" i="27" s="1"/>
  <c r="AF165" i="34"/>
  <c r="AF7" i="27" s="1"/>
  <c r="D63" i="34"/>
  <c r="B81" i="39"/>
  <c r="AH163" i="34"/>
  <c r="AH5" i="27" s="1"/>
  <c r="AD163" i="34"/>
  <c r="AD5" i="27" s="1"/>
  <c r="S6" i="24"/>
  <c r="AJ137" i="34"/>
  <c r="AJ6" i="24" s="1"/>
  <c r="R5" i="25"/>
  <c r="AK145" i="34"/>
  <c r="AK5" i="25" s="1"/>
  <c r="AC145" i="34"/>
  <c r="AC5" i="25" s="1"/>
  <c r="V3" i="26"/>
  <c r="AI152" i="34"/>
  <c r="AI3" i="26" s="1"/>
  <c r="AB152" i="34"/>
  <c r="AB3" i="26" s="1"/>
  <c r="S5" i="26"/>
  <c r="AB154" i="34"/>
  <c r="AB5" i="26" s="1"/>
  <c r="AJ154" i="34"/>
  <c r="AJ5" i="26" s="1"/>
  <c r="U4" i="27"/>
  <c r="AG162" i="34"/>
  <c r="AG4" i="27" s="1"/>
  <c r="AK162" i="34"/>
  <c r="AK4" i="27" s="1"/>
  <c r="AK137" i="34"/>
  <c r="AK6" i="24" s="1"/>
  <c r="R6" i="24"/>
  <c r="AE160" i="34"/>
  <c r="AE2" i="27" s="1"/>
  <c r="S3" i="27"/>
  <c r="AB161" i="34"/>
  <c r="AB3" i="27" s="1"/>
  <c r="AF161" i="34"/>
  <c r="AF3" i="27" s="1"/>
  <c r="AI164" i="34"/>
  <c r="AI6" i="27" s="1"/>
  <c r="T6" i="27"/>
  <c r="AE164" i="34"/>
  <c r="AE6" i="27" s="1"/>
  <c r="AE90" i="34"/>
  <c r="AE5" i="20" s="1"/>
  <c r="AG100" i="34"/>
  <c r="AG6" i="11" s="1"/>
  <c r="AH101" i="34"/>
  <c r="AH7" i="11" s="1"/>
  <c r="AD101" i="34"/>
  <c r="AD7" i="11" s="1"/>
  <c r="AF154" i="34"/>
  <c r="AF5" i="26" s="1"/>
  <c r="R6" i="20"/>
  <c r="AB91" i="34"/>
  <c r="AB6" i="20" s="1"/>
  <c r="AF91" i="34"/>
  <c r="AF6" i="20" s="1"/>
  <c r="AG92" i="34"/>
  <c r="AG7" i="20" s="1"/>
  <c r="T4" i="11"/>
  <c r="AE98" i="34"/>
  <c r="AE4" i="11" s="1"/>
  <c r="AB99" i="34"/>
  <c r="AB5" i="11" s="1"/>
  <c r="AC118" i="34"/>
  <c r="AC6" i="13" s="1"/>
  <c r="E70" i="34"/>
  <c r="B110" i="34" s="1"/>
  <c r="T3" i="26"/>
  <c r="AE152" i="34"/>
  <c r="AE3" i="26" s="1"/>
  <c r="AH88" i="34"/>
  <c r="AH3" i="20" s="1"/>
  <c r="AI90" i="34"/>
  <c r="AI5" i="20" s="1"/>
  <c r="AK100" i="34"/>
  <c r="AK6" i="11" s="1"/>
  <c r="V5" i="13"/>
  <c r="AB117" i="34"/>
  <c r="AB5" i="13" s="1"/>
  <c r="AD108" i="34"/>
  <c r="AD5" i="12" s="1"/>
  <c r="AG114" i="34"/>
  <c r="AG2" i="13" s="1"/>
  <c r="AF117" i="34"/>
  <c r="AF5" i="13" s="1"/>
  <c r="T7" i="13"/>
  <c r="AI119" i="34"/>
  <c r="AI7" i="13" s="1"/>
  <c r="AD119" i="34"/>
  <c r="AD7" i="13" s="1"/>
  <c r="E11" i="30"/>
  <c r="D71" i="34" s="1"/>
  <c r="C60" i="34"/>
  <c r="B89" i="34" s="1"/>
  <c r="AC162" i="34"/>
  <c r="AC4" i="27" s="1"/>
  <c r="AC100" i="34"/>
  <c r="AC6" i="11" s="1"/>
  <c r="AH115" i="34"/>
  <c r="AH3" i="13" s="1"/>
  <c r="E59" i="34"/>
  <c r="B83" i="34" s="1"/>
  <c r="AE109" i="34"/>
  <c r="AE6" i="12" s="1"/>
  <c r="S6" i="12"/>
  <c r="AI109" i="34"/>
  <c r="AI6" i="12" s="1"/>
  <c r="AJ117" i="34"/>
  <c r="AJ5" i="13" s="1"/>
  <c r="S6" i="13"/>
  <c r="AG118" i="34"/>
  <c r="AG6" i="13" s="1"/>
  <c r="AK118" i="34"/>
  <c r="AK6" i="13" s="1"/>
  <c r="B60" i="34"/>
  <c r="B87" i="34" s="1"/>
  <c r="C35" i="34"/>
  <c r="R6" i="13"/>
  <c r="AK114" i="34"/>
  <c r="AK2" i="13" s="1"/>
  <c r="AH81" i="34" l="1"/>
  <c r="AH5" i="18" s="1"/>
  <c r="AC81" i="34"/>
  <c r="AC5" i="18" s="1"/>
  <c r="AF81" i="34"/>
  <c r="AF5" i="18" s="1"/>
  <c r="K74" i="39"/>
  <c r="AK81" i="34"/>
  <c r="AK5" i="18" s="1"/>
  <c r="W71" i="39"/>
  <c r="U74" i="39"/>
  <c r="U71" i="39"/>
  <c r="L74" i="39"/>
  <c r="V71" i="39"/>
  <c r="X74" i="39"/>
  <c r="I74" i="39"/>
  <c r="V74" i="39"/>
  <c r="Z71" i="39"/>
  <c r="I71" i="39"/>
  <c r="X71" i="39"/>
  <c r="AF82" i="34"/>
  <c r="AF6" i="18" s="1"/>
  <c r="P74" i="39"/>
  <c r="AA74" i="39"/>
  <c r="R74" i="39"/>
  <c r="R71" i="39"/>
  <c r="E71" i="39"/>
  <c r="T71" i="39"/>
  <c r="H74" i="39"/>
  <c r="T74" i="39"/>
  <c r="O74" i="39"/>
  <c r="F74" i="39"/>
  <c r="Y71" i="39"/>
  <c r="G71" i="39"/>
  <c r="H71" i="39"/>
  <c r="AA110" i="39"/>
  <c r="W110" i="39"/>
  <c r="S110" i="39"/>
  <c r="O110" i="39"/>
  <c r="K110" i="39"/>
  <c r="G110" i="39"/>
  <c r="C110" i="39"/>
  <c r="Y110" i="39"/>
  <c r="Q110" i="39"/>
  <c r="E110" i="39"/>
  <c r="T110" i="39"/>
  <c r="L110" i="39"/>
  <c r="D110" i="39"/>
  <c r="Z110" i="39"/>
  <c r="V110" i="39"/>
  <c r="R110" i="39"/>
  <c r="N110" i="39"/>
  <c r="J110" i="39"/>
  <c r="F110" i="39"/>
  <c r="U110" i="39"/>
  <c r="M110" i="39"/>
  <c r="I110" i="39"/>
  <c r="X110" i="39"/>
  <c r="P110" i="39"/>
  <c r="H110" i="39"/>
  <c r="Z107" i="39"/>
  <c r="V107" i="39"/>
  <c r="R107" i="39"/>
  <c r="N107" i="39"/>
  <c r="J107" i="39"/>
  <c r="F107" i="39"/>
  <c r="T107" i="39"/>
  <c r="L107" i="39"/>
  <c r="D107" i="39"/>
  <c r="AA107" i="39"/>
  <c r="S107" i="39"/>
  <c r="K107" i="39"/>
  <c r="C107" i="39"/>
  <c r="Y107" i="39"/>
  <c r="U107" i="39"/>
  <c r="Q107" i="39"/>
  <c r="M107" i="39"/>
  <c r="I107" i="39"/>
  <c r="E107" i="39"/>
  <c r="X107" i="39"/>
  <c r="P107" i="39"/>
  <c r="H107" i="39"/>
  <c r="W107" i="39"/>
  <c r="O107" i="39"/>
  <c r="G107" i="39"/>
  <c r="AI82" i="34"/>
  <c r="AI6" i="18" s="1"/>
  <c r="R6" i="18"/>
  <c r="AG82" i="34"/>
  <c r="AG6" i="18" s="1"/>
  <c r="AE82" i="34"/>
  <c r="AE6" i="18" s="1"/>
  <c r="AC82" i="34"/>
  <c r="AC6" i="18" s="1"/>
  <c r="AK82" i="34"/>
  <c r="AK6" i="18" s="1"/>
  <c r="AH82" i="34"/>
  <c r="AH6" i="18" s="1"/>
  <c r="U73" i="39"/>
  <c r="W73" i="39"/>
  <c r="N73" i="39"/>
  <c r="AB82" i="34"/>
  <c r="AB6" i="18" s="1"/>
  <c r="X73" i="39"/>
  <c r="M73" i="39"/>
  <c r="Q73" i="39"/>
  <c r="S73" i="39"/>
  <c r="Z73" i="39"/>
  <c r="J73" i="39"/>
  <c r="E74" i="39"/>
  <c r="M74" i="39"/>
  <c r="Y74" i="39"/>
  <c r="W74" i="39"/>
  <c r="G74" i="39"/>
  <c r="N74" i="39"/>
  <c r="O71" i="39"/>
  <c r="N71" i="39"/>
  <c r="Q71" i="39"/>
  <c r="AA71" i="39"/>
  <c r="J71" i="39"/>
  <c r="P71" i="39"/>
  <c r="I96" i="34"/>
  <c r="I2" i="11" s="1"/>
  <c r="Q96" i="34"/>
  <c r="Q2" i="11" s="1"/>
  <c r="Y96" i="34"/>
  <c r="Y2" i="11" s="1"/>
  <c r="H96" i="34"/>
  <c r="H2" i="11" s="1"/>
  <c r="P96" i="34"/>
  <c r="P2" i="11" s="1"/>
  <c r="V96" i="34"/>
  <c r="V2" i="11" s="1"/>
  <c r="Z96" i="34"/>
  <c r="Z2" i="11" s="1"/>
  <c r="M96" i="34"/>
  <c r="M2" i="11" s="1"/>
  <c r="U96" i="34"/>
  <c r="U2" i="11" s="1"/>
  <c r="L96" i="34"/>
  <c r="L2" i="11" s="1"/>
  <c r="B2" i="11"/>
  <c r="C96" i="34"/>
  <c r="C2" i="11" s="1"/>
  <c r="K96" i="34"/>
  <c r="K2" i="11" s="1"/>
  <c r="S96" i="34"/>
  <c r="S2" i="11" s="1"/>
  <c r="AA96" i="34"/>
  <c r="AA2" i="11" s="1"/>
  <c r="J96" i="34"/>
  <c r="J2" i="11" s="1"/>
  <c r="R96" i="34"/>
  <c r="E96" i="34"/>
  <c r="E2" i="11" s="1"/>
  <c r="D96" i="34"/>
  <c r="D2" i="11" s="1"/>
  <c r="T96" i="34"/>
  <c r="T2" i="11" s="1"/>
  <c r="X96" i="34"/>
  <c r="X2" i="11" s="1"/>
  <c r="F96" i="34"/>
  <c r="F2" i="11" s="1"/>
  <c r="W96" i="34"/>
  <c r="W2" i="11" s="1"/>
  <c r="G96" i="34"/>
  <c r="G2" i="11" s="1"/>
  <c r="N96" i="34"/>
  <c r="N2" i="11" s="1"/>
  <c r="O96" i="34"/>
  <c r="O2" i="11" s="1"/>
  <c r="AA106" i="39"/>
  <c r="W106" i="39"/>
  <c r="S106" i="39"/>
  <c r="O106" i="39"/>
  <c r="K106" i="39"/>
  <c r="G106" i="39"/>
  <c r="C106" i="39"/>
  <c r="U106" i="39"/>
  <c r="M106" i="39"/>
  <c r="I106" i="39"/>
  <c r="X106" i="39"/>
  <c r="P106" i="39"/>
  <c r="H106" i="39"/>
  <c r="Z106" i="39"/>
  <c r="V106" i="39"/>
  <c r="R106" i="39"/>
  <c r="N106" i="39"/>
  <c r="J106" i="39"/>
  <c r="F106" i="39"/>
  <c r="Y106" i="39"/>
  <c r="Q106" i="39"/>
  <c r="E106" i="39"/>
  <c r="T106" i="39"/>
  <c r="L106" i="39"/>
  <c r="D106" i="39"/>
  <c r="AJ82" i="34"/>
  <c r="AJ6" i="18" s="1"/>
  <c r="L73" i="39"/>
  <c r="Y73" i="39"/>
  <c r="G73" i="39"/>
  <c r="Y108" i="39"/>
  <c r="U108" i="39"/>
  <c r="Q108" i="39"/>
  <c r="M108" i="39"/>
  <c r="I108" i="39"/>
  <c r="E108" i="39"/>
  <c r="AA108" i="39"/>
  <c r="S108" i="39"/>
  <c r="G108" i="39"/>
  <c r="V108" i="39"/>
  <c r="R108" i="39"/>
  <c r="J108" i="39"/>
  <c r="X108" i="39"/>
  <c r="T108" i="39"/>
  <c r="P108" i="39"/>
  <c r="L108" i="39"/>
  <c r="H108" i="39"/>
  <c r="D108" i="39"/>
  <c r="W108" i="39"/>
  <c r="O108" i="39"/>
  <c r="K108" i="39"/>
  <c r="C108" i="39"/>
  <c r="Z108" i="39"/>
  <c r="N108" i="39"/>
  <c r="F108" i="39"/>
  <c r="AD82" i="34"/>
  <c r="AD6" i="18" s="1"/>
  <c r="H73" i="39"/>
  <c r="P73" i="39"/>
  <c r="T73" i="39"/>
  <c r="I73" i="39"/>
  <c r="O73" i="39"/>
  <c r="V73" i="39"/>
  <c r="D74" i="39"/>
  <c r="C74" i="39"/>
  <c r="Q74" i="39"/>
  <c r="S74" i="39"/>
  <c r="Z74" i="39"/>
  <c r="K71" i="39"/>
  <c r="F71" i="39"/>
  <c r="M71" i="39"/>
  <c r="S71" i="39"/>
  <c r="C71" i="39"/>
  <c r="X109" i="39"/>
  <c r="T109" i="39"/>
  <c r="P109" i="39"/>
  <c r="L109" i="39"/>
  <c r="H109" i="39"/>
  <c r="D109" i="39"/>
  <c r="V109" i="39"/>
  <c r="R109" i="39"/>
  <c r="J109" i="39"/>
  <c r="Y109" i="39"/>
  <c r="Q109" i="39"/>
  <c r="E109" i="39"/>
  <c r="AA109" i="39"/>
  <c r="W109" i="39"/>
  <c r="S109" i="39"/>
  <c r="O109" i="39"/>
  <c r="K109" i="39"/>
  <c r="G109" i="39"/>
  <c r="C109" i="39"/>
  <c r="Z109" i="39"/>
  <c r="N109" i="39"/>
  <c r="F109" i="39"/>
  <c r="U109" i="39"/>
  <c r="M109" i="39"/>
  <c r="I109" i="39"/>
  <c r="AD75" i="39"/>
  <c r="AB75" i="39"/>
  <c r="AE75" i="39"/>
  <c r="AI75" i="39"/>
  <c r="AG75" i="39"/>
  <c r="AF75" i="39"/>
  <c r="AC75" i="39"/>
  <c r="AH75" i="39"/>
  <c r="AK75" i="39"/>
  <c r="AJ75" i="39"/>
  <c r="Z88" i="39"/>
  <c r="V88" i="39"/>
  <c r="R88" i="39"/>
  <c r="N88" i="39"/>
  <c r="J88" i="39"/>
  <c r="F88" i="39"/>
  <c r="Y88" i="39"/>
  <c r="U88" i="39"/>
  <c r="Q88" i="39"/>
  <c r="M88" i="39"/>
  <c r="I88" i="39"/>
  <c r="E88" i="39"/>
  <c r="X88" i="39"/>
  <c r="P88" i="39"/>
  <c r="H88" i="39"/>
  <c r="O88" i="39"/>
  <c r="G88" i="39"/>
  <c r="D88" i="39"/>
  <c r="W88" i="39"/>
  <c r="T88" i="39"/>
  <c r="L88" i="39"/>
  <c r="AA88" i="39"/>
  <c r="S88" i="39"/>
  <c r="K88" i="39"/>
  <c r="C88" i="39"/>
  <c r="Z81" i="39"/>
  <c r="V81" i="39"/>
  <c r="R81" i="39"/>
  <c r="N81" i="39"/>
  <c r="J81" i="39"/>
  <c r="F81" i="39"/>
  <c r="Y81" i="39"/>
  <c r="U81" i="39"/>
  <c r="Q81" i="39"/>
  <c r="M81" i="39"/>
  <c r="I81" i="39"/>
  <c r="E81" i="39"/>
  <c r="X81" i="39"/>
  <c r="P81" i="39"/>
  <c r="H81" i="39"/>
  <c r="W81" i="39"/>
  <c r="G81" i="39"/>
  <c r="T81" i="39"/>
  <c r="L81" i="39"/>
  <c r="D81" i="39"/>
  <c r="O81" i="39"/>
  <c r="AA81" i="39"/>
  <c r="S81" i="39"/>
  <c r="K81" i="39"/>
  <c r="C81" i="39"/>
  <c r="B35" i="34"/>
  <c r="C49" i="34"/>
  <c r="C38" i="34"/>
  <c r="C52" i="34" s="1"/>
  <c r="C87" i="34"/>
  <c r="C2" i="20" s="1"/>
  <c r="G87" i="34"/>
  <c r="G2" i="20" s="1"/>
  <c r="K87" i="34"/>
  <c r="K2" i="20" s="1"/>
  <c r="I87" i="34"/>
  <c r="I2" i="20" s="1"/>
  <c r="O87" i="34"/>
  <c r="O2" i="20" s="1"/>
  <c r="U87" i="34"/>
  <c r="U2" i="20" s="1"/>
  <c r="L87" i="34"/>
  <c r="L2" i="20" s="1"/>
  <c r="N87" i="34"/>
  <c r="N2" i="20" s="1"/>
  <c r="H87" i="34"/>
  <c r="H2" i="20" s="1"/>
  <c r="X87" i="34"/>
  <c r="X2" i="20" s="1"/>
  <c r="R87" i="34"/>
  <c r="B2" i="20"/>
  <c r="Q87" i="34"/>
  <c r="Q2" i="20" s="1"/>
  <c r="AA87" i="34"/>
  <c r="AA2" i="20" s="1"/>
  <c r="T87" i="34"/>
  <c r="T2" i="20" s="1"/>
  <c r="Z87" i="34"/>
  <c r="Z2" i="20" s="1"/>
  <c r="S87" i="34"/>
  <c r="S2" i="20" s="1"/>
  <c r="Y87" i="34"/>
  <c r="Y2" i="20" s="1"/>
  <c r="F87" i="34"/>
  <c r="F2" i="20" s="1"/>
  <c r="E87" i="34"/>
  <c r="E2" i="20" s="1"/>
  <c r="M87" i="34"/>
  <c r="M2" i="20" s="1"/>
  <c r="W87" i="34"/>
  <c r="W2" i="20" s="1"/>
  <c r="D87" i="34"/>
  <c r="D2" i="20" s="1"/>
  <c r="V87" i="34"/>
  <c r="V2" i="20" s="1"/>
  <c r="P87" i="34"/>
  <c r="P2" i="20" s="1"/>
  <c r="J87" i="34"/>
  <c r="J2" i="20" s="1"/>
  <c r="I83" i="34"/>
  <c r="I7" i="18" s="1"/>
  <c r="Q83" i="34"/>
  <c r="Q7" i="18" s="1"/>
  <c r="Y83" i="34"/>
  <c r="Y7" i="18" s="1"/>
  <c r="G83" i="34"/>
  <c r="G7" i="18" s="1"/>
  <c r="O83" i="34"/>
  <c r="O7" i="18" s="1"/>
  <c r="W83" i="34"/>
  <c r="W7" i="18" s="1"/>
  <c r="J83" i="34"/>
  <c r="J7" i="18" s="1"/>
  <c r="R83" i="34"/>
  <c r="P83" i="34"/>
  <c r="P7" i="18" s="1"/>
  <c r="H83" i="34"/>
  <c r="H7" i="18" s="1"/>
  <c r="F83" i="34"/>
  <c r="F7" i="18" s="1"/>
  <c r="L83" i="34"/>
  <c r="L7" i="18" s="1"/>
  <c r="K83" i="34"/>
  <c r="K7" i="18" s="1"/>
  <c r="S83" i="34"/>
  <c r="S7" i="18" s="1"/>
  <c r="D83" i="34"/>
  <c r="D7" i="18" s="1"/>
  <c r="M83" i="34"/>
  <c r="M7" i="18" s="1"/>
  <c r="Z83" i="34"/>
  <c r="Z7" i="18" s="1"/>
  <c r="B7" i="18"/>
  <c r="AA83" i="34"/>
  <c r="AA7" i="18" s="1"/>
  <c r="V83" i="34"/>
  <c r="V7" i="18" s="1"/>
  <c r="E83" i="34"/>
  <c r="E7" i="18" s="1"/>
  <c r="C83" i="34"/>
  <c r="C7" i="18" s="1"/>
  <c r="X83" i="34"/>
  <c r="X7" i="18" s="1"/>
  <c r="T83" i="34"/>
  <c r="T7" i="18" s="1"/>
  <c r="U83" i="34"/>
  <c r="U7" i="18" s="1"/>
  <c r="N83" i="34"/>
  <c r="N7" i="18" s="1"/>
  <c r="C89" i="34"/>
  <c r="C4" i="20" s="1"/>
  <c r="G89" i="34"/>
  <c r="G4" i="20" s="1"/>
  <c r="K89" i="34"/>
  <c r="K4" i="20" s="1"/>
  <c r="O89" i="34"/>
  <c r="O4" i="20" s="1"/>
  <c r="S89" i="34"/>
  <c r="S4" i="20" s="1"/>
  <c r="W89" i="34"/>
  <c r="W4" i="20" s="1"/>
  <c r="AA89" i="34"/>
  <c r="AA4" i="20" s="1"/>
  <c r="V89" i="34"/>
  <c r="V4" i="20" s="1"/>
  <c r="Z89" i="34"/>
  <c r="Z4" i="20" s="1"/>
  <c r="E89" i="34"/>
  <c r="E4" i="20" s="1"/>
  <c r="U89" i="34"/>
  <c r="U4" i="20" s="1"/>
  <c r="F89" i="34"/>
  <c r="F4" i="20" s="1"/>
  <c r="P89" i="34"/>
  <c r="P4" i="20" s="1"/>
  <c r="Q89" i="34"/>
  <c r="Q4" i="20" s="1"/>
  <c r="L89" i="34"/>
  <c r="L4" i="20" s="1"/>
  <c r="R89" i="34"/>
  <c r="X89" i="34"/>
  <c r="X4" i="20" s="1"/>
  <c r="M89" i="34"/>
  <c r="M4" i="20" s="1"/>
  <c r="B4" i="20"/>
  <c r="H89" i="34"/>
  <c r="H4" i="20" s="1"/>
  <c r="N89" i="34"/>
  <c r="N4" i="20" s="1"/>
  <c r="T89" i="34"/>
  <c r="T4" i="20" s="1"/>
  <c r="Y89" i="34"/>
  <c r="Y4" i="20" s="1"/>
  <c r="I89" i="34"/>
  <c r="I4" i="20" s="1"/>
  <c r="D89" i="34"/>
  <c r="D4" i="20" s="1"/>
  <c r="J89" i="34"/>
  <c r="J4" i="20" s="1"/>
  <c r="R110" i="34"/>
  <c r="T110" i="34"/>
  <c r="T7" i="12" s="1"/>
  <c r="W110" i="34"/>
  <c r="W7" i="12" s="1"/>
  <c r="Y110" i="34"/>
  <c r="Y7" i="12" s="1"/>
  <c r="AA110" i="34"/>
  <c r="AA7" i="12" s="1"/>
  <c r="Q110" i="34"/>
  <c r="Q7" i="12" s="1"/>
  <c r="O110" i="34"/>
  <c r="O7" i="12" s="1"/>
  <c r="M110" i="34"/>
  <c r="M7" i="12" s="1"/>
  <c r="K110" i="34"/>
  <c r="K7" i="12" s="1"/>
  <c r="I110" i="34"/>
  <c r="I7" i="12" s="1"/>
  <c r="G110" i="34"/>
  <c r="G7" i="12" s="1"/>
  <c r="D110" i="34"/>
  <c r="D7" i="12" s="1"/>
  <c r="E110" i="34"/>
  <c r="E7" i="12" s="1"/>
  <c r="X110" i="34"/>
  <c r="X7" i="12" s="1"/>
  <c r="N110" i="34"/>
  <c r="N7" i="12" s="1"/>
  <c r="J110" i="34"/>
  <c r="J7" i="12" s="1"/>
  <c r="F110" i="34"/>
  <c r="F7" i="12" s="1"/>
  <c r="U110" i="34"/>
  <c r="U7" i="12" s="1"/>
  <c r="V110" i="34"/>
  <c r="V7" i="12" s="1"/>
  <c r="Z110" i="34"/>
  <c r="Z7" i="12" s="1"/>
  <c r="P110" i="34"/>
  <c r="P7" i="12" s="1"/>
  <c r="L110" i="34"/>
  <c r="L7" i="12" s="1"/>
  <c r="H110" i="34"/>
  <c r="H7" i="12" s="1"/>
  <c r="C110" i="34"/>
  <c r="C7" i="12" s="1"/>
  <c r="B7" i="12"/>
  <c r="S110" i="34"/>
  <c r="S7" i="12" s="1"/>
  <c r="F71" i="34"/>
  <c r="F70" i="34"/>
  <c r="B69" i="34"/>
  <c r="B142" i="34" s="1"/>
  <c r="E69" i="34"/>
  <c r="E68" i="34"/>
  <c r="F67" i="34"/>
  <c r="B128" i="34" s="1"/>
  <c r="D69" i="34"/>
  <c r="B71" i="34"/>
  <c r="C68" i="34"/>
  <c r="B135" i="34" s="1"/>
  <c r="D68" i="34"/>
  <c r="C71" i="34"/>
  <c r="C69" i="34"/>
  <c r="E67" i="34"/>
  <c r="B129" i="34" s="1"/>
  <c r="D70" i="34"/>
  <c r="D67" i="34"/>
  <c r="B127" i="34" s="1"/>
  <c r="B68" i="34"/>
  <c r="B133" i="34" s="1"/>
  <c r="E71" i="34"/>
  <c r="F68" i="34"/>
  <c r="B60" i="39"/>
  <c r="B70" i="39" s="1"/>
  <c r="F69" i="34"/>
  <c r="AB71" i="39" l="1"/>
  <c r="AC73" i="39"/>
  <c r="AJ74" i="39"/>
  <c r="AG73" i="39"/>
  <c r="AK74" i="39"/>
  <c r="AC71" i="39"/>
  <c r="AG71" i="39"/>
  <c r="AF71" i="39"/>
  <c r="AI71" i="39"/>
  <c r="AI73" i="39"/>
  <c r="AD73" i="39"/>
  <c r="AC74" i="39"/>
  <c r="AE71" i="39"/>
  <c r="AF73" i="39"/>
  <c r="AB73" i="39"/>
  <c r="AH74" i="39"/>
  <c r="AI109" i="39"/>
  <c r="AJ109" i="39"/>
  <c r="AK109" i="39"/>
  <c r="AC109" i="39"/>
  <c r="AB109" i="39"/>
  <c r="AF109" i="39"/>
  <c r="AG109" i="39"/>
  <c r="AD109" i="39"/>
  <c r="AE109" i="39"/>
  <c r="AH109" i="39"/>
  <c r="AJ73" i="39"/>
  <c r="AK73" i="39"/>
  <c r="AE74" i="39"/>
  <c r="AF74" i="39"/>
  <c r="AD74" i="39"/>
  <c r="AK71" i="39"/>
  <c r="AJ71" i="39"/>
  <c r="AE96" i="34"/>
  <c r="AE2" i="11" s="1"/>
  <c r="AJ96" i="34"/>
  <c r="AJ2" i="11" s="1"/>
  <c r="AI96" i="34"/>
  <c r="AI2" i="11" s="1"/>
  <c r="R2" i="11"/>
  <c r="AB96" i="34"/>
  <c r="AB2" i="11" s="1"/>
  <c r="AF96" i="34"/>
  <c r="AF2" i="11" s="1"/>
  <c r="AC96" i="34"/>
  <c r="AC2" i="11" s="1"/>
  <c r="AH96" i="34"/>
  <c r="AH2" i="11" s="1"/>
  <c r="AD96" i="34"/>
  <c r="AD2" i="11" s="1"/>
  <c r="AG96" i="34"/>
  <c r="AG2" i="11" s="1"/>
  <c r="AK96" i="34"/>
  <c r="AK2" i="11" s="1"/>
  <c r="AE107" i="39"/>
  <c r="AF107" i="39"/>
  <c r="AD107" i="39"/>
  <c r="AB107" i="39"/>
  <c r="AI107" i="39"/>
  <c r="AK107" i="39"/>
  <c r="AJ107" i="39"/>
  <c r="AC107" i="39"/>
  <c r="AH107" i="39"/>
  <c r="AG107" i="39"/>
  <c r="AC110" i="39"/>
  <c r="AI110" i="39"/>
  <c r="AH110" i="39"/>
  <c r="AB110" i="39"/>
  <c r="AF110" i="39"/>
  <c r="AG110" i="39"/>
  <c r="AK110" i="39"/>
  <c r="AD110" i="39"/>
  <c r="AJ110" i="39"/>
  <c r="AE110" i="39"/>
  <c r="AH73" i="39"/>
  <c r="AE73" i="39"/>
  <c r="AB74" i="39"/>
  <c r="AI74" i="39"/>
  <c r="AG74" i="39"/>
  <c r="AD71" i="39"/>
  <c r="AH71" i="39"/>
  <c r="AE108" i="39"/>
  <c r="AK108" i="39"/>
  <c r="AD108" i="39"/>
  <c r="AC108" i="39"/>
  <c r="AJ108" i="39"/>
  <c r="AH108" i="39"/>
  <c r="AI108" i="39"/>
  <c r="AB108" i="39"/>
  <c r="AF108" i="39"/>
  <c r="AG108" i="39"/>
  <c r="AG106" i="39"/>
  <c r="AB106" i="39"/>
  <c r="AD106" i="39"/>
  <c r="AC106" i="39"/>
  <c r="AE106" i="39"/>
  <c r="AF106" i="39"/>
  <c r="AJ106" i="39"/>
  <c r="AK106" i="39"/>
  <c r="AI106" i="39"/>
  <c r="AH106" i="39"/>
  <c r="F70" i="39"/>
  <c r="J70" i="39"/>
  <c r="N70" i="39"/>
  <c r="R70" i="39"/>
  <c r="V70" i="39"/>
  <c r="Z70" i="39"/>
  <c r="G70" i="39"/>
  <c r="K70" i="39"/>
  <c r="O70" i="39"/>
  <c r="S70" i="39"/>
  <c r="W70" i="39"/>
  <c r="AA70" i="39"/>
  <c r="I70" i="39"/>
  <c r="Q70" i="39"/>
  <c r="Y70" i="39"/>
  <c r="C70" i="39"/>
  <c r="L70" i="39"/>
  <c r="M70" i="39"/>
  <c r="H70" i="39"/>
  <c r="X70" i="39"/>
  <c r="D70" i="39"/>
  <c r="T70" i="39"/>
  <c r="E70" i="39"/>
  <c r="U70" i="39"/>
  <c r="P70" i="39"/>
  <c r="AJ88" i="39"/>
  <c r="AC88" i="39"/>
  <c r="AH88" i="39"/>
  <c r="AI88" i="39"/>
  <c r="AE88" i="39"/>
  <c r="AF88" i="39"/>
  <c r="AD88" i="39"/>
  <c r="AG88" i="39"/>
  <c r="AB88" i="39"/>
  <c r="X79" i="39"/>
  <c r="T79" i="39"/>
  <c r="P79" i="39"/>
  <c r="L79" i="39"/>
  <c r="H79" i="39"/>
  <c r="D79" i="39"/>
  <c r="AA79" i="39"/>
  <c r="W79" i="39"/>
  <c r="S79" i="39"/>
  <c r="O79" i="39"/>
  <c r="K79" i="39"/>
  <c r="G79" i="39"/>
  <c r="C79" i="39"/>
  <c r="U79" i="39"/>
  <c r="M79" i="39"/>
  <c r="E79" i="39"/>
  <c r="Z79" i="39"/>
  <c r="J79" i="39"/>
  <c r="Y79" i="39"/>
  <c r="I79" i="39"/>
  <c r="V79" i="39"/>
  <c r="N79" i="39"/>
  <c r="R79" i="39"/>
  <c r="Q79" i="39"/>
  <c r="F79" i="39"/>
  <c r="AK81" i="39"/>
  <c r="AH81" i="39"/>
  <c r="AB81" i="39"/>
  <c r="AF81" i="39"/>
  <c r="AG81" i="39"/>
  <c r="AD81" i="39"/>
  <c r="AE81" i="39"/>
  <c r="AJ81" i="39"/>
  <c r="AI81" i="39"/>
  <c r="AC81" i="39"/>
  <c r="AK88" i="39"/>
  <c r="B99" i="39"/>
  <c r="Z127" i="34"/>
  <c r="Z5" i="23" s="1"/>
  <c r="H127" i="34"/>
  <c r="H5" i="23" s="1"/>
  <c r="P127" i="34"/>
  <c r="P5" i="23" s="1"/>
  <c r="X127" i="34"/>
  <c r="X5" i="23" s="1"/>
  <c r="I127" i="34"/>
  <c r="I5" i="23" s="1"/>
  <c r="Y127" i="34"/>
  <c r="Y5" i="23" s="1"/>
  <c r="K127" i="34"/>
  <c r="K5" i="23" s="1"/>
  <c r="AA127" i="34"/>
  <c r="AA5" i="23" s="1"/>
  <c r="Q127" i="34"/>
  <c r="Q5" i="23" s="1"/>
  <c r="B5" i="23"/>
  <c r="J127" i="34"/>
  <c r="J5" i="23" s="1"/>
  <c r="R127" i="34"/>
  <c r="N127" i="34"/>
  <c r="N5" i="23" s="1"/>
  <c r="G127" i="34"/>
  <c r="G5" i="23" s="1"/>
  <c r="O127" i="34"/>
  <c r="O5" i="23" s="1"/>
  <c r="S127" i="34"/>
  <c r="S5" i="23" s="1"/>
  <c r="W127" i="34"/>
  <c r="W5" i="23" s="1"/>
  <c r="E127" i="34"/>
  <c r="E5" i="23" s="1"/>
  <c r="M127" i="34"/>
  <c r="M5" i="23" s="1"/>
  <c r="U127" i="34"/>
  <c r="U5" i="23" s="1"/>
  <c r="D127" i="34"/>
  <c r="D5" i="23" s="1"/>
  <c r="T127" i="34"/>
  <c r="T5" i="23" s="1"/>
  <c r="F127" i="34"/>
  <c r="F5" i="23" s="1"/>
  <c r="V127" i="34"/>
  <c r="V5" i="23" s="1"/>
  <c r="L127" i="34"/>
  <c r="L5" i="23" s="1"/>
  <c r="C127" i="34"/>
  <c r="C5" i="23" s="1"/>
  <c r="V142" i="34"/>
  <c r="V2" i="25" s="1"/>
  <c r="B2" i="25"/>
  <c r="Z142" i="34"/>
  <c r="Z2" i="25" s="1"/>
  <c r="I142" i="34"/>
  <c r="I2" i="25" s="1"/>
  <c r="Q142" i="34"/>
  <c r="Q2" i="25" s="1"/>
  <c r="Y142" i="34"/>
  <c r="Y2" i="25" s="1"/>
  <c r="L142" i="34"/>
  <c r="L2" i="25" s="1"/>
  <c r="F142" i="34"/>
  <c r="F2" i="25" s="1"/>
  <c r="C142" i="34"/>
  <c r="C2" i="25" s="1"/>
  <c r="K142" i="34"/>
  <c r="K2" i="25" s="1"/>
  <c r="S142" i="34"/>
  <c r="S2" i="25" s="1"/>
  <c r="AA142" i="34"/>
  <c r="AA2" i="25" s="1"/>
  <c r="P142" i="34"/>
  <c r="P2" i="25" s="1"/>
  <c r="J142" i="34"/>
  <c r="J2" i="25" s="1"/>
  <c r="E142" i="34"/>
  <c r="E2" i="25" s="1"/>
  <c r="M142" i="34"/>
  <c r="M2" i="25" s="1"/>
  <c r="U142" i="34"/>
  <c r="U2" i="25" s="1"/>
  <c r="D142" i="34"/>
  <c r="D2" i="25" s="1"/>
  <c r="T142" i="34"/>
  <c r="T2" i="25" s="1"/>
  <c r="N142" i="34"/>
  <c r="N2" i="25" s="1"/>
  <c r="H142" i="34"/>
  <c r="H2" i="25" s="1"/>
  <c r="G142" i="34"/>
  <c r="G2" i="25" s="1"/>
  <c r="X142" i="34"/>
  <c r="X2" i="25" s="1"/>
  <c r="W142" i="34"/>
  <c r="W2" i="25" s="1"/>
  <c r="O142" i="34"/>
  <c r="O2" i="25" s="1"/>
  <c r="R142" i="34"/>
  <c r="R7" i="12"/>
  <c r="AB110" i="34"/>
  <c r="AB7" i="12" s="1"/>
  <c r="AF110" i="34"/>
  <c r="AF7" i="12" s="1"/>
  <c r="AJ110" i="34"/>
  <c r="AJ7" i="12" s="1"/>
  <c r="AG110" i="34"/>
  <c r="AG7" i="12" s="1"/>
  <c r="AC110" i="34"/>
  <c r="AC7" i="12" s="1"/>
  <c r="AH110" i="34"/>
  <c r="AH7" i="12" s="1"/>
  <c r="AI110" i="34"/>
  <c r="AI7" i="12" s="1"/>
  <c r="AK110" i="34"/>
  <c r="AK7" i="12" s="1"/>
  <c r="AE110" i="34"/>
  <c r="AE7" i="12" s="1"/>
  <c r="AD110" i="34"/>
  <c r="AD7" i="12" s="1"/>
  <c r="B97" i="39"/>
  <c r="T128" i="34"/>
  <c r="T6" i="23" s="1"/>
  <c r="X128" i="34"/>
  <c r="X6" i="23" s="1"/>
  <c r="B6" i="23"/>
  <c r="J128" i="34"/>
  <c r="J6" i="23" s="1"/>
  <c r="P128" i="34"/>
  <c r="P6" i="23" s="1"/>
  <c r="V128" i="34"/>
  <c r="V6" i="23" s="1"/>
  <c r="K128" i="34"/>
  <c r="K6" i="23" s="1"/>
  <c r="Q128" i="34"/>
  <c r="Q6" i="23" s="1"/>
  <c r="I128" i="34"/>
  <c r="I6" i="23" s="1"/>
  <c r="F128" i="34"/>
  <c r="F6" i="23" s="1"/>
  <c r="L128" i="34"/>
  <c r="L6" i="23" s="1"/>
  <c r="C128" i="34"/>
  <c r="C6" i="23" s="1"/>
  <c r="W128" i="34"/>
  <c r="W6" i="23" s="1"/>
  <c r="E128" i="34"/>
  <c r="E6" i="23" s="1"/>
  <c r="H128" i="34"/>
  <c r="H6" i="23" s="1"/>
  <c r="R128" i="34"/>
  <c r="O128" i="34"/>
  <c r="O6" i="23" s="1"/>
  <c r="AA128" i="34"/>
  <c r="AA6" i="23" s="1"/>
  <c r="Y128" i="34"/>
  <c r="Y6" i="23" s="1"/>
  <c r="D128" i="34"/>
  <c r="D6" i="23" s="1"/>
  <c r="Z128" i="34"/>
  <c r="Z6" i="23" s="1"/>
  <c r="U128" i="34"/>
  <c r="U6" i="23" s="1"/>
  <c r="G128" i="34"/>
  <c r="G6" i="23" s="1"/>
  <c r="M128" i="34"/>
  <c r="M6" i="23" s="1"/>
  <c r="N128" i="34"/>
  <c r="N6" i="23" s="1"/>
  <c r="S128" i="34"/>
  <c r="S6" i="23" s="1"/>
  <c r="C70" i="34"/>
  <c r="B153" i="34" s="1"/>
  <c r="C62" i="34"/>
  <c r="B107" i="34" s="1"/>
  <c r="F129" i="34"/>
  <c r="F7" i="23" s="1"/>
  <c r="J129" i="34"/>
  <c r="J7" i="23" s="1"/>
  <c r="N129" i="34"/>
  <c r="N7" i="23" s="1"/>
  <c r="R129" i="34"/>
  <c r="I129" i="34"/>
  <c r="I7" i="23" s="1"/>
  <c r="Q129" i="34"/>
  <c r="Q7" i="23" s="1"/>
  <c r="Y129" i="34"/>
  <c r="Y7" i="23" s="1"/>
  <c r="G129" i="34"/>
  <c r="G7" i="23" s="1"/>
  <c r="O129" i="34"/>
  <c r="O7" i="23" s="1"/>
  <c r="W129" i="34"/>
  <c r="W7" i="23" s="1"/>
  <c r="T129" i="34"/>
  <c r="T7" i="23" s="1"/>
  <c r="X129" i="34"/>
  <c r="X7" i="23" s="1"/>
  <c r="B7" i="23"/>
  <c r="D129" i="34"/>
  <c r="D7" i="23" s="1"/>
  <c r="V129" i="34"/>
  <c r="V7" i="23" s="1"/>
  <c r="L129" i="34"/>
  <c r="L7" i="23" s="1"/>
  <c r="E129" i="34"/>
  <c r="E7" i="23" s="1"/>
  <c r="U129" i="34"/>
  <c r="U7" i="23" s="1"/>
  <c r="K129" i="34"/>
  <c r="K7" i="23" s="1"/>
  <c r="AA129" i="34"/>
  <c r="AA7" i="23" s="1"/>
  <c r="H129" i="34"/>
  <c r="H7" i="23" s="1"/>
  <c r="P129" i="34"/>
  <c r="P7" i="23" s="1"/>
  <c r="M129" i="34"/>
  <c r="M7" i="23" s="1"/>
  <c r="C129" i="34"/>
  <c r="C7" i="23" s="1"/>
  <c r="S129" i="34"/>
  <c r="S7" i="23" s="1"/>
  <c r="Z129" i="34"/>
  <c r="Z7" i="23" s="1"/>
  <c r="V135" i="34"/>
  <c r="V4" i="24" s="1"/>
  <c r="Z135" i="34"/>
  <c r="Z4" i="24" s="1"/>
  <c r="T135" i="34"/>
  <c r="T4" i="24" s="1"/>
  <c r="X135" i="34"/>
  <c r="X4" i="24" s="1"/>
  <c r="B4" i="24"/>
  <c r="F135" i="34"/>
  <c r="F4" i="24" s="1"/>
  <c r="N135" i="34"/>
  <c r="N4" i="24" s="1"/>
  <c r="I135" i="34"/>
  <c r="I4" i="24" s="1"/>
  <c r="Y135" i="34"/>
  <c r="Y4" i="24" s="1"/>
  <c r="W135" i="34"/>
  <c r="W4" i="24" s="1"/>
  <c r="H135" i="34"/>
  <c r="H4" i="24" s="1"/>
  <c r="P135" i="34"/>
  <c r="P4" i="24" s="1"/>
  <c r="M135" i="34"/>
  <c r="M4" i="24" s="1"/>
  <c r="C135" i="34"/>
  <c r="C4" i="24" s="1"/>
  <c r="K135" i="34"/>
  <c r="K4" i="24" s="1"/>
  <c r="J135" i="34"/>
  <c r="J4" i="24" s="1"/>
  <c r="R135" i="34"/>
  <c r="Q135" i="34"/>
  <c r="Q4" i="24" s="1"/>
  <c r="S135" i="34"/>
  <c r="S4" i="24" s="1"/>
  <c r="AA135" i="34"/>
  <c r="AA4" i="24" s="1"/>
  <c r="O135" i="34"/>
  <c r="O4" i="24" s="1"/>
  <c r="E135" i="34"/>
  <c r="E4" i="24" s="1"/>
  <c r="L135" i="34"/>
  <c r="L4" i="24" s="1"/>
  <c r="G135" i="34"/>
  <c r="G4" i="24" s="1"/>
  <c r="D135" i="34"/>
  <c r="D4" i="24" s="1"/>
  <c r="U135" i="34"/>
  <c r="U4" i="24" s="1"/>
  <c r="C67" i="34"/>
  <c r="B126" i="34" s="1"/>
  <c r="C59" i="34"/>
  <c r="B80" i="34" s="1"/>
  <c r="AE87" i="34"/>
  <c r="AE2" i="20" s="1"/>
  <c r="AI87" i="34"/>
  <c r="AI2" i="20" s="1"/>
  <c r="AB87" i="34"/>
  <c r="AB2" i="20" s="1"/>
  <c r="AD87" i="34"/>
  <c r="AD2" i="20" s="1"/>
  <c r="AH87" i="34"/>
  <c r="AH2" i="20" s="1"/>
  <c r="R2" i="20"/>
  <c r="AJ87" i="34"/>
  <c r="AJ2" i="20" s="1"/>
  <c r="AC87" i="34"/>
  <c r="AC2" i="20" s="1"/>
  <c r="AF87" i="34"/>
  <c r="AF2" i="20" s="1"/>
  <c r="AK87" i="34"/>
  <c r="AK2" i="20" s="1"/>
  <c r="AG87" i="34"/>
  <c r="AG2" i="20" s="1"/>
  <c r="AG83" i="34"/>
  <c r="AG7" i="18" s="1"/>
  <c r="AE83" i="34"/>
  <c r="AE7" i="18" s="1"/>
  <c r="AC83" i="34"/>
  <c r="AC7" i="18" s="1"/>
  <c r="AK83" i="34"/>
  <c r="AK7" i="18" s="1"/>
  <c r="AI83" i="34"/>
  <c r="AI7" i="18" s="1"/>
  <c r="R7" i="18"/>
  <c r="AD83" i="34"/>
  <c r="AD7" i="18" s="1"/>
  <c r="AB83" i="34"/>
  <c r="AB7" i="18" s="1"/>
  <c r="AJ83" i="34"/>
  <c r="AJ7" i="18" s="1"/>
  <c r="AH83" i="34"/>
  <c r="AH7" i="18" s="1"/>
  <c r="AF83" i="34"/>
  <c r="AF7" i="18" s="1"/>
  <c r="F133" i="34"/>
  <c r="F2" i="24" s="1"/>
  <c r="J133" i="34"/>
  <c r="J2" i="24" s="1"/>
  <c r="N133" i="34"/>
  <c r="N2" i="24" s="1"/>
  <c r="R133" i="34"/>
  <c r="G133" i="34"/>
  <c r="G2" i="24" s="1"/>
  <c r="O133" i="34"/>
  <c r="O2" i="24" s="1"/>
  <c r="W133" i="34"/>
  <c r="W2" i="24" s="1"/>
  <c r="M133" i="34"/>
  <c r="M2" i="24" s="1"/>
  <c r="E133" i="34"/>
  <c r="E2" i="24" s="1"/>
  <c r="I133" i="34"/>
  <c r="I2" i="24" s="1"/>
  <c r="T133" i="34"/>
  <c r="T2" i="24" s="1"/>
  <c r="X133" i="34"/>
  <c r="X2" i="24" s="1"/>
  <c r="B2" i="24"/>
  <c r="D133" i="34"/>
  <c r="D2" i="24" s="1"/>
  <c r="H133" i="34"/>
  <c r="H2" i="24" s="1"/>
  <c r="L133" i="34"/>
  <c r="L2" i="24" s="1"/>
  <c r="P133" i="34"/>
  <c r="P2" i="24" s="1"/>
  <c r="C133" i="34"/>
  <c r="C2" i="24" s="1"/>
  <c r="K133" i="34"/>
  <c r="K2" i="24" s="1"/>
  <c r="S133" i="34"/>
  <c r="S2" i="24" s="1"/>
  <c r="AA133" i="34"/>
  <c r="AA2" i="24" s="1"/>
  <c r="Q133" i="34"/>
  <c r="Q2" i="24" s="1"/>
  <c r="U133" i="34"/>
  <c r="U2" i="24" s="1"/>
  <c r="Y133" i="34"/>
  <c r="Y2" i="24" s="1"/>
  <c r="V133" i="34"/>
  <c r="V2" i="24" s="1"/>
  <c r="Z133" i="34"/>
  <c r="Z2" i="24" s="1"/>
  <c r="AC89" i="34"/>
  <c r="AC4" i="20" s="1"/>
  <c r="AG89" i="34"/>
  <c r="AG4" i="20" s="1"/>
  <c r="AK89" i="34"/>
  <c r="AK4" i="20" s="1"/>
  <c r="AD89" i="34"/>
  <c r="AD4" i="20" s="1"/>
  <c r="AH89" i="34"/>
  <c r="AH4" i="20" s="1"/>
  <c r="R4" i="20"/>
  <c r="AE89" i="34"/>
  <c r="AE4" i="20" s="1"/>
  <c r="AJ89" i="34"/>
  <c r="AJ4" i="20" s="1"/>
  <c r="AI89" i="34"/>
  <c r="AI4" i="20" s="1"/>
  <c r="AF89" i="34"/>
  <c r="AF4" i="20" s="1"/>
  <c r="AB89" i="34"/>
  <c r="AB4" i="20" s="1"/>
  <c r="B49" i="34"/>
  <c r="B38" i="34"/>
  <c r="B52" i="34" s="1"/>
  <c r="Z99" i="39" l="1"/>
  <c r="V99" i="39"/>
  <c r="R99" i="39"/>
  <c r="N99" i="39"/>
  <c r="H4" i="16" s="1"/>
  <c r="J99" i="39"/>
  <c r="F99" i="39"/>
  <c r="X99" i="39"/>
  <c r="P99" i="39"/>
  <c r="J4" i="16" s="1"/>
  <c r="L99" i="39"/>
  <c r="H99" i="39"/>
  <c r="B4" i="16" s="1"/>
  <c r="Y99" i="39"/>
  <c r="S4" i="16" s="1"/>
  <c r="U99" i="39"/>
  <c r="O4" i="16" s="1"/>
  <c r="Q99" i="39"/>
  <c r="M99" i="39"/>
  <c r="I99" i="39"/>
  <c r="C4" i="16" s="1"/>
  <c r="E99" i="39"/>
  <c r="T99" i="39"/>
  <c r="N4" i="16" s="1"/>
  <c r="D99" i="39"/>
  <c r="O99" i="39"/>
  <c r="I4" i="16" s="1"/>
  <c r="K99" i="39"/>
  <c r="E4" i="16" s="1"/>
  <c r="W99" i="39"/>
  <c r="S99" i="39"/>
  <c r="M4" i="16" s="1"/>
  <c r="C99" i="39"/>
  <c r="AA99" i="39"/>
  <c r="U4" i="16" s="1"/>
  <c r="G99" i="39"/>
  <c r="AK79" i="39"/>
  <c r="AE70" i="39"/>
  <c r="AB70" i="39"/>
  <c r="AH70" i="39"/>
  <c r="AD70" i="39"/>
  <c r="AK70" i="39"/>
  <c r="AJ70" i="39"/>
  <c r="AG70" i="39"/>
  <c r="AF70" i="39"/>
  <c r="AI70" i="39"/>
  <c r="AC70" i="39"/>
  <c r="Z97" i="39"/>
  <c r="V97" i="39"/>
  <c r="R97" i="39"/>
  <c r="N97" i="39"/>
  <c r="J97" i="39"/>
  <c r="F97" i="39"/>
  <c r="D97" i="39"/>
  <c r="Y97" i="39"/>
  <c r="U97" i="39"/>
  <c r="Q97" i="39"/>
  <c r="M97" i="39"/>
  <c r="I97" i="39"/>
  <c r="E97" i="39"/>
  <c r="X97" i="39"/>
  <c r="T97" i="39"/>
  <c r="P97" i="39"/>
  <c r="L97" i="39"/>
  <c r="H97" i="39"/>
  <c r="O97" i="39"/>
  <c r="AA97" i="39"/>
  <c r="W97" i="39"/>
  <c r="S97" i="39"/>
  <c r="C97" i="39"/>
  <c r="K97" i="39"/>
  <c r="G97" i="39"/>
  <c r="F72" i="39"/>
  <c r="J72" i="39"/>
  <c r="N72" i="39"/>
  <c r="R72" i="39"/>
  <c r="V72" i="39"/>
  <c r="Z72" i="39"/>
  <c r="C72" i="39"/>
  <c r="G72" i="39"/>
  <c r="K72" i="39"/>
  <c r="O72" i="39"/>
  <c r="S72" i="39"/>
  <c r="W72" i="39"/>
  <c r="AA72" i="39"/>
  <c r="I72" i="39"/>
  <c r="Q72" i="39"/>
  <c r="Y72" i="39"/>
  <c r="D72" i="39"/>
  <c r="E72" i="39"/>
  <c r="U72" i="39"/>
  <c r="H72" i="39"/>
  <c r="X72" i="39"/>
  <c r="L72" i="39"/>
  <c r="T72" i="39"/>
  <c r="M72" i="39"/>
  <c r="P72" i="39"/>
  <c r="AJ79" i="39"/>
  <c r="AG79" i="39"/>
  <c r="AB79" i="39"/>
  <c r="AH79" i="39"/>
  <c r="AF79" i="39"/>
  <c r="AE79" i="39"/>
  <c r="AD79" i="39"/>
  <c r="AC79" i="39"/>
  <c r="AI79" i="39"/>
  <c r="B4" i="12"/>
  <c r="E107" i="34"/>
  <c r="E4" i="12" s="1"/>
  <c r="I107" i="34"/>
  <c r="I4" i="12" s="1"/>
  <c r="M107" i="34"/>
  <c r="M4" i="12" s="1"/>
  <c r="Q107" i="34"/>
  <c r="Q4" i="12" s="1"/>
  <c r="U107" i="34"/>
  <c r="U4" i="12" s="1"/>
  <c r="Y107" i="34"/>
  <c r="Y4" i="12" s="1"/>
  <c r="D107" i="34"/>
  <c r="D4" i="12" s="1"/>
  <c r="T107" i="34"/>
  <c r="T4" i="12" s="1"/>
  <c r="R107" i="34"/>
  <c r="H107" i="34"/>
  <c r="H4" i="12" s="1"/>
  <c r="X107" i="34"/>
  <c r="X4" i="12" s="1"/>
  <c r="F107" i="34"/>
  <c r="F4" i="12" s="1"/>
  <c r="Z107" i="34"/>
  <c r="Z4" i="12" s="1"/>
  <c r="C107" i="34"/>
  <c r="C4" i="12" s="1"/>
  <c r="S107" i="34"/>
  <c r="S4" i="12" s="1"/>
  <c r="J107" i="34"/>
  <c r="J4" i="12" s="1"/>
  <c r="V107" i="34"/>
  <c r="V4" i="12" s="1"/>
  <c r="G107" i="34"/>
  <c r="G4" i="12" s="1"/>
  <c r="W107" i="34"/>
  <c r="W4" i="12" s="1"/>
  <c r="O107" i="34"/>
  <c r="O4" i="12" s="1"/>
  <c r="L107" i="34"/>
  <c r="L4" i="12" s="1"/>
  <c r="N107" i="34"/>
  <c r="N4" i="12" s="1"/>
  <c r="K107" i="34"/>
  <c r="K4" i="12" s="1"/>
  <c r="AA107" i="34"/>
  <c r="AA4" i="12" s="1"/>
  <c r="P107" i="34"/>
  <c r="P4" i="12" s="1"/>
  <c r="AE128" i="34"/>
  <c r="AE6" i="23" s="1"/>
  <c r="AG128" i="34"/>
  <c r="AG6" i="23" s="1"/>
  <c r="AC128" i="34"/>
  <c r="AC6" i="23" s="1"/>
  <c r="AB128" i="34"/>
  <c r="AB6" i="23" s="1"/>
  <c r="AF128" i="34"/>
  <c r="AF6" i="23" s="1"/>
  <c r="AJ128" i="34"/>
  <c r="AJ6" i="23" s="1"/>
  <c r="AI128" i="34"/>
  <c r="AI6" i="23" s="1"/>
  <c r="AK128" i="34"/>
  <c r="AK6" i="23" s="1"/>
  <c r="AD128" i="34"/>
  <c r="AD6" i="23" s="1"/>
  <c r="AH128" i="34"/>
  <c r="AH6" i="23" s="1"/>
  <c r="R6" i="23"/>
  <c r="AB133" i="34"/>
  <c r="AB2" i="24" s="1"/>
  <c r="AF133" i="34"/>
  <c r="AF2" i="24" s="1"/>
  <c r="AJ133" i="34"/>
  <c r="AJ2" i="24" s="1"/>
  <c r="AI133" i="34"/>
  <c r="AI2" i="24" s="1"/>
  <c r="AG133" i="34"/>
  <c r="AG2" i="24" s="1"/>
  <c r="AD133" i="34"/>
  <c r="AD2" i="24" s="1"/>
  <c r="AH133" i="34"/>
  <c r="AH2" i="24" s="1"/>
  <c r="R2" i="24"/>
  <c r="AE133" i="34"/>
  <c r="AE2" i="24" s="1"/>
  <c r="AK133" i="34"/>
  <c r="AK2" i="24" s="1"/>
  <c r="AC133" i="34"/>
  <c r="AC2" i="24" s="1"/>
  <c r="AB135" i="34"/>
  <c r="AB4" i="24" s="1"/>
  <c r="AF135" i="34"/>
  <c r="AF4" i="24" s="1"/>
  <c r="AJ135" i="34"/>
  <c r="AJ4" i="24" s="1"/>
  <c r="AG135" i="34"/>
  <c r="AG4" i="24" s="1"/>
  <c r="AI135" i="34"/>
  <c r="AI4" i="24" s="1"/>
  <c r="AH135" i="34"/>
  <c r="AH4" i="24" s="1"/>
  <c r="R4" i="24"/>
  <c r="AC135" i="34"/>
  <c r="AC4" i="24" s="1"/>
  <c r="AE135" i="34"/>
  <c r="AE4" i="24" s="1"/>
  <c r="AK135" i="34"/>
  <c r="AK4" i="24" s="1"/>
  <c r="AD135" i="34"/>
  <c r="AD4" i="24" s="1"/>
  <c r="F153" i="34"/>
  <c r="F4" i="26" s="1"/>
  <c r="N153" i="34"/>
  <c r="N4" i="26" s="1"/>
  <c r="C153" i="34"/>
  <c r="C4" i="26" s="1"/>
  <c r="G153" i="34"/>
  <c r="G4" i="26" s="1"/>
  <c r="K153" i="34"/>
  <c r="K4" i="26" s="1"/>
  <c r="O153" i="34"/>
  <c r="O4" i="26" s="1"/>
  <c r="S153" i="34"/>
  <c r="S4" i="26" s="1"/>
  <c r="W153" i="34"/>
  <c r="W4" i="26" s="1"/>
  <c r="AA153" i="34"/>
  <c r="AA4" i="26" s="1"/>
  <c r="Z153" i="34"/>
  <c r="Z4" i="26" s="1"/>
  <c r="X153" i="34"/>
  <c r="X4" i="26" s="1"/>
  <c r="P153" i="34"/>
  <c r="P4" i="26" s="1"/>
  <c r="D153" i="34"/>
  <c r="D4" i="26" s="1"/>
  <c r="J153" i="34"/>
  <c r="J4" i="26" s="1"/>
  <c r="R153" i="34"/>
  <c r="I153" i="34"/>
  <c r="I4" i="26" s="1"/>
  <c r="Y153" i="34"/>
  <c r="Y4" i="26" s="1"/>
  <c r="H153" i="34"/>
  <c r="H4" i="26" s="1"/>
  <c r="M153" i="34"/>
  <c r="M4" i="26" s="1"/>
  <c r="B4" i="26"/>
  <c r="L153" i="34"/>
  <c r="L4" i="26" s="1"/>
  <c r="U153" i="34"/>
  <c r="U4" i="26" s="1"/>
  <c r="E153" i="34"/>
  <c r="E4" i="26" s="1"/>
  <c r="V153" i="34"/>
  <c r="V4" i="26" s="1"/>
  <c r="Q153" i="34"/>
  <c r="Q4" i="26" s="1"/>
  <c r="T153" i="34"/>
  <c r="T4" i="26" s="1"/>
  <c r="AC142" i="34"/>
  <c r="AC2" i="25" s="1"/>
  <c r="AG142" i="34"/>
  <c r="AG2" i="25" s="1"/>
  <c r="AK142" i="34"/>
  <c r="AK2" i="25" s="1"/>
  <c r="AF142" i="34"/>
  <c r="AF2" i="25" s="1"/>
  <c r="AD142" i="34"/>
  <c r="AD2" i="25" s="1"/>
  <c r="R2" i="25"/>
  <c r="AI142" i="34"/>
  <c r="AI2" i="25" s="1"/>
  <c r="AE142" i="34"/>
  <c r="AE2" i="25" s="1"/>
  <c r="AH142" i="34"/>
  <c r="AH2" i="25" s="1"/>
  <c r="AB142" i="34"/>
  <c r="AB2" i="25" s="1"/>
  <c r="AJ142" i="34"/>
  <c r="AJ2" i="25" s="1"/>
  <c r="AC127" i="34"/>
  <c r="AC5" i="23" s="1"/>
  <c r="AG127" i="34"/>
  <c r="AG5" i="23" s="1"/>
  <c r="AK127" i="34"/>
  <c r="AK5" i="23" s="1"/>
  <c r="AH127" i="34"/>
  <c r="AH5" i="23" s="1"/>
  <c r="AF127" i="34"/>
  <c r="AF5" i="23" s="1"/>
  <c r="AE127" i="34"/>
  <c r="AE5" i="23" s="1"/>
  <c r="AI127" i="34"/>
  <c r="AI5" i="23" s="1"/>
  <c r="AD127" i="34"/>
  <c r="AD5" i="23" s="1"/>
  <c r="AB127" i="34"/>
  <c r="AB5" i="23" s="1"/>
  <c r="AJ127" i="34"/>
  <c r="AJ5" i="23" s="1"/>
  <c r="R5" i="23"/>
  <c r="B67" i="34"/>
  <c r="B124" i="34" s="1"/>
  <c r="B59" i="34"/>
  <c r="B78" i="34" s="1"/>
  <c r="D126" i="34"/>
  <c r="D4" i="23" s="1"/>
  <c r="H126" i="34"/>
  <c r="H4" i="23" s="1"/>
  <c r="L126" i="34"/>
  <c r="L4" i="23" s="1"/>
  <c r="P126" i="34"/>
  <c r="P4" i="23" s="1"/>
  <c r="K126" i="34"/>
  <c r="K4" i="23" s="1"/>
  <c r="V126" i="34"/>
  <c r="V4" i="23" s="1"/>
  <c r="Z126" i="34"/>
  <c r="Z4" i="23" s="1"/>
  <c r="Q126" i="34"/>
  <c r="Q4" i="23" s="1"/>
  <c r="G126" i="34"/>
  <c r="G4" i="23" s="1"/>
  <c r="W126" i="34"/>
  <c r="W4" i="23" s="1"/>
  <c r="M126" i="34"/>
  <c r="M4" i="23" s="1"/>
  <c r="C126" i="34"/>
  <c r="C4" i="23" s="1"/>
  <c r="S126" i="34"/>
  <c r="S4" i="23" s="1"/>
  <c r="F126" i="34"/>
  <c r="F4" i="23" s="1"/>
  <c r="J126" i="34"/>
  <c r="J4" i="23" s="1"/>
  <c r="N126" i="34"/>
  <c r="N4" i="23" s="1"/>
  <c r="R126" i="34"/>
  <c r="X126" i="34"/>
  <c r="X4" i="23" s="1"/>
  <c r="E126" i="34"/>
  <c r="E4" i="23" s="1"/>
  <c r="T126" i="34"/>
  <c r="T4" i="23" s="1"/>
  <c r="B4" i="23"/>
  <c r="I126" i="34"/>
  <c r="I4" i="23" s="1"/>
  <c r="U126" i="34"/>
  <c r="U4" i="23" s="1"/>
  <c r="O126" i="34"/>
  <c r="O4" i="23" s="1"/>
  <c r="Y126" i="34"/>
  <c r="Y4" i="23" s="1"/>
  <c r="AA126" i="34"/>
  <c r="AA4" i="23" s="1"/>
  <c r="AE129" i="34"/>
  <c r="AE7" i="23" s="1"/>
  <c r="AD129" i="34"/>
  <c r="AD7" i="23" s="1"/>
  <c r="AH129" i="34"/>
  <c r="AH7" i="23" s="1"/>
  <c r="AC129" i="34"/>
  <c r="AC7" i="23" s="1"/>
  <c r="AK129" i="34"/>
  <c r="AK7" i="23" s="1"/>
  <c r="AI129" i="34"/>
  <c r="AI7" i="23" s="1"/>
  <c r="AJ129" i="34"/>
  <c r="AJ7" i="23" s="1"/>
  <c r="AG129" i="34"/>
  <c r="AG7" i="23" s="1"/>
  <c r="AF129" i="34"/>
  <c r="AF7" i="23" s="1"/>
  <c r="AB129" i="34"/>
  <c r="AB7" i="23" s="1"/>
  <c r="R7" i="23"/>
  <c r="B62" i="34"/>
  <c r="B105" i="34" s="1"/>
  <c r="B70" i="34"/>
  <c r="B151" i="34" s="1"/>
  <c r="F80" i="34"/>
  <c r="F4" i="18" s="1"/>
  <c r="J80" i="34"/>
  <c r="J4" i="18" s="1"/>
  <c r="N80" i="34"/>
  <c r="N4" i="18" s="1"/>
  <c r="R80" i="34"/>
  <c r="E80" i="34"/>
  <c r="E4" i="18" s="1"/>
  <c r="I80" i="34"/>
  <c r="I4" i="18" s="1"/>
  <c r="M80" i="34"/>
  <c r="M4" i="18" s="1"/>
  <c r="Q80" i="34"/>
  <c r="Q4" i="18" s="1"/>
  <c r="U80" i="34"/>
  <c r="U4" i="18" s="1"/>
  <c r="Y80" i="34"/>
  <c r="Y4" i="18" s="1"/>
  <c r="T80" i="34"/>
  <c r="T4" i="18" s="1"/>
  <c r="X80" i="34"/>
  <c r="X4" i="18" s="1"/>
  <c r="B4" i="18"/>
  <c r="D80" i="34"/>
  <c r="D4" i="18" s="1"/>
  <c r="H80" i="34"/>
  <c r="H4" i="18" s="1"/>
  <c r="L80" i="34"/>
  <c r="L4" i="18" s="1"/>
  <c r="P80" i="34"/>
  <c r="P4" i="18" s="1"/>
  <c r="C80" i="34"/>
  <c r="C4" i="18" s="1"/>
  <c r="G80" i="34"/>
  <c r="G4" i="18" s="1"/>
  <c r="K80" i="34"/>
  <c r="K4" i="18" s="1"/>
  <c r="O80" i="34"/>
  <c r="O4" i="18" s="1"/>
  <c r="S80" i="34"/>
  <c r="S4" i="18" s="1"/>
  <c r="W80" i="34"/>
  <c r="W4" i="18" s="1"/>
  <c r="AA80" i="34"/>
  <c r="AA4" i="18" s="1"/>
  <c r="V80" i="34"/>
  <c r="V4" i="18" s="1"/>
  <c r="Z80" i="34"/>
  <c r="Z4" i="18" s="1"/>
  <c r="F4" i="16"/>
  <c r="Q4" i="16"/>
  <c r="G4" i="16"/>
  <c r="P4" i="16"/>
  <c r="D4" i="16"/>
  <c r="T4" i="16"/>
  <c r="K4" i="16"/>
  <c r="AH99" i="39" l="1"/>
  <c r="AB4" i="16" s="1"/>
  <c r="AF99" i="39"/>
  <c r="Z4" i="16" s="1"/>
  <c r="AG99" i="39"/>
  <c r="AA4" i="16" s="1"/>
  <c r="AD99" i="39"/>
  <c r="X4" i="16" s="1"/>
  <c r="AJ99" i="39"/>
  <c r="AC99" i="39"/>
  <c r="W4" i="16" s="1"/>
  <c r="AE99" i="39"/>
  <c r="Y4" i="16" s="1"/>
  <c r="AB99" i="39"/>
  <c r="V4" i="16" s="1"/>
  <c r="AK99" i="39"/>
  <c r="AE4" i="16" s="1"/>
  <c r="AB97" i="39"/>
  <c r="AJ97" i="39"/>
  <c r="AC97" i="39"/>
  <c r="AH97" i="39"/>
  <c r="AE97" i="39"/>
  <c r="AF97" i="39"/>
  <c r="AG97" i="39"/>
  <c r="AI97" i="39"/>
  <c r="AD97" i="39"/>
  <c r="AI99" i="39"/>
  <c r="AC4" i="16" s="1"/>
  <c r="L4" i="16"/>
  <c r="AD72" i="39"/>
  <c r="AC72" i="39"/>
  <c r="AG72" i="39"/>
  <c r="AK72" i="39"/>
  <c r="AE72" i="39"/>
  <c r="AH72" i="39"/>
  <c r="AJ72" i="39"/>
  <c r="AF72" i="39"/>
  <c r="AI72" i="39"/>
  <c r="AK97" i="39"/>
  <c r="AB72" i="39"/>
  <c r="C105" i="34"/>
  <c r="C2" i="12" s="1"/>
  <c r="G105" i="34"/>
  <c r="G2" i="12" s="1"/>
  <c r="K105" i="34"/>
  <c r="K2" i="12" s="1"/>
  <c r="O105" i="34"/>
  <c r="O2" i="12" s="1"/>
  <c r="S105" i="34"/>
  <c r="S2" i="12" s="1"/>
  <c r="W105" i="34"/>
  <c r="W2" i="12" s="1"/>
  <c r="AA105" i="34"/>
  <c r="AA2" i="12" s="1"/>
  <c r="J105" i="34"/>
  <c r="J2" i="12" s="1"/>
  <c r="R105" i="34"/>
  <c r="H105" i="34"/>
  <c r="H2" i="12" s="1"/>
  <c r="P105" i="34"/>
  <c r="P2" i="12" s="1"/>
  <c r="X105" i="34"/>
  <c r="X2" i="12" s="1"/>
  <c r="V105" i="34"/>
  <c r="V2" i="12" s="1"/>
  <c r="B2" i="12"/>
  <c r="E105" i="34"/>
  <c r="E2" i="12" s="1"/>
  <c r="I105" i="34"/>
  <c r="I2" i="12" s="1"/>
  <c r="M105" i="34"/>
  <c r="M2" i="12" s="1"/>
  <c r="Q105" i="34"/>
  <c r="Q2" i="12" s="1"/>
  <c r="U105" i="34"/>
  <c r="U2" i="12" s="1"/>
  <c r="Y105" i="34"/>
  <c r="Y2" i="12" s="1"/>
  <c r="F105" i="34"/>
  <c r="F2" i="12" s="1"/>
  <c r="N105" i="34"/>
  <c r="N2" i="12" s="1"/>
  <c r="D105" i="34"/>
  <c r="D2" i="12" s="1"/>
  <c r="L105" i="34"/>
  <c r="L2" i="12" s="1"/>
  <c r="T105" i="34"/>
  <c r="T2" i="12" s="1"/>
  <c r="Z105" i="34"/>
  <c r="Z2" i="12" s="1"/>
  <c r="AI4" i="16"/>
  <c r="AJ4" i="16"/>
  <c r="AH4" i="16"/>
  <c r="R4" i="16"/>
  <c r="AG4" i="16"/>
  <c r="AK4" i="16"/>
  <c r="AF4" i="16"/>
  <c r="AD4" i="16"/>
  <c r="AI126" i="34"/>
  <c r="AI4" i="23" s="1"/>
  <c r="AD126" i="34"/>
  <c r="AD4" i="23" s="1"/>
  <c r="AH126" i="34"/>
  <c r="AH4" i="23" s="1"/>
  <c r="AG126" i="34"/>
  <c r="AG4" i="23" s="1"/>
  <c r="R4" i="23"/>
  <c r="AC126" i="34"/>
  <c r="AC4" i="23" s="1"/>
  <c r="AK126" i="34"/>
  <c r="AK4" i="23" s="1"/>
  <c r="AE126" i="34"/>
  <c r="AE4" i="23" s="1"/>
  <c r="AJ126" i="34"/>
  <c r="AJ4" i="23" s="1"/>
  <c r="AB126" i="34"/>
  <c r="AB4" i="23" s="1"/>
  <c r="AF126" i="34"/>
  <c r="AF4" i="23" s="1"/>
  <c r="F124" i="34"/>
  <c r="F2" i="23" s="1"/>
  <c r="J124" i="34"/>
  <c r="J2" i="23" s="1"/>
  <c r="N124" i="34"/>
  <c r="N2" i="23" s="1"/>
  <c r="R124" i="34"/>
  <c r="AA124" i="34"/>
  <c r="AA2" i="23" s="1"/>
  <c r="C124" i="34"/>
  <c r="C2" i="23" s="1"/>
  <c r="T124" i="34"/>
  <c r="T2" i="23" s="1"/>
  <c r="X124" i="34"/>
  <c r="X2" i="23" s="1"/>
  <c r="E124" i="34"/>
  <c r="E2" i="23" s="1"/>
  <c r="M124" i="34"/>
  <c r="M2" i="23" s="1"/>
  <c r="U124" i="34"/>
  <c r="U2" i="23" s="1"/>
  <c r="G124" i="34"/>
  <c r="G2" i="23" s="1"/>
  <c r="B2" i="23"/>
  <c r="D124" i="34"/>
  <c r="D2" i="23" s="1"/>
  <c r="H124" i="34"/>
  <c r="H2" i="23" s="1"/>
  <c r="L124" i="34"/>
  <c r="L2" i="23" s="1"/>
  <c r="P124" i="34"/>
  <c r="P2" i="23" s="1"/>
  <c r="K124" i="34"/>
  <c r="K2" i="23" s="1"/>
  <c r="O124" i="34"/>
  <c r="O2" i="23" s="1"/>
  <c r="S124" i="34"/>
  <c r="S2" i="23" s="1"/>
  <c r="Z124" i="34"/>
  <c r="Z2" i="23" s="1"/>
  <c r="W124" i="34"/>
  <c r="W2" i="23" s="1"/>
  <c r="I124" i="34"/>
  <c r="I2" i="23" s="1"/>
  <c r="Q124" i="34"/>
  <c r="Q2" i="23" s="1"/>
  <c r="V124" i="34"/>
  <c r="V2" i="23" s="1"/>
  <c r="Y124" i="34"/>
  <c r="Y2" i="23" s="1"/>
  <c r="AE153" i="34"/>
  <c r="AE4" i="26" s="1"/>
  <c r="AI153" i="34"/>
  <c r="AI4" i="26" s="1"/>
  <c r="AD153" i="34"/>
  <c r="AD4" i="26" s="1"/>
  <c r="R4" i="26"/>
  <c r="AB153" i="34"/>
  <c r="AB4" i="26" s="1"/>
  <c r="AJ153" i="34"/>
  <c r="AJ4" i="26" s="1"/>
  <c r="AC153" i="34"/>
  <c r="AC4" i="26" s="1"/>
  <c r="AG153" i="34"/>
  <c r="AG4" i="26" s="1"/>
  <c r="AK153" i="34"/>
  <c r="AK4" i="26" s="1"/>
  <c r="AH153" i="34"/>
  <c r="AH4" i="26" s="1"/>
  <c r="AF153" i="34"/>
  <c r="AF4" i="26" s="1"/>
  <c r="AE107" i="34"/>
  <c r="AE4" i="12" s="1"/>
  <c r="AI107" i="34"/>
  <c r="AI4" i="12" s="1"/>
  <c r="AB107" i="34"/>
  <c r="AB4" i="12" s="1"/>
  <c r="AH107" i="34"/>
  <c r="AH4" i="12" s="1"/>
  <c r="AD107" i="34"/>
  <c r="AD4" i="12" s="1"/>
  <c r="AC107" i="34"/>
  <c r="AC4" i="12" s="1"/>
  <c r="AG107" i="34"/>
  <c r="AG4" i="12" s="1"/>
  <c r="AK107" i="34"/>
  <c r="AK4" i="12" s="1"/>
  <c r="AJ107" i="34"/>
  <c r="AJ4" i="12" s="1"/>
  <c r="R4" i="12"/>
  <c r="AF107" i="34"/>
  <c r="AF4" i="12" s="1"/>
  <c r="D78" i="34"/>
  <c r="D2" i="18" s="1"/>
  <c r="H78" i="34"/>
  <c r="H2" i="18" s="1"/>
  <c r="L78" i="34"/>
  <c r="L2" i="18" s="1"/>
  <c r="P78" i="34"/>
  <c r="P2" i="18" s="1"/>
  <c r="G78" i="34"/>
  <c r="G2" i="18" s="1"/>
  <c r="W78" i="34"/>
  <c r="W2" i="18" s="1"/>
  <c r="Q78" i="34"/>
  <c r="Q2" i="18" s="1"/>
  <c r="C78" i="34"/>
  <c r="C2" i="18" s="1"/>
  <c r="S78" i="34"/>
  <c r="S2" i="18" s="1"/>
  <c r="E78" i="34"/>
  <c r="E2" i="18" s="1"/>
  <c r="U78" i="34"/>
  <c r="U2" i="18" s="1"/>
  <c r="V78" i="34"/>
  <c r="V2" i="18" s="1"/>
  <c r="Z78" i="34"/>
  <c r="Z2" i="18" s="1"/>
  <c r="X78" i="34"/>
  <c r="X2" i="18" s="1"/>
  <c r="F78" i="34"/>
  <c r="F2" i="18" s="1"/>
  <c r="J78" i="34"/>
  <c r="J2" i="18" s="1"/>
  <c r="N78" i="34"/>
  <c r="N2" i="18" s="1"/>
  <c r="R78" i="34"/>
  <c r="O78" i="34"/>
  <c r="O2" i="18" s="1"/>
  <c r="I78" i="34"/>
  <c r="I2" i="18" s="1"/>
  <c r="Y78" i="34"/>
  <c r="Y2" i="18" s="1"/>
  <c r="K78" i="34"/>
  <c r="K2" i="18" s="1"/>
  <c r="AA78" i="34"/>
  <c r="AA2" i="18" s="1"/>
  <c r="M78" i="34"/>
  <c r="M2" i="18" s="1"/>
  <c r="B2" i="18"/>
  <c r="T78" i="34"/>
  <c r="T2" i="18" s="1"/>
  <c r="AB80" i="34"/>
  <c r="AB4" i="18" s="1"/>
  <c r="AF80" i="34"/>
  <c r="AF4" i="18" s="1"/>
  <c r="AJ80" i="34"/>
  <c r="AJ4" i="18" s="1"/>
  <c r="AE80" i="34"/>
  <c r="AE4" i="18" s="1"/>
  <c r="AI80" i="34"/>
  <c r="AI4" i="18" s="1"/>
  <c r="AD80" i="34"/>
  <c r="AD4" i="18" s="1"/>
  <c r="AH80" i="34"/>
  <c r="AH4" i="18" s="1"/>
  <c r="R4" i="18"/>
  <c r="AC80" i="34"/>
  <c r="AC4" i="18" s="1"/>
  <c r="AK80" i="34"/>
  <c r="AK4" i="18" s="1"/>
  <c r="AG80" i="34"/>
  <c r="AG4" i="18" s="1"/>
  <c r="D151" i="34"/>
  <c r="D2" i="26" s="1"/>
  <c r="L151" i="34"/>
  <c r="L2" i="26" s="1"/>
  <c r="T151" i="34"/>
  <c r="T2" i="26" s="1"/>
  <c r="N151" i="34"/>
  <c r="N2" i="26" s="1"/>
  <c r="C151" i="34"/>
  <c r="C2" i="26" s="1"/>
  <c r="G151" i="34"/>
  <c r="G2" i="26" s="1"/>
  <c r="K151" i="34"/>
  <c r="K2" i="26" s="1"/>
  <c r="O151" i="34"/>
  <c r="O2" i="26" s="1"/>
  <c r="S151" i="34"/>
  <c r="S2" i="26" s="1"/>
  <c r="W151" i="34"/>
  <c r="W2" i="26" s="1"/>
  <c r="AA151" i="34"/>
  <c r="AA2" i="26" s="1"/>
  <c r="V151" i="34"/>
  <c r="V2" i="26" s="1"/>
  <c r="Z151" i="34"/>
  <c r="Z2" i="26" s="1"/>
  <c r="H151" i="34"/>
  <c r="H2" i="26" s="1"/>
  <c r="P151" i="34"/>
  <c r="P2" i="26" s="1"/>
  <c r="X151" i="34"/>
  <c r="X2" i="26" s="1"/>
  <c r="R151" i="34"/>
  <c r="Q151" i="34"/>
  <c r="Q2" i="26" s="1"/>
  <c r="J151" i="34"/>
  <c r="J2" i="26" s="1"/>
  <c r="E151" i="34"/>
  <c r="E2" i="26" s="1"/>
  <c r="U151" i="34"/>
  <c r="U2" i="26" s="1"/>
  <c r="M151" i="34"/>
  <c r="M2" i="26" s="1"/>
  <c r="B2" i="26"/>
  <c r="F151" i="34"/>
  <c r="F2" i="26" s="1"/>
  <c r="I151" i="34"/>
  <c r="I2" i="26" s="1"/>
  <c r="Y151" i="34"/>
  <c r="Y2" i="26" s="1"/>
  <c r="AD124" i="34" l="1"/>
  <c r="AD2" i="23" s="1"/>
  <c r="AH124" i="34"/>
  <c r="AH2" i="23" s="1"/>
  <c r="AE124" i="34"/>
  <c r="AE2" i="23" s="1"/>
  <c r="AK124" i="34"/>
  <c r="AK2" i="23" s="1"/>
  <c r="AG124" i="34"/>
  <c r="AG2" i="23" s="1"/>
  <c r="AB124" i="34"/>
  <c r="AB2" i="23" s="1"/>
  <c r="AF124" i="34"/>
  <c r="AF2" i="23" s="1"/>
  <c r="AJ124" i="34"/>
  <c r="AJ2" i="23" s="1"/>
  <c r="AC124" i="34"/>
  <c r="AC2" i="23" s="1"/>
  <c r="R2" i="23"/>
  <c r="AI124" i="34"/>
  <c r="AI2" i="23" s="1"/>
  <c r="AF151" i="34"/>
  <c r="AF2" i="26" s="1"/>
  <c r="AD151" i="34"/>
  <c r="AD2" i="26" s="1"/>
  <c r="AE151" i="34"/>
  <c r="AE2" i="26" s="1"/>
  <c r="AI151" i="34"/>
  <c r="AI2" i="26" s="1"/>
  <c r="R2" i="26"/>
  <c r="AB151" i="34"/>
  <c r="AB2" i="26" s="1"/>
  <c r="AJ151" i="34"/>
  <c r="AJ2" i="26" s="1"/>
  <c r="AH151" i="34"/>
  <c r="AH2" i="26" s="1"/>
  <c r="AK151" i="34"/>
  <c r="AK2" i="26" s="1"/>
  <c r="AG151" i="34"/>
  <c r="AG2" i="26" s="1"/>
  <c r="AC151" i="34"/>
  <c r="AC2" i="26" s="1"/>
  <c r="AG78" i="34"/>
  <c r="AG2" i="18" s="1"/>
  <c r="AC78" i="34"/>
  <c r="AC2" i="18" s="1"/>
  <c r="AD78" i="34"/>
  <c r="AD2" i="18" s="1"/>
  <c r="AH78" i="34"/>
  <c r="AH2" i="18" s="1"/>
  <c r="R2" i="18"/>
  <c r="AE78" i="34"/>
  <c r="AE2" i="18" s="1"/>
  <c r="AI78" i="34"/>
  <c r="AI2" i="18" s="1"/>
  <c r="AK78" i="34"/>
  <c r="AK2" i="18" s="1"/>
  <c r="AF78" i="34"/>
  <c r="AF2" i="18" s="1"/>
  <c r="AJ78" i="34"/>
  <c r="AJ2" i="18" s="1"/>
  <c r="AB78" i="34"/>
  <c r="AB2" i="18" s="1"/>
  <c r="AE105" i="34"/>
  <c r="AE2" i="12" s="1"/>
  <c r="AI105" i="34"/>
  <c r="AI2" i="12" s="1"/>
  <c r="AD105" i="34"/>
  <c r="AD2" i="12" s="1"/>
  <c r="AB105" i="34"/>
  <c r="AB2" i="12" s="1"/>
  <c r="AJ105" i="34"/>
  <c r="AJ2" i="12" s="1"/>
  <c r="R2" i="12"/>
  <c r="AC105" i="34"/>
  <c r="AC2" i="12" s="1"/>
  <c r="AG105" i="34"/>
  <c r="AG2" i="12" s="1"/>
  <c r="AK105" i="34"/>
  <c r="AK2" i="12" s="1"/>
  <c r="AH105" i="34"/>
  <c r="AH2" i="12" s="1"/>
  <c r="AF105" i="34"/>
  <c r="AF2" i="12" s="1"/>
</calcChain>
</file>

<file path=xl/sharedStrings.xml><?xml version="1.0" encoding="utf-8"?>
<sst xmlns="http://schemas.openxmlformats.org/spreadsheetml/2006/main" count="2269" uniqueCount="786">
  <si>
    <t>Sources:</t>
  </si>
  <si>
    <t>Year</t>
  </si>
  <si>
    <t>BCEU BAU Components Energy Use</t>
  </si>
  <si>
    <t>Notes on Component Categorization</t>
  </si>
  <si>
    <t>component.  The "heating" component refers to heating of air and is affected by</t>
  </si>
  <si>
    <t>the building envelope, whereas appliances are not affected by envelope.</t>
  </si>
  <si>
    <t>Wood</t>
  </si>
  <si>
    <t>Other</t>
  </si>
  <si>
    <t>Urban vs. Rural Residential Households</t>
  </si>
  <si>
    <t>Notes on 2041-2050 Projections</t>
  </si>
  <si>
    <t>Population centre classification and rural area</t>
  </si>
  <si>
    <t>Population</t>
  </si>
  <si>
    <t>change in population 2011 to 2016</t>
  </si>
  <si>
    <t>count</t>
  </si>
  <si>
    <t>%</t>
  </si>
  <si>
    <t>Rural area</t>
  </si>
  <si>
    <t>Small population centre (1,000 to 29,999)</t>
  </si>
  <si>
    <t>Medium population centre (30,000 to 99,999)</t>
  </si>
  <si>
    <t>Large urban population centre (100,000 or greater)</t>
  </si>
  <si>
    <t>Total</t>
  </si>
  <si>
    <t>URBAN (2016)</t>
  </si>
  <si>
    <t>Table 1.7</t>
  </si>
  <si>
    <t>Distribution of population by size of population centre, 2011 and 2016 censuses</t>
  </si>
  <si>
    <t>http://www12.statcan.gc.ca/census-recensement/2016/ref/dict/tab/t1_7-eng.cfm</t>
  </si>
  <si>
    <t>Electricity</t>
  </si>
  <si>
    <t>Natural gas</t>
  </si>
  <si>
    <t>Propane</t>
  </si>
  <si>
    <t>Canada</t>
  </si>
  <si>
    <t>–</t>
  </si>
  <si>
    <t>electricity (PJ)</t>
  </si>
  <si>
    <t>coal (PJ)</t>
  </si>
  <si>
    <t>natural gas (PJ)</t>
  </si>
  <si>
    <t>petroleum diesel (PJ)</t>
  </si>
  <si>
    <t>heat (PJ)</t>
  </si>
  <si>
    <t>biomass (PJ)</t>
  </si>
  <si>
    <t>Residential Secondary Energy Use (Final Demand) by Energy Source and End Use</t>
  </si>
  <si>
    <t>Natural Gas</t>
  </si>
  <si>
    <t>Heating Oil</t>
  </si>
  <si>
    <t>Space Heating</t>
  </si>
  <si>
    <t>Water Heating</t>
  </si>
  <si>
    <t>Appliances</t>
  </si>
  <si>
    <t>Major Appliances</t>
  </si>
  <si>
    <t>Lighting</t>
  </si>
  <si>
    <t>Space Cooling</t>
  </si>
  <si>
    <t>http://oee.nrcan.gc.ca/corporate/statistics/neud/dpa/showTable.cfm?type=HB&amp;sector=res&amp;juris=00&amp;rn=1&amp;page=0</t>
  </si>
  <si>
    <t>RURAL (2016)</t>
  </si>
  <si>
    <t>Residential</t>
  </si>
  <si>
    <t xml:space="preserve">NRCan, Office of Energy Efficiency </t>
  </si>
  <si>
    <t>StatCan</t>
  </si>
  <si>
    <t>Table 2</t>
  </si>
  <si>
    <t>Distribution of population by size of population centre</t>
  </si>
  <si>
    <r>
      <t>Source: </t>
    </r>
    <r>
      <rPr>
        <sz val="12"/>
        <color rgb="FF000000"/>
        <rFont val="Calibri"/>
        <family val="2"/>
        <scheme val="minor"/>
      </rPr>
      <t>Statistics Canada, 2016 Census of Population.</t>
    </r>
  </si>
  <si>
    <r>
      <t xml:space="preserve">e)   Environment and Climate Change Canada, Climate Summaries, </t>
    </r>
    <r>
      <rPr>
        <i/>
        <sz val="10"/>
        <rFont val="Arial"/>
        <family val="2"/>
      </rPr>
      <t>Monthly Values of Degree-Days Above 18.0°C, 1990–2015</t>
    </r>
    <r>
      <rPr>
        <sz val="10"/>
        <rFont val="Arial"/>
        <family val="2"/>
      </rPr>
      <t>, Ottawa.</t>
    </r>
  </si>
  <si>
    <r>
      <t xml:space="preserve">d)   Environment and Climate Change Canada, Climate Summaries, </t>
    </r>
    <r>
      <rPr>
        <i/>
        <sz val="10"/>
        <rFont val="Arial"/>
        <family val="2"/>
      </rPr>
      <t>Monthly Values of Degree-Days Below 18.0°C, 1990–2015</t>
    </r>
    <r>
      <rPr>
        <sz val="10"/>
        <rFont val="Arial"/>
        <family val="2"/>
      </rPr>
      <t>, Ottawa.</t>
    </r>
  </si>
  <si>
    <r>
      <t xml:space="preserve">c)   Statistics Canada, </t>
    </r>
    <r>
      <rPr>
        <i/>
        <sz val="10"/>
        <rFont val="Arial"/>
        <family val="2"/>
      </rPr>
      <t>Survey of Household Spending, 1997–2015</t>
    </r>
    <r>
      <rPr>
        <sz val="10"/>
        <rFont val="Arial"/>
        <family val="2"/>
      </rPr>
      <t>, Ottawa, 2017.</t>
    </r>
  </si>
  <si>
    <t>b)   Natural Resources Canada, Residential End-Use Model, Ottawa, 2017.</t>
  </si>
  <si>
    <r>
      <t xml:space="preserve">a)   Statistics Canada, </t>
    </r>
    <r>
      <rPr>
        <i/>
        <sz val="10"/>
        <rFont val="Arial"/>
        <family val="2"/>
      </rPr>
      <t>Report on Energy Supply and Demand in Canada, 1990–2015</t>
    </r>
    <r>
      <rPr>
        <sz val="10"/>
        <rFont val="Arial"/>
        <family val="2"/>
      </rPr>
      <t>, Ottawa, 2017 (CANSIM).</t>
    </r>
  </si>
  <si>
    <r>
      <t>Sources</t>
    </r>
    <r>
      <rPr>
        <b/>
        <sz val="10"/>
        <rFont val="Arial"/>
        <family val="2"/>
      </rPr>
      <t>:</t>
    </r>
  </si>
  <si>
    <t>2)   “Other Appliances” includes small appliances such as televisions, video cassette recorders, digital video disc players, radios, computers and toasters.</t>
  </si>
  <si>
    <t>1)   “Other” includes coal and propane.</t>
  </si>
  <si>
    <r>
      <t>Cooling Degree-Day Index</t>
    </r>
    <r>
      <rPr>
        <b/>
        <vertAlign val="superscript"/>
        <sz val="10"/>
        <rFont val="Arial"/>
        <family val="2"/>
      </rPr>
      <t>b,e</t>
    </r>
  </si>
  <si>
    <r>
      <t>Heating Degree-Day Index</t>
    </r>
    <r>
      <rPr>
        <b/>
        <vertAlign val="superscript"/>
        <sz val="10"/>
        <rFont val="Arial"/>
        <family val="2"/>
      </rPr>
      <t>b,d</t>
    </r>
  </si>
  <si>
    <r>
      <t>Energy Intensity (GJ/household)</t>
    </r>
    <r>
      <rPr>
        <b/>
        <vertAlign val="superscript"/>
        <sz val="10"/>
        <color indexed="8"/>
        <rFont val="Arial"/>
        <family val="2"/>
      </rPr>
      <t>a,b,c</t>
    </r>
  </si>
  <si>
    <r>
      <t>Energy Intensity (GJ/m</t>
    </r>
    <r>
      <rPr>
        <b/>
        <vertAlign val="superscript"/>
        <sz val="10"/>
        <color indexed="8"/>
        <rFont val="Arial"/>
        <family val="2"/>
      </rPr>
      <t>2</t>
    </r>
    <r>
      <rPr>
        <b/>
        <sz val="10"/>
        <color indexed="8"/>
        <rFont val="Arial"/>
        <family val="2"/>
      </rPr>
      <t>)</t>
    </r>
    <r>
      <rPr>
        <b/>
        <vertAlign val="superscript"/>
        <sz val="10"/>
        <color indexed="8"/>
        <rFont val="Arial"/>
        <family val="2"/>
      </rPr>
      <t>a,b</t>
    </r>
  </si>
  <si>
    <r>
      <t>Total Households (thousands)</t>
    </r>
    <r>
      <rPr>
        <vertAlign val="superscript"/>
        <sz val="10"/>
        <color indexed="8"/>
        <rFont val="Arial"/>
        <family val="2"/>
      </rPr>
      <t>b,c</t>
    </r>
  </si>
  <si>
    <r>
      <t>Total Floor Space (million m</t>
    </r>
    <r>
      <rPr>
        <vertAlign val="superscript"/>
        <sz val="10"/>
        <color indexed="8"/>
        <rFont val="Arial"/>
        <family val="2"/>
      </rPr>
      <t>2</t>
    </r>
    <r>
      <rPr>
        <sz val="10"/>
        <color indexed="8"/>
        <rFont val="Arial"/>
        <family val="2"/>
      </rPr>
      <t>)</t>
    </r>
    <r>
      <rPr>
        <vertAlign val="superscript"/>
        <sz val="10"/>
        <color indexed="8"/>
        <rFont val="Arial"/>
        <family val="2"/>
      </rPr>
      <t>b</t>
    </r>
  </si>
  <si>
    <t>Activity</t>
  </si>
  <si>
    <r>
      <t>Other Appliances</t>
    </r>
    <r>
      <rPr>
        <i/>
        <vertAlign val="superscript"/>
        <sz val="10"/>
        <rFont val="Arial"/>
        <family val="2"/>
      </rPr>
      <t>2</t>
    </r>
  </si>
  <si>
    <r>
      <t>Energy Use by End Use (PJ)</t>
    </r>
    <r>
      <rPr>
        <b/>
        <i/>
        <vertAlign val="superscript"/>
        <sz val="10"/>
        <rFont val="Arial"/>
        <family val="2"/>
      </rPr>
      <t>b</t>
    </r>
  </si>
  <si>
    <r>
      <t>Other</t>
    </r>
    <r>
      <rPr>
        <vertAlign val="superscript"/>
        <sz val="10"/>
        <rFont val="Arial"/>
        <family val="2"/>
      </rPr>
      <t>1</t>
    </r>
  </si>
  <si>
    <r>
      <t>Energy Use by Energy Source (PJ)</t>
    </r>
    <r>
      <rPr>
        <b/>
        <i/>
        <vertAlign val="superscript"/>
        <sz val="10"/>
        <rFont val="Arial"/>
        <family val="2"/>
      </rPr>
      <t>a,b</t>
    </r>
  </si>
  <si>
    <r>
      <t>Total Energy Use (PJ)</t>
    </r>
    <r>
      <rPr>
        <b/>
        <vertAlign val="superscript"/>
        <sz val="10"/>
        <rFont val="Arial"/>
        <family val="2"/>
      </rPr>
      <t>a,b</t>
    </r>
  </si>
  <si>
    <t>Total Growth  1990–2015</t>
  </si>
  <si>
    <t>heating</t>
  </si>
  <si>
    <t>cooling</t>
  </si>
  <si>
    <t>lighting</t>
  </si>
  <si>
    <t>appliances</t>
  </si>
  <si>
    <t>other components</t>
  </si>
  <si>
    <t>electricity</t>
  </si>
  <si>
    <t>natural gas</t>
  </si>
  <si>
    <t>petroleum</t>
  </si>
  <si>
    <t>biomass</t>
  </si>
  <si>
    <t>district heat</t>
  </si>
  <si>
    <t>Most district heating systems in Canada either supply univesitites, hospitals, or downtowns, all</t>
  </si>
  <si>
    <t>of which are dominated by commercial rather than residential buildings.  Accordingly, we assume</t>
  </si>
  <si>
    <t>all heat demand is commercial.</t>
  </si>
  <si>
    <t>Oil</t>
  </si>
  <si>
    <t>Wood and wood pellets</t>
  </si>
  <si>
    <t>percent</t>
  </si>
  <si>
    <t>F</t>
  </si>
  <si>
    <t>Newfoundland and Labrador</t>
  </si>
  <si>
    <r>
      <t>21 </t>
    </r>
    <r>
      <rPr>
        <sz val="6"/>
        <color rgb="FF333333"/>
        <rFont val="Arial"/>
        <family val="2"/>
      </rPr>
      <t>E</t>
    </r>
  </si>
  <si>
    <r>
      <t>22 </t>
    </r>
    <r>
      <rPr>
        <sz val="6"/>
        <color rgb="FF333333"/>
        <rFont val="Arial"/>
        <family val="2"/>
      </rPr>
      <t>E</t>
    </r>
  </si>
  <si>
    <t>Prince Edward Island</t>
  </si>
  <si>
    <r>
      <t>32 </t>
    </r>
    <r>
      <rPr>
        <sz val="6"/>
        <color rgb="FF333333"/>
        <rFont val="Arial"/>
        <family val="2"/>
      </rPr>
      <t>E</t>
    </r>
  </si>
  <si>
    <t>Nova Scotia</t>
  </si>
  <si>
    <t>New Brunswick</t>
  </si>
  <si>
    <t>Quebec</t>
  </si>
  <si>
    <r>
      <t>3 </t>
    </r>
    <r>
      <rPr>
        <sz val="6"/>
        <color rgb="FF333333"/>
        <rFont val="Arial"/>
        <family val="2"/>
      </rPr>
      <t>E</t>
    </r>
  </si>
  <si>
    <r>
      <t>7 </t>
    </r>
    <r>
      <rPr>
        <sz val="6"/>
        <color rgb="FF333333"/>
        <rFont val="Arial"/>
        <family val="2"/>
      </rPr>
      <t>E</t>
    </r>
  </si>
  <si>
    <t>Ontario</t>
  </si>
  <si>
    <r>
      <t>2 </t>
    </r>
    <r>
      <rPr>
        <sz val="6"/>
        <color rgb="FF333333"/>
        <rFont val="Arial"/>
        <family val="2"/>
      </rPr>
      <t>E</t>
    </r>
  </si>
  <si>
    <t>Manitoba</t>
  </si>
  <si>
    <t>Saskatchewan</t>
  </si>
  <si>
    <r>
      <t>11 </t>
    </r>
    <r>
      <rPr>
        <sz val="6"/>
        <color rgb="FF333333"/>
        <rFont val="Arial"/>
        <family val="2"/>
      </rPr>
      <t>E</t>
    </r>
  </si>
  <si>
    <t>Alberta</t>
  </si>
  <si>
    <r>
      <t>9 </t>
    </r>
    <r>
      <rPr>
        <sz val="6"/>
        <color rgb="FF333333"/>
        <rFont val="Arial"/>
        <family val="2"/>
      </rPr>
      <t>E</t>
    </r>
  </si>
  <si>
    <t>British Columbia</t>
  </si>
  <si>
    <r>
      <t>5 </t>
    </r>
    <r>
      <rPr>
        <sz val="6"/>
        <color rgb="FF333333"/>
        <rFont val="Arial"/>
        <family val="2"/>
      </rPr>
      <t>E</t>
    </r>
  </si>
  <si>
    <t>http://www.statcan.gc.ca/pub/11-526-s/2013002/t002-eng.htm</t>
  </si>
  <si>
    <t>m</t>
  </si>
  <si>
    <t>Residential Heating Fuel Shares</t>
  </si>
  <si>
    <t>Natural gas + Propane</t>
  </si>
  <si>
    <t>Biomass</t>
  </si>
  <si>
    <r>
      <t>Other</t>
    </r>
    <r>
      <rPr>
        <vertAlign val="superscript"/>
        <sz val="10"/>
        <rFont val="Arial"/>
        <family val="2"/>
      </rPr>
      <t>1 (coal and propane)</t>
    </r>
  </si>
  <si>
    <t>We assign the fuel use based on the data in the three tables above as follows:</t>
  </si>
  <si>
    <t>We assume the "other" energy use (coal and propane) is overwhelmingly propane, not coal.</t>
  </si>
  <si>
    <t>Next, we assign all lighting and cooling use to electricity.</t>
  </si>
  <si>
    <t>Residential Energy Use, 2015 (PJ)</t>
  </si>
  <si>
    <t>Type of main heating fuel used, by province, 2011</t>
  </si>
  <si>
    <t>Residential, main heating fuel used</t>
  </si>
  <si>
    <t>Residential, energy use by fuel and by component</t>
  </si>
  <si>
    <t>Commercial Heating Fuel Shares</t>
  </si>
  <si>
    <t>Commercial Cooling Fuel Shares</t>
  </si>
  <si>
    <t>PJ (estimate)</t>
  </si>
  <si>
    <t>Units</t>
  </si>
  <si>
    <t>MW</t>
  </si>
  <si>
    <t>MWh</t>
  </si>
  <si>
    <t>hours</t>
  </si>
  <si>
    <t>GJ</t>
  </si>
  <si>
    <t>ktCO2</t>
  </si>
  <si>
    <t>ktCH4</t>
  </si>
  <si>
    <t>ktN2O</t>
  </si>
  <si>
    <t>m2</t>
  </si>
  <si>
    <t>id</t>
  </si>
  <si>
    <t>name</t>
  </si>
  <si>
    <t>chp</t>
  </si>
  <si>
    <t>de</t>
  </si>
  <si>
    <t>re</t>
  </si>
  <si>
    <t>owner_1</t>
  </si>
  <si>
    <t>owner_2</t>
  </si>
  <si>
    <t>city</t>
  </si>
  <si>
    <t>province</t>
  </si>
  <si>
    <t>latitude</t>
  </si>
  <si>
    <t>longitude</t>
  </si>
  <si>
    <t>status</t>
  </si>
  <si>
    <t>year_commission</t>
  </si>
  <si>
    <t>year_decommission</t>
  </si>
  <si>
    <t>year_reported</t>
  </si>
  <si>
    <t>naics_code</t>
  </si>
  <si>
    <t>npri_code</t>
  </si>
  <si>
    <t>ghgrp_code</t>
  </si>
  <si>
    <t>municipality_type</t>
  </si>
  <si>
    <t>user_community</t>
  </si>
  <si>
    <t>user_institution</t>
  </si>
  <si>
    <t>user_commercial</t>
  </si>
  <si>
    <t>user_industrial</t>
  </si>
  <si>
    <t>user_government</t>
  </si>
  <si>
    <t>user_academic</t>
  </si>
  <si>
    <t>user_residential</t>
  </si>
  <si>
    <t>user_military</t>
  </si>
  <si>
    <t>source_1</t>
  </si>
  <si>
    <t>source_2</t>
  </si>
  <si>
    <t>number_units</t>
  </si>
  <si>
    <t>elec_capacity</t>
  </si>
  <si>
    <t>thermal_capacity</t>
  </si>
  <si>
    <t>elec_production</t>
  </si>
  <si>
    <t>thermal_production</t>
  </si>
  <si>
    <t>equip_type</t>
  </si>
  <si>
    <t>equip_year</t>
  </si>
  <si>
    <t>energy_self</t>
  </si>
  <si>
    <t>energy_sold</t>
  </si>
  <si>
    <t>grid_connected</t>
  </si>
  <si>
    <t>average_operation</t>
  </si>
  <si>
    <t>hours_of_operation</t>
  </si>
  <si>
    <t>user_elec</t>
  </si>
  <si>
    <t>user_elec_naics</t>
  </si>
  <si>
    <t>user_thermal</t>
  </si>
  <si>
    <t>user_thermal_naics</t>
  </si>
  <si>
    <t>primary_type</t>
  </si>
  <si>
    <t>primary_quantity</t>
  </si>
  <si>
    <t>secondary_type</t>
  </si>
  <si>
    <t>secondary_quantity</t>
  </si>
  <si>
    <t>tertiary_type</t>
  </si>
  <si>
    <t>tertiary_quantity</t>
  </si>
  <si>
    <t>ghg_co2</t>
  </si>
  <si>
    <t>ghg_ch4</t>
  </si>
  <si>
    <t>ghg_n2o</t>
  </si>
  <si>
    <t>de_number_buildings</t>
  </si>
  <si>
    <t>de_area</t>
  </si>
  <si>
    <t>de_length</t>
  </si>
  <si>
    <t>de_thermal_metering</t>
  </si>
  <si>
    <t>de_hs_capacity</t>
  </si>
  <si>
    <t>de_hs_production</t>
  </si>
  <si>
    <t>de_hw_capacity</t>
  </si>
  <si>
    <t>de_hw_production</t>
  </si>
  <si>
    <t>de_cw_capacity</t>
  </si>
  <si>
    <t>de_cw_production</t>
  </si>
  <si>
    <t>Calgary Downtown District Energy Centre</t>
  </si>
  <si>
    <t>ENMAX</t>
  </si>
  <si>
    <t>Calgary</t>
  </si>
  <si>
    <t>AB</t>
  </si>
  <si>
    <t>operating</t>
  </si>
  <si>
    <t>large</t>
  </si>
  <si>
    <t>CIEEDAC DE Survey 2014</t>
  </si>
  <si>
    <t>NG</t>
  </si>
  <si>
    <t>Foothills Medical Centre</t>
  </si>
  <si>
    <t>http://resources.carbontalks.ca/guides/CarbonTalks-DiscussionGuide-DistrictEnergy.pdf</t>
  </si>
  <si>
    <t>University of Calgary</t>
  </si>
  <si>
    <t>ELE</t>
  </si>
  <si>
    <t>CFB Cold Lake (4 Wing)</t>
  </si>
  <si>
    <t>Cold Lake</t>
  </si>
  <si>
    <t>Boyle Renaissance District Energy System</t>
  </si>
  <si>
    <t>Edmonton</t>
  </si>
  <si>
    <t>http://www.metiscapital.ca/Portals/0/News/255439-February%202014_selected-pages.pdf</t>
  </si>
  <si>
    <t>http://www.metiscapital.ca/News.aspx</t>
  </si>
  <si>
    <t>Edmonton International Airport</t>
  </si>
  <si>
    <t>University of Alberta DES</t>
  </si>
  <si>
    <t>University of Alberta</t>
  </si>
  <si>
    <t>medium</t>
  </si>
  <si>
    <t>CIEEDAC DE Survey 2015</t>
  </si>
  <si>
    <t>University of Lethbridge</t>
  </si>
  <si>
    <t>Lethbridge</t>
  </si>
  <si>
    <t>Drake Landing Company</t>
  </si>
  <si>
    <t>Okotoks</t>
  </si>
  <si>
    <t>ATCO Gas</t>
  </si>
  <si>
    <t>small</t>
  </si>
  <si>
    <t>https://www.dlsc.ca/DLSC_Brochure_e.pdf</t>
  </si>
  <si>
    <t>SOLTH</t>
  </si>
  <si>
    <t>Strathcona County Community Energy Centre</t>
  </si>
  <si>
    <t>Strathcona County</t>
  </si>
  <si>
    <t>Sherwood Park</t>
  </si>
  <si>
    <t>BCIT Burnaby Campus</t>
  </si>
  <si>
    <t>Burnaby</t>
  </si>
  <si>
    <t>BC</t>
  </si>
  <si>
    <t>https://commons.bcit.ca/factorfour/energy/on-site-renewable-heat</t>
  </si>
  <si>
    <t>https://commons.bcit.ca/factorfour/files/2013/01/District-Heating-Prefeasibility-Study-22.pdf</t>
  </si>
  <si>
    <t>UniverCity Neighbourhood Utility Service</t>
  </si>
  <si>
    <t>Corix Utilities Inc.</t>
  </si>
  <si>
    <t>BIOM</t>
  </si>
  <si>
    <t>Village of Burns Lake Community Energy System</t>
  </si>
  <si>
    <t>Burns Lake</t>
  </si>
  <si>
    <t>19 Wing Comox CHP</t>
  </si>
  <si>
    <t>Canada Government</t>
  </si>
  <si>
    <t>Comox</t>
  </si>
  <si>
    <t>St. Mary's Indian Band District Energy Heating System</t>
  </si>
  <si>
    <t>Cranbrook</t>
  </si>
  <si>
    <t>https://news.gov.bc.ca/stories/twelve-first-nations-benefit-from-clean-energy-funding</t>
  </si>
  <si>
    <t>http://www.aqam.net/sites/default/files/2016%20annual%20report_0.pdf</t>
  </si>
  <si>
    <t>Fink Enderby District Energy</t>
  </si>
  <si>
    <t>Fink Machine Inc.</t>
  </si>
  <si>
    <t>Enderby</t>
  </si>
  <si>
    <t>CFB Esquimalt</t>
  </si>
  <si>
    <t>Esquimalt</t>
  </si>
  <si>
    <t>Gibsons District Energy Utility</t>
  </si>
  <si>
    <t>Gibsons</t>
  </si>
  <si>
    <t>GEO</t>
  </si>
  <si>
    <t>Sun Rivers Resort - Belmonte</t>
  </si>
  <si>
    <t>Kamloops</t>
  </si>
  <si>
    <t>rural</t>
  </si>
  <si>
    <t>http://www.toolkit.bc.ca/tool/district-energy-systems</t>
  </si>
  <si>
    <t>Sun Rivers Resort - Talasa</t>
  </si>
  <si>
    <t>Okanagan College</t>
  </si>
  <si>
    <t>Kelowna</t>
  </si>
  <si>
    <t>WST</t>
  </si>
  <si>
    <t>SOLPV</t>
  </si>
  <si>
    <t>UBCO District Energy System</t>
  </si>
  <si>
    <t>University of British Columbia</t>
  </si>
  <si>
    <t>Royal Columbian Hospital</t>
  </si>
  <si>
    <t>New Westminster</t>
  </si>
  <si>
    <t>planned</t>
  </si>
  <si>
    <t>https://www.newwestcity.ca/planning-building-and-development/projects-on-the-go/articles/2910.php</t>
  </si>
  <si>
    <t>Lions Gate Hospital</t>
  </si>
  <si>
    <t>North Vancouver</t>
  </si>
  <si>
    <t>Lonsdale Energy Corp</t>
  </si>
  <si>
    <t>http://www.cnv.org/city-services/lonsdale-energy</t>
  </si>
  <si>
    <t>Village of Port Clements Biomass District Heating System</t>
  </si>
  <si>
    <t>Port Clements</t>
  </si>
  <si>
    <t>HFO</t>
  </si>
  <si>
    <t>BC New Hope Recovery Society</t>
  </si>
  <si>
    <t>Baldy Hughes</t>
  </si>
  <si>
    <t>Prince George</t>
  </si>
  <si>
    <t>City of Prince George District Energy System</t>
  </si>
  <si>
    <t>UNBC Prince George Campus</t>
  </si>
  <si>
    <t>University of Northern British Columbia</t>
  </si>
  <si>
    <t>University Hospital of Northern BC</t>
  </si>
  <si>
    <t>Revelstoke Community Energy Corporation</t>
  </si>
  <si>
    <t>Revelstoke</t>
  </si>
  <si>
    <t>Alexandra District Energy Utility</t>
  </si>
  <si>
    <t>Richmond</t>
  </si>
  <si>
    <t>Oval Village District Energy Utility</t>
  </si>
  <si>
    <t>http://www.luluislandenergy.ca/oval-village-district-energy-utility/</t>
  </si>
  <si>
    <t>Surrey Memorial Hospital</t>
  </si>
  <si>
    <t>Surrey</t>
  </si>
  <si>
    <t>http://www.questcanada.org/sites/default/files/publications/ICES%20Progress%20Report%20-%20Province%20of%20BC.pdf</t>
  </si>
  <si>
    <t>Surrey City Energy</t>
  </si>
  <si>
    <t xml:space="preserve">Surrey </t>
  </si>
  <si>
    <t>Village of Telkwa Biomass District Energy System</t>
  </si>
  <si>
    <t>Telkwa</t>
  </si>
  <si>
    <t>http://www.toolkit.bc.ca/Success-Story/Telkwa%E2%80%99s-Deep-Collaboration-Mini-Biomass-District-Heating-System</t>
  </si>
  <si>
    <t>Tla-o-qui-aht First Nation District Energy System</t>
  </si>
  <si>
    <t>Tla-o-qui-aht First Nation</t>
  </si>
  <si>
    <t>Tofino</t>
  </si>
  <si>
    <t>BC Children and Women's Hospital</t>
  </si>
  <si>
    <t>Vancouver</t>
  </si>
  <si>
    <t>https://bcgreencare.ca/system/files/resource-files/2015_PHSA_SEMP_0.pdf</t>
  </si>
  <si>
    <t>Creative Energy</t>
  </si>
  <si>
    <t>Mole Hill Community Housing Society</t>
  </si>
  <si>
    <t>River District Energy</t>
  </si>
  <si>
    <t>Parklane</t>
  </si>
  <si>
    <t>SEFC Neighbourhood Energy Utility</t>
  </si>
  <si>
    <t>TELUS Garden Building District Energy System</t>
  </si>
  <si>
    <t>https://www.energy-manager.ca/news/vancouvers-telus-garden-receives-leed-platinum-certification-2605</t>
  </si>
  <si>
    <t>http://www.vancouversun.com/entertainment/movie-guide/Telus+Garden+opens+doors+employees/11166932/story.html</t>
  </si>
  <si>
    <t>HR</t>
  </si>
  <si>
    <t>Vancouver General Hospital</t>
  </si>
  <si>
    <t xml:space="preserve">UBC Academic District Energy System </t>
  </si>
  <si>
    <t xml:space="preserve">Vancouver </t>
  </si>
  <si>
    <t>Dockside Green Energy System</t>
  </si>
  <si>
    <t>Dockside Green Energy LLP</t>
  </si>
  <si>
    <t>Victoria</t>
  </si>
  <si>
    <t>http://docksidegreenenergy.com/the_energy_system.html</t>
  </si>
  <si>
    <t>Royal Jubilee Hospital</t>
  </si>
  <si>
    <t>University of Victoria</t>
  </si>
  <si>
    <t>http://www.uvic.ca/home/about/campus-news/2016+district-energy-plant+ring</t>
  </si>
  <si>
    <t>Victoria General Hospital</t>
  </si>
  <si>
    <t>Westhills District Energy System</t>
  </si>
  <si>
    <t>Sustainable Services Ltd.</t>
  </si>
  <si>
    <t>RMOW WWTP DES</t>
  </si>
  <si>
    <t>Whistler</t>
  </si>
  <si>
    <t>Avonlea Hutterite Colony</t>
  </si>
  <si>
    <t>Avonlea</t>
  </si>
  <si>
    <t>MB</t>
  </si>
  <si>
    <t>https://www.hydro.mb.ca/your_business/profiles/profiles_avonlea_hutterite_colony.pdf</t>
  </si>
  <si>
    <t>Brandon University District Energy System</t>
  </si>
  <si>
    <t>Brandon University</t>
  </si>
  <si>
    <t>Brandon</t>
  </si>
  <si>
    <t>LFO</t>
  </si>
  <si>
    <t>Ritchot District Energy - Ile Des Chenes</t>
  </si>
  <si>
    <t>Ile Des Chenes</t>
  </si>
  <si>
    <t>Providence District Heating</t>
  </si>
  <si>
    <t>Providence University College</t>
  </si>
  <si>
    <t>Otterburne</t>
  </si>
  <si>
    <t>CFB Shilo</t>
  </si>
  <si>
    <t>Shilo</t>
  </si>
  <si>
    <t>Wawanesa Geothermal Residential Subdivision</t>
  </si>
  <si>
    <t>Wawanesa</t>
  </si>
  <si>
    <t>http://www.questcanada.org/maps/wawanesa-geothermal-residential-subdivision</t>
  </si>
  <si>
    <t>Stanley Business Centre</t>
  </si>
  <si>
    <t>Winkler</t>
  </si>
  <si>
    <t>http://www.gov.mb.ca/ia/energy/geothermal/release.html</t>
  </si>
  <si>
    <t>Assiniboine Park Zoo</t>
  </si>
  <si>
    <t>Winnipeg</t>
  </si>
  <si>
    <t>http://www.winnipegsun.com/2015/02/24/zoos-geothermal-system-keeps-polar-bears-cool-guests-warm</t>
  </si>
  <si>
    <t>DND 17 Wing Winnipeg</t>
  </si>
  <si>
    <t>Department of National Defense</t>
  </si>
  <si>
    <t>McPhillips Common District Geothermal System</t>
  </si>
  <si>
    <t>https://www.gov.mb.ca/jec/energy/geothermal/fp_article3.html</t>
  </si>
  <si>
    <t>Seasons of Tuxedo/IKEA</t>
  </si>
  <si>
    <t>http://news.gov.mb.ca/news/index.html?archive=2012-11-01&amp;item=15753</t>
  </si>
  <si>
    <t>The Forks Market</t>
  </si>
  <si>
    <t>https://www.gov.mb.ca/jec/energy/geothermal/fp_article2.html</t>
  </si>
  <si>
    <t>The Yards at Fort Rouge</t>
  </si>
  <si>
    <t>http://fortrougeyards.com/about-the-development/</t>
  </si>
  <si>
    <t>University of Manitoba</t>
  </si>
  <si>
    <t>University of Winnipeg - Ashdown Hall Central Heating Plant</t>
  </si>
  <si>
    <t>University of Winnipeg</t>
  </si>
  <si>
    <t>UNB Central Heating Plant</t>
  </si>
  <si>
    <t>University of New Brunswick</t>
  </si>
  <si>
    <t>Fredericton</t>
  </si>
  <si>
    <t>NB</t>
  </si>
  <si>
    <t>http://blogs.unb.ca/newsroom/2010/08/24/unbs-central-heating-plant-reduces-atmospheric-emissions-by-nearly-one-third/</t>
  </si>
  <si>
    <t>CFB Gagetown</t>
  </si>
  <si>
    <t>Gagetown</t>
  </si>
  <si>
    <t>University of New Brunswick Central Heating Plant</t>
  </si>
  <si>
    <t>Moncton</t>
  </si>
  <si>
    <t>CFB Goose Bay (5 Wing)</t>
  </si>
  <si>
    <t>Goose Bay</t>
  </si>
  <si>
    <t>NL</t>
  </si>
  <si>
    <t>St. Francis Xavier University</t>
  </si>
  <si>
    <t>Antigonish</t>
  </si>
  <si>
    <t>NS</t>
  </si>
  <si>
    <t>CFB Halifax  - Bedford</t>
  </si>
  <si>
    <t>Bedford</t>
  </si>
  <si>
    <t>CFB Halifax  - Dockyard Annex</t>
  </si>
  <si>
    <t>Dartmouth</t>
  </si>
  <si>
    <t>CFB Halifax  - Shearwater (12 Wing)</t>
  </si>
  <si>
    <t>CFB Greenwood (14 Wing)</t>
  </si>
  <si>
    <t>Greenwood</t>
  </si>
  <si>
    <t>Alderney 5</t>
  </si>
  <si>
    <t>Halifax</t>
  </si>
  <si>
    <t>CFB Halifax  - Dockyard</t>
  </si>
  <si>
    <t>CFB Halifax  - Stadacona</t>
  </si>
  <si>
    <t>CFB Halifax  - Windsor Park</t>
  </si>
  <si>
    <t>Dalhousie University - Halifax Campus</t>
  </si>
  <si>
    <t>Dalhousie University</t>
  </si>
  <si>
    <t>Mount Saint Vincent University</t>
  </si>
  <si>
    <t>National District Energy Survey (2008)</t>
  </si>
  <si>
    <t>Queen Elizabeth II Hospital</t>
  </si>
  <si>
    <t>Saint Mary's University</t>
  </si>
  <si>
    <t>Université Sainte-Anne</t>
  </si>
  <si>
    <t>Pointe-de-l'Eglise</t>
  </si>
  <si>
    <t>WIND</t>
  </si>
  <si>
    <t>Cape Breton University</t>
  </si>
  <si>
    <t>Sydney</t>
  </si>
  <si>
    <t>Dalhousie University - Agricultural Campus</t>
  </si>
  <si>
    <t>Truro</t>
  </si>
  <si>
    <t>Acadia University</t>
  </si>
  <si>
    <t>Wolfville</t>
  </si>
  <si>
    <t>http://sustainability.acadiau.ca/energy-and-climate.html</t>
  </si>
  <si>
    <t>Behchoko Biomass (EMES)</t>
  </si>
  <si>
    <t>Northwest Territories</t>
  </si>
  <si>
    <t>Behchoko</t>
  </si>
  <si>
    <t>NT</t>
  </si>
  <si>
    <t>Fort Liard</t>
  </si>
  <si>
    <t>https://www.eia.gov.nt.ca/sites/eia/files/northern_vision_1.pdf</t>
  </si>
  <si>
    <t>http://www.enr.gov.nt.ca/sites/enr/files/building_a_regulatory_framework_for_geothermal_in_the_nwt.pdf</t>
  </si>
  <si>
    <t>Aadrii Biomass District Heating Project</t>
  </si>
  <si>
    <t>Fort McPherson</t>
  </si>
  <si>
    <t>http://www.fvbenergy.com/projects/aadrii-district-energy-system/</t>
  </si>
  <si>
    <t>https://www.bullfrogpower.com/wp-content/uploads/2015/09/Fort_McPherson-Biomass.pdf</t>
  </si>
  <si>
    <t>Fort Simpson</t>
  </si>
  <si>
    <t>Fort Smith District Biomass</t>
  </si>
  <si>
    <t>Fort Smith</t>
  </si>
  <si>
    <t>Hay River Schools District Biomass</t>
  </si>
  <si>
    <t>Hay River</t>
  </si>
  <si>
    <t>Inuvik</t>
  </si>
  <si>
    <t>Yellowknife Biomass Boiler District Energy System</t>
  </si>
  <si>
    <t>Yellowknife</t>
  </si>
  <si>
    <t>https://fcm.ca/Documents/case-studies/PCP/2013/Yellowknifes_Biomass_Boiler_District_Energy_System_EN.pdf</t>
  </si>
  <si>
    <t>Yellowknife GNWT Office Buildings</t>
  </si>
  <si>
    <t>Arviat DHS</t>
  </si>
  <si>
    <t>QEC</t>
  </si>
  <si>
    <t>Arviat</t>
  </si>
  <si>
    <t>NU</t>
  </si>
  <si>
    <t>Iqaluit DHS</t>
  </si>
  <si>
    <t>Iqaluit</t>
  </si>
  <si>
    <t>Rankin Inlet DHS</t>
  </si>
  <si>
    <t>Rankin Inlet</t>
  </si>
  <si>
    <t>Ajax</t>
  </si>
  <si>
    <t>ON</t>
  </si>
  <si>
    <t>http://www.ajax.ca/en/doingbusinessinajax/Index-Energy-Steam-Plant.asp</t>
  </si>
  <si>
    <t>St. Andrew's College</t>
  </si>
  <si>
    <t>Aurora</t>
  </si>
  <si>
    <t>Naional DE Survey (2008)</t>
  </si>
  <si>
    <t>CFB Borden (16 Wing)</t>
  </si>
  <si>
    <t>Borden</t>
  </si>
  <si>
    <t>Cornwall District Energy System</t>
  </si>
  <si>
    <t>Cornwall</t>
  </si>
  <si>
    <t>http://www.questcanada.org/maps/cornwall-district-energy-system</t>
  </si>
  <si>
    <t>Kizhaagimitay Nipi Community Utility  (aka Grassy Narrows)</t>
  </si>
  <si>
    <t>Grassy Narrows</t>
  </si>
  <si>
    <t>http://www.questcanada.org/maps/grassy-narrows-district-heating-system</t>
  </si>
  <si>
    <t>Geraldton District Heating System</t>
  </si>
  <si>
    <t>Greenstone</t>
  </si>
  <si>
    <t>http://www.biomassinnovation.ca/pdf/Case%20Studies/CaseStudy_GeraldtonDH_ON.pdf</t>
  </si>
  <si>
    <t>Galt District Energy System</t>
  </si>
  <si>
    <t>Guelph</t>
  </si>
  <si>
    <t>http://www.envida.ca/en/developingSustainableEnergy/Galt-District-Energy-System.asp</t>
  </si>
  <si>
    <t>http://www.envida.ca/en/developingSustainableEnergy/resources/DISTRICT_ENERGY/Envida_District_Energy_Centre_in_Sleeman_Centre_Backgrounder_-_FINAL-A.pdf</t>
  </si>
  <si>
    <t>Hanlon Creek District Energy System</t>
  </si>
  <si>
    <t>http://www.envida.ca/en/developingSustainableEnergy/Hanlon-Creek-Business-Park-District-Energy-System.asp</t>
  </si>
  <si>
    <t>http://www.ellisdon.com/project/hanlon-creek-district-energy-temporary-thermal-plant/</t>
  </si>
  <si>
    <t>Hamilton Community Energy</t>
  </si>
  <si>
    <t>Hamilton</t>
  </si>
  <si>
    <t>http://www.hamiltonce.com/abouthce.html</t>
  </si>
  <si>
    <t>http://www.toromontpowersystems.com/electric-power/products/chp/powerprofiles/hamilton-community-energy</t>
  </si>
  <si>
    <t>Harbor Health Services Inc. (HHSI)</t>
  </si>
  <si>
    <t>National DE Survey (2008)</t>
  </si>
  <si>
    <t>McMaster Innovation Park</t>
  </si>
  <si>
    <t>https://magazine.appro.org/news/ontario-news/5007-1487812504-mcmaster-district-energy-project-a-leading-example-of-innovation.html</t>
  </si>
  <si>
    <t>CFB Kingston</t>
  </si>
  <si>
    <t>Kingston</t>
  </si>
  <si>
    <t>http://www.ceaa.gc.ca/052/details-eng.cfm?pid=5462</t>
  </si>
  <si>
    <t>http://s3.amazonaws.com/zanran_storage/cdea.ca/ContentPages/43936118.pdf</t>
  </si>
  <si>
    <t>Queen's University</t>
  </si>
  <si>
    <t xml:space="preserve">Kingston </t>
  </si>
  <si>
    <t>London District Energy</t>
  </si>
  <si>
    <t>Veresen Inc.</t>
  </si>
  <si>
    <t>London</t>
  </si>
  <si>
    <t>https://magazine.appro.org/news/ontario-news/3843-london-district-energy-expanding-.html</t>
  </si>
  <si>
    <t>https://www.london.ca/residents/Environment/Energy/Documents/Community%20Energy%20Plan.pdf</t>
  </si>
  <si>
    <t>Cornell Centre</t>
  </si>
  <si>
    <t>Markham</t>
  </si>
  <si>
    <t xml:space="preserve">Markham </t>
  </si>
  <si>
    <t>Markham Centre</t>
  </si>
  <si>
    <t>GTAA Cogen Plant</t>
  </si>
  <si>
    <t>Mississauga</t>
  </si>
  <si>
    <t>https://en.wikipedia.org/wiki/GTAA_Cogeneration_Plant</t>
  </si>
  <si>
    <t>http://www.powermag.com/gtaa-cogeneration-complex-mississauga-ontario-canada/</t>
  </si>
  <si>
    <t>C100 - Central Plant</t>
  </si>
  <si>
    <t>Algonquin College</t>
  </si>
  <si>
    <t>Nepean</t>
  </si>
  <si>
    <t>Durham College</t>
  </si>
  <si>
    <t>Oshawa</t>
  </si>
  <si>
    <t>http://home.smsenergy-engineering.com/project-page.php?id=2#p4</t>
  </si>
  <si>
    <t>https://magazine.appro.org/?option=com_content&amp;view=article&amp;id=2537&amp;redirected=1</t>
  </si>
  <si>
    <t>Carleton University</t>
  </si>
  <si>
    <t>Ottawa</t>
  </si>
  <si>
    <t>Cliff Street and National Research Council DE</t>
  </si>
  <si>
    <t>Public Works and Government Services Canada</t>
  </si>
  <si>
    <t>Confederation Heights District Energy System</t>
  </si>
  <si>
    <t>NRCan Bells Corners Complex</t>
  </si>
  <si>
    <t>PWGSC Heating and Cooling Plants</t>
  </si>
  <si>
    <t>RCMP District Energy System</t>
  </si>
  <si>
    <t>Rideau Hall Central Heating Plant</t>
  </si>
  <si>
    <t>National Capital Commission</t>
  </si>
  <si>
    <t>Transalta Ottawa - Ottawa Health Science Centre (OHSC)</t>
  </si>
  <si>
    <t>http://www.opg.com/darlington-refurbishment/Documents/IntrinsikReport_GHG_OntarioPower.pdf</t>
  </si>
  <si>
    <t>http://cleanboiler.org/files/Resources/Workshop/WS_Klein_EnvCan.PDF</t>
  </si>
  <si>
    <t>Tunney's Pasture District Energy System</t>
  </si>
  <si>
    <t>University of Ottawa Power Plant</t>
  </si>
  <si>
    <t>University of Ottawa</t>
  </si>
  <si>
    <t>Beaver Barracks</t>
  </si>
  <si>
    <t xml:space="preserve">Ottawa </t>
  </si>
  <si>
    <t>CFB Petawawa</t>
  </si>
  <si>
    <t>Petawawa</t>
  </si>
  <si>
    <t>Manfred Klein</t>
  </si>
  <si>
    <t>Brock University</t>
  </si>
  <si>
    <t>St. Catharines</t>
  </si>
  <si>
    <t>http://www.ec.gc.ca/inrp-npri/donnees-data/index.cfm?do=facility_substance_summary&amp;lang=en&amp;opt_npri_id=0000011472&amp;opt_report_year=2009#location</t>
  </si>
  <si>
    <t>Sudbury District Energy - Hospital Plant</t>
  </si>
  <si>
    <t>Sudbury</t>
  </si>
  <si>
    <t>Toromont website</t>
  </si>
  <si>
    <t>Sudbury District Energy - Downtown</t>
  </si>
  <si>
    <t>Sudbury District Energy Ltd.</t>
  </si>
  <si>
    <t>http://www.toromontpowersystems.com/electric-power/products/chp/powerprofiles/sudbury-district-energy</t>
  </si>
  <si>
    <t>Baycrest Centre</t>
  </si>
  <si>
    <t>Toronto</t>
  </si>
  <si>
    <t>Enwave Energy Corporation</t>
  </si>
  <si>
    <t>http://enwavetoronto.com/facilities.html</t>
  </si>
  <si>
    <t>Regent Park Community Energy System</t>
  </si>
  <si>
    <t>http://www.fvbenergy.com/projects/regent-park-community-energy-system/</t>
  </si>
  <si>
    <t>http://www.nrcan.gc.ca/sites/www.nrcan.gc.ca/files/canmetenergy/files/pubs/RegentPark(ENG).pdf</t>
  </si>
  <si>
    <t>University of Toronto - St. George</t>
  </si>
  <si>
    <t>University of Toronto</t>
  </si>
  <si>
    <t>http://www.fs.utoronto.ca/wp-content/uploads/2015/12/centennialarticle_university_of_toronto_districtenergysystem.pdf</t>
  </si>
  <si>
    <t>University of Toronto - Mississauga</t>
  </si>
  <si>
    <t>York University</t>
  </si>
  <si>
    <t>ECCC</t>
  </si>
  <si>
    <t>CFB Trenton (8 Wing) </t>
  </si>
  <si>
    <t>Trenton</t>
  </si>
  <si>
    <t>District Energy Windsor</t>
  </si>
  <si>
    <t>Windsor</t>
  </si>
  <si>
    <t>Windsor University Cogeneration Plant</t>
  </si>
  <si>
    <t>http://www1.uwindsor.ca/facilityservices/energy-conversion-centre-heating-and-cooling</t>
  </si>
  <si>
    <t>http://slthermal.com/pdf/Windsor,%20Ontario,%20Canada.pdf</t>
  </si>
  <si>
    <t>PEI District Energy System</t>
  </si>
  <si>
    <t>Charlottetown</t>
  </si>
  <si>
    <t>PE</t>
  </si>
  <si>
    <t>http://www.biomasscenter.org/resource-library/case-studies/community-district-energy/city-of-charlottetown</t>
  </si>
  <si>
    <t>CFB Bagotville (3 Wing)</t>
  </si>
  <si>
    <t>Bagotville</t>
  </si>
  <si>
    <t>QC</t>
  </si>
  <si>
    <t>Centrale de Chauffage Urbain Montréal</t>
  </si>
  <si>
    <t>Montreal</t>
  </si>
  <si>
    <t>CFB Montreal</t>
  </si>
  <si>
    <t>Oujé-Bougoumou Public Works</t>
  </si>
  <si>
    <t>Oujé-Bougoumou</t>
  </si>
  <si>
    <t>http://www.fvbenergy.com/projects/ouje-bougoumou-district-energy-system/</t>
  </si>
  <si>
    <t>SSQ Immobilier Cite Verte</t>
  </si>
  <si>
    <t>Quebec City</t>
  </si>
  <si>
    <t>Senneterre Thermal Park</t>
  </si>
  <si>
    <t>Senneterre</t>
  </si>
  <si>
    <t>http://www.questcanada.org/maps/senneterre-thermal-park</t>
  </si>
  <si>
    <t>CFB Valcartier</t>
  </si>
  <si>
    <t>Valcartier</t>
  </si>
  <si>
    <t>http://smethportpa.org/pdf/UES_Handbook_Final_21-01-08.pdf</t>
  </si>
  <si>
    <t>District energy national survey report (2008)</t>
  </si>
  <si>
    <t>University of Regina District Energy</t>
  </si>
  <si>
    <t>Regina</t>
  </si>
  <si>
    <t>SK</t>
  </si>
  <si>
    <t>University of Saskatchewan Heating Plant</t>
  </si>
  <si>
    <t>University of Saskatchewan</t>
  </si>
  <si>
    <t>Saskatoon</t>
  </si>
  <si>
    <t>Burwash Landing first nations</t>
  </si>
  <si>
    <t>Burwash Landing</t>
  </si>
  <si>
    <t>YT</t>
  </si>
  <si>
    <t>http://www.questcanada.org/maps/kluane-first-nation-district-heating-system</t>
  </si>
  <si>
    <t>http://www.energy.gov.yk.ca/239.html</t>
  </si>
  <si>
    <t xml:space="preserve">Dawson City Infrastructure Heating Project </t>
  </si>
  <si>
    <t>British Columbia Government</t>
  </si>
  <si>
    <t>Dawson City</t>
  </si>
  <si>
    <t>Mayo</t>
  </si>
  <si>
    <t>ATCO Electric Yukon</t>
  </si>
  <si>
    <t>ATCO</t>
  </si>
  <si>
    <t>Watson Lake</t>
  </si>
  <si>
    <t>Purdy's Wharf Development</t>
  </si>
  <si>
    <t>https://sfu-primo.hosted.exlibrisgroup.com/primo-explore/fulldisplay?vid=SFUL&amp;search_scope=default_scope&amp;tab=default_tab&amp;query=any,contains,district%20energy%20a%20national%20survey%20report&amp;facet=rtype,exact,books&amp;docid=01SFUL_ALMA51228148430003611&amp;context=L&amp;adaptor=Local%20Search%20Engine</t>
  </si>
  <si>
    <t>https://beta.theglobeandmail.com/report-on-business/an-answer-for-the-heat-cool-clear-water/article18167644/?ref=http://www.theglobeandmail.com&amp;</t>
  </si>
  <si>
    <t>District heating</t>
  </si>
  <si>
    <t>MWh / PJ</t>
  </si>
  <si>
    <t>PJ</t>
  </si>
  <si>
    <t>We generally follow the assignment methodology discussed for the residential sector.</t>
  </si>
  <si>
    <t>We also add in the district heating energy use here, all assigned to the "heating" component.</t>
  </si>
  <si>
    <t>This is intentionally additional to the fuel use totals from the tables above.</t>
  </si>
  <si>
    <t>BTU / PJ</t>
  </si>
  <si>
    <t>Conversion Factor</t>
  </si>
  <si>
    <t>Convert to BTU:</t>
  </si>
  <si>
    <t>Residential Energy Use, 2015 (BTU)</t>
  </si>
  <si>
    <t>Commercial Energy Use, 2009 (BTU)</t>
  </si>
  <si>
    <t>(District heat data may not be from 2009, but we assume year-over-year change in</t>
  </si>
  <si>
    <t>district heat use since 2009 is not significant.)</t>
  </si>
  <si>
    <t>Motor Gasoline</t>
  </si>
  <si>
    <t>Lubricants</t>
  </si>
  <si>
    <t>Heavy Fuel Oil</t>
  </si>
  <si>
    <t>Diesel</t>
  </si>
  <si>
    <t>Aviation Fuel</t>
  </si>
  <si>
    <t>Biofuels</t>
  </si>
  <si>
    <t>LPG</t>
  </si>
  <si>
    <t>Electric</t>
  </si>
  <si>
    <t>2040</t>
  </si>
  <si>
    <t>2039</t>
  </si>
  <si>
    <t>2038</t>
  </si>
  <si>
    <t>2037</t>
  </si>
  <si>
    <t>2036</t>
  </si>
  <si>
    <t>2035</t>
  </si>
  <si>
    <t>2034</t>
  </si>
  <si>
    <t>2033</t>
  </si>
  <si>
    <t>2032</t>
  </si>
  <si>
    <t>2031</t>
  </si>
  <si>
    <t>2030</t>
  </si>
  <si>
    <t>2029</t>
  </si>
  <si>
    <t>2028</t>
  </si>
  <si>
    <t>2027</t>
  </si>
  <si>
    <t>2026</t>
  </si>
  <si>
    <t>2025</t>
  </si>
  <si>
    <t>2024</t>
  </si>
  <si>
    <t>2023</t>
  </si>
  <si>
    <t>2022</t>
  </si>
  <si>
    <t>2021</t>
  </si>
  <si>
    <t>2020</t>
  </si>
  <si>
    <t>2019</t>
  </si>
  <si>
    <t>2018</t>
  </si>
  <si>
    <t>2017</t>
  </si>
  <si>
    <t>2016</t>
  </si>
  <si>
    <t>2015</t>
  </si>
  <si>
    <t>2014</t>
  </si>
  <si>
    <t>2013</t>
  </si>
  <si>
    <t>2012</t>
  </si>
  <si>
    <t>2011</t>
  </si>
  <si>
    <t>2010</t>
  </si>
  <si>
    <t>2009</t>
  </si>
  <si>
    <t>2008</t>
  </si>
  <si>
    <t>2007</t>
  </si>
  <si>
    <t>2006</t>
  </si>
  <si>
    <t>2005</t>
  </si>
  <si>
    <t>_</t>
  </si>
  <si>
    <t>Transportation</t>
  </si>
  <si>
    <t>Coal, Coke &amp; Coke Oven Gas</t>
  </si>
  <si>
    <t>Still Gas &amp; Petroleum Coke</t>
  </si>
  <si>
    <t>Solar and Geothermal</t>
  </si>
  <si>
    <t>RPP</t>
  </si>
  <si>
    <t>LPG &amp; Petroleum Feedstocks</t>
  </si>
  <si>
    <t>Industrial</t>
  </si>
  <si>
    <t>RPP and LPG</t>
  </si>
  <si>
    <t>Commercial</t>
  </si>
  <si>
    <t>Biofuels &amp; Emerging Energy</t>
  </si>
  <si>
    <t>Total End-Use</t>
  </si>
  <si>
    <t>Select Region: Canada</t>
  </si>
  <si>
    <t>Select Case: Reference</t>
  </si>
  <si>
    <t>Select Appendices: End - Use Demand</t>
  </si>
  <si>
    <t>Select Report Version: Canada’s Energy Future 2016</t>
  </si>
  <si>
    <t>Now we divide up by Rural Residential and Urban Residential</t>
  </si>
  <si>
    <t>Urban Residential Energy Use, 2015 (BTU)</t>
  </si>
  <si>
    <t>Rural Residential Energy Use, 2015 (BTU)</t>
  </si>
  <si>
    <t>coal</t>
  </si>
  <si>
    <t>petroleum diesel</t>
  </si>
  <si>
    <t>heat</t>
  </si>
  <si>
    <t>Now we convert to a series of time series:</t>
  </si>
  <si>
    <t>commercial heating</t>
  </si>
  <si>
    <t>commercial cooling</t>
  </si>
  <si>
    <t>commercial lighting</t>
  </si>
  <si>
    <t>commercial appliances</t>
  </si>
  <si>
    <t>commercial other</t>
  </si>
  <si>
    <t>urban residential heating</t>
  </si>
  <si>
    <t>urban residential cooling</t>
  </si>
  <si>
    <t>urban residential lighting</t>
  </si>
  <si>
    <t>urban residential appliances</t>
  </si>
  <si>
    <t>urban residential other</t>
  </si>
  <si>
    <t>rural residential heating</t>
  </si>
  <si>
    <t>rural residential cooling</t>
  </si>
  <si>
    <t>rural residential lighting</t>
  </si>
  <si>
    <t>rural residential appliances</t>
  </si>
  <si>
    <t>rural residential other</t>
  </si>
  <si>
    <t>Rural Residential</t>
  </si>
  <si>
    <t>Urban Residential</t>
  </si>
  <si>
    <t>Future year energy demand by fuel (for scaling)</t>
  </si>
  <si>
    <t>National Energy Board</t>
  </si>
  <si>
    <t>Canada's Energy Future 2016</t>
  </si>
  <si>
    <t>https://apps.neb-one.gc.ca/ftrppndc/dflt.aspx?GoCTemplateCulture=en-CA</t>
  </si>
  <si>
    <t>Appendices, End - Use Demand</t>
  </si>
  <si>
    <t>The calculation procedure is walked through in steps in the "CAN Residential</t>
  </si>
  <si>
    <t>Assignment" and "CAN Commercial Assignment" tabs.</t>
  </si>
  <si>
    <t>Energy use in 2041-2050 extrapolated from 2031-2040 trend.</t>
  </si>
  <si>
    <t>To calculate how much natural gas and electricity go to heating use ratio from Statcan source</t>
  </si>
  <si>
    <t>Natural gas total</t>
  </si>
  <si>
    <t>First, we assign all biomass to be used for heating</t>
  </si>
  <si>
    <t xml:space="preserve">Next, we assign the remaining energy for heating to natural gas and electricty based on the ratio of heating that comes from natural gas vs. electricity in the Stat Can 2011 primary heating fuel survey </t>
  </si>
  <si>
    <t xml:space="preserve">Finally, we assign the remaining electricity and natural gas energy use to appliances </t>
  </si>
  <si>
    <t xml:space="preserve">Note: </t>
  </si>
  <si>
    <t>Can't use these fuel shares exactly, as they don't correspond to the total values provided in total energy use tables (specifically, biomass and petroleum values don't correspond with those percentages).</t>
  </si>
  <si>
    <t xml:space="preserve">Alternatively, we used the ratio of heating energy that comes from electricity compared to natural gas in our calculations explained below </t>
  </si>
  <si>
    <t xml:space="preserve">Commercial/Institutional Sector </t>
  </si>
  <si>
    <t>Table 41: Water Heating Secondary Energy Use and GHG Emissions by Energy Source</t>
  </si>
  <si>
    <t>Total Water Heating Energy Use (PJ)</t>
  </si>
  <si>
    <t>Energy Use by Energy Source (PJ)</t>
  </si>
  <si>
    <t>Light Fuel Oil and Kerosene</t>
  </si>
  <si>
    <t>Steam</t>
  </si>
  <si>
    <t>Shares (%)</t>
  </si>
  <si>
    <t xml:space="preserve">Activity </t>
  </si>
  <si>
    <r>
      <t>Total Floor Space (million m</t>
    </r>
    <r>
      <rPr>
        <vertAlign val="superscript"/>
        <sz val="10"/>
        <rFont val="Arial"/>
        <family val="2"/>
      </rPr>
      <t>2</t>
    </r>
    <r>
      <rPr>
        <sz val="10"/>
        <rFont val="Arial"/>
        <family val="2"/>
      </rPr>
      <t>)</t>
    </r>
  </si>
  <si>
    <r>
      <t>Energy Intensity (GJ/m</t>
    </r>
    <r>
      <rPr>
        <b/>
        <vertAlign val="superscript"/>
        <sz val="10"/>
        <rFont val="Arial"/>
        <family val="2"/>
      </rPr>
      <t>2</t>
    </r>
    <r>
      <rPr>
        <b/>
        <sz val="10"/>
        <rFont val="Arial"/>
        <family val="2"/>
      </rPr>
      <t>)</t>
    </r>
  </si>
  <si>
    <r>
      <t xml:space="preserve">Total Water Heating GHG Emissions </t>
    </r>
    <r>
      <rPr>
        <b/>
        <u/>
        <sz val="10"/>
        <rFont val="Arial"/>
        <family val="2"/>
      </rPr>
      <t>Including</t>
    </r>
    <r>
      <rPr>
        <b/>
        <sz val="10"/>
        <rFont val="Arial"/>
        <family val="2"/>
      </rPr>
      <t xml:space="preserve"> Electricity (Mt of CO</t>
    </r>
    <r>
      <rPr>
        <b/>
        <vertAlign val="subscript"/>
        <sz val="10"/>
        <rFont val="Arial"/>
        <family val="2"/>
      </rPr>
      <t>2</t>
    </r>
    <r>
      <rPr>
        <b/>
        <sz val="10"/>
        <rFont val="Arial"/>
        <family val="2"/>
      </rPr>
      <t>e)</t>
    </r>
  </si>
  <si>
    <r>
      <t>GHG Emissions by Energy Source (Mt of CO</t>
    </r>
    <r>
      <rPr>
        <b/>
        <i/>
        <vertAlign val="subscript"/>
        <sz val="10"/>
        <rFont val="Arial"/>
        <family val="2"/>
      </rPr>
      <t>2</t>
    </r>
    <r>
      <rPr>
        <b/>
        <i/>
        <sz val="10"/>
        <rFont val="Arial"/>
        <family val="2"/>
      </rPr>
      <t>e)</t>
    </r>
  </si>
  <si>
    <t>GHG Intensity (tonne/TJ)</t>
  </si>
  <si>
    <r>
      <t xml:space="preserve">Total Water Heating GHG Emissions </t>
    </r>
    <r>
      <rPr>
        <b/>
        <u/>
        <sz val="10"/>
        <rFont val="Arial"/>
        <family val="2"/>
      </rPr>
      <t>Excluding</t>
    </r>
    <r>
      <rPr>
        <b/>
        <sz val="10"/>
        <rFont val="Arial"/>
        <family val="2"/>
      </rPr>
      <t xml:space="preserve"> Electricity (Mt of CO</t>
    </r>
    <r>
      <rPr>
        <b/>
        <vertAlign val="subscript"/>
        <sz val="10"/>
        <rFont val="Arial"/>
        <family val="2"/>
      </rPr>
      <t>2</t>
    </r>
    <r>
      <rPr>
        <b/>
        <sz val="10"/>
        <rFont val="Arial"/>
        <family val="2"/>
      </rPr>
      <t>e)</t>
    </r>
  </si>
  <si>
    <t>1)  “Other” includes coal and propane.</t>
  </si>
  <si>
    <t>Table 45: Auxiliary Equipment Secondary Energy Use and GHG Emissions by Energy Source</t>
  </si>
  <si>
    <t>Total Auxiliary Equipment Energy Use (PJ)</t>
  </si>
  <si>
    <r>
      <t xml:space="preserve">Total Auxiliary Equipment GHG Emissions </t>
    </r>
    <r>
      <rPr>
        <b/>
        <u/>
        <sz val="10"/>
        <rFont val="Arial"/>
        <family val="2"/>
      </rPr>
      <t>Including</t>
    </r>
    <r>
      <rPr>
        <b/>
        <sz val="10"/>
        <rFont val="Arial"/>
        <family val="2"/>
      </rPr>
      <t xml:space="preserve"> Electricity (Mt of CO</t>
    </r>
    <r>
      <rPr>
        <b/>
        <vertAlign val="subscript"/>
        <sz val="10"/>
        <rFont val="Arial"/>
        <family val="2"/>
      </rPr>
      <t>2</t>
    </r>
    <r>
      <rPr>
        <b/>
        <sz val="10"/>
        <rFont val="Arial"/>
        <family val="2"/>
      </rPr>
      <t>e)</t>
    </r>
  </si>
  <si>
    <r>
      <t xml:space="preserve">Total Auxiliary Equipment GHG Emissions </t>
    </r>
    <r>
      <rPr>
        <b/>
        <u/>
        <sz val="10"/>
        <rFont val="Arial"/>
        <family val="2"/>
      </rPr>
      <t>Excluding</t>
    </r>
    <r>
      <rPr>
        <b/>
        <sz val="10"/>
        <rFont val="Arial"/>
        <family val="2"/>
      </rPr>
      <t xml:space="preserve"> Electricity (Mt of CO</t>
    </r>
    <r>
      <rPr>
        <b/>
        <vertAlign val="subscript"/>
        <sz val="10"/>
        <rFont val="Arial"/>
        <family val="2"/>
      </rPr>
      <t>2</t>
    </r>
    <r>
      <rPr>
        <b/>
        <sz val="10"/>
        <rFont val="Arial"/>
        <family val="2"/>
      </rPr>
      <t>e)</t>
    </r>
  </si>
  <si>
    <r>
      <t>Table 49: Auxiliary Motors</t>
    </r>
    <r>
      <rPr>
        <b/>
        <vertAlign val="superscript"/>
        <sz val="12"/>
        <rFont val="Arial"/>
        <family val="2"/>
      </rPr>
      <t>1</t>
    </r>
    <r>
      <rPr>
        <b/>
        <sz val="12"/>
        <rFont val="Arial"/>
        <family val="2"/>
      </rPr>
      <t xml:space="preserve"> Secondary Energy Use and GHG Emissions by Activity Type</t>
    </r>
  </si>
  <si>
    <r>
      <t>Total Auxiliary Motors</t>
    </r>
    <r>
      <rPr>
        <b/>
        <vertAlign val="superscript"/>
        <sz val="10"/>
        <rFont val="Arial"/>
        <family val="2"/>
      </rPr>
      <t>1</t>
    </r>
    <r>
      <rPr>
        <b/>
        <sz val="10"/>
        <rFont val="Arial"/>
        <family val="2"/>
      </rPr>
      <t xml:space="preserve"> Energy Use</t>
    </r>
    <r>
      <rPr>
        <b/>
        <sz val="10"/>
        <rFont val="Arial"/>
        <family val="2"/>
      </rPr>
      <t xml:space="preserve"> (PJ)</t>
    </r>
  </si>
  <si>
    <t>Energy Use by Activity Type (PJ)</t>
  </si>
  <si>
    <t>Wholesale Trade</t>
  </si>
  <si>
    <t>Retail Trade</t>
  </si>
  <si>
    <t>Transportation and Warehousing</t>
  </si>
  <si>
    <t>Information and Cultural Industries</t>
  </si>
  <si>
    <r>
      <t>Offices</t>
    </r>
    <r>
      <rPr>
        <vertAlign val="superscript"/>
        <sz val="10"/>
        <rFont val="Arial"/>
        <family val="2"/>
      </rPr>
      <t>2</t>
    </r>
  </si>
  <si>
    <t>Educational Services</t>
  </si>
  <si>
    <t>Health Care and Social Assistance</t>
  </si>
  <si>
    <t>Arts, Entertainment and Recreation</t>
  </si>
  <si>
    <t>Accommodation and Food Services</t>
  </si>
  <si>
    <t>Other Services</t>
  </si>
  <si>
    <r>
      <t>Total Auxiliary Motors</t>
    </r>
    <r>
      <rPr>
        <b/>
        <vertAlign val="superscript"/>
        <sz val="10"/>
        <rFont val="Arial"/>
        <family val="2"/>
      </rPr>
      <t>1</t>
    </r>
    <r>
      <rPr>
        <b/>
        <sz val="10"/>
        <rFont val="Arial"/>
        <family val="2"/>
      </rPr>
      <t xml:space="preserve"> GHG Emissions </t>
    </r>
    <r>
      <rPr>
        <b/>
        <u/>
        <sz val="10"/>
        <rFont val="Arial"/>
        <family val="2"/>
      </rPr>
      <t>Including</t>
    </r>
    <r>
      <rPr>
        <b/>
        <sz val="10"/>
        <rFont val="Arial"/>
        <family val="2"/>
      </rPr>
      <t xml:space="preserve"> Electricity (Mt of CO</t>
    </r>
    <r>
      <rPr>
        <b/>
        <vertAlign val="subscript"/>
        <sz val="10"/>
        <rFont val="Arial"/>
        <family val="2"/>
      </rPr>
      <t>2</t>
    </r>
    <r>
      <rPr>
        <b/>
        <sz val="10"/>
        <rFont val="Arial"/>
        <family val="2"/>
      </rPr>
      <t>e)</t>
    </r>
  </si>
  <si>
    <r>
      <t>GHG Emissions by Activity Type (Mt of CO</t>
    </r>
    <r>
      <rPr>
        <b/>
        <i/>
        <vertAlign val="subscript"/>
        <sz val="10"/>
        <rFont val="Arial"/>
        <family val="2"/>
      </rPr>
      <t>2</t>
    </r>
    <r>
      <rPr>
        <b/>
        <i/>
        <sz val="10"/>
        <rFont val="Arial"/>
        <family val="2"/>
      </rPr>
      <t>e)</t>
    </r>
  </si>
  <si>
    <t>1) Auxiliary motors consume only electricity.</t>
  </si>
  <si>
    <t>2) “Offices” includes activities related to finance and insurance; real estate and rental and leasing; professional, scientific and technical services; public administration; and others.</t>
  </si>
  <si>
    <r>
      <t>Table 51: Lighting</t>
    </r>
    <r>
      <rPr>
        <b/>
        <vertAlign val="superscript"/>
        <sz val="12"/>
        <rFont val="Arial"/>
        <family val="2"/>
      </rPr>
      <t>1</t>
    </r>
    <r>
      <rPr>
        <b/>
        <sz val="12"/>
        <rFont val="Arial"/>
        <family val="2"/>
      </rPr>
      <t xml:space="preserve"> Secondary Energy Use and GHG Emissions by Activity Type</t>
    </r>
  </si>
  <si>
    <r>
      <t>Total Lighting</t>
    </r>
    <r>
      <rPr>
        <b/>
        <vertAlign val="superscript"/>
        <sz val="10"/>
        <rFont val="Arial"/>
        <family val="2"/>
      </rPr>
      <t>1</t>
    </r>
    <r>
      <rPr>
        <b/>
        <sz val="10"/>
        <rFont val="Arial"/>
        <family val="2"/>
      </rPr>
      <t xml:space="preserve"> Energy Use</t>
    </r>
    <r>
      <rPr>
        <b/>
        <sz val="10"/>
        <rFont val="Arial"/>
        <family val="2"/>
      </rPr>
      <t xml:space="preserve"> (PJ)</t>
    </r>
  </si>
  <si>
    <r>
      <t>Total Lighting</t>
    </r>
    <r>
      <rPr>
        <b/>
        <vertAlign val="superscript"/>
        <sz val="10"/>
        <rFont val="Arial"/>
        <family val="2"/>
      </rPr>
      <t>1</t>
    </r>
    <r>
      <rPr>
        <b/>
        <sz val="10"/>
        <rFont val="Arial"/>
        <family val="2"/>
      </rPr>
      <t xml:space="preserve"> GHG Emissions </t>
    </r>
    <r>
      <rPr>
        <b/>
        <u/>
        <sz val="10"/>
        <rFont val="Arial"/>
        <family val="2"/>
      </rPr>
      <t>Including</t>
    </r>
    <r>
      <rPr>
        <b/>
        <sz val="10"/>
        <rFont val="Arial"/>
        <family val="2"/>
      </rPr>
      <t xml:space="preserve"> Electricity (Mt of CO</t>
    </r>
    <r>
      <rPr>
        <b/>
        <vertAlign val="subscript"/>
        <sz val="10"/>
        <rFont val="Arial"/>
        <family val="2"/>
      </rPr>
      <t>2</t>
    </r>
    <r>
      <rPr>
        <b/>
        <sz val="10"/>
        <rFont val="Arial"/>
        <family val="2"/>
      </rPr>
      <t>e)</t>
    </r>
  </si>
  <si>
    <r>
      <t xml:space="preserve">1) Lighting consumes only electricity and does </t>
    </r>
    <r>
      <rPr>
        <u/>
        <sz val="10"/>
        <rFont val="Arial"/>
        <family val="2"/>
      </rPr>
      <t>not</t>
    </r>
    <r>
      <rPr>
        <sz val="10"/>
        <rFont val="Arial"/>
        <family val="2"/>
      </rPr>
      <t xml:space="preserve"> include street lighting.</t>
    </r>
  </si>
  <si>
    <t>Table 53: Space Cooling Secondary Energy Use and GHG Emissions by Energy Source</t>
  </si>
  <si>
    <t>Total Space Cooling Energy Use (PJ)</t>
  </si>
  <si>
    <r>
      <t>Floor Space (million m</t>
    </r>
    <r>
      <rPr>
        <vertAlign val="superscript"/>
        <sz val="10"/>
        <rFont val="Arial"/>
        <family val="2"/>
      </rPr>
      <t>2</t>
    </r>
    <r>
      <rPr>
        <sz val="10"/>
        <rFont val="Arial"/>
        <family val="2"/>
      </rPr>
      <t>)</t>
    </r>
  </si>
  <si>
    <r>
      <t xml:space="preserve">Total Space Cooling GHG Emissions </t>
    </r>
    <r>
      <rPr>
        <b/>
        <u/>
        <sz val="10"/>
        <rFont val="Arial"/>
        <family val="2"/>
      </rPr>
      <t>Including</t>
    </r>
    <r>
      <rPr>
        <b/>
        <sz val="10"/>
        <rFont val="Arial"/>
        <family val="2"/>
      </rPr>
      <t xml:space="preserve"> Electricity (Mt of CO</t>
    </r>
    <r>
      <rPr>
        <b/>
        <vertAlign val="subscript"/>
        <sz val="10"/>
        <rFont val="Arial"/>
        <family val="2"/>
      </rPr>
      <t>2</t>
    </r>
    <r>
      <rPr>
        <b/>
        <sz val="10"/>
        <rFont val="Arial"/>
        <family val="2"/>
      </rPr>
      <t>e)</t>
    </r>
  </si>
  <si>
    <r>
      <t xml:space="preserve">Total Space Cooling GHG Emissions </t>
    </r>
    <r>
      <rPr>
        <b/>
        <u/>
        <sz val="10"/>
        <rFont val="Arial"/>
        <family val="2"/>
      </rPr>
      <t>Excluding</t>
    </r>
    <r>
      <rPr>
        <b/>
        <sz val="10"/>
        <rFont val="Arial"/>
        <family val="2"/>
      </rPr>
      <t xml:space="preserve"> Electricity (Mt of CO</t>
    </r>
    <r>
      <rPr>
        <b/>
        <vertAlign val="subscript"/>
        <sz val="10"/>
        <rFont val="Arial"/>
        <family val="2"/>
      </rPr>
      <t>2</t>
    </r>
    <r>
      <rPr>
        <b/>
        <sz val="10"/>
        <rFont val="Arial"/>
        <family val="2"/>
      </rPr>
      <t>e)</t>
    </r>
  </si>
  <si>
    <t xml:space="preserve">Cooling Degree-Day Index </t>
  </si>
  <si>
    <r>
      <t>Table 57: Street Lighting</t>
    </r>
    <r>
      <rPr>
        <b/>
        <vertAlign val="superscript"/>
        <sz val="12"/>
        <rFont val="Arial"/>
        <family val="2"/>
      </rPr>
      <t>1</t>
    </r>
    <r>
      <rPr>
        <b/>
        <sz val="12"/>
        <rFont val="Arial"/>
        <family val="2"/>
      </rPr>
      <t xml:space="preserve"> Secondary Energy Use and GHG Emissions</t>
    </r>
  </si>
  <si>
    <r>
      <t>Total Street Lighting Energy Use</t>
    </r>
    <r>
      <rPr>
        <b/>
        <vertAlign val="superscript"/>
        <sz val="10"/>
        <rFont val="Arial"/>
        <family val="2"/>
      </rPr>
      <t>1</t>
    </r>
    <r>
      <rPr>
        <b/>
        <sz val="10"/>
        <rFont val="Arial"/>
        <family val="2"/>
      </rPr>
      <t xml:space="preserve"> (PJ)</t>
    </r>
  </si>
  <si>
    <r>
      <t>Total Street Lighting</t>
    </r>
    <r>
      <rPr>
        <b/>
        <vertAlign val="superscript"/>
        <sz val="10"/>
        <rFont val="Arial"/>
        <family val="2"/>
      </rPr>
      <t>1</t>
    </r>
    <r>
      <rPr>
        <b/>
        <sz val="10"/>
        <rFont val="Arial"/>
        <family val="2"/>
      </rPr>
      <t xml:space="preserve"> GHG Emissions </t>
    </r>
    <r>
      <rPr>
        <b/>
        <u/>
        <sz val="10"/>
        <rFont val="Arial"/>
        <family val="2"/>
      </rPr>
      <t>Including</t>
    </r>
    <r>
      <rPr>
        <b/>
        <sz val="10"/>
        <rFont val="Arial"/>
        <family val="2"/>
      </rPr>
      <t xml:space="preserve"> Electricity (Mt of CO</t>
    </r>
    <r>
      <rPr>
        <b/>
        <vertAlign val="subscript"/>
        <sz val="10"/>
        <rFont val="Arial"/>
        <family val="2"/>
      </rPr>
      <t>2</t>
    </r>
    <r>
      <rPr>
        <b/>
        <sz val="10"/>
        <rFont val="Arial"/>
        <family val="2"/>
      </rPr>
      <t>e)</t>
    </r>
  </si>
  <si>
    <t>1) Street lighting consumes only electricity and does not relate to floor space activity.</t>
  </si>
  <si>
    <t>+pipelines</t>
  </si>
  <si>
    <t>Commercial Fuel Use by Fuel, 2015 (PJ)</t>
  </si>
  <si>
    <t>Table 1: Secondary Energy Use and GHG Emissions by Energy Source</t>
  </si>
  <si>
    <t>Total Energy Use (PJ)</t>
  </si>
  <si>
    <r>
      <t>Energy Intensity</t>
    </r>
    <r>
      <rPr>
        <b/>
        <vertAlign val="superscript"/>
        <sz val="10"/>
        <rFont val="Arial"/>
        <family val="2"/>
      </rPr>
      <t>2</t>
    </r>
    <r>
      <rPr>
        <b/>
        <sz val="10"/>
        <rFont val="Arial"/>
        <family val="2"/>
      </rPr>
      <t xml:space="preserve"> (GJ/m</t>
    </r>
    <r>
      <rPr>
        <b/>
        <vertAlign val="superscript"/>
        <sz val="10"/>
        <rFont val="Arial"/>
        <family val="2"/>
      </rPr>
      <t>2</t>
    </r>
    <r>
      <rPr>
        <b/>
        <sz val="10"/>
        <rFont val="Arial"/>
        <family val="2"/>
      </rPr>
      <t>)</t>
    </r>
  </si>
  <si>
    <r>
      <t xml:space="preserve">Total GHG Emissions </t>
    </r>
    <r>
      <rPr>
        <b/>
        <u/>
        <sz val="10"/>
        <rFont val="Arial"/>
        <family val="2"/>
      </rPr>
      <t>Including</t>
    </r>
    <r>
      <rPr>
        <b/>
        <sz val="10"/>
        <rFont val="Arial"/>
        <family val="2"/>
      </rPr>
      <t xml:space="preserve"> Electricity (Mt of CO</t>
    </r>
    <r>
      <rPr>
        <b/>
        <vertAlign val="subscript"/>
        <sz val="10"/>
        <rFont val="Arial"/>
        <family val="2"/>
      </rPr>
      <t>2</t>
    </r>
    <r>
      <rPr>
        <b/>
        <sz val="10"/>
        <rFont val="Arial"/>
        <family val="2"/>
      </rPr>
      <t>e)</t>
    </r>
  </si>
  <si>
    <r>
      <t xml:space="preserve">Total GHG Emissions </t>
    </r>
    <r>
      <rPr>
        <b/>
        <u/>
        <sz val="10"/>
        <rFont val="Arial"/>
        <family val="2"/>
      </rPr>
      <t>Excluding</t>
    </r>
    <r>
      <rPr>
        <b/>
        <sz val="10"/>
        <rFont val="Arial"/>
        <family val="2"/>
      </rPr>
      <t xml:space="preserve"> Electricity (Mt of CO</t>
    </r>
    <r>
      <rPr>
        <b/>
        <vertAlign val="subscript"/>
        <sz val="10"/>
        <rFont val="Arial"/>
        <family val="2"/>
      </rPr>
      <t>2</t>
    </r>
    <r>
      <rPr>
        <b/>
        <sz val="10"/>
        <rFont val="Arial"/>
        <family val="2"/>
      </rPr>
      <t>e)</t>
    </r>
  </si>
  <si>
    <t>Heating Degree-Day Index</t>
  </si>
  <si>
    <t>Cooling Degree-Day Index</t>
  </si>
  <si>
    <t>1) “Other” includes coal and propane.</t>
  </si>
  <si>
    <t>Table 37: Space Heating Secondary Energy Use and GHG Emissions by Energy Source</t>
  </si>
  <si>
    <t>Total Space Heating Energy Use (PJ)</t>
  </si>
  <si>
    <r>
      <t xml:space="preserve">Total Space Heating GHG Emissions </t>
    </r>
    <r>
      <rPr>
        <b/>
        <u/>
        <sz val="10"/>
        <rFont val="Arial"/>
        <family val="2"/>
      </rPr>
      <t>Including</t>
    </r>
    <r>
      <rPr>
        <b/>
        <sz val="10"/>
        <rFont val="Arial"/>
        <family val="2"/>
      </rPr>
      <t xml:space="preserve"> Electricity (Mt of CO</t>
    </r>
    <r>
      <rPr>
        <b/>
        <vertAlign val="subscript"/>
        <sz val="10"/>
        <rFont val="Arial"/>
        <family val="2"/>
      </rPr>
      <t>2</t>
    </r>
    <r>
      <rPr>
        <b/>
        <sz val="10"/>
        <rFont val="Arial"/>
        <family val="2"/>
      </rPr>
      <t>e)</t>
    </r>
  </si>
  <si>
    <r>
      <t xml:space="preserve">Total Space Heating GHG Emissions </t>
    </r>
    <r>
      <rPr>
        <b/>
        <u/>
        <sz val="10"/>
        <rFont val="Arial"/>
        <family val="2"/>
      </rPr>
      <t>Excluding</t>
    </r>
    <r>
      <rPr>
        <b/>
        <sz val="10"/>
        <rFont val="Arial"/>
        <family val="2"/>
      </rPr>
      <t xml:space="preserve"> Electricity (Mt of CO</t>
    </r>
    <r>
      <rPr>
        <b/>
        <vertAlign val="subscript"/>
        <sz val="10"/>
        <rFont val="Arial"/>
        <family val="2"/>
      </rPr>
      <t>2</t>
    </r>
    <r>
      <rPr>
        <b/>
        <sz val="10"/>
        <rFont val="Arial"/>
        <family val="2"/>
      </rPr>
      <t>e)</t>
    </r>
  </si>
  <si>
    <t xml:space="preserve">Heating Degree-Day Index </t>
  </si>
  <si>
    <t>Table 4: Secondary Energy Use and GHG Emissions by End Use – Including Electricity-Related Emissions</t>
  </si>
  <si>
    <t>Energy Use by End Use (PJ)</t>
  </si>
  <si>
    <t>Auxiliary Equipment</t>
  </si>
  <si>
    <t>Auxiliary Motors</t>
  </si>
  <si>
    <t>Street Lighting</t>
  </si>
  <si>
    <r>
      <t>Energy Intensity</t>
    </r>
    <r>
      <rPr>
        <b/>
        <vertAlign val="superscript"/>
        <sz val="10"/>
        <rFont val="Arial"/>
        <family val="2"/>
      </rPr>
      <t>1</t>
    </r>
    <r>
      <rPr>
        <b/>
        <sz val="10"/>
        <rFont val="Arial"/>
        <family val="2"/>
      </rPr>
      <t xml:space="preserve"> (GJ/m</t>
    </r>
    <r>
      <rPr>
        <b/>
        <vertAlign val="superscript"/>
        <sz val="10"/>
        <rFont val="Arial"/>
        <family val="2"/>
      </rPr>
      <t>2</t>
    </r>
    <r>
      <rPr>
        <b/>
        <sz val="10"/>
        <rFont val="Arial"/>
        <family val="2"/>
      </rPr>
      <t>)</t>
    </r>
  </si>
  <si>
    <t>GHG Emissions by End Use (Mt of CO2e)</t>
  </si>
  <si>
    <t>1) Excludes street lighting.</t>
  </si>
  <si>
    <t>other component</t>
  </si>
  <si>
    <t>Commercial Energy Use, 2015 (PJ)</t>
  </si>
  <si>
    <t>Commercial Other Component Fuel Shares</t>
  </si>
  <si>
    <t>Energy Use by End Use</t>
  </si>
  <si>
    <t xml:space="preserve"> biomass</t>
  </si>
  <si>
    <t>Commercial Energy Use</t>
  </si>
  <si>
    <t>Comprehensive Energy Use Database</t>
  </si>
  <si>
    <t>Commercial/Institutional Sector Tables</t>
  </si>
  <si>
    <t>http://oee.nrcan.gc.ca/corporate/statistics/neud/dpa/menus/trends/comprehensive/trends_com_ca.cfm</t>
  </si>
  <si>
    <t>Water heaters are categorized as other componenets not as part of the "heating"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</si>
</sst>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
    <numFmt numFmtId="167" formatCode="0.000000000000000%"/>
  </numFmts>
  <fonts count="50" x14ac:knownFonts="1">
    <font>
      <sz val="11"/>
      <color theme="1"/>
      <name val="Calibri"/>
      <family val="2"/>
      <scheme val="minor"/>
    </font>
    <font>
      <sz val="12"/>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12"/>
      <color indexed="30"/>
      <name val="Calibri"/>
      <family val="2"/>
    </font>
    <font>
      <sz val="9"/>
      <color indexed="8"/>
      <name val="Calibri"/>
      <family val="2"/>
    </font>
    <font>
      <b/>
      <sz val="9"/>
      <color indexed="8"/>
      <name val="Calibri"/>
      <family val="2"/>
    </font>
    <font>
      <sz val="11"/>
      <color rgb="FF000000"/>
      <name val="Calibri"/>
      <family val="2"/>
      <scheme val="minor"/>
    </font>
    <font>
      <u/>
      <sz val="11"/>
      <color theme="11"/>
      <name val="Calibri"/>
      <family val="2"/>
      <scheme val="minor"/>
    </font>
    <font>
      <b/>
      <sz val="12"/>
      <color rgb="FF333333"/>
      <name val="Calibri"/>
      <family val="2"/>
      <scheme val="minor"/>
    </font>
    <font>
      <sz val="12"/>
      <color rgb="FF333333"/>
      <name val="Calibri"/>
      <family val="2"/>
      <scheme val="minor"/>
    </font>
    <font>
      <sz val="12"/>
      <color rgb="FF000000"/>
      <name val="Calibri"/>
      <family val="2"/>
      <scheme val="minor"/>
    </font>
    <font>
      <b/>
      <sz val="12"/>
      <color rgb="FF000000"/>
      <name val="Calibri"/>
      <family val="2"/>
      <scheme val="minor"/>
    </font>
    <font>
      <sz val="11"/>
      <color theme="1"/>
      <name val="Calibri"/>
      <family val="2"/>
      <scheme val="minor"/>
    </font>
    <font>
      <sz val="10"/>
      <name val="Arial"/>
      <family val="2"/>
    </font>
    <font>
      <i/>
      <sz val="10"/>
      <name val="Arial"/>
      <family val="2"/>
    </font>
    <font>
      <b/>
      <u/>
      <sz val="10"/>
      <name val="Arial"/>
      <family val="2"/>
    </font>
    <font>
      <b/>
      <sz val="10"/>
      <name val="Arial"/>
      <family val="2"/>
    </font>
    <font>
      <b/>
      <vertAlign val="superscript"/>
      <sz val="10"/>
      <name val="Arial"/>
      <family val="2"/>
    </font>
    <font>
      <b/>
      <sz val="10"/>
      <color rgb="FF000000"/>
      <name val="Arial"/>
      <family val="2"/>
    </font>
    <font>
      <b/>
      <vertAlign val="superscript"/>
      <sz val="10"/>
      <color indexed="8"/>
      <name val="Arial"/>
      <family val="2"/>
    </font>
    <font>
      <b/>
      <sz val="10"/>
      <color indexed="8"/>
      <name val="Arial"/>
      <family val="2"/>
    </font>
    <font>
      <sz val="10"/>
      <color rgb="FF000000"/>
      <name val="Arial"/>
      <family val="2"/>
    </font>
    <font>
      <vertAlign val="superscript"/>
      <sz val="10"/>
      <color indexed="8"/>
      <name val="Arial"/>
      <family val="2"/>
    </font>
    <font>
      <sz val="10"/>
      <color indexed="8"/>
      <name val="Arial"/>
      <family val="2"/>
    </font>
    <font>
      <i/>
      <vertAlign val="superscript"/>
      <sz val="10"/>
      <name val="Arial"/>
      <family val="2"/>
    </font>
    <font>
      <b/>
      <i/>
      <sz val="10"/>
      <name val="Arial"/>
      <family val="2"/>
    </font>
    <font>
      <b/>
      <i/>
      <vertAlign val="superscript"/>
      <sz val="10"/>
      <name val="Arial"/>
      <family val="2"/>
    </font>
    <font>
      <vertAlign val="superscript"/>
      <sz val="10"/>
      <name val="Arial"/>
      <family val="2"/>
    </font>
    <font>
      <b/>
      <sz val="12"/>
      <name val="Arial"/>
      <family val="2"/>
    </font>
    <font>
      <b/>
      <sz val="8"/>
      <color rgb="FFFFFFFF"/>
      <name val="Arial"/>
      <family val="2"/>
    </font>
    <font>
      <sz val="8"/>
      <color rgb="FF000000"/>
      <name val="Arial"/>
      <family val="2"/>
    </font>
    <font>
      <b/>
      <sz val="8"/>
      <color rgb="FF000000"/>
      <name val="Arial"/>
      <family val="2"/>
    </font>
    <font>
      <sz val="8"/>
      <color rgb="FF333333"/>
      <name val="Arial"/>
      <family val="2"/>
    </font>
    <font>
      <b/>
      <sz val="8"/>
      <color rgb="FF333333"/>
      <name val="Arial"/>
      <family val="2"/>
    </font>
    <font>
      <sz val="6"/>
      <color rgb="FF333333"/>
      <name val="Arial"/>
      <family val="2"/>
    </font>
    <font>
      <b/>
      <sz val="14"/>
      <name val="Arial"/>
      <family val="2"/>
    </font>
    <font>
      <b/>
      <sz val="11"/>
      <name val="Calibri"/>
      <family val="2"/>
      <scheme val="minor"/>
    </font>
    <font>
      <sz val="11"/>
      <name val="Calibri"/>
      <family val="2"/>
      <scheme val="minor"/>
    </font>
    <font>
      <sz val="11"/>
      <color rgb="FF000000"/>
      <name val="Calibri"/>
      <family val="2"/>
    </font>
    <font>
      <b/>
      <sz val="14"/>
      <color rgb="FF000000"/>
      <name val="Calibri"/>
      <family val="2"/>
    </font>
    <font>
      <b/>
      <sz val="16"/>
      <color rgb="FF000000"/>
      <name val="Calibri"/>
      <family val="2"/>
    </font>
    <font>
      <sz val="11"/>
      <color rgb="FFFF0000"/>
      <name val="Calibri"/>
      <family val="2"/>
      <scheme val="minor"/>
    </font>
    <font>
      <b/>
      <vertAlign val="subscript"/>
      <sz val="10"/>
      <name val="Arial"/>
      <family val="2"/>
    </font>
    <font>
      <b/>
      <i/>
      <vertAlign val="subscript"/>
      <sz val="10"/>
      <name val="Arial"/>
      <family val="2"/>
    </font>
    <font>
      <b/>
      <vertAlign val="superscript"/>
      <sz val="12"/>
      <name val="Arial"/>
      <family val="2"/>
    </font>
    <font>
      <u/>
      <sz val="10"/>
      <name val="Arial"/>
      <family val="2"/>
    </font>
    <font>
      <b/>
      <sz val="11"/>
      <color rgb="FFFF000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rgb="FFFFFFFF"/>
        <bgColor indexed="64"/>
      </patternFill>
    </fill>
    <fill>
      <patternFill patternType="solid">
        <fgColor rgb="FF396B9E"/>
        <bgColor indexed="64"/>
      </patternFill>
    </fill>
    <fill>
      <patternFill patternType="solid">
        <fgColor rgb="FFF3F3F3"/>
        <bgColor indexed="64"/>
      </patternFill>
    </fill>
    <fill>
      <patternFill patternType="solid">
        <fgColor theme="9" tint="-0.249977111117893"/>
        <bgColor indexed="64"/>
      </patternFill>
    </fill>
    <fill>
      <patternFill patternType="solid">
        <fgColor rgb="FFFFFF00"/>
        <bgColor indexed="64"/>
      </patternFill>
    </fill>
  </fills>
  <borders count="1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bottom/>
      <diagonal/>
    </border>
    <border>
      <left style="thin">
        <color auto="1"/>
      </left>
      <right/>
      <top/>
      <bottom style="double">
        <color auto="1"/>
      </bottom>
      <diagonal/>
    </border>
    <border>
      <left/>
      <right/>
      <top/>
      <bottom style="double">
        <color auto="1"/>
      </bottom>
      <diagonal/>
    </border>
    <border>
      <left style="medium">
        <color rgb="FF000000"/>
      </left>
      <right style="medium">
        <color rgb="FF000000"/>
      </right>
      <top style="medium">
        <color rgb="FF000000"/>
      </top>
      <bottom style="medium">
        <color rgb="FF000000"/>
      </bottom>
      <diagonal/>
    </border>
    <border>
      <left style="medium">
        <color rgb="FFDDDDDD"/>
      </left>
      <right style="medium">
        <color rgb="FFDDDDDD"/>
      </right>
      <top style="medium">
        <color rgb="FFDDDDDD"/>
      </top>
      <bottom style="medium">
        <color rgb="FFDDDDDD"/>
      </bottom>
      <diagonal/>
    </border>
    <border>
      <left style="medium">
        <color rgb="FFDDDDDD"/>
      </left>
      <right/>
      <top style="medium">
        <color rgb="FF000000"/>
      </top>
      <bottom style="medium">
        <color rgb="FFDDDDDD"/>
      </bottom>
      <diagonal/>
    </border>
    <border>
      <left/>
      <right/>
      <top style="medium">
        <color rgb="FF000000"/>
      </top>
      <bottom style="medium">
        <color rgb="FFDDDDDD"/>
      </bottom>
      <diagonal/>
    </border>
    <border>
      <left/>
      <right style="medium">
        <color rgb="FFDDDDDD"/>
      </right>
      <top style="medium">
        <color rgb="FF000000"/>
      </top>
      <bottom style="medium">
        <color rgb="FFDDDDDD"/>
      </bottom>
      <diagonal/>
    </border>
    <border>
      <left/>
      <right/>
      <top/>
      <bottom style="thin">
        <color indexed="64"/>
      </bottom>
      <diagonal/>
    </border>
  </borders>
  <cellStyleXfs count="47">
    <xf numFmtId="0" fontId="0" fillId="0" borderId="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0" fontId="7" fillId="0" borderId="0"/>
    <xf numFmtId="0" fontId="7" fillId="0" borderId="8" applyNumberFormat="0" applyProtection="0">
      <alignment wrapText="1"/>
    </xf>
    <xf numFmtId="0" fontId="8" fillId="0" borderId="6" applyNumberFormat="0" applyProtection="0">
      <alignment wrapText="1"/>
    </xf>
    <xf numFmtId="0" fontId="7" fillId="0" borderId="7" applyNumberFormat="0" applyFont="0" applyProtection="0">
      <alignment wrapText="1"/>
    </xf>
    <xf numFmtId="0" fontId="8" fillId="0" borderId="5" applyNumberFormat="0" applyProtection="0">
      <alignment wrapText="1"/>
    </xf>
    <xf numFmtId="0" fontId="7" fillId="0" borderId="0" applyNumberFormat="0" applyFill="0" applyBorder="0" applyAlignment="0" applyProtection="0"/>
    <xf numFmtId="0" fontId="6" fillId="0" borderId="0" applyNumberFormat="0" applyProtection="0">
      <alignment horizontal="left"/>
    </xf>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9" fontId="15" fillId="0" borderId="0" applyFont="0" applyFill="0" applyBorder="0" applyAlignment="0" applyProtection="0"/>
    <xf numFmtId="0" fontId="16" fillId="0" borderId="0"/>
    <xf numFmtId="9" fontId="16" fillId="0" borderId="0" applyFont="0" applyFill="0" applyBorder="0" applyAlignment="0" applyProtection="0"/>
    <xf numFmtId="0" fontId="41" fillId="0" borderId="0" applyBorder="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136">
    <xf numFmtId="0" fontId="0" fillId="0" borderId="0" xfId="0"/>
    <xf numFmtId="0" fontId="2" fillId="0" borderId="0" xfId="0" applyFont="1"/>
    <xf numFmtId="0" fontId="2" fillId="2" borderId="0" xfId="0" applyFont="1" applyFill="1"/>
    <xf numFmtId="0" fontId="0" fillId="0" borderId="0" xfId="0" applyFill="1"/>
    <xf numFmtId="0" fontId="0" fillId="0" borderId="0" xfId="0" applyAlignment="1">
      <alignment horizontal="left"/>
    </xf>
    <xf numFmtId="0" fontId="0" fillId="0" borderId="0" xfId="0" applyFont="1"/>
    <xf numFmtId="0" fontId="9" fillId="0" borderId="0" xfId="0" applyFont="1"/>
    <xf numFmtId="0" fontId="0" fillId="0" borderId="0" xfId="0"/>
    <xf numFmtId="0" fontId="11" fillId="0" borderId="0" xfId="0" applyFont="1"/>
    <xf numFmtId="0" fontId="12" fillId="0" borderId="0" xfId="0" applyFont="1"/>
    <xf numFmtId="0" fontId="1" fillId="0" borderId="0" xfId="0" applyFont="1"/>
    <xf numFmtId="0" fontId="13" fillId="0" borderId="0" xfId="0" applyFont="1"/>
    <xf numFmtId="3" fontId="14" fillId="0" borderId="0" xfId="0" applyNumberFormat="1" applyFont="1"/>
    <xf numFmtId="0" fontId="14" fillId="0" borderId="0" xfId="0" applyFont="1"/>
    <xf numFmtId="0" fontId="13" fillId="0" borderId="0" xfId="0" applyFont="1" applyAlignment="1">
      <alignment horizontal="left"/>
    </xf>
    <xf numFmtId="3" fontId="13" fillId="0" borderId="0" xfId="0" applyNumberFormat="1" applyFont="1"/>
    <xf numFmtId="0" fontId="13" fillId="3" borderId="0" xfId="0" applyFont="1" applyFill="1"/>
    <xf numFmtId="3" fontId="13" fillId="3" borderId="0" xfId="0" applyNumberFormat="1" applyFont="1" applyFill="1"/>
    <xf numFmtId="0" fontId="1" fillId="0" borderId="0" xfId="0" applyFont="1"/>
    <xf numFmtId="0" fontId="16" fillId="0" borderId="0" xfId="0" applyFont="1" applyFill="1" applyBorder="1" applyAlignment="1">
      <alignment horizontal="center"/>
    </xf>
    <xf numFmtId="0" fontId="16" fillId="0" borderId="0" xfId="0" applyFont="1" applyFill="1" applyBorder="1"/>
    <xf numFmtId="0" fontId="16" fillId="0" borderId="0" xfId="0" applyFont="1" applyFill="1" applyBorder="1" applyAlignment="1">
      <alignment horizontal="left"/>
    </xf>
    <xf numFmtId="0" fontId="18" fillId="0" borderId="0" xfId="0" applyFont="1" applyFill="1" applyBorder="1"/>
    <xf numFmtId="164" fontId="16" fillId="0" borderId="0" xfId="33" applyNumberFormat="1" applyFont="1" applyFill="1" applyBorder="1" applyAlignment="1">
      <alignment horizontal="center"/>
    </xf>
    <xf numFmtId="0" fontId="16" fillId="0" borderId="0" xfId="0" applyFont="1" applyFill="1" applyBorder="1" applyAlignment="1"/>
    <xf numFmtId="0" fontId="19" fillId="0" borderId="0" xfId="0" applyFont="1" applyFill="1" applyBorder="1" applyAlignment="1">
      <alignment horizontal="left"/>
    </xf>
    <xf numFmtId="164" fontId="19" fillId="0" borderId="9" xfId="33" applyNumberFormat="1" applyFont="1" applyFill="1" applyBorder="1" applyAlignment="1">
      <alignment horizontal="right" indent="2"/>
    </xf>
    <xf numFmtId="2" fontId="19" fillId="0" borderId="0" xfId="0" applyNumberFormat="1" applyFont="1" applyFill="1" applyBorder="1"/>
    <xf numFmtId="164" fontId="16" fillId="0" borderId="9" xfId="33" applyNumberFormat="1" applyFont="1" applyFill="1" applyBorder="1" applyAlignment="1">
      <alignment horizontal="right" indent="2"/>
    </xf>
    <xf numFmtId="0" fontId="19" fillId="0" borderId="0" xfId="0" applyFont="1" applyFill="1" applyBorder="1"/>
    <xf numFmtId="165" fontId="19" fillId="0" borderId="0" xfId="0" applyNumberFormat="1" applyFont="1" applyFill="1" applyBorder="1"/>
    <xf numFmtId="2" fontId="21" fillId="0" borderId="0" xfId="0" applyNumberFormat="1" applyFont="1" applyFill="1" applyBorder="1" applyAlignment="1">
      <alignment horizontal="left"/>
    </xf>
    <xf numFmtId="4" fontId="19" fillId="0" borderId="0" xfId="0" applyNumberFormat="1" applyFont="1" applyFill="1" applyBorder="1"/>
    <xf numFmtId="165" fontId="16" fillId="0" borderId="0" xfId="0" applyNumberFormat="1" applyFont="1" applyFill="1" applyBorder="1"/>
    <xf numFmtId="1" fontId="24" fillId="0" borderId="0" xfId="0" applyNumberFormat="1" applyFont="1" applyFill="1" applyBorder="1" applyAlignment="1">
      <alignment horizontal="right"/>
    </xf>
    <xf numFmtId="3" fontId="16" fillId="0" borderId="0" xfId="0" applyNumberFormat="1" applyFont="1" applyFill="1" applyBorder="1"/>
    <xf numFmtId="1" fontId="24" fillId="0" borderId="0" xfId="0" applyNumberFormat="1" applyFont="1" applyFill="1" applyBorder="1" applyAlignment="1">
      <alignment horizontal="left" indent="4"/>
    </xf>
    <xf numFmtId="2" fontId="21" fillId="0" borderId="0" xfId="0" applyNumberFormat="1" applyFont="1" applyFill="1" applyBorder="1"/>
    <xf numFmtId="0" fontId="16" fillId="0" borderId="0" xfId="0" applyFont="1" applyFill="1" applyBorder="1" applyAlignment="1">
      <alignment horizontal="left" indent="5"/>
    </xf>
    <xf numFmtId="0" fontId="16" fillId="0" borderId="0" xfId="0" applyFont="1" applyFill="1" applyBorder="1" applyAlignment="1">
      <alignment horizontal="left" indent="4"/>
    </xf>
    <xf numFmtId="164" fontId="17" fillId="0" borderId="9" xfId="33" applyNumberFormat="1" applyFont="1" applyFill="1" applyBorder="1" applyAlignment="1">
      <alignment horizontal="right" indent="2"/>
    </xf>
    <xf numFmtId="166" fontId="17" fillId="0" borderId="0" xfId="0" applyNumberFormat="1" applyFont="1" applyFill="1" applyBorder="1"/>
    <xf numFmtId="0" fontId="17" fillId="0" borderId="0" xfId="0" applyFont="1" applyFill="1" applyBorder="1" applyAlignment="1">
      <alignment horizontal="left" indent="5"/>
    </xf>
    <xf numFmtId="0" fontId="17" fillId="0" borderId="0" xfId="0" applyFont="1" applyFill="1" applyBorder="1"/>
    <xf numFmtId="165" fontId="17" fillId="0" borderId="0" xfId="0" applyNumberFormat="1" applyFont="1" applyFill="1" applyBorder="1"/>
    <xf numFmtId="0" fontId="28" fillId="0" borderId="0" xfId="0" applyFont="1" applyFill="1" applyBorder="1" applyAlignment="1">
      <alignment horizontal="left" indent="2"/>
    </xf>
    <xf numFmtId="0" fontId="19" fillId="0" borderId="10" xfId="0" applyFont="1" applyFill="1" applyBorder="1" applyAlignment="1">
      <alignment horizontal="center" wrapText="1"/>
    </xf>
    <xf numFmtId="0" fontId="19" fillId="0" borderId="11" xfId="0" applyFont="1" applyFill="1" applyBorder="1"/>
    <xf numFmtId="0" fontId="19" fillId="0" borderId="0" xfId="0" applyFont="1" applyFill="1" applyBorder="1" applyAlignment="1">
      <alignment horizontal="right"/>
    </xf>
    <xf numFmtId="0" fontId="16" fillId="0" borderId="0" xfId="0" applyFont="1" applyFill="1" applyBorder="1" applyAlignment="1">
      <alignment horizontal="right"/>
    </xf>
    <xf numFmtId="0" fontId="31" fillId="0" borderId="0" xfId="0" applyFont="1" applyFill="1" applyBorder="1"/>
    <xf numFmtId="1" fontId="0" fillId="0" borderId="0" xfId="0" applyNumberFormat="1"/>
    <xf numFmtId="165" fontId="0" fillId="0" borderId="0" xfId="0" applyNumberFormat="1"/>
    <xf numFmtId="3" fontId="0" fillId="0" borderId="0" xfId="0" applyNumberFormat="1"/>
    <xf numFmtId="0" fontId="32" fillId="6" borderId="12" xfId="0" applyFont="1" applyFill="1" applyBorder="1" applyAlignment="1">
      <alignment horizontal="left" vertical="center" wrapText="1"/>
    </xf>
    <xf numFmtId="0" fontId="32" fillId="6" borderId="12" xfId="0" applyFont="1" applyFill="1" applyBorder="1" applyAlignment="1">
      <alignment horizontal="right" vertical="center" wrapText="1"/>
    </xf>
    <xf numFmtId="0" fontId="33" fillId="7" borderId="13" xfId="0" applyFont="1" applyFill="1" applyBorder="1" applyAlignment="1">
      <alignment horizontal="left" vertical="center" wrapText="1"/>
    </xf>
    <xf numFmtId="0" fontId="34" fillId="7" borderId="13" xfId="0" applyFont="1" applyFill="1" applyBorder="1" applyAlignment="1">
      <alignment horizontal="left" vertical="center" wrapText="1"/>
    </xf>
    <xf numFmtId="0" fontId="36" fillId="5" borderId="13" xfId="0" applyFont="1" applyFill="1" applyBorder="1" applyAlignment="1">
      <alignment horizontal="right" vertical="center"/>
    </xf>
    <xf numFmtId="0" fontId="35" fillId="5" borderId="13" xfId="0" applyFont="1" applyFill="1" applyBorder="1" applyAlignment="1">
      <alignment horizontal="right" vertical="center"/>
    </xf>
    <xf numFmtId="0" fontId="35" fillId="0" borderId="13" xfId="0" applyFont="1" applyFill="1" applyBorder="1" applyAlignment="1">
      <alignment horizontal="right" vertical="center"/>
    </xf>
    <xf numFmtId="0" fontId="16" fillId="0" borderId="0" xfId="0" applyFont="1" applyFill="1" applyBorder="1" applyAlignment="1">
      <alignment horizontal="left" indent="2"/>
    </xf>
    <xf numFmtId="9" fontId="16" fillId="0" borderId="0" xfId="33" applyFont="1" applyFill="1" applyBorder="1"/>
    <xf numFmtId="0" fontId="0" fillId="0" borderId="0" xfId="0" applyAlignment="1">
      <alignment horizontal="right"/>
    </xf>
    <xf numFmtId="164" fontId="0" fillId="0" borderId="0" xfId="33" applyNumberFormat="1" applyFont="1"/>
    <xf numFmtId="0" fontId="2" fillId="0" borderId="0" xfId="0" applyFont="1" applyAlignment="1">
      <alignment horizontal="right"/>
    </xf>
    <xf numFmtId="0" fontId="39" fillId="4" borderId="0" xfId="0" applyFont="1" applyFill="1" applyAlignment="1">
      <alignment horizontal="right"/>
    </xf>
    <xf numFmtId="0" fontId="39" fillId="4" borderId="0" xfId="0" applyFont="1" applyFill="1"/>
    <xf numFmtId="0" fontId="2" fillId="4" borderId="0" xfId="0" applyFont="1" applyFill="1"/>
    <xf numFmtId="0" fontId="39" fillId="0" borderId="0" xfId="0" applyFont="1"/>
    <xf numFmtId="0" fontId="39" fillId="0" borderId="0" xfId="0" applyFont="1" applyFill="1" applyBorder="1"/>
    <xf numFmtId="0" fontId="40" fillId="0" borderId="0" xfId="0" applyFont="1"/>
    <xf numFmtId="0" fontId="15" fillId="0" borderId="0" xfId="0" applyFont="1"/>
    <xf numFmtId="0" fontId="0" fillId="0" borderId="0" xfId="0" applyNumberFormat="1"/>
    <xf numFmtId="0" fontId="41" fillId="0" borderId="0" xfId="36" applyNumberFormat="1" applyFill="1" applyAlignment="1" applyProtection="1"/>
    <xf numFmtId="0" fontId="42" fillId="0" borderId="0" xfId="36" applyNumberFormat="1" applyFont="1" applyFill="1" applyAlignment="1" applyProtection="1"/>
    <xf numFmtId="0" fontId="43" fillId="0" borderId="0" xfId="36" applyNumberFormat="1" applyFont="1" applyFill="1" applyAlignment="1" applyProtection="1"/>
    <xf numFmtId="164" fontId="13" fillId="3" borderId="0" xfId="33" applyNumberFormat="1" applyFont="1" applyFill="1"/>
    <xf numFmtId="0" fontId="2" fillId="8" borderId="0" xfId="0" applyFont="1" applyFill="1"/>
    <xf numFmtId="0" fontId="0" fillId="8" borderId="0" xfId="0" applyFill="1"/>
    <xf numFmtId="0" fontId="2" fillId="2" borderId="0" xfId="0" applyFont="1" applyFill="1" applyAlignment="1">
      <alignment horizontal="left"/>
    </xf>
    <xf numFmtId="165" fontId="2" fillId="0" borderId="0" xfId="0" applyNumberFormat="1" applyFont="1"/>
    <xf numFmtId="0" fontId="0" fillId="9" borderId="0" xfId="0" applyFill="1"/>
    <xf numFmtId="167" fontId="0" fillId="0" borderId="0" xfId="0" applyNumberFormat="1"/>
    <xf numFmtId="3" fontId="0" fillId="0" borderId="0" xfId="0" applyNumberFormat="1" applyFill="1"/>
    <xf numFmtId="0" fontId="16" fillId="0" borderId="0" xfId="0" applyFont="1"/>
    <xf numFmtId="0" fontId="38" fillId="0" borderId="0" xfId="0" applyFont="1"/>
    <xf numFmtId="0" fontId="19" fillId="0" borderId="0" xfId="0" applyFont="1"/>
    <xf numFmtId="0" fontId="0" fillId="0" borderId="0" xfId="0" applyFill="1" applyAlignment="1">
      <alignment horizontal="right"/>
    </xf>
    <xf numFmtId="0" fontId="31" fillId="0" borderId="0" xfId="0" applyFont="1"/>
    <xf numFmtId="0" fontId="31" fillId="0" borderId="0" xfId="0" applyFont="1" applyFill="1"/>
    <xf numFmtId="0" fontId="31" fillId="0" borderId="0" xfId="0" applyFont="1" applyFill="1" applyAlignment="1">
      <alignment horizontal="right"/>
    </xf>
    <xf numFmtId="0" fontId="19" fillId="0" borderId="17" xfId="0" applyFont="1" applyBorder="1"/>
    <xf numFmtId="0" fontId="19" fillId="0" borderId="17" xfId="0" applyFont="1" applyFill="1" applyBorder="1"/>
    <xf numFmtId="0" fontId="19" fillId="0" borderId="0" xfId="0" applyFont="1" applyAlignment="1"/>
    <xf numFmtId="166" fontId="19" fillId="0" borderId="0" xfId="0" applyNumberFormat="1" applyFont="1"/>
    <xf numFmtId="166" fontId="19" fillId="0" borderId="0" xfId="0" applyNumberFormat="1" applyFont="1" applyFill="1"/>
    <xf numFmtId="0" fontId="28" fillId="0" borderId="0" xfId="0" applyFont="1" applyAlignment="1">
      <alignment horizontal="left" indent="1"/>
    </xf>
    <xf numFmtId="166" fontId="0" fillId="0" borderId="0" xfId="0" applyNumberFormat="1"/>
    <xf numFmtId="166" fontId="0" fillId="0" borderId="0" xfId="0" applyNumberFormat="1" applyFill="1"/>
    <xf numFmtId="0" fontId="16" fillId="0" borderId="0" xfId="0" applyFont="1" applyAlignment="1">
      <alignment horizontal="left" indent="2"/>
    </xf>
    <xf numFmtId="0" fontId="16" fillId="0" borderId="0" xfId="0" applyFont="1" applyAlignment="1"/>
    <xf numFmtId="4" fontId="0" fillId="0" borderId="0" xfId="0" applyNumberFormat="1"/>
    <xf numFmtId="4" fontId="0" fillId="0" borderId="0" xfId="0" applyNumberFormat="1" applyFill="1"/>
    <xf numFmtId="4" fontId="19" fillId="0" borderId="0" xfId="0" applyNumberFormat="1" applyFont="1"/>
    <xf numFmtId="4" fontId="19" fillId="0" borderId="0" xfId="0" applyNumberFormat="1" applyFont="1" applyFill="1"/>
    <xf numFmtId="0" fontId="19" fillId="0" borderId="0" xfId="0" applyFont="1" applyAlignment="1">
      <alignment wrapText="1"/>
    </xf>
    <xf numFmtId="0" fontId="16" fillId="0" borderId="0" xfId="0" applyFont="1" applyAlignment="1">
      <alignment horizontal="right"/>
    </xf>
    <xf numFmtId="0" fontId="19" fillId="0" borderId="0" xfId="0" applyFont="1" applyFill="1" applyAlignment="1"/>
    <xf numFmtId="0" fontId="19" fillId="0" borderId="0" xfId="0" applyFont="1" applyAlignment="1">
      <alignment horizontal="left"/>
    </xf>
    <xf numFmtId="0" fontId="16" fillId="0" borderId="0" xfId="0" applyFont="1" applyAlignment="1">
      <alignment horizontal="left"/>
    </xf>
    <xf numFmtId="0" fontId="19" fillId="0" borderId="0" xfId="0" applyFont="1" applyAlignment="1">
      <alignment horizontal="left" wrapText="1"/>
    </xf>
    <xf numFmtId="0" fontId="19" fillId="0" borderId="0" xfId="0" applyFont="1" applyFill="1" applyAlignment="1">
      <alignment horizontal="left"/>
    </xf>
    <xf numFmtId="0" fontId="16" fillId="0" borderId="0" xfId="0" applyFont="1" applyFill="1"/>
    <xf numFmtId="2" fontId="19" fillId="0" borderId="0" xfId="0" applyNumberFormat="1" applyFont="1"/>
    <xf numFmtId="2" fontId="19" fillId="0" borderId="0" xfId="0" applyNumberFormat="1" applyFont="1" applyFill="1"/>
    <xf numFmtId="0" fontId="19" fillId="0" borderId="0" xfId="0" applyFont="1" applyAlignment="1">
      <alignment horizontal="right"/>
    </xf>
    <xf numFmtId="0" fontId="0" fillId="0" borderId="0" xfId="0" quotePrefix="1"/>
    <xf numFmtId="165" fontId="19" fillId="0" borderId="0" xfId="0" applyNumberFormat="1" applyFont="1"/>
    <xf numFmtId="165" fontId="19" fillId="0" borderId="0" xfId="0" applyNumberFormat="1" applyFont="1" applyFill="1"/>
    <xf numFmtId="165" fontId="0" fillId="0" borderId="0" xfId="0" applyNumberFormat="1" applyFill="1"/>
    <xf numFmtId="0" fontId="19" fillId="0" borderId="0" xfId="0" applyFont="1" applyFill="1"/>
    <xf numFmtId="2" fontId="19" fillId="0" borderId="0" xfId="0" applyNumberFormat="1" applyFont="1" applyBorder="1"/>
    <xf numFmtId="164" fontId="19" fillId="0" borderId="0" xfId="33" applyNumberFormat="1" applyFont="1" applyBorder="1" applyAlignment="1">
      <alignment horizontal="right"/>
    </xf>
    <xf numFmtId="1" fontId="0" fillId="9" borderId="0" xfId="0" applyNumberFormat="1" applyFill="1"/>
    <xf numFmtId="0" fontId="28" fillId="0" borderId="0" xfId="0" applyFont="1" applyAlignment="1">
      <alignment horizontal="left" wrapText="1" indent="1"/>
    </xf>
    <xf numFmtId="165" fontId="16" fillId="0" borderId="0" xfId="0" applyNumberFormat="1" applyFont="1" applyAlignment="1">
      <alignment horizontal="left" indent="2"/>
    </xf>
    <xf numFmtId="0" fontId="28" fillId="0" borderId="0" xfId="0" applyFont="1" applyAlignment="1">
      <alignment horizontal="left"/>
    </xf>
    <xf numFmtId="9" fontId="0" fillId="0" borderId="0" xfId="33" applyFont="1"/>
    <xf numFmtId="0" fontId="49" fillId="0" borderId="0" xfId="0" applyFont="1"/>
    <xf numFmtId="0" fontId="44" fillId="0" borderId="0" xfId="0" applyFont="1"/>
    <xf numFmtId="1" fontId="44" fillId="0" borderId="0" xfId="0" applyNumberFormat="1" applyFont="1"/>
    <xf numFmtId="0" fontId="33" fillId="5" borderId="14" xfId="0" applyFont="1" applyFill="1" applyBorder="1" applyAlignment="1">
      <alignment horizontal="center" vertical="center" wrapText="1"/>
    </xf>
    <xf numFmtId="0" fontId="33" fillId="5" borderId="15" xfId="0" applyFont="1" applyFill="1" applyBorder="1" applyAlignment="1">
      <alignment horizontal="center" vertical="center" wrapText="1"/>
    </xf>
    <xf numFmtId="0" fontId="33" fillId="5" borderId="16" xfId="0" applyFont="1" applyFill="1" applyBorder="1" applyAlignment="1">
      <alignment horizontal="center" vertical="center" wrapText="1"/>
    </xf>
    <xf numFmtId="0" fontId="14" fillId="0" borderId="0" xfId="0" applyFont="1" applyAlignment="1">
      <alignment horizontal="center"/>
    </xf>
  </cellXfs>
  <cellStyles count="47">
    <cellStyle name="Body: normal cell" xfId="4"/>
    <cellStyle name="Body: normal cell 2" xfId="10"/>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nt: Calibri, 9pt regular" xfId="1"/>
    <cellStyle name="Font: Calibri, 9pt regular 2" xfId="12"/>
    <cellStyle name="Footnotes: top row" xfId="6"/>
    <cellStyle name="Footnotes: top row 2" xfId="8"/>
    <cellStyle name="Header: bottom row" xfId="2"/>
    <cellStyle name="Header: bottom row 2" xfId="11"/>
    <cellStyle name="Normal" xfId="0" builtinId="0"/>
    <cellStyle name="Normal 2" xfId="7"/>
    <cellStyle name="Normal 3" xfId="34"/>
    <cellStyle name="Normal 4" xfId="36"/>
    <cellStyle name="Parent row" xfId="5"/>
    <cellStyle name="Parent row 2" xfId="9"/>
    <cellStyle name="Percent" xfId="33" builtinId="5"/>
    <cellStyle name="Percent 2" xfId="35"/>
    <cellStyle name="Table title" xfId="3"/>
    <cellStyle name="Table title 2" xfId="1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file:///S:\DEMAND%20POLICY%20AND%20ANALYSIS%20DIVISION\9-MARKET%20ANALYSIS\EE%20TRENDS%20WG\NEUD\IMAGES\CANADA_BLK.JPG" TargetMode="External"/><Relationship Id="rId1" Type="http://schemas.openxmlformats.org/officeDocument/2006/relationships/image" Target="file:///S:\DEMAND%20POLICY%20AND%20ANALYSIS%20DIVISION\9-MARKET%20ANALYSIS\EE%20TRENDS%20WG\NEUD\IMAGES\NRCANLOGOEN.JPG"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66</xdr:row>
      <xdr:rowOff>0</xdr:rowOff>
    </xdr:from>
    <xdr:to>
      <xdr:col>10</xdr:col>
      <xdr:colOff>50800</xdr:colOff>
      <xdr:row>69</xdr:row>
      <xdr:rowOff>107950</xdr:rowOff>
    </xdr:to>
    <xdr:pic>
      <xdr:nvPicPr>
        <xdr:cNvPr id="2" name="Picture 1" descr="S:\DEMAND POLICY AND ANALYSIS DIVISION\9-MARKET ANALYSIS\EE TRENDS WG\NEUD\IMAGES\NRCANLOGOEN.JPG"/>
        <xdr:cNvPicPr>
          <a:picLocks noChangeAspect="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0" y="0"/>
          <a:ext cx="6146800" cy="66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26</xdr:col>
      <xdr:colOff>266700</xdr:colOff>
      <xdr:row>66</xdr:row>
      <xdr:rowOff>209550</xdr:rowOff>
    </xdr:from>
    <xdr:to>
      <xdr:col>28</xdr:col>
      <xdr:colOff>0</xdr:colOff>
      <xdr:row>68</xdr:row>
      <xdr:rowOff>57150</xdr:rowOff>
    </xdr:to>
    <xdr:pic>
      <xdr:nvPicPr>
        <xdr:cNvPr id="3" name="Picture 2" descr="S:\DEMAND POLICY AND ANALYSIS DIVISION\9-MARKET ANALYSIS\EE TRENDS WG\NEUD\IMAGES\CANADA_BLK.JPG"/>
        <xdr:cNvPicPr>
          <a:picLocks noChangeAspect="1"/>
        </xdr:cNvPicPr>
      </xdr:nvPicPr>
      <xdr:blipFill>
        <a:blip xmlns:r="http://schemas.openxmlformats.org/officeDocument/2006/relationships" r:link="rId2">
          <a:extLst>
            <a:ext uri="{28A0092B-C50C-407E-A947-70E740481C1C}">
              <a14:useLocalDpi xmlns:a14="http://schemas.microsoft.com/office/drawing/2010/main" val="0"/>
            </a:ext>
          </a:extLst>
        </a:blip>
        <a:srcRect/>
        <a:stretch>
          <a:fillRect/>
        </a:stretch>
      </xdr:blipFill>
      <xdr:spPr bwMode="auto">
        <a:xfrm>
          <a:off x="20675600" y="209550"/>
          <a:ext cx="9525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5</xdr:col>
      <xdr:colOff>222250</xdr:colOff>
      <xdr:row>3</xdr:row>
      <xdr:rowOff>107950</xdr:rowOff>
    </xdr:to>
    <xdr:pic>
      <xdr:nvPicPr>
        <xdr:cNvPr id="4" name="Picture 1" descr="S:\DEMAND POLICY AND ANALYSIS DIVISION\9-MARKET ANALYSIS\EE TRENDS WG\NEUD\IMAGES\NRCANLOGOEN.JPG"/>
        <xdr:cNvPicPr>
          <a:picLocks noChangeAspect="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0" y="0"/>
          <a:ext cx="6127750" cy="66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26</xdr:col>
      <xdr:colOff>266700</xdr:colOff>
      <xdr:row>0</xdr:row>
      <xdr:rowOff>209550</xdr:rowOff>
    </xdr:from>
    <xdr:to>
      <xdr:col>28</xdr:col>
      <xdr:colOff>0</xdr:colOff>
      <xdr:row>2</xdr:row>
      <xdr:rowOff>57150</xdr:rowOff>
    </xdr:to>
    <xdr:pic>
      <xdr:nvPicPr>
        <xdr:cNvPr id="5" name="Picture 2" descr="S:\DEMAND POLICY AND ANALYSIS DIVISION\9-MARKET ANALYSIS\EE TRENDS WG\NEUD\IMAGES\CANADA_BLK.JPG"/>
        <xdr:cNvPicPr>
          <a:picLocks noChangeAspect="1"/>
        </xdr:cNvPicPr>
      </xdr:nvPicPr>
      <xdr:blipFill>
        <a:blip xmlns:r="http://schemas.openxmlformats.org/officeDocument/2006/relationships" r:link="rId2">
          <a:extLst>
            <a:ext uri="{28A0092B-C50C-407E-A947-70E740481C1C}">
              <a14:useLocalDpi xmlns:a14="http://schemas.microsoft.com/office/drawing/2010/main" val="0"/>
            </a:ext>
          </a:extLst>
        </a:blip>
        <a:srcRect/>
        <a:stretch>
          <a:fillRect/>
        </a:stretch>
      </xdr:blipFill>
      <xdr:spPr bwMode="auto">
        <a:xfrm>
          <a:off x="21240750" y="209550"/>
          <a:ext cx="9525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379</xdr:row>
      <xdr:rowOff>0</xdr:rowOff>
    </xdr:from>
    <xdr:to>
      <xdr:col>5</xdr:col>
      <xdr:colOff>241300</xdr:colOff>
      <xdr:row>382</xdr:row>
      <xdr:rowOff>107950</xdr:rowOff>
    </xdr:to>
    <xdr:pic>
      <xdr:nvPicPr>
        <xdr:cNvPr id="6" name="Picture 1" descr="S:\DEMAND POLICY AND ANALYSIS DIVISION\9-MARKET ANALYSIS\EE TRENDS WG\NEUD\IMAGES\NRCANLOGOEN.JPG"/>
        <xdr:cNvPicPr>
          <a:picLocks noChangeAspect="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0" y="0"/>
          <a:ext cx="6146800" cy="66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26</xdr:col>
      <xdr:colOff>266700</xdr:colOff>
      <xdr:row>379</xdr:row>
      <xdr:rowOff>209550</xdr:rowOff>
    </xdr:from>
    <xdr:to>
      <xdr:col>28</xdr:col>
      <xdr:colOff>0</xdr:colOff>
      <xdr:row>381</xdr:row>
      <xdr:rowOff>57150</xdr:rowOff>
    </xdr:to>
    <xdr:pic>
      <xdr:nvPicPr>
        <xdr:cNvPr id="7" name="Picture 2" descr="S:\DEMAND POLICY AND ANALYSIS DIVISION\9-MARKET ANALYSIS\EE TRENDS WG\NEUD\IMAGES\CANADA_BLK.JPG"/>
        <xdr:cNvPicPr>
          <a:picLocks noChangeAspect="1"/>
        </xdr:cNvPicPr>
      </xdr:nvPicPr>
      <xdr:blipFill>
        <a:blip xmlns:r="http://schemas.openxmlformats.org/officeDocument/2006/relationships" r:link="rId2">
          <a:extLst>
            <a:ext uri="{28A0092B-C50C-407E-A947-70E740481C1C}">
              <a14:useLocalDpi xmlns:a14="http://schemas.microsoft.com/office/drawing/2010/main" val="0"/>
            </a:ext>
          </a:extLst>
        </a:blip>
        <a:srcRect/>
        <a:stretch>
          <a:fillRect/>
        </a:stretch>
      </xdr:blipFill>
      <xdr:spPr bwMode="auto">
        <a:xfrm>
          <a:off x="20777200" y="209550"/>
          <a:ext cx="9525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443</xdr:row>
      <xdr:rowOff>0</xdr:rowOff>
    </xdr:from>
    <xdr:to>
      <xdr:col>5</xdr:col>
      <xdr:colOff>234950</xdr:colOff>
      <xdr:row>446</xdr:row>
      <xdr:rowOff>107950</xdr:rowOff>
    </xdr:to>
    <xdr:pic>
      <xdr:nvPicPr>
        <xdr:cNvPr id="8" name="Picture 1" descr="S:\DEMAND POLICY AND ANALYSIS DIVISION\9-MARKET ANALYSIS\EE TRENDS WG\NEUD\IMAGES\NRCANLOGOEN.JPG"/>
        <xdr:cNvPicPr>
          <a:picLocks noChangeAspect="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0" y="0"/>
          <a:ext cx="6140450" cy="66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26</xdr:col>
      <xdr:colOff>266700</xdr:colOff>
      <xdr:row>443</xdr:row>
      <xdr:rowOff>209550</xdr:rowOff>
    </xdr:from>
    <xdr:to>
      <xdr:col>28</xdr:col>
      <xdr:colOff>0</xdr:colOff>
      <xdr:row>445</xdr:row>
      <xdr:rowOff>57150</xdr:rowOff>
    </xdr:to>
    <xdr:pic>
      <xdr:nvPicPr>
        <xdr:cNvPr id="9" name="Picture 2" descr="S:\DEMAND POLICY AND ANALYSIS DIVISION\9-MARKET ANALYSIS\EE TRENDS WG\NEUD\IMAGES\CANADA_BLK.JPG"/>
        <xdr:cNvPicPr>
          <a:picLocks noChangeAspect="1"/>
        </xdr:cNvPicPr>
      </xdr:nvPicPr>
      <xdr:blipFill>
        <a:blip xmlns:r="http://schemas.openxmlformats.org/officeDocument/2006/relationships" r:link="rId2">
          <a:extLst>
            <a:ext uri="{28A0092B-C50C-407E-A947-70E740481C1C}">
              <a14:useLocalDpi xmlns:a14="http://schemas.microsoft.com/office/drawing/2010/main" val="0"/>
            </a:ext>
          </a:extLst>
        </a:blip>
        <a:srcRect/>
        <a:stretch>
          <a:fillRect/>
        </a:stretch>
      </xdr:blipFill>
      <xdr:spPr bwMode="auto">
        <a:xfrm>
          <a:off x="20485100" y="209550"/>
          <a:ext cx="9525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id="1" name="Table1" displayName="Table1" ref="A8:AK14" totalsRowShown="0">
  <tableColumns count="37">
    <tableColumn id="1" name="_"/>
    <tableColumn id="2" name="2005"/>
    <tableColumn id="3" name="2006"/>
    <tableColumn id="4" name="2007"/>
    <tableColumn id="5" name="2008"/>
    <tableColumn id="6" name="2009"/>
    <tableColumn id="7" name="2010"/>
    <tableColumn id="8" name="2011"/>
    <tableColumn id="9" name="2012"/>
    <tableColumn id="10" name="2013"/>
    <tableColumn id="11" name="2014"/>
    <tableColumn id="12" name="2015"/>
    <tableColumn id="13" name="2016"/>
    <tableColumn id="14" name="2017"/>
    <tableColumn id="15" name="2018"/>
    <tableColumn id="16" name="2019"/>
    <tableColumn id="17" name="2020"/>
    <tableColumn id="18" name="2021"/>
    <tableColumn id="19" name="2022"/>
    <tableColumn id="20" name="2023"/>
    <tableColumn id="21" name="2024"/>
    <tableColumn id="22" name="2025"/>
    <tableColumn id="23" name="2026"/>
    <tableColumn id="24" name="2027"/>
    <tableColumn id="25" name="2028"/>
    <tableColumn id="26" name="2029"/>
    <tableColumn id="27" name="2030"/>
    <tableColumn id="28" name="2031"/>
    <tableColumn id="29" name="2032"/>
    <tableColumn id="30" name="2033"/>
    <tableColumn id="31" name="2034"/>
    <tableColumn id="32" name="2035"/>
    <tableColumn id="33" name="2036"/>
    <tableColumn id="34" name="2037"/>
    <tableColumn id="35" name="2038"/>
    <tableColumn id="36" name="2039"/>
    <tableColumn id="37" name="2040"/>
  </tableColumns>
  <tableStyleInfo name="TableStyleLight9" showFirstColumn="0" showLastColumn="0" showRowStripes="1" showColumnStripes="0"/>
</table>
</file>

<file path=xl/tables/table2.xml><?xml version="1.0" encoding="utf-8"?>
<table xmlns="http://schemas.openxmlformats.org/spreadsheetml/2006/main" id="2" name="Table2" displayName="Table2" ref="A17:AK24" totalsRowShown="0">
  <tableColumns count="37">
    <tableColumn id="1" name="_"/>
    <tableColumn id="2" name="2005"/>
    <tableColumn id="3" name="2006"/>
    <tableColumn id="4" name="2007"/>
    <tableColumn id="5" name="2008"/>
    <tableColumn id="6" name="2009"/>
    <tableColumn id="7" name="2010"/>
    <tableColumn id="8" name="2011"/>
    <tableColumn id="9" name="2012"/>
    <tableColumn id="10" name="2013"/>
    <tableColumn id="11" name="2014"/>
    <tableColumn id="12" name="2015"/>
    <tableColumn id="13" name="2016"/>
    <tableColumn id="14" name="2017"/>
    <tableColumn id="15" name="2018"/>
    <tableColumn id="16" name="2019"/>
    <tableColumn id="17" name="2020"/>
    <tableColumn id="18" name="2021"/>
    <tableColumn id="19" name="2022"/>
    <tableColumn id="20" name="2023"/>
    <tableColumn id="21" name="2024"/>
    <tableColumn id="22" name="2025"/>
    <tableColumn id="23" name="2026"/>
    <tableColumn id="24" name="2027"/>
    <tableColumn id="25" name="2028"/>
    <tableColumn id="26" name="2029"/>
    <tableColumn id="27" name="2030"/>
    <tableColumn id="28" name="2031"/>
    <tableColumn id="29" name="2032"/>
    <tableColumn id="30" name="2033"/>
    <tableColumn id="31" name="2034"/>
    <tableColumn id="32" name="2035"/>
    <tableColumn id="33" name="2036"/>
    <tableColumn id="34" name="2037"/>
    <tableColumn id="35" name="2038"/>
    <tableColumn id="36" name="2039"/>
    <tableColumn id="37" name="2040"/>
  </tableColumns>
  <tableStyleInfo name="TableStyleLight9" showFirstColumn="0" showLastColumn="0" showRowStripes="1" showColumnStripes="0"/>
</table>
</file>

<file path=xl/tables/table3.xml><?xml version="1.0" encoding="utf-8"?>
<table xmlns="http://schemas.openxmlformats.org/spreadsheetml/2006/main" id="3" name="Table3" displayName="Table3" ref="A27:AK34" totalsRowShown="0">
  <tableColumns count="37">
    <tableColumn id="1" name="_"/>
    <tableColumn id="2" name="2005"/>
    <tableColumn id="3" name="2006"/>
    <tableColumn id="4" name="2007"/>
    <tableColumn id="5" name="2008"/>
    <tableColumn id="6" name="2009"/>
    <tableColumn id="7" name="2010"/>
    <tableColumn id="8" name="2011"/>
    <tableColumn id="9" name="2012"/>
    <tableColumn id="10" name="2013"/>
    <tableColumn id="11" name="2014"/>
    <tableColumn id="12" name="2015"/>
    <tableColumn id="13" name="2016"/>
    <tableColumn id="14" name="2017"/>
    <tableColumn id="15" name="2018"/>
    <tableColumn id="16" name="2019"/>
    <tableColumn id="17" name="2020"/>
    <tableColumn id="18" name="2021"/>
    <tableColumn id="19" name="2022"/>
    <tableColumn id="20" name="2023"/>
    <tableColumn id="21" name="2024"/>
    <tableColumn id="22" name="2025"/>
    <tableColumn id="23" name="2026"/>
    <tableColumn id="24" name="2027"/>
    <tableColumn id="25" name="2028"/>
    <tableColumn id="26" name="2029"/>
    <tableColumn id="27" name="2030"/>
    <tableColumn id="28" name="2031"/>
    <tableColumn id="29" name="2032"/>
    <tableColumn id="30" name="2033"/>
    <tableColumn id="31" name="2034"/>
    <tableColumn id="32" name="2035"/>
    <tableColumn id="33" name="2036"/>
    <tableColumn id="34" name="2037"/>
    <tableColumn id="35" name="2038"/>
    <tableColumn id="36" name="2039"/>
    <tableColumn id="37" name="2040"/>
  </tableColumns>
  <tableStyleInfo name="TableStyleLight9" showFirstColumn="0" showLastColumn="0" showRowStripes="1" showColumnStripes="0"/>
</table>
</file>

<file path=xl/tables/table4.xml><?xml version="1.0" encoding="utf-8"?>
<table xmlns="http://schemas.openxmlformats.org/spreadsheetml/2006/main" id="4" name="Table4" displayName="Table4" ref="A37:AK47" totalsRowShown="0">
  <tableColumns count="37">
    <tableColumn id="1" name="_"/>
    <tableColumn id="2" name="2005"/>
    <tableColumn id="3" name="2006"/>
    <tableColumn id="4" name="2007"/>
    <tableColumn id="5" name="2008"/>
    <tableColumn id="6" name="2009"/>
    <tableColumn id="7" name="2010"/>
    <tableColumn id="8" name="2011"/>
    <tableColumn id="9" name="2012"/>
    <tableColumn id="10" name="2013"/>
    <tableColumn id="11" name="2014"/>
    <tableColumn id="12" name="2015"/>
    <tableColumn id="13" name="2016"/>
    <tableColumn id="14" name="2017"/>
    <tableColumn id="15" name="2018"/>
    <tableColumn id="16" name="2019"/>
    <tableColumn id="17" name="2020"/>
    <tableColumn id="18" name="2021"/>
    <tableColumn id="19" name="2022"/>
    <tableColumn id="20" name="2023"/>
    <tableColumn id="21" name="2024"/>
    <tableColumn id="22" name="2025"/>
    <tableColumn id="23" name="2026"/>
    <tableColumn id="24" name="2027"/>
    <tableColumn id="25" name="2028"/>
    <tableColumn id="26" name="2029"/>
    <tableColumn id="27" name="2030"/>
    <tableColumn id="28" name="2031"/>
    <tableColumn id="29" name="2032"/>
    <tableColumn id="30" name="2033"/>
    <tableColumn id="31" name="2034"/>
    <tableColumn id="32" name="2035"/>
    <tableColumn id="33" name="2036"/>
    <tableColumn id="34" name="2037"/>
    <tableColumn id="35" name="2038"/>
    <tableColumn id="36" name="2039"/>
    <tableColumn id="37" name="2040"/>
  </tableColumns>
  <tableStyleInfo name="TableStyleLight9" showFirstColumn="0" showLastColumn="0" showRowStripes="1" showColumnStripes="0"/>
</table>
</file>

<file path=xl/tables/table5.xml><?xml version="1.0" encoding="utf-8"?>
<table xmlns="http://schemas.openxmlformats.org/spreadsheetml/2006/main" id="5" name="Table5" displayName="Table5" ref="A50:AK60" totalsRowShown="0">
  <tableColumns count="37">
    <tableColumn id="1" name="_"/>
    <tableColumn id="2" name="2005"/>
    <tableColumn id="3" name="2006"/>
    <tableColumn id="4" name="2007"/>
    <tableColumn id="5" name="2008"/>
    <tableColumn id="6" name="2009"/>
    <tableColumn id="7" name="2010"/>
    <tableColumn id="8" name="2011"/>
    <tableColumn id="9" name="2012"/>
    <tableColumn id="10" name="2013"/>
    <tableColumn id="11" name="2014"/>
    <tableColumn id="12" name="2015"/>
    <tableColumn id="13" name="2016"/>
    <tableColumn id="14" name="2017"/>
    <tableColumn id="15" name="2018"/>
    <tableColumn id="16" name="2019"/>
    <tableColumn id="17" name="2020"/>
    <tableColumn id="18" name="2021"/>
    <tableColumn id="19" name="2022"/>
    <tableColumn id="20" name="2023"/>
    <tableColumn id="21" name="2024"/>
    <tableColumn id="22" name="2025"/>
    <tableColumn id="23" name="2026"/>
    <tableColumn id="24" name="2027"/>
    <tableColumn id="25" name="2028"/>
    <tableColumn id="26" name="2029"/>
    <tableColumn id="27" name="2030"/>
    <tableColumn id="28" name="2031"/>
    <tableColumn id="29" name="2032"/>
    <tableColumn id="30" name="2033"/>
    <tableColumn id="31" name="2034"/>
    <tableColumn id="32" name="2035"/>
    <tableColumn id="33" name="2036"/>
    <tableColumn id="34" name="2037"/>
    <tableColumn id="35" name="2038"/>
    <tableColumn id="36" name="2039"/>
    <tableColumn id="37" name="204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5" Type="http://schemas.openxmlformats.org/officeDocument/2006/relationships/table" Target="../tables/table5.xml"/><Relationship Id="rId4"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topLeftCell="A37" workbookViewId="0">
      <selection activeCell="A45" sqref="A45:XFD45"/>
    </sheetView>
  </sheetViews>
  <sheetFormatPr defaultColWidth="8.81640625" defaultRowHeight="14.5" x14ac:dyDescent="0.35"/>
  <cols>
    <col min="1" max="1" width="10.81640625" customWidth="1"/>
    <col min="2" max="2" width="61.453125" customWidth="1"/>
    <col min="3" max="3" width="19.1796875" customWidth="1"/>
  </cols>
  <sheetData>
    <row r="1" spans="1:8" x14ac:dyDescent="0.35">
      <c r="A1" s="1" t="s">
        <v>2</v>
      </c>
    </row>
    <row r="3" spans="1:8" x14ac:dyDescent="0.35">
      <c r="A3" s="1" t="s">
        <v>0</v>
      </c>
      <c r="B3" s="2" t="s">
        <v>121</v>
      </c>
    </row>
    <row r="4" spans="1:8" x14ac:dyDescent="0.35">
      <c r="B4" t="s">
        <v>47</v>
      </c>
    </row>
    <row r="5" spans="1:8" ht="15.5" x14ac:dyDescent="0.35">
      <c r="B5" s="4">
        <v>2016</v>
      </c>
      <c r="C5" s="18"/>
      <c r="D5" s="18"/>
      <c r="E5" s="18"/>
      <c r="F5" s="18"/>
      <c r="G5" s="18"/>
      <c r="H5" s="18"/>
    </row>
    <row r="6" spans="1:8" ht="15.5" x14ac:dyDescent="0.35">
      <c r="B6" s="18" t="s">
        <v>35</v>
      </c>
    </row>
    <row r="7" spans="1:8" ht="15.5" x14ac:dyDescent="0.35">
      <c r="B7" s="11" t="s">
        <v>44</v>
      </c>
    </row>
    <row r="8" spans="1:8" s="7" customFormat="1" ht="15.5" x14ac:dyDescent="0.35">
      <c r="B8" s="11"/>
    </row>
    <row r="9" spans="1:8" s="7" customFormat="1" x14ac:dyDescent="0.35">
      <c r="B9" s="2" t="s">
        <v>120</v>
      </c>
    </row>
    <row r="10" spans="1:8" s="7" customFormat="1" ht="15.5" x14ac:dyDescent="0.35">
      <c r="B10" s="11" t="s">
        <v>48</v>
      </c>
    </row>
    <row r="11" spans="1:8" s="7" customFormat="1" ht="15.5" x14ac:dyDescent="0.35">
      <c r="B11" s="14">
        <v>2011</v>
      </c>
    </row>
    <row r="12" spans="1:8" s="7" customFormat="1" ht="15.5" x14ac:dyDescent="0.35">
      <c r="B12" s="11" t="s">
        <v>119</v>
      </c>
    </row>
    <row r="13" spans="1:8" s="7" customFormat="1" ht="15.5" x14ac:dyDescent="0.35">
      <c r="B13" s="11" t="s">
        <v>109</v>
      </c>
    </row>
    <row r="14" spans="1:8" s="7" customFormat="1" ht="15.5" x14ac:dyDescent="0.35">
      <c r="B14" s="11" t="s">
        <v>49</v>
      </c>
    </row>
    <row r="16" spans="1:8" x14ac:dyDescent="0.35">
      <c r="B16" s="2" t="s">
        <v>781</v>
      </c>
    </row>
    <row r="17" spans="2:2" x14ac:dyDescent="0.35">
      <c r="B17" s="7" t="s">
        <v>47</v>
      </c>
    </row>
    <row r="18" spans="2:2" x14ac:dyDescent="0.35">
      <c r="B18" s="4">
        <v>2016</v>
      </c>
    </row>
    <row r="19" spans="2:2" ht="15.5" x14ac:dyDescent="0.35">
      <c r="B19" s="10" t="s">
        <v>782</v>
      </c>
    </row>
    <row r="20" spans="2:2" x14ac:dyDescent="0.35">
      <c r="B20" s="7" t="s">
        <v>784</v>
      </c>
    </row>
    <row r="21" spans="2:2" x14ac:dyDescent="0.35">
      <c r="B21" s="7" t="s">
        <v>783</v>
      </c>
    </row>
    <row r="23" spans="2:2" x14ac:dyDescent="0.35">
      <c r="B23" s="2" t="s">
        <v>8</v>
      </c>
    </row>
    <row r="24" spans="2:2" x14ac:dyDescent="0.35">
      <c r="B24" t="s">
        <v>48</v>
      </c>
    </row>
    <row r="25" spans="2:2" ht="15.5" x14ac:dyDescent="0.35">
      <c r="B25" s="9" t="s">
        <v>50</v>
      </c>
    </row>
    <row r="26" spans="2:2" x14ac:dyDescent="0.35">
      <c r="B26" t="s">
        <v>21</v>
      </c>
    </row>
    <row r="27" spans="2:2" x14ac:dyDescent="0.35">
      <c r="B27" s="6" t="s">
        <v>23</v>
      </c>
    </row>
    <row r="28" spans="2:2" x14ac:dyDescent="0.35">
      <c r="B28" s="4">
        <v>2016</v>
      </c>
    </row>
    <row r="29" spans="2:2" s="7" customFormat="1" x14ac:dyDescent="0.35">
      <c r="B29" s="4"/>
    </row>
    <row r="30" spans="2:2" s="7" customFormat="1" x14ac:dyDescent="0.35">
      <c r="B30" s="80" t="s">
        <v>687</v>
      </c>
    </row>
    <row r="31" spans="2:2" s="7" customFormat="1" x14ac:dyDescent="0.35">
      <c r="B31" s="4" t="s">
        <v>688</v>
      </c>
    </row>
    <row r="32" spans="2:2" s="7" customFormat="1" x14ac:dyDescent="0.35">
      <c r="B32" s="4">
        <v>2016</v>
      </c>
    </row>
    <row r="33" spans="1:3" s="7" customFormat="1" x14ac:dyDescent="0.35">
      <c r="B33" s="4" t="s">
        <v>689</v>
      </c>
    </row>
    <row r="34" spans="1:3" s="7" customFormat="1" x14ac:dyDescent="0.35">
      <c r="B34" s="4" t="s">
        <v>690</v>
      </c>
    </row>
    <row r="35" spans="1:3" s="7" customFormat="1" x14ac:dyDescent="0.35">
      <c r="B35" s="4" t="s">
        <v>691</v>
      </c>
    </row>
    <row r="36" spans="1:3" x14ac:dyDescent="0.35">
      <c r="A36" s="1"/>
    </row>
    <row r="37" spans="1:3" x14ac:dyDescent="0.35">
      <c r="A37" s="1" t="s">
        <v>3</v>
      </c>
    </row>
    <row r="38" spans="1:3" x14ac:dyDescent="0.35">
      <c r="A38" s="5" t="s">
        <v>785</v>
      </c>
    </row>
    <row r="39" spans="1:3" x14ac:dyDescent="0.35">
      <c r="A39" s="5" t="s">
        <v>4</v>
      </c>
    </row>
    <row r="40" spans="1:3" x14ac:dyDescent="0.35">
      <c r="A40" s="5" t="s">
        <v>5</v>
      </c>
    </row>
    <row r="41" spans="1:3" x14ac:dyDescent="0.35">
      <c r="A41" s="5"/>
    </row>
    <row r="42" spans="1:3" x14ac:dyDescent="0.35">
      <c r="A42" s="5" t="s">
        <v>692</v>
      </c>
      <c r="C42" s="3"/>
    </row>
    <row r="43" spans="1:3" s="7" customFormat="1" x14ac:dyDescent="0.35">
      <c r="A43" s="5" t="s">
        <v>693</v>
      </c>
      <c r="C43" s="3"/>
    </row>
    <row r="44" spans="1:3" s="7" customFormat="1" x14ac:dyDescent="0.35">
      <c r="A44" s="5"/>
      <c r="C44" s="3"/>
    </row>
    <row r="45" spans="1:3" x14ac:dyDescent="0.35">
      <c r="A45" s="1" t="s">
        <v>9</v>
      </c>
    </row>
    <row r="46" spans="1:3" x14ac:dyDescent="0.35">
      <c r="A46" t="s">
        <v>694</v>
      </c>
      <c r="C46" s="3"/>
    </row>
    <row r="48" spans="1:3" x14ac:dyDescent="0.35">
      <c r="A48" s="1" t="s">
        <v>597</v>
      </c>
    </row>
    <row r="49" spans="1:2" x14ac:dyDescent="0.35">
      <c r="A49">
        <f>947817.12*10^6</f>
        <v>947817120000</v>
      </c>
      <c r="B49" t="s">
        <v>596</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M7"/>
  <sheetViews>
    <sheetView workbookViewId="0">
      <pane xSplit="1" ySplit="1" topLeftCell="B2" activePane="bottomRight" state="frozen"/>
      <selection pane="topRight"/>
      <selection pane="bottomLeft"/>
      <selection pane="bottomRight" activeCell="M33" sqref="M33"/>
    </sheetView>
  </sheetViews>
  <sheetFormatPr defaultColWidth="8.81640625" defaultRowHeight="14.5" x14ac:dyDescent="0.35"/>
  <cols>
    <col min="1" max="1" width="25.81640625" customWidth="1"/>
    <col min="2" max="2" width="11.81640625" bestFit="1" customWidth="1"/>
    <col min="28" max="28" width="9" customWidth="1"/>
  </cols>
  <sheetData>
    <row r="1" spans="1:39" x14ac:dyDescent="0.35">
      <c r="A1" s="1" t="s">
        <v>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x14ac:dyDescent="0.35">
      <c r="A2" s="1" t="s">
        <v>29</v>
      </c>
      <c r="B2" s="7">
        <f>'CAN Residential Assignment'!B78</f>
        <v>271287983325733.66</v>
      </c>
      <c r="C2" s="7">
        <f>'CAN Residential Assignment'!C78</f>
        <v>272477423878066.88</v>
      </c>
      <c r="D2" s="7">
        <f>'CAN Residential Assignment'!D78</f>
        <v>273628649472895.44</v>
      </c>
      <c r="E2" s="7">
        <f>'CAN Residential Assignment'!E78</f>
        <v>274679560804274.16</v>
      </c>
      <c r="F2" s="7">
        <f>'CAN Residential Assignment'!F78</f>
        <v>275697034047836.28</v>
      </c>
      <c r="G2" s="7">
        <f>'CAN Residential Assignment'!G78</f>
        <v>276700176682334.19</v>
      </c>
      <c r="H2" s="7">
        <f>'CAN Residential Assignment'!H78</f>
        <v>277784526101529.53</v>
      </c>
      <c r="I2" s="7">
        <f>'CAN Residential Assignment'!I78</f>
        <v>278897536738853.41</v>
      </c>
      <c r="J2" s="7">
        <f>'CAN Residential Assignment'!J78</f>
        <v>280029654854929.56</v>
      </c>
      <c r="K2" s="7">
        <f>'CAN Residential Assignment'!K78</f>
        <v>281185657319446.19</v>
      </c>
      <c r="L2" s="7">
        <f>'CAN Residential Assignment'!L78</f>
        <v>282360767262715.13</v>
      </c>
      <c r="M2" s="7">
        <f>'CAN Residential Assignment'!M78</f>
        <v>283559761554424.5</v>
      </c>
      <c r="N2" s="7">
        <f>'CAN Residential Assignment'!N78</f>
        <v>284773086455198.13</v>
      </c>
      <c r="O2" s="7">
        <f>'CAN Residential Assignment'!O78</f>
        <v>286010295704412.19</v>
      </c>
      <c r="P2" s="7">
        <f>'CAN Residential Assignment'!P78</f>
        <v>287247504953626.31</v>
      </c>
      <c r="Q2" s="7">
        <f>'CAN Residential Assignment'!Q78</f>
        <v>288503821681592.69</v>
      </c>
      <c r="R2" s="7">
        <f>'CAN Residential Assignment'!R78</f>
        <v>289779245888311.38</v>
      </c>
      <c r="S2" s="7">
        <f>'CAN Residential Assignment'!S78</f>
        <v>291049893225342.06</v>
      </c>
      <c r="T2" s="7">
        <f>'CAN Residential Assignment'!T78</f>
        <v>292334871171437</v>
      </c>
      <c r="U2" s="7">
        <f>'CAN Residential Assignment'!U78</f>
        <v>293624625987219.94</v>
      </c>
      <c r="V2" s="7">
        <f>'CAN Residential Assignment'!V78</f>
        <v>294923934542379.13</v>
      </c>
      <c r="W2" s="7">
        <f>'CAN Residential Assignment'!W78</f>
        <v>296232796836914.44</v>
      </c>
      <c r="X2" s="7">
        <f>'CAN Residential Assignment'!X78</f>
        <v>297551212870826</v>
      </c>
      <c r="Y2" s="7">
        <f>'CAN Residential Assignment'!Y78</f>
        <v>298869628904737.5</v>
      </c>
      <c r="Z2" s="7">
        <f>'CAN Residential Assignment'!Z78</f>
        <v>300188044938649</v>
      </c>
      <c r="AA2" s="7">
        <f>'CAN Residential Assignment'!AA78</f>
        <v>301511237842248.63</v>
      </c>
      <c r="AB2" s="7">
        <f>'CAN Residential Assignment'!AB78</f>
        <v>302783795927154.5</v>
      </c>
      <c r="AC2" s="7">
        <f>'CAN Residential Assignment'!AC78</f>
        <v>304088749873763</v>
      </c>
      <c r="AD2" s="7">
        <f>'CAN Residential Assignment'!AD78</f>
        <v>305393703820372</v>
      </c>
      <c r="AE2" s="7">
        <f>'CAN Residential Assignment'!AE78</f>
        <v>306698657766980.5</v>
      </c>
      <c r="AF2" s="7">
        <f>'CAN Residential Assignment'!AF78</f>
        <v>308003611713589.5</v>
      </c>
      <c r="AG2" s="7">
        <f>'CAN Residential Assignment'!AG78</f>
        <v>309308565660198</v>
      </c>
      <c r="AH2" s="7">
        <f>'CAN Residential Assignment'!AH78</f>
        <v>310613519606807</v>
      </c>
      <c r="AI2" s="7">
        <f>'CAN Residential Assignment'!AI78</f>
        <v>311918473553415.5</v>
      </c>
      <c r="AJ2" s="7">
        <f>'CAN Residential Assignment'!AJ78</f>
        <v>313223427500024</v>
      </c>
      <c r="AK2" s="7">
        <f>'CAN Residential Assignment'!AK78</f>
        <v>314528381446633</v>
      </c>
    </row>
    <row r="3" spans="1:39" x14ac:dyDescent="0.35">
      <c r="A3" s="1" t="s">
        <v>30</v>
      </c>
      <c r="B3" s="7">
        <f>'CAN Residential Assignment'!B79</f>
        <v>0</v>
      </c>
      <c r="C3" s="7">
        <f>'CAN Residential Assignment'!C79</f>
        <v>0</v>
      </c>
      <c r="D3" s="7">
        <f>'CAN Residential Assignment'!D79</f>
        <v>0</v>
      </c>
      <c r="E3" s="7">
        <f>'CAN Residential Assignment'!E79</f>
        <v>0</v>
      </c>
      <c r="F3" s="7">
        <f>'CAN Residential Assignment'!F79</f>
        <v>0</v>
      </c>
      <c r="G3" s="7">
        <f>'CAN Residential Assignment'!G79</f>
        <v>0</v>
      </c>
      <c r="H3" s="7">
        <f>'CAN Residential Assignment'!H79</f>
        <v>0</v>
      </c>
      <c r="I3" s="7">
        <f>'CAN Residential Assignment'!I79</f>
        <v>0</v>
      </c>
      <c r="J3" s="7">
        <f>'CAN Residential Assignment'!J79</f>
        <v>0</v>
      </c>
      <c r="K3" s="7">
        <f>'CAN Residential Assignment'!K79</f>
        <v>0</v>
      </c>
      <c r="L3" s="7">
        <f>'CAN Residential Assignment'!L79</f>
        <v>0</v>
      </c>
      <c r="M3" s="7">
        <f>'CAN Residential Assignment'!M79</f>
        <v>0</v>
      </c>
      <c r="N3" s="7">
        <f>'CAN Residential Assignment'!N79</f>
        <v>0</v>
      </c>
      <c r="O3" s="7">
        <f>'CAN Residential Assignment'!O79</f>
        <v>0</v>
      </c>
      <c r="P3" s="7">
        <f>'CAN Residential Assignment'!P79</f>
        <v>0</v>
      </c>
      <c r="Q3" s="7">
        <f>'CAN Residential Assignment'!Q79</f>
        <v>0</v>
      </c>
      <c r="R3" s="7">
        <f>'CAN Residential Assignment'!R79</f>
        <v>0</v>
      </c>
      <c r="S3" s="7">
        <f>'CAN Residential Assignment'!S79</f>
        <v>0</v>
      </c>
      <c r="T3" s="7">
        <f>'CAN Residential Assignment'!T79</f>
        <v>0</v>
      </c>
      <c r="U3" s="7">
        <f>'CAN Residential Assignment'!U79</f>
        <v>0</v>
      </c>
      <c r="V3" s="7">
        <f>'CAN Residential Assignment'!V79</f>
        <v>0</v>
      </c>
      <c r="W3" s="7">
        <f>'CAN Residential Assignment'!W79</f>
        <v>0</v>
      </c>
      <c r="X3" s="7">
        <f>'CAN Residential Assignment'!X79</f>
        <v>0</v>
      </c>
      <c r="Y3" s="7">
        <f>'CAN Residential Assignment'!Y79</f>
        <v>0</v>
      </c>
      <c r="Z3" s="7">
        <f>'CAN Residential Assignment'!Z79</f>
        <v>0</v>
      </c>
      <c r="AA3" s="7">
        <f>'CAN Residential Assignment'!AA79</f>
        <v>0</v>
      </c>
      <c r="AB3" s="7">
        <f>'CAN Residential Assignment'!AB79</f>
        <v>0</v>
      </c>
      <c r="AC3" s="7">
        <f>'CAN Residential Assignment'!AC79</f>
        <v>0</v>
      </c>
      <c r="AD3" s="7">
        <f>'CAN Residential Assignment'!AD79</f>
        <v>0</v>
      </c>
      <c r="AE3" s="7">
        <f>'CAN Residential Assignment'!AE79</f>
        <v>0</v>
      </c>
      <c r="AF3" s="7">
        <f>'CAN Residential Assignment'!AF79</f>
        <v>0</v>
      </c>
      <c r="AG3" s="7">
        <f>'CAN Residential Assignment'!AG79</f>
        <v>0</v>
      </c>
      <c r="AH3" s="7">
        <f>'CAN Residential Assignment'!AH79</f>
        <v>0</v>
      </c>
      <c r="AI3" s="7">
        <f>'CAN Residential Assignment'!AI79</f>
        <v>0</v>
      </c>
      <c r="AJ3" s="7">
        <f>'CAN Residential Assignment'!AJ79</f>
        <v>0</v>
      </c>
      <c r="AK3" s="7">
        <f>'CAN Residential Assignment'!AK79</f>
        <v>0</v>
      </c>
    </row>
    <row r="4" spans="1:39" x14ac:dyDescent="0.35">
      <c r="A4" s="1" t="s">
        <v>31</v>
      </c>
      <c r="B4" s="7">
        <f>'CAN Residential Assignment'!B80</f>
        <v>356957872797017.94</v>
      </c>
      <c r="C4" s="7">
        <f>'CAN Residential Assignment'!C80</f>
        <v>361155193290138.63</v>
      </c>
      <c r="D4" s="7">
        <f>'CAN Residential Assignment'!D80</f>
        <v>364640928736514.06</v>
      </c>
      <c r="E4" s="7">
        <f>'CAN Residential Assignment'!E80</f>
        <v>367719307525694.69</v>
      </c>
      <c r="F4" s="7">
        <f>'CAN Residential Assignment'!F80</f>
        <v>370493457925324.81</v>
      </c>
      <c r="G4" s="7">
        <f>'CAN Residential Assignment'!G80</f>
        <v>373246982671426.13</v>
      </c>
      <c r="H4" s="7">
        <f>'CAN Residential Assignment'!H80</f>
        <v>375850971429443.25</v>
      </c>
      <c r="I4" s="7">
        <f>'CAN Residential Assignment'!I80</f>
        <v>378320893439522.94</v>
      </c>
      <c r="J4" s="7">
        <f>'CAN Residential Assignment'!J80</f>
        <v>380661905115047.19</v>
      </c>
      <c r="K4" s="7">
        <f>'CAN Residential Assignment'!K80</f>
        <v>382910101349691.69</v>
      </c>
      <c r="L4" s="7">
        <f>'CAN Residential Assignment'!L80</f>
        <v>385070638556838.56</v>
      </c>
      <c r="M4" s="7">
        <f>'CAN Residential Assignment'!M80</f>
        <v>387122891082959</v>
      </c>
      <c r="N4" s="7">
        <f>'CAN Residential Assignment'!N80</f>
        <v>389072015341435.13</v>
      </c>
      <c r="O4" s="7">
        <f>'CAN Residential Assignment'!O80</f>
        <v>390918011332267.13</v>
      </c>
      <c r="P4" s="7">
        <f>'CAN Residential Assignment'!P80</f>
        <v>392655722642072.63</v>
      </c>
      <c r="Q4" s="7">
        <f>'CAN Residential Assignment'!Q80</f>
        <v>394290305684233.88</v>
      </c>
      <c r="R4" s="7">
        <f>'CAN Residential Assignment'!R80</f>
        <v>395816604045368.63</v>
      </c>
      <c r="S4" s="7">
        <f>'CAN Residential Assignment'!S80</f>
        <v>397229461312094.81</v>
      </c>
      <c r="T4" s="7">
        <f>'CAN Residential Assignment'!T80</f>
        <v>398549503137941.06</v>
      </c>
      <c r="U4" s="7">
        <f>'CAN Residential Assignment'!U80</f>
        <v>399771573109525.31</v>
      </c>
      <c r="V4" s="7">
        <f>'CAN Residential Assignment'!V80</f>
        <v>400900827640229.88</v>
      </c>
      <c r="W4" s="7">
        <f>'CAN Residential Assignment'!W80</f>
        <v>401932110316672.31</v>
      </c>
      <c r="X4" s="7">
        <f>'CAN Residential Assignment'!X80</f>
        <v>402880890378999.38</v>
      </c>
      <c r="Y4" s="7">
        <f>'CAN Residential Assignment'!Y80</f>
        <v>403736855000446.56</v>
      </c>
      <c r="Z4" s="7">
        <f>'CAN Residential Assignment'!Z80</f>
        <v>404510317007778.38</v>
      </c>
      <c r="AA4" s="7">
        <f>'CAN Residential Assignment'!AA80</f>
        <v>405206432814377</v>
      </c>
      <c r="AB4" s="7">
        <f>'CAN Residential Assignment'!AB80</f>
        <v>406779138895951.75</v>
      </c>
      <c r="AC4" s="7">
        <f>'CAN Residential Assignment'!AC80</f>
        <v>407820171881335.25</v>
      </c>
      <c r="AD4" s="7">
        <f>'CAN Residential Assignment'!AD80</f>
        <v>408861204866718.5</v>
      </c>
      <c r="AE4" s="7">
        <f>'CAN Residential Assignment'!AE80</f>
        <v>409902237852101.75</v>
      </c>
      <c r="AF4" s="7">
        <f>'CAN Residential Assignment'!AF80</f>
        <v>410943270837485.25</v>
      </c>
      <c r="AG4" s="7">
        <f>'CAN Residential Assignment'!AG80</f>
        <v>411984303822868.5</v>
      </c>
      <c r="AH4" s="7">
        <f>'CAN Residential Assignment'!AH80</f>
        <v>413025336808252</v>
      </c>
      <c r="AI4" s="7">
        <f>'CAN Residential Assignment'!AI80</f>
        <v>414066369793635.25</v>
      </c>
      <c r="AJ4" s="7">
        <f>'CAN Residential Assignment'!AJ80</f>
        <v>415107402779018.5</v>
      </c>
      <c r="AK4" s="7">
        <f>'CAN Residential Assignment'!AK80</f>
        <v>416148435764402</v>
      </c>
    </row>
    <row r="5" spans="1:39" x14ac:dyDescent="0.35">
      <c r="A5" s="1" t="s">
        <v>32</v>
      </c>
      <c r="B5" s="7">
        <f>'CAN Residential Assignment'!B81</f>
        <v>53511169841890.297</v>
      </c>
      <c r="C5" s="7">
        <f>'CAN Residential Assignment'!C81</f>
        <v>52653200579873.234</v>
      </c>
      <c r="D5" s="7">
        <f>'CAN Residential Assignment'!D81</f>
        <v>51745493969333.445</v>
      </c>
      <c r="E5" s="7">
        <f>'CAN Residential Assignment'!E81</f>
        <v>50819135853097.625</v>
      </c>
      <c r="F5" s="7">
        <f>'CAN Residential Assignment'!F81</f>
        <v>49861691894035.109</v>
      </c>
      <c r="G5" s="7">
        <f>'CAN Residential Assignment'!G81</f>
        <v>48823424743623.164</v>
      </c>
      <c r="H5" s="7">
        <f>'CAN Residential Assignment'!H81</f>
        <v>47772723256080.523</v>
      </c>
      <c r="I5" s="7">
        <f>'CAN Residential Assignment'!I81</f>
        <v>46722021768537.891</v>
      </c>
      <c r="J5" s="7">
        <f>'CAN Residential Assignment'!J81</f>
        <v>45671320280995.25</v>
      </c>
      <c r="K5" s="7">
        <f>'CAN Residential Assignment'!K81</f>
        <v>44614401624887.281</v>
      </c>
      <c r="L5" s="7">
        <f>'CAN Residential Assignment'!L81</f>
        <v>43569917305909.984</v>
      </c>
      <c r="M5" s="7">
        <f>'CAN Residential Assignment'!M81</f>
        <v>42537867324063.375</v>
      </c>
      <c r="N5" s="7">
        <f>'CAN Residential Assignment'!N81</f>
        <v>41505817342216.758</v>
      </c>
      <c r="O5" s="7">
        <f>'CAN Residential Assignment'!O81</f>
        <v>40486201697500.836</v>
      </c>
      <c r="P5" s="7">
        <f>'CAN Residential Assignment'!P81</f>
        <v>39485237558480.922</v>
      </c>
      <c r="Q5" s="7">
        <f>'CAN Residential Assignment'!Q81</f>
        <v>38502924925157.039</v>
      </c>
      <c r="R5" s="7">
        <f>'CAN Residential Assignment'!R81</f>
        <v>37533046628963.836</v>
      </c>
      <c r="S5" s="7">
        <f>'CAN Residential Assignment'!S81</f>
        <v>36588037007032</v>
      </c>
      <c r="T5" s="7">
        <f>'CAN Residential Assignment'!T81</f>
        <v>35661678890796.18</v>
      </c>
      <c r="U5" s="7">
        <f>'CAN Residential Assignment'!U81</f>
        <v>34753972280256.391</v>
      </c>
      <c r="V5" s="7">
        <f>'CAN Residential Assignment'!V81</f>
        <v>33871134343977.969</v>
      </c>
      <c r="W5" s="7">
        <f>'CAN Residential Assignment'!W81</f>
        <v>33006947913395.566</v>
      </c>
      <c r="X5" s="7">
        <f>'CAN Residential Assignment'!X81</f>
        <v>32167630157074.523</v>
      </c>
      <c r="Y5" s="7">
        <f>'CAN Residential Assignment'!Y81</f>
        <v>31353181075014.848</v>
      </c>
      <c r="Z5" s="7">
        <f>'CAN Residential Assignment'!Z81</f>
        <v>30563600667216.531</v>
      </c>
      <c r="AA5" s="7">
        <f>'CAN Residential Assignment'!AA81</f>
        <v>29792671765114.25</v>
      </c>
      <c r="AB5" s="7">
        <f>'CAN Residential Assignment'!AB81</f>
        <v>28795852405138</v>
      </c>
      <c r="AC5" s="7">
        <f>'CAN Residential Assignment'!AC81</f>
        <v>27935245556457</v>
      </c>
      <c r="AD5" s="7">
        <f>'CAN Residential Assignment'!AD81</f>
        <v>27074638707775.75</v>
      </c>
      <c r="AE5" s="7">
        <f>'CAN Residential Assignment'!AE81</f>
        <v>26214031859094.5</v>
      </c>
      <c r="AF5" s="7">
        <f>'CAN Residential Assignment'!AF81</f>
        <v>25353425010413.5</v>
      </c>
      <c r="AG5" s="7">
        <f>'CAN Residential Assignment'!AG81</f>
        <v>24492818161732.25</v>
      </c>
      <c r="AH5" s="7">
        <f>'CAN Residential Assignment'!AH81</f>
        <v>23632211313051.25</v>
      </c>
      <c r="AI5" s="7">
        <f>'CAN Residential Assignment'!AI81</f>
        <v>22771604464370</v>
      </c>
      <c r="AJ5" s="7">
        <f>'CAN Residential Assignment'!AJ81</f>
        <v>21910997615688.75</v>
      </c>
      <c r="AK5" s="7">
        <f>'CAN Residential Assignment'!AK81</f>
        <v>21050390767007.75</v>
      </c>
    </row>
    <row r="6" spans="1:39" x14ac:dyDescent="0.35">
      <c r="A6" s="1" t="s">
        <v>33</v>
      </c>
      <c r="B6" s="7">
        <f>'CAN Residential Assignment'!B82</f>
        <v>0</v>
      </c>
      <c r="C6" s="7">
        <f>'CAN Residential Assignment'!C82</f>
        <v>0</v>
      </c>
      <c r="D6" s="7">
        <f>'CAN Residential Assignment'!D82</f>
        <v>0</v>
      </c>
      <c r="E6" s="7">
        <f>'CAN Residential Assignment'!E82</f>
        <v>0</v>
      </c>
      <c r="F6" s="7">
        <f>'CAN Residential Assignment'!F82</f>
        <v>0</v>
      </c>
      <c r="G6" s="7">
        <f>'CAN Residential Assignment'!G82</f>
        <v>0</v>
      </c>
      <c r="H6" s="7">
        <f>'CAN Residential Assignment'!H82</f>
        <v>0</v>
      </c>
      <c r="I6" s="7">
        <f>'CAN Residential Assignment'!I82</f>
        <v>0</v>
      </c>
      <c r="J6" s="7">
        <f>'CAN Residential Assignment'!J82</f>
        <v>0</v>
      </c>
      <c r="K6" s="7">
        <f>'CAN Residential Assignment'!K82</f>
        <v>0</v>
      </c>
      <c r="L6" s="7">
        <f>'CAN Residential Assignment'!L82</f>
        <v>0</v>
      </c>
      <c r="M6" s="7">
        <f>'CAN Residential Assignment'!M82</f>
        <v>0</v>
      </c>
      <c r="N6" s="7">
        <f>'CAN Residential Assignment'!N82</f>
        <v>0</v>
      </c>
      <c r="O6" s="7">
        <f>'CAN Residential Assignment'!O82</f>
        <v>0</v>
      </c>
      <c r="P6" s="7">
        <f>'CAN Residential Assignment'!P82</f>
        <v>0</v>
      </c>
      <c r="Q6" s="7">
        <f>'CAN Residential Assignment'!Q82</f>
        <v>0</v>
      </c>
      <c r="R6" s="7">
        <f>'CAN Residential Assignment'!R82</f>
        <v>0</v>
      </c>
      <c r="S6" s="7">
        <f>'CAN Residential Assignment'!S82</f>
        <v>0</v>
      </c>
      <c r="T6" s="7">
        <f>'CAN Residential Assignment'!T82</f>
        <v>0</v>
      </c>
      <c r="U6" s="7">
        <f>'CAN Residential Assignment'!U82</f>
        <v>0</v>
      </c>
      <c r="V6" s="7">
        <f>'CAN Residential Assignment'!V82</f>
        <v>0</v>
      </c>
      <c r="W6" s="7">
        <f>'CAN Residential Assignment'!W82</f>
        <v>0</v>
      </c>
      <c r="X6" s="7">
        <f>'CAN Residential Assignment'!X82</f>
        <v>0</v>
      </c>
      <c r="Y6" s="7">
        <f>'CAN Residential Assignment'!Y82</f>
        <v>0</v>
      </c>
      <c r="Z6" s="7">
        <f>'CAN Residential Assignment'!Z82</f>
        <v>0</v>
      </c>
      <c r="AA6" s="7">
        <f>'CAN Residential Assignment'!AA82</f>
        <v>0</v>
      </c>
      <c r="AB6" s="7">
        <f>'CAN Residential Assignment'!AB82</f>
        <v>0</v>
      </c>
      <c r="AC6" s="7">
        <f>'CAN Residential Assignment'!AC82</f>
        <v>0</v>
      </c>
      <c r="AD6" s="7">
        <f>'CAN Residential Assignment'!AD82</f>
        <v>0</v>
      </c>
      <c r="AE6" s="7">
        <f>'CAN Residential Assignment'!AE82</f>
        <v>0</v>
      </c>
      <c r="AF6" s="7">
        <f>'CAN Residential Assignment'!AF82</f>
        <v>0</v>
      </c>
      <c r="AG6" s="7">
        <f>'CAN Residential Assignment'!AG82</f>
        <v>0</v>
      </c>
      <c r="AH6" s="7">
        <f>'CAN Residential Assignment'!AH82</f>
        <v>0</v>
      </c>
      <c r="AI6" s="7">
        <f>'CAN Residential Assignment'!AI82</f>
        <v>0</v>
      </c>
      <c r="AJ6" s="7">
        <f>'CAN Residential Assignment'!AJ82</f>
        <v>0</v>
      </c>
      <c r="AK6" s="7">
        <f>'CAN Residential Assignment'!AK82</f>
        <v>0</v>
      </c>
    </row>
    <row r="7" spans="1:39" x14ac:dyDescent="0.35">
      <c r="A7" s="1" t="s">
        <v>34</v>
      </c>
      <c r="B7" s="7">
        <f>'CAN Residential Assignment'!B83</f>
        <v>124824465994502.78</v>
      </c>
      <c r="C7" s="7">
        <f>'CAN Residential Assignment'!C83</f>
        <v>125616623955716.91</v>
      </c>
      <c r="D7" s="7">
        <f>'CAN Residential Assignment'!D83</f>
        <v>126093320781934.27</v>
      </c>
      <c r="E7" s="7">
        <f>'CAN Residential Assignment'!E83</f>
        <v>126303628205265.44</v>
      </c>
      <c r="F7" s="7">
        <f>'CAN Residential Assignment'!F83</f>
        <v>126387751174597.92</v>
      </c>
      <c r="G7" s="7">
        <f>'CAN Residential Assignment'!G83</f>
        <v>126752284041705.33</v>
      </c>
      <c r="H7" s="7">
        <f>'CAN Residential Assignment'!H83</f>
        <v>126969601712480.88</v>
      </c>
      <c r="I7" s="7">
        <f>'CAN Residential Assignment'!I83</f>
        <v>127060734929257.72</v>
      </c>
      <c r="J7" s="7">
        <f>'CAN Residential Assignment'!J83</f>
        <v>127046714434368.97</v>
      </c>
      <c r="K7" s="7">
        <f>'CAN Residential Assignment'!K83</f>
        <v>126934550475259</v>
      </c>
      <c r="L7" s="7">
        <f>'CAN Residential Assignment'!L83</f>
        <v>126731253299372.19</v>
      </c>
      <c r="M7" s="7">
        <f>'CAN Residential Assignment'!M83</f>
        <v>126436822906708.53</v>
      </c>
      <c r="N7" s="7">
        <f>'CAN Residential Assignment'!N83</f>
        <v>126044249049823.66</v>
      </c>
      <c r="O7" s="7">
        <f>'CAN Residential Assignment'!O83</f>
        <v>125567552223606.31</v>
      </c>
      <c r="P7" s="7">
        <f>'CAN Residential Assignment'!P83</f>
        <v>124999722180612.11</v>
      </c>
      <c r="Q7" s="7">
        <f>'CAN Residential Assignment'!Q83</f>
        <v>124347769168285.42</v>
      </c>
      <c r="R7" s="7">
        <f>'CAN Residential Assignment'!R83</f>
        <v>123653754671292.5</v>
      </c>
      <c r="S7" s="7">
        <f>'CAN Residential Assignment'!S83</f>
        <v>122910668442189</v>
      </c>
      <c r="T7" s="7">
        <f>'CAN Residential Assignment'!T83</f>
        <v>122125520728419.25</v>
      </c>
      <c r="U7" s="7">
        <f>'CAN Residential Assignment'!U83</f>
        <v>121305321777427.61</v>
      </c>
      <c r="V7" s="7">
        <f>'CAN Residential Assignment'!V83</f>
        <v>120436051094325.39</v>
      </c>
      <c r="W7" s="7">
        <f>'CAN Residential Assignment'!W83</f>
        <v>119538739421445.67</v>
      </c>
      <c r="X7" s="7">
        <f>'CAN Residential Assignment'!X83</f>
        <v>118599366263899.7</v>
      </c>
      <c r="Y7" s="7">
        <f>'CAN Residential Assignment'!Y83</f>
        <v>117638962364020.63</v>
      </c>
      <c r="Z7" s="7">
        <f>'CAN Residential Assignment'!Z83</f>
        <v>116636496979475.3</v>
      </c>
      <c r="AA7" s="7">
        <f>'CAN Residential Assignment'!AA83</f>
        <v>115620011100041.25</v>
      </c>
      <c r="AB7" s="7">
        <f>'CAN Residential Assignment'!AB83</f>
        <v>114924127203730</v>
      </c>
      <c r="AC7" s="7">
        <f>'CAN Residential Assignment'!AC83</f>
        <v>114029152279998.25</v>
      </c>
      <c r="AD7" s="7">
        <f>'CAN Residential Assignment'!AD83</f>
        <v>113134177356266.75</v>
      </c>
      <c r="AE7" s="7">
        <f>'CAN Residential Assignment'!AE83</f>
        <v>112239202432535.25</v>
      </c>
      <c r="AF7" s="7">
        <f>'CAN Residential Assignment'!AF83</f>
        <v>111344227508803.5</v>
      </c>
      <c r="AG7" s="7">
        <f>'CAN Residential Assignment'!AG83</f>
        <v>110449252585072</v>
      </c>
      <c r="AH7" s="7">
        <f>'CAN Residential Assignment'!AH83</f>
        <v>109554277661340.25</v>
      </c>
      <c r="AI7" s="7">
        <f>'CAN Residential Assignment'!AI83</f>
        <v>108659302737608.75</v>
      </c>
      <c r="AJ7" s="7">
        <f>'CAN Residential Assignment'!AJ83</f>
        <v>107764327813877.25</v>
      </c>
      <c r="AK7" s="7">
        <f>'CAN Residential Assignment'!AK83</f>
        <v>106869352890145.5</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M7"/>
  <sheetViews>
    <sheetView workbookViewId="0">
      <pane xSplit="1" ySplit="1" topLeftCell="B2" activePane="bottomRight" state="frozen"/>
      <selection pane="topRight"/>
      <selection pane="bottomLeft"/>
      <selection pane="bottomRight"/>
    </sheetView>
  </sheetViews>
  <sheetFormatPr defaultColWidth="8.81640625" defaultRowHeight="14.5" x14ac:dyDescent="0.35"/>
  <cols>
    <col min="1" max="1" width="25.81640625" customWidth="1"/>
    <col min="2" max="2" width="11.81640625" bestFit="1" customWidth="1"/>
  </cols>
  <sheetData>
    <row r="1" spans="1:39" x14ac:dyDescent="0.35">
      <c r="A1" s="1" t="s">
        <v>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x14ac:dyDescent="0.35">
      <c r="A2" s="1" t="s">
        <v>29</v>
      </c>
      <c r="B2" s="7">
        <f>'CAN Residential Assignment'!B87</f>
        <v>17081443010046.17</v>
      </c>
      <c r="C2" s="7">
        <f>'CAN Residential Assignment'!C87</f>
        <v>17156335236231.223</v>
      </c>
      <c r="D2" s="7">
        <f>'CAN Residential Assignment'!D87</f>
        <v>17228821286474.588</v>
      </c>
      <c r="E2" s="7">
        <f>'CAN Residential Assignment'!E87</f>
        <v>17294991124871.02</v>
      </c>
      <c r="F2" s="7">
        <f>'CAN Residential Assignment'!F87</f>
        <v>17359055559318.473</v>
      </c>
      <c r="G2" s="7">
        <f>'CAN Residential Assignment'!G87</f>
        <v>17422217677787.797</v>
      </c>
      <c r="H2" s="7">
        <f>'CAN Residential Assignment'!H87</f>
        <v>17490492920133.205</v>
      </c>
      <c r="I2" s="7">
        <f>'CAN Residential Assignment'!I87</f>
        <v>17560572794434.883</v>
      </c>
      <c r="J2" s="7">
        <f>'CAN Residential Assignment'!J87</f>
        <v>17631855756707.398</v>
      </c>
      <c r="K2" s="7">
        <f>'CAN Residential Assignment'!K87</f>
        <v>17704642578943.477</v>
      </c>
      <c r="L2" s="7">
        <f>'CAN Residential Assignment'!L87</f>
        <v>17778632489150.395</v>
      </c>
      <c r="M2" s="7">
        <f>'CAN Residential Assignment'!M87</f>
        <v>17854126259320.867</v>
      </c>
      <c r="N2" s="7">
        <f>'CAN Residential Assignment'!N87</f>
        <v>17930522345469.477</v>
      </c>
      <c r="O2" s="7">
        <f>'CAN Residential Assignment'!O87</f>
        <v>18008422291581.637</v>
      </c>
      <c r="P2" s="7">
        <f>'CAN Residential Assignment'!P87</f>
        <v>18086322237693.805</v>
      </c>
      <c r="Q2" s="7">
        <f>'CAN Residential Assignment'!Q87</f>
        <v>18165425271776.809</v>
      </c>
      <c r="R2" s="7">
        <f>'CAN Residential Assignment'!R87</f>
        <v>18245731393830.66</v>
      </c>
      <c r="S2" s="7">
        <f>'CAN Residential Assignment'!S87</f>
        <v>18325736743891.801</v>
      </c>
      <c r="T2" s="7">
        <f>'CAN Residential Assignment'!T87</f>
        <v>18406644409931.078</v>
      </c>
      <c r="U2" s="7">
        <f>'CAN Residential Assignment'!U87</f>
        <v>18487852847963.059</v>
      </c>
      <c r="V2" s="7">
        <f>'CAN Residential Assignment'!V87</f>
        <v>18569662829980.465</v>
      </c>
      <c r="W2" s="7">
        <f>'CAN Residential Assignment'!W87</f>
        <v>18652074355983.293</v>
      </c>
      <c r="X2" s="7">
        <f>'CAN Residential Assignment'!X87</f>
        <v>18735087425971.543</v>
      </c>
      <c r="Y2" s="7">
        <f>'CAN Residential Assignment'!Y87</f>
        <v>18818100495959.797</v>
      </c>
      <c r="Z2" s="7">
        <f>'CAN Residential Assignment'!Z87</f>
        <v>18901113565948.043</v>
      </c>
      <c r="AA2" s="7">
        <f>'CAN Residential Assignment'!AA87</f>
        <v>18984427407929.012</v>
      </c>
      <c r="AB2" s="7">
        <f>'CAN Residential Assignment'!AB87</f>
        <v>19064553066787.25</v>
      </c>
      <c r="AC2" s="7">
        <f>'CAN Residential Assignment'!AC87</f>
        <v>19146718506614.219</v>
      </c>
      <c r="AD2" s="7">
        <f>'CAN Residential Assignment'!AD87</f>
        <v>19228883946441.188</v>
      </c>
      <c r="AE2" s="7">
        <f>'CAN Residential Assignment'!AE87</f>
        <v>19311049386268.156</v>
      </c>
      <c r="AF2" s="7">
        <f>'CAN Residential Assignment'!AF87</f>
        <v>19393214826095.125</v>
      </c>
      <c r="AG2" s="7">
        <f>'CAN Residential Assignment'!AG87</f>
        <v>19475380265922.125</v>
      </c>
      <c r="AH2" s="7">
        <f>'CAN Residential Assignment'!AH87</f>
        <v>19557545705749.094</v>
      </c>
      <c r="AI2" s="7">
        <f>'CAN Residential Assignment'!AI87</f>
        <v>19639711145576.063</v>
      </c>
      <c r="AJ2" s="7">
        <f>'CAN Residential Assignment'!AJ87</f>
        <v>19721876585403.031</v>
      </c>
      <c r="AK2" s="7">
        <f>'CAN Residential Assignment'!AK87</f>
        <v>19804042025230</v>
      </c>
    </row>
    <row r="3" spans="1:39" x14ac:dyDescent="0.35">
      <c r="A3" s="1" t="s">
        <v>30</v>
      </c>
      <c r="B3" s="7">
        <f>'CAN Residential Assignment'!B88</f>
        <v>0</v>
      </c>
      <c r="C3" s="7">
        <f>'CAN Residential Assignment'!C88</f>
        <v>0</v>
      </c>
      <c r="D3" s="7">
        <f>'CAN Residential Assignment'!D88</f>
        <v>0</v>
      </c>
      <c r="E3" s="7">
        <f>'CAN Residential Assignment'!E88</f>
        <v>0</v>
      </c>
      <c r="F3" s="7">
        <f>'CAN Residential Assignment'!F88</f>
        <v>0</v>
      </c>
      <c r="G3" s="7">
        <f>'CAN Residential Assignment'!G88</f>
        <v>0</v>
      </c>
      <c r="H3" s="7">
        <f>'CAN Residential Assignment'!H88</f>
        <v>0</v>
      </c>
      <c r="I3" s="7">
        <f>'CAN Residential Assignment'!I88</f>
        <v>0</v>
      </c>
      <c r="J3" s="7">
        <f>'CAN Residential Assignment'!J88</f>
        <v>0</v>
      </c>
      <c r="K3" s="7">
        <f>'CAN Residential Assignment'!K88</f>
        <v>0</v>
      </c>
      <c r="L3" s="7">
        <f>'CAN Residential Assignment'!L88</f>
        <v>0</v>
      </c>
      <c r="M3" s="7">
        <f>'CAN Residential Assignment'!M88</f>
        <v>0</v>
      </c>
      <c r="N3" s="7">
        <f>'CAN Residential Assignment'!N88</f>
        <v>0</v>
      </c>
      <c r="O3" s="7">
        <f>'CAN Residential Assignment'!O88</f>
        <v>0</v>
      </c>
      <c r="P3" s="7">
        <f>'CAN Residential Assignment'!P88</f>
        <v>0</v>
      </c>
      <c r="Q3" s="7">
        <f>'CAN Residential Assignment'!Q88</f>
        <v>0</v>
      </c>
      <c r="R3" s="7">
        <f>'CAN Residential Assignment'!R88</f>
        <v>0</v>
      </c>
      <c r="S3" s="7">
        <f>'CAN Residential Assignment'!S88</f>
        <v>0</v>
      </c>
      <c r="T3" s="7">
        <f>'CAN Residential Assignment'!T88</f>
        <v>0</v>
      </c>
      <c r="U3" s="7">
        <f>'CAN Residential Assignment'!U88</f>
        <v>0</v>
      </c>
      <c r="V3" s="7">
        <f>'CAN Residential Assignment'!V88</f>
        <v>0</v>
      </c>
      <c r="W3" s="7">
        <f>'CAN Residential Assignment'!W88</f>
        <v>0</v>
      </c>
      <c r="X3" s="7">
        <f>'CAN Residential Assignment'!X88</f>
        <v>0</v>
      </c>
      <c r="Y3" s="7">
        <f>'CAN Residential Assignment'!Y88</f>
        <v>0</v>
      </c>
      <c r="Z3" s="7">
        <f>'CAN Residential Assignment'!Z88</f>
        <v>0</v>
      </c>
      <c r="AA3" s="7">
        <f>'CAN Residential Assignment'!AA88</f>
        <v>0</v>
      </c>
      <c r="AB3" s="7">
        <f>'CAN Residential Assignment'!AB88</f>
        <v>0</v>
      </c>
      <c r="AC3" s="7">
        <f>'CAN Residential Assignment'!AC88</f>
        <v>0</v>
      </c>
      <c r="AD3" s="7">
        <f>'CAN Residential Assignment'!AD88</f>
        <v>0</v>
      </c>
      <c r="AE3" s="7">
        <f>'CAN Residential Assignment'!AE88</f>
        <v>0</v>
      </c>
      <c r="AF3" s="7">
        <f>'CAN Residential Assignment'!AF88</f>
        <v>0</v>
      </c>
      <c r="AG3" s="7">
        <f>'CAN Residential Assignment'!AG88</f>
        <v>0</v>
      </c>
      <c r="AH3" s="7">
        <f>'CAN Residential Assignment'!AH88</f>
        <v>0</v>
      </c>
      <c r="AI3" s="7">
        <f>'CAN Residential Assignment'!AI88</f>
        <v>0</v>
      </c>
      <c r="AJ3" s="7">
        <f>'CAN Residential Assignment'!AJ88</f>
        <v>0</v>
      </c>
      <c r="AK3" s="7">
        <f>'CAN Residential Assignment'!AK88</f>
        <v>0</v>
      </c>
    </row>
    <row r="4" spans="1:39" x14ac:dyDescent="0.35">
      <c r="A4" s="1" t="s">
        <v>31</v>
      </c>
      <c r="B4" s="7">
        <f>'CAN Residential Assignment'!B89</f>
        <v>0</v>
      </c>
      <c r="C4" s="7">
        <f>'CAN Residential Assignment'!C89</f>
        <v>0</v>
      </c>
      <c r="D4" s="7">
        <f>'CAN Residential Assignment'!D89</f>
        <v>0</v>
      </c>
      <c r="E4" s="7">
        <f>'CAN Residential Assignment'!E89</f>
        <v>0</v>
      </c>
      <c r="F4" s="7">
        <f>'CAN Residential Assignment'!F89</f>
        <v>0</v>
      </c>
      <c r="G4" s="7">
        <f>'CAN Residential Assignment'!G89</f>
        <v>0</v>
      </c>
      <c r="H4" s="7">
        <f>'CAN Residential Assignment'!H89</f>
        <v>0</v>
      </c>
      <c r="I4" s="7">
        <f>'CAN Residential Assignment'!I89</f>
        <v>0</v>
      </c>
      <c r="J4" s="7">
        <f>'CAN Residential Assignment'!J89</f>
        <v>0</v>
      </c>
      <c r="K4" s="7">
        <f>'CAN Residential Assignment'!K89</f>
        <v>0</v>
      </c>
      <c r="L4" s="7">
        <f>'CAN Residential Assignment'!L89</f>
        <v>0</v>
      </c>
      <c r="M4" s="7">
        <f>'CAN Residential Assignment'!M89</f>
        <v>0</v>
      </c>
      <c r="N4" s="7">
        <f>'CAN Residential Assignment'!N89</f>
        <v>0</v>
      </c>
      <c r="O4" s="7">
        <f>'CAN Residential Assignment'!O89</f>
        <v>0</v>
      </c>
      <c r="P4" s="7">
        <f>'CAN Residential Assignment'!P89</f>
        <v>0</v>
      </c>
      <c r="Q4" s="7">
        <f>'CAN Residential Assignment'!Q89</f>
        <v>0</v>
      </c>
      <c r="R4" s="7">
        <f>'CAN Residential Assignment'!R89</f>
        <v>0</v>
      </c>
      <c r="S4" s="7">
        <f>'CAN Residential Assignment'!S89</f>
        <v>0</v>
      </c>
      <c r="T4" s="7">
        <f>'CAN Residential Assignment'!T89</f>
        <v>0</v>
      </c>
      <c r="U4" s="7">
        <f>'CAN Residential Assignment'!U89</f>
        <v>0</v>
      </c>
      <c r="V4" s="7">
        <f>'CAN Residential Assignment'!V89</f>
        <v>0</v>
      </c>
      <c r="W4" s="7">
        <f>'CAN Residential Assignment'!W89</f>
        <v>0</v>
      </c>
      <c r="X4" s="7">
        <f>'CAN Residential Assignment'!X89</f>
        <v>0</v>
      </c>
      <c r="Y4" s="7">
        <f>'CAN Residential Assignment'!Y89</f>
        <v>0</v>
      </c>
      <c r="Z4" s="7">
        <f>'CAN Residential Assignment'!Z89</f>
        <v>0</v>
      </c>
      <c r="AA4" s="7">
        <f>'CAN Residential Assignment'!AA89</f>
        <v>0</v>
      </c>
      <c r="AB4" s="7">
        <f>'CAN Residential Assignment'!AB89</f>
        <v>0</v>
      </c>
      <c r="AC4" s="7">
        <f>'CAN Residential Assignment'!AC89</f>
        <v>0</v>
      </c>
      <c r="AD4" s="7">
        <f>'CAN Residential Assignment'!AD89</f>
        <v>0</v>
      </c>
      <c r="AE4" s="7">
        <f>'CAN Residential Assignment'!AE89</f>
        <v>0</v>
      </c>
      <c r="AF4" s="7">
        <f>'CAN Residential Assignment'!AF89</f>
        <v>0</v>
      </c>
      <c r="AG4" s="7">
        <f>'CAN Residential Assignment'!AG89</f>
        <v>0</v>
      </c>
      <c r="AH4" s="7">
        <f>'CAN Residential Assignment'!AH89</f>
        <v>0</v>
      </c>
      <c r="AI4" s="7">
        <f>'CAN Residential Assignment'!AI89</f>
        <v>0</v>
      </c>
      <c r="AJ4" s="7">
        <f>'CAN Residential Assignment'!AJ89</f>
        <v>0</v>
      </c>
      <c r="AK4" s="7">
        <f>'CAN Residential Assignment'!AK89</f>
        <v>0</v>
      </c>
    </row>
    <row r="5" spans="1:39" x14ac:dyDescent="0.35">
      <c r="A5" s="1" t="s">
        <v>32</v>
      </c>
      <c r="B5" s="7">
        <f>'CAN Residential Assignment'!B90</f>
        <v>0</v>
      </c>
      <c r="C5" s="7">
        <f>'CAN Residential Assignment'!C90</f>
        <v>0</v>
      </c>
      <c r="D5" s="7">
        <f>'CAN Residential Assignment'!D90</f>
        <v>0</v>
      </c>
      <c r="E5" s="7">
        <f>'CAN Residential Assignment'!E90</f>
        <v>0</v>
      </c>
      <c r="F5" s="7">
        <f>'CAN Residential Assignment'!F90</f>
        <v>0</v>
      </c>
      <c r="G5" s="7">
        <f>'CAN Residential Assignment'!G90</f>
        <v>0</v>
      </c>
      <c r="H5" s="7">
        <f>'CAN Residential Assignment'!H90</f>
        <v>0</v>
      </c>
      <c r="I5" s="7">
        <f>'CAN Residential Assignment'!I90</f>
        <v>0</v>
      </c>
      <c r="J5" s="7">
        <f>'CAN Residential Assignment'!J90</f>
        <v>0</v>
      </c>
      <c r="K5" s="7">
        <f>'CAN Residential Assignment'!K90</f>
        <v>0</v>
      </c>
      <c r="L5" s="7">
        <f>'CAN Residential Assignment'!L90</f>
        <v>0</v>
      </c>
      <c r="M5" s="7">
        <f>'CAN Residential Assignment'!M90</f>
        <v>0</v>
      </c>
      <c r="N5" s="7">
        <f>'CAN Residential Assignment'!N90</f>
        <v>0</v>
      </c>
      <c r="O5" s="7">
        <f>'CAN Residential Assignment'!O90</f>
        <v>0</v>
      </c>
      <c r="P5" s="7">
        <f>'CAN Residential Assignment'!P90</f>
        <v>0</v>
      </c>
      <c r="Q5" s="7">
        <f>'CAN Residential Assignment'!Q90</f>
        <v>0</v>
      </c>
      <c r="R5" s="7">
        <f>'CAN Residential Assignment'!R90</f>
        <v>0</v>
      </c>
      <c r="S5" s="7">
        <f>'CAN Residential Assignment'!S90</f>
        <v>0</v>
      </c>
      <c r="T5" s="7">
        <f>'CAN Residential Assignment'!T90</f>
        <v>0</v>
      </c>
      <c r="U5" s="7">
        <f>'CAN Residential Assignment'!U90</f>
        <v>0</v>
      </c>
      <c r="V5" s="7">
        <f>'CAN Residential Assignment'!V90</f>
        <v>0</v>
      </c>
      <c r="W5" s="7">
        <f>'CAN Residential Assignment'!W90</f>
        <v>0</v>
      </c>
      <c r="X5" s="7">
        <f>'CAN Residential Assignment'!X90</f>
        <v>0</v>
      </c>
      <c r="Y5" s="7">
        <f>'CAN Residential Assignment'!Y90</f>
        <v>0</v>
      </c>
      <c r="Z5" s="7">
        <f>'CAN Residential Assignment'!Z90</f>
        <v>0</v>
      </c>
      <c r="AA5" s="7">
        <f>'CAN Residential Assignment'!AA90</f>
        <v>0</v>
      </c>
      <c r="AB5" s="7">
        <f>'CAN Residential Assignment'!AB90</f>
        <v>0</v>
      </c>
      <c r="AC5" s="7">
        <f>'CAN Residential Assignment'!AC90</f>
        <v>0</v>
      </c>
      <c r="AD5" s="7">
        <f>'CAN Residential Assignment'!AD90</f>
        <v>0</v>
      </c>
      <c r="AE5" s="7">
        <f>'CAN Residential Assignment'!AE90</f>
        <v>0</v>
      </c>
      <c r="AF5" s="7">
        <f>'CAN Residential Assignment'!AF90</f>
        <v>0</v>
      </c>
      <c r="AG5" s="7">
        <f>'CAN Residential Assignment'!AG90</f>
        <v>0</v>
      </c>
      <c r="AH5" s="7">
        <f>'CAN Residential Assignment'!AH90</f>
        <v>0</v>
      </c>
      <c r="AI5" s="7">
        <f>'CAN Residential Assignment'!AI90</f>
        <v>0</v>
      </c>
      <c r="AJ5" s="7">
        <f>'CAN Residential Assignment'!AJ90</f>
        <v>0</v>
      </c>
      <c r="AK5" s="7">
        <f>'CAN Residential Assignment'!AK90</f>
        <v>0</v>
      </c>
    </row>
    <row r="6" spans="1:39" x14ac:dyDescent="0.35">
      <c r="A6" s="1" t="s">
        <v>33</v>
      </c>
      <c r="B6" s="7">
        <f>'CAN Residential Assignment'!B91</f>
        <v>0</v>
      </c>
      <c r="C6" s="7">
        <f>'CAN Residential Assignment'!C91</f>
        <v>0</v>
      </c>
      <c r="D6" s="7">
        <f>'CAN Residential Assignment'!D91</f>
        <v>0</v>
      </c>
      <c r="E6" s="7">
        <f>'CAN Residential Assignment'!E91</f>
        <v>0</v>
      </c>
      <c r="F6" s="7">
        <f>'CAN Residential Assignment'!F91</f>
        <v>0</v>
      </c>
      <c r="G6" s="7">
        <f>'CAN Residential Assignment'!G91</f>
        <v>0</v>
      </c>
      <c r="H6" s="7">
        <f>'CAN Residential Assignment'!H91</f>
        <v>0</v>
      </c>
      <c r="I6" s="7">
        <f>'CAN Residential Assignment'!I91</f>
        <v>0</v>
      </c>
      <c r="J6" s="7">
        <f>'CAN Residential Assignment'!J91</f>
        <v>0</v>
      </c>
      <c r="K6" s="7">
        <f>'CAN Residential Assignment'!K91</f>
        <v>0</v>
      </c>
      <c r="L6" s="7">
        <f>'CAN Residential Assignment'!L91</f>
        <v>0</v>
      </c>
      <c r="M6" s="7">
        <f>'CAN Residential Assignment'!M91</f>
        <v>0</v>
      </c>
      <c r="N6" s="7">
        <f>'CAN Residential Assignment'!N91</f>
        <v>0</v>
      </c>
      <c r="O6" s="7">
        <f>'CAN Residential Assignment'!O91</f>
        <v>0</v>
      </c>
      <c r="P6" s="7">
        <f>'CAN Residential Assignment'!P91</f>
        <v>0</v>
      </c>
      <c r="Q6" s="7">
        <f>'CAN Residential Assignment'!Q91</f>
        <v>0</v>
      </c>
      <c r="R6" s="7">
        <f>'CAN Residential Assignment'!R91</f>
        <v>0</v>
      </c>
      <c r="S6" s="7">
        <f>'CAN Residential Assignment'!S91</f>
        <v>0</v>
      </c>
      <c r="T6" s="7">
        <f>'CAN Residential Assignment'!T91</f>
        <v>0</v>
      </c>
      <c r="U6" s="7">
        <f>'CAN Residential Assignment'!U91</f>
        <v>0</v>
      </c>
      <c r="V6" s="7">
        <f>'CAN Residential Assignment'!V91</f>
        <v>0</v>
      </c>
      <c r="W6" s="7">
        <f>'CAN Residential Assignment'!W91</f>
        <v>0</v>
      </c>
      <c r="X6" s="7">
        <f>'CAN Residential Assignment'!X91</f>
        <v>0</v>
      </c>
      <c r="Y6" s="7">
        <f>'CAN Residential Assignment'!Y91</f>
        <v>0</v>
      </c>
      <c r="Z6" s="7">
        <f>'CAN Residential Assignment'!Z91</f>
        <v>0</v>
      </c>
      <c r="AA6" s="7">
        <f>'CAN Residential Assignment'!AA91</f>
        <v>0</v>
      </c>
      <c r="AB6" s="7">
        <f>'CAN Residential Assignment'!AB91</f>
        <v>0</v>
      </c>
      <c r="AC6" s="7">
        <f>'CAN Residential Assignment'!AC91</f>
        <v>0</v>
      </c>
      <c r="AD6" s="7">
        <f>'CAN Residential Assignment'!AD91</f>
        <v>0</v>
      </c>
      <c r="AE6" s="7">
        <f>'CAN Residential Assignment'!AE91</f>
        <v>0</v>
      </c>
      <c r="AF6" s="7">
        <f>'CAN Residential Assignment'!AF91</f>
        <v>0</v>
      </c>
      <c r="AG6" s="7">
        <f>'CAN Residential Assignment'!AG91</f>
        <v>0</v>
      </c>
      <c r="AH6" s="7">
        <f>'CAN Residential Assignment'!AH91</f>
        <v>0</v>
      </c>
      <c r="AI6" s="7">
        <f>'CAN Residential Assignment'!AI91</f>
        <v>0</v>
      </c>
      <c r="AJ6" s="7">
        <f>'CAN Residential Assignment'!AJ91</f>
        <v>0</v>
      </c>
      <c r="AK6" s="7">
        <f>'CAN Residential Assignment'!AK91</f>
        <v>0</v>
      </c>
    </row>
    <row r="7" spans="1:39" x14ac:dyDescent="0.35">
      <c r="A7" s="1" t="s">
        <v>34</v>
      </c>
      <c r="B7" s="7">
        <f>'CAN Residential Assignment'!B92</f>
        <v>0</v>
      </c>
      <c r="C7" s="7">
        <f>'CAN Residential Assignment'!C92</f>
        <v>0</v>
      </c>
      <c r="D7" s="7">
        <f>'CAN Residential Assignment'!D92</f>
        <v>0</v>
      </c>
      <c r="E7" s="7">
        <f>'CAN Residential Assignment'!E92</f>
        <v>0</v>
      </c>
      <c r="F7" s="7">
        <f>'CAN Residential Assignment'!F92</f>
        <v>0</v>
      </c>
      <c r="G7" s="7">
        <f>'CAN Residential Assignment'!G92</f>
        <v>0</v>
      </c>
      <c r="H7" s="7">
        <f>'CAN Residential Assignment'!H92</f>
        <v>0</v>
      </c>
      <c r="I7" s="7">
        <f>'CAN Residential Assignment'!I92</f>
        <v>0</v>
      </c>
      <c r="J7" s="7">
        <f>'CAN Residential Assignment'!J92</f>
        <v>0</v>
      </c>
      <c r="K7" s="7">
        <f>'CAN Residential Assignment'!K92</f>
        <v>0</v>
      </c>
      <c r="L7" s="7">
        <f>'CAN Residential Assignment'!L92</f>
        <v>0</v>
      </c>
      <c r="M7" s="7">
        <f>'CAN Residential Assignment'!M92</f>
        <v>0</v>
      </c>
      <c r="N7" s="7">
        <f>'CAN Residential Assignment'!N92</f>
        <v>0</v>
      </c>
      <c r="O7" s="7">
        <f>'CAN Residential Assignment'!O92</f>
        <v>0</v>
      </c>
      <c r="P7" s="7">
        <f>'CAN Residential Assignment'!P92</f>
        <v>0</v>
      </c>
      <c r="Q7" s="7">
        <f>'CAN Residential Assignment'!Q92</f>
        <v>0</v>
      </c>
      <c r="R7" s="7">
        <f>'CAN Residential Assignment'!R92</f>
        <v>0</v>
      </c>
      <c r="S7" s="7">
        <f>'CAN Residential Assignment'!S92</f>
        <v>0</v>
      </c>
      <c r="T7" s="7">
        <f>'CAN Residential Assignment'!T92</f>
        <v>0</v>
      </c>
      <c r="U7" s="7">
        <f>'CAN Residential Assignment'!U92</f>
        <v>0</v>
      </c>
      <c r="V7" s="7">
        <f>'CAN Residential Assignment'!V92</f>
        <v>0</v>
      </c>
      <c r="W7" s="7">
        <f>'CAN Residential Assignment'!W92</f>
        <v>0</v>
      </c>
      <c r="X7" s="7">
        <f>'CAN Residential Assignment'!X92</f>
        <v>0</v>
      </c>
      <c r="Y7" s="7">
        <f>'CAN Residential Assignment'!Y92</f>
        <v>0</v>
      </c>
      <c r="Z7" s="7">
        <f>'CAN Residential Assignment'!Z92</f>
        <v>0</v>
      </c>
      <c r="AA7" s="7">
        <f>'CAN Residential Assignment'!AA92</f>
        <v>0</v>
      </c>
      <c r="AB7" s="7">
        <f>'CAN Residential Assignment'!AB92</f>
        <v>0</v>
      </c>
      <c r="AC7" s="7">
        <f>'CAN Residential Assignment'!AC92</f>
        <v>0</v>
      </c>
      <c r="AD7" s="7">
        <f>'CAN Residential Assignment'!AD92</f>
        <v>0</v>
      </c>
      <c r="AE7" s="7">
        <f>'CAN Residential Assignment'!AE92</f>
        <v>0</v>
      </c>
      <c r="AF7" s="7">
        <f>'CAN Residential Assignment'!AF92</f>
        <v>0</v>
      </c>
      <c r="AG7" s="7">
        <f>'CAN Residential Assignment'!AG92</f>
        <v>0</v>
      </c>
      <c r="AH7" s="7">
        <f>'CAN Residential Assignment'!AH92</f>
        <v>0</v>
      </c>
      <c r="AI7" s="7">
        <f>'CAN Residential Assignment'!AI92</f>
        <v>0</v>
      </c>
      <c r="AJ7" s="7">
        <f>'CAN Residential Assignment'!AJ92</f>
        <v>0</v>
      </c>
      <c r="AK7" s="7">
        <f>'CAN Residential Assignment'!AK92</f>
        <v>0</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M7"/>
  <sheetViews>
    <sheetView workbookViewId="0">
      <pane xSplit="1" ySplit="1" topLeftCell="B2" activePane="bottomRight" state="frozen"/>
      <selection pane="topRight"/>
      <selection pane="bottomLeft"/>
      <selection pane="bottomRight"/>
    </sheetView>
  </sheetViews>
  <sheetFormatPr defaultColWidth="8.81640625" defaultRowHeight="14.5" x14ac:dyDescent="0.35"/>
  <cols>
    <col min="1" max="1" width="25.81640625" customWidth="1"/>
    <col min="2" max="2" width="11.81640625" bestFit="1" customWidth="1"/>
  </cols>
  <sheetData>
    <row r="1" spans="1:39" x14ac:dyDescent="0.35">
      <c r="A1" s="1" t="s">
        <v>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x14ac:dyDescent="0.35">
      <c r="A2" s="1" t="s">
        <v>29</v>
      </c>
      <c r="B2" s="7">
        <f>'CAN Residential Assignment'!B96</f>
        <v>28126350187913.551</v>
      </c>
      <c r="C2" s="7">
        <f>'CAN Residential Assignment'!C96</f>
        <v>28249667929792.523</v>
      </c>
      <c r="D2" s="7">
        <f>'CAN Residential Assignment'!D96</f>
        <v>28369023655868.156</v>
      </c>
      <c r="E2" s="7">
        <f>'CAN Residential Assignment'!E96</f>
        <v>28477979090460.016</v>
      </c>
      <c r="F2" s="7">
        <f>'CAN Residential Assignment'!F96</f>
        <v>28583467761223.949</v>
      </c>
      <c r="G2" s="7">
        <f>'CAN Residential Assignment'!G96</f>
        <v>28687470676061.641</v>
      </c>
      <c r="H2" s="7">
        <f>'CAN Residential Assignment'!H96</f>
        <v>28799892874481.422</v>
      </c>
      <c r="I2" s="7">
        <f>'CAN Residential Assignment'!I96</f>
        <v>28915286584753.715</v>
      </c>
      <c r="J2" s="7">
        <f>'CAN Residential Assignment'!J96</f>
        <v>29032661302927.672</v>
      </c>
      <c r="K2" s="7">
        <f>'CAN Residential Assignment'!K96</f>
        <v>29152512280978.719</v>
      </c>
      <c r="L2" s="7">
        <f>'CAN Residential Assignment'!L96</f>
        <v>29274344266931.438</v>
      </c>
      <c r="M2" s="7">
        <f>'CAN Residential Assignment'!M96</f>
        <v>29398652512761.242</v>
      </c>
      <c r="N2" s="7">
        <f>'CAN Residential Assignment'!N96</f>
        <v>29524446514517.301</v>
      </c>
      <c r="O2" s="7">
        <f>'CAN Residential Assignment'!O96</f>
        <v>29652716776150.441</v>
      </c>
      <c r="P2" s="7">
        <f>'CAN Residential Assignment'!P96</f>
        <v>29780987037783.594</v>
      </c>
      <c r="Q2" s="7">
        <f>'CAN Residential Assignment'!Q96</f>
        <v>29911238307318.406</v>
      </c>
      <c r="R2" s="7">
        <f>'CAN Residential Assignment'!R96</f>
        <v>30043470584754.891</v>
      </c>
      <c r="S2" s="7">
        <f>'CAN Residential Assignment'!S96</f>
        <v>30175207610215.957</v>
      </c>
      <c r="T2" s="7">
        <f>'CAN Residential Assignment'!T96</f>
        <v>30308430391603.285</v>
      </c>
      <c r="U2" s="7">
        <f>'CAN Residential Assignment'!U96</f>
        <v>30442148424966.016</v>
      </c>
      <c r="V2" s="7">
        <f>'CAN Residential Assignment'!V96</f>
        <v>30576856962279.594</v>
      </c>
      <c r="W2" s="7">
        <f>'CAN Residential Assignment'!W96</f>
        <v>30712556003544</v>
      </c>
      <c r="X2" s="7">
        <f>'CAN Residential Assignment'!X96</f>
        <v>30849245548759.246</v>
      </c>
      <c r="Y2" s="7">
        <f>'CAN Residential Assignment'!Y96</f>
        <v>30985935093974.492</v>
      </c>
      <c r="Z2" s="7">
        <f>'CAN Residential Assignment'!Z96</f>
        <v>31122624639189.73</v>
      </c>
      <c r="AA2" s="7">
        <f>'CAN Residential Assignment'!AA96</f>
        <v>31259809436380.398</v>
      </c>
      <c r="AB2" s="7">
        <f>'CAN Residential Assignment'!AB96</f>
        <v>31391744562631.625</v>
      </c>
      <c r="AC2" s="7">
        <f>'CAN Residential Assignment'!AC96</f>
        <v>31527038397734.344</v>
      </c>
      <c r="AD2" s="7">
        <f>'CAN Residential Assignment'!AD96</f>
        <v>31662332232837.031</v>
      </c>
      <c r="AE2" s="7">
        <f>'CAN Residential Assignment'!AE96</f>
        <v>31797626067939.75</v>
      </c>
      <c r="AF2" s="7">
        <f>'CAN Residential Assignment'!AF96</f>
        <v>31932919903042.438</v>
      </c>
      <c r="AG2" s="7">
        <f>'CAN Residential Assignment'!AG96</f>
        <v>32068213738145.156</v>
      </c>
      <c r="AH2" s="7">
        <f>'CAN Residential Assignment'!AH96</f>
        <v>32203507573247.844</v>
      </c>
      <c r="AI2" s="7">
        <f>'CAN Residential Assignment'!AI96</f>
        <v>32338801408350.563</v>
      </c>
      <c r="AJ2" s="7">
        <f>'CAN Residential Assignment'!AJ96</f>
        <v>32474095243453.281</v>
      </c>
      <c r="AK2" s="7">
        <f>'CAN Residential Assignment'!AK96</f>
        <v>32609389078555.969</v>
      </c>
    </row>
    <row r="3" spans="1:39" x14ac:dyDescent="0.35">
      <c r="A3" s="1" t="s">
        <v>30</v>
      </c>
      <c r="B3" s="7">
        <f>'CAN Residential Assignment'!B97</f>
        <v>0</v>
      </c>
      <c r="C3" s="7">
        <f>'CAN Residential Assignment'!C97</f>
        <v>0</v>
      </c>
      <c r="D3" s="7">
        <f>'CAN Residential Assignment'!D97</f>
        <v>0</v>
      </c>
      <c r="E3" s="7">
        <f>'CAN Residential Assignment'!E97</f>
        <v>0</v>
      </c>
      <c r="F3" s="7">
        <f>'CAN Residential Assignment'!F97</f>
        <v>0</v>
      </c>
      <c r="G3" s="7">
        <f>'CAN Residential Assignment'!G97</f>
        <v>0</v>
      </c>
      <c r="H3" s="7">
        <f>'CAN Residential Assignment'!H97</f>
        <v>0</v>
      </c>
      <c r="I3" s="7">
        <f>'CAN Residential Assignment'!I97</f>
        <v>0</v>
      </c>
      <c r="J3" s="7">
        <f>'CAN Residential Assignment'!J97</f>
        <v>0</v>
      </c>
      <c r="K3" s="7">
        <f>'CAN Residential Assignment'!K97</f>
        <v>0</v>
      </c>
      <c r="L3" s="7">
        <f>'CAN Residential Assignment'!L97</f>
        <v>0</v>
      </c>
      <c r="M3" s="7">
        <f>'CAN Residential Assignment'!M97</f>
        <v>0</v>
      </c>
      <c r="N3" s="7">
        <f>'CAN Residential Assignment'!N97</f>
        <v>0</v>
      </c>
      <c r="O3" s="7">
        <f>'CAN Residential Assignment'!O97</f>
        <v>0</v>
      </c>
      <c r="P3" s="7">
        <f>'CAN Residential Assignment'!P97</f>
        <v>0</v>
      </c>
      <c r="Q3" s="7">
        <f>'CAN Residential Assignment'!Q97</f>
        <v>0</v>
      </c>
      <c r="R3" s="7">
        <f>'CAN Residential Assignment'!R97</f>
        <v>0</v>
      </c>
      <c r="S3" s="7">
        <f>'CAN Residential Assignment'!S97</f>
        <v>0</v>
      </c>
      <c r="T3" s="7">
        <f>'CAN Residential Assignment'!T97</f>
        <v>0</v>
      </c>
      <c r="U3" s="7">
        <f>'CAN Residential Assignment'!U97</f>
        <v>0</v>
      </c>
      <c r="V3" s="7">
        <f>'CAN Residential Assignment'!V97</f>
        <v>0</v>
      </c>
      <c r="W3" s="7">
        <f>'CAN Residential Assignment'!W97</f>
        <v>0</v>
      </c>
      <c r="X3" s="7">
        <f>'CAN Residential Assignment'!X97</f>
        <v>0</v>
      </c>
      <c r="Y3" s="7">
        <f>'CAN Residential Assignment'!Y97</f>
        <v>0</v>
      </c>
      <c r="Z3" s="7">
        <f>'CAN Residential Assignment'!Z97</f>
        <v>0</v>
      </c>
      <c r="AA3" s="7">
        <f>'CAN Residential Assignment'!AA97</f>
        <v>0</v>
      </c>
      <c r="AB3" s="7">
        <f>'CAN Residential Assignment'!AB97</f>
        <v>0</v>
      </c>
      <c r="AC3" s="7">
        <f>'CAN Residential Assignment'!AC97</f>
        <v>0</v>
      </c>
      <c r="AD3" s="7">
        <f>'CAN Residential Assignment'!AD97</f>
        <v>0</v>
      </c>
      <c r="AE3" s="7">
        <f>'CAN Residential Assignment'!AE97</f>
        <v>0</v>
      </c>
      <c r="AF3" s="7">
        <f>'CAN Residential Assignment'!AF97</f>
        <v>0</v>
      </c>
      <c r="AG3" s="7">
        <f>'CAN Residential Assignment'!AG97</f>
        <v>0</v>
      </c>
      <c r="AH3" s="7">
        <f>'CAN Residential Assignment'!AH97</f>
        <v>0</v>
      </c>
      <c r="AI3" s="7">
        <f>'CAN Residential Assignment'!AI97</f>
        <v>0</v>
      </c>
      <c r="AJ3" s="7">
        <f>'CAN Residential Assignment'!AJ97</f>
        <v>0</v>
      </c>
      <c r="AK3" s="7">
        <f>'CAN Residential Assignment'!AK97</f>
        <v>0</v>
      </c>
    </row>
    <row r="4" spans="1:39" x14ac:dyDescent="0.35">
      <c r="A4" s="1" t="s">
        <v>31</v>
      </c>
      <c r="B4" s="7">
        <f>'CAN Residential Assignment'!B98</f>
        <v>0</v>
      </c>
      <c r="C4" s="7">
        <f>'CAN Residential Assignment'!C98</f>
        <v>0</v>
      </c>
      <c r="D4" s="7">
        <f>'CAN Residential Assignment'!D98</f>
        <v>0</v>
      </c>
      <c r="E4" s="7">
        <f>'CAN Residential Assignment'!E98</f>
        <v>0</v>
      </c>
      <c r="F4" s="7">
        <f>'CAN Residential Assignment'!F98</f>
        <v>0</v>
      </c>
      <c r="G4" s="7">
        <f>'CAN Residential Assignment'!G98</f>
        <v>0</v>
      </c>
      <c r="H4" s="7">
        <f>'CAN Residential Assignment'!H98</f>
        <v>0</v>
      </c>
      <c r="I4" s="7">
        <f>'CAN Residential Assignment'!I98</f>
        <v>0</v>
      </c>
      <c r="J4" s="7">
        <f>'CAN Residential Assignment'!J98</f>
        <v>0</v>
      </c>
      <c r="K4" s="7">
        <f>'CAN Residential Assignment'!K98</f>
        <v>0</v>
      </c>
      <c r="L4" s="7">
        <f>'CAN Residential Assignment'!L98</f>
        <v>0</v>
      </c>
      <c r="M4" s="7">
        <f>'CAN Residential Assignment'!M98</f>
        <v>0</v>
      </c>
      <c r="N4" s="7">
        <f>'CAN Residential Assignment'!N98</f>
        <v>0</v>
      </c>
      <c r="O4" s="7">
        <f>'CAN Residential Assignment'!O98</f>
        <v>0</v>
      </c>
      <c r="P4" s="7">
        <f>'CAN Residential Assignment'!P98</f>
        <v>0</v>
      </c>
      <c r="Q4" s="7">
        <f>'CAN Residential Assignment'!Q98</f>
        <v>0</v>
      </c>
      <c r="R4" s="7">
        <f>'CAN Residential Assignment'!R98</f>
        <v>0</v>
      </c>
      <c r="S4" s="7">
        <f>'CAN Residential Assignment'!S98</f>
        <v>0</v>
      </c>
      <c r="T4" s="7">
        <f>'CAN Residential Assignment'!T98</f>
        <v>0</v>
      </c>
      <c r="U4" s="7">
        <f>'CAN Residential Assignment'!U98</f>
        <v>0</v>
      </c>
      <c r="V4" s="7">
        <f>'CAN Residential Assignment'!V98</f>
        <v>0</v>
      </c>
      <c r="W4" s="7">
        <f>'CAN Residential Assignment'!W98</f>
        <v>0</v>
      </c>
      <c r="X4" s="7">
        <f>'CAN Residential Assignment'!X98</f>
        <v>0</v>
      </c>
      <c r="Y4" s="7">
        <f>'CAN Residential Assignment'!Y98</f>
        <v>0</v>
      </c>
      <c r="Z4" s="7">
        <f>'CAN Residential Assignment'!Z98</f>
        <v>0</v>
      </c>
      <c r="AA4" s="7">
        <f>'CAN Residential Assignment'!AA98</f>
        <v>0</v>
      </c>
      <c r="AB4" s="7">
        <f>'CAN Residential Assignment'!AB98</f>
        <v>0</v>
      </c>
      <c r="AC4" s="7">
        <f>'CAN Residential Assignment'!AC98</f>
        <v>0</v>
      </c>
      <c r="AD4" s="7">
        <f>'CAN Residential Assignment'!AD98</f>
        <v>0</v>
      </c>
      <c r="AE4" s="7">
        <f>'CAN Residential Assignment'!AE98</f>
        <v>0</v>
      </c>
      <c r="AF4" s="7">
        <f>'CAN Residential Assignment'!AF98</f>
        <v>0</v>
      </c>
      <c r="AG4" s="7">
        <f>'CAN Residential Assignment'!AG98</f>
        <v>0</v>
      </c>
      <c r="AH4" s="7">
        <f>'CAN Residential Assignment'!AH98</f>
        <v>0</v>
      </c>
      <c r="AI4" s="7">
        <f>'CAN Residential Assignment'!AI98</f>
        <v>0</v>
      </c>
      <c r="AJ4" s="7">
        <f>'CAN Residential Assignment'!AJ98</f>
        <v>0</v>
      </c>
      <c r="AK4" s="7">
        <f>'CAN Residential Assignment'!AK98</f>
        <v>0</v>
      </c>
    </row>
    <row r="5" spans="1:39" x14ac:dyDescent="0.35">
      <c r="A5" s="1" t="s">
        <v>32</v>
      </c>
      <c r="B5" s="7">
        <f>'CAN Residential Assignment'!B99</f>
        <v>0</v>
      </c>
      <c r="C5" s="7">
        <f>'CAN Residential Assignment'!C99</f>
        <v>0</v>
      </c>
      <c r="D5" s="7">
        <f>'CAN Residential Assignment'!D99</f>
        <v>0</v>
      </c>
      <c r="E5" s="7">
        <f>'CAN Residential Assignment'!E99</f>
        <v>0</v>
      </c>
      <c r="F5" s="7">
        <f>'CAN Residential Assignment'!F99</f>
        <v>0</v>
      </c>
      <c r="G5" s="7">
        <f>'CAN Residential Assignment'!G99</f>
        <v>0</v>
      </c>
      <c r="H5" s="7">
        <f>'CAN Residential Assignment'!H99</f>
        <v>0</v>
      </c>
      <c r="I5" s="7">
        <f>'CAN Residential Assignment'!I99</f>
        <v>0</v>
      </c>
      <c r="J5" s="7">
        <f>'CAN Residential Assignment'!J99</f>
        <v>0</v>
      </c>
      <c r="K5" s="7">
        <f>'CAN Residential Assignment'!K99</f>
        <v>0</v>
      </c>
      <c r="L5" s="7">
        <f>'CAN Residential Assignment'!L99</f>
        <v>0</v>
      </c>
      <c r="M5" s="7">
        <f>'CAN Residential Assignment'!M99</f>
        <v>0</v>
      </c>
      <c r="N5" s="7">
        <f>'CAN Residential Assignment'!N99</f>
        <v>0</v>
      </c>
      <c r="O5" s="7">
        <f>'CAN Residential Assignment'!O99</f>
        <v>0</v>
      </c>
      <c r="P5" s="7">
        <f>'CAN Residential Assignment'!P99</f>
        <v>0</v>
      </c>
      <c r="Q5" s="7">
        <f>'CAN Residential Assignment'!Q99</f>
        <v>0</v>
      </c>
      <c r="R5" s="7">
        <f>'CAN Residential Assignment'!R99</f>
        <v>0</v>
      </c>
      <c r="S5" s="7">
        <f>'CAN Residential Assignment'!S99</f>
        <v>0</v>
      </c>
      <c r="T5" s="7">
        <f>'CAN Residential Assignment'!T99</f>
        <v>0</v>
      </c>
      <c r="U5" s="7">
        <f>'CAN Residential Assignment'!U99</f>
        <v>0</v>
      </c>
      <c r="V5" s="7">
        <f>'CAN Residential Assignment'!V99</f>
        <v>0</v>
      </c>
      <c r="W5" s="7">
        <f>'CAN Residential Assignment'!W99</f>
        <v>0</v>
      </c>
      <c r="X5" s="7">
        <f>'CAN Residential Assignment'!X99</f>
        <v>0</v>
      </c>
      <c r="Y5" s="7">
        <f>'CAN Residential Assignment'!Y99</f>
        <v>0</v>
      </c>
      <c r="Z5" s="7">
        <f>'CAN Residential Assignment'!Z99</f>
        <v>0</v>
      </c>
      <c r="AA5" s="7">
        <f>'CAN Residential Assignment'!AA99</f>
        <v>0</v>
      </c>
      <c r="AB5" s="7">
        <f>'CAN Residential Assignment'!AB99</f>
        <v>0</v>
      </c>
      <c r="AC5" s="7">
        <f>'CAN Residential Assignment'!AC99</f>
        <v>0</v>
      </c>
      <c r="AD5" s="7">
        <f>'CAN Residential Assignment'!AD99</f>
        <v>0</v>
      </c>
      <c r="AE5" s="7">
        <f>'CAN Residential Assignment'!AE99</f>
        <v>0</v>
      </c>
      <c r="AF5" s="7">
        <f>'CAN Residential Assignment'!AF99</f>
        <v>0</v>
      </c>
      <c r="AG5" s="7">
        <f>'CAN Residential Assignment'!AG99</f>
        <v>0</v>
      </c>
      <c r="AH5" s="7">
        <f>'CAN Residential Assignment'!AH99</f>
        <v>0</v>
      </c>
      <c r="AI5" s="7">
        <f>'CAN Residential Assignment'!AI99</f>
        <v>0</v>
      </c>
      <c r="AJ5" s="7">
        <f>'CAN Residential Assignment'!AJ99</f>
        <v>0</v>
      </c>
      <c r="AK5" s="7">
        <f>'CAN Residential Assignment'!AK99</f>
        <v>0</v>
      </c>
    </row>
    <row r="6" spans="1:39" x14ac:dyDescent="0.35">
      <c r="A6" s="1" t="s">
        <v>33</v>
      </c>
      <c r="B6" s="7">
        <f>'CAN Residential Assignment'!B100</f>
        <v>0</v>
      </c>
      <c r="C6" s="7">
        <f>'CAN Residential Assignment'!C100</f>
        <v>0</v>
      </c>
      <c r="D6" s="7">
        <f>'CAN Residential Assignment'!D100</f>
        <v>0</v>
      </c>
      <c r="E6" s="7">
        <f>'CAN Residential Assignment'!E100</f>
        <v>0</v>
      </c>
      <c r="F6" s="7">
        <f>'CAN Residential Assignment'!F100</f>
        <v>0</v>
      </c>
      <c r="G6" s="7">
        <f>'CAN Residential Assignment'!G100</f>
        <v>0</v>
      </c>
      <c r="H6" s="7">
        <f>'CAN Residential Assignment'!H100</f>
        <v>0</v>
      </c>
      <c r="I6" s="7">
        <f>'CAN Residential Assignment'!I100</f>
        <v>0</v>
      </c>
      <c r="J6" s="7">
        <f>'CAN Residential Assignment'!J100</f>
        <v>0</v>
      </c>
      <c r="K6" s="7">
        <f>'CAN Residential Assignment'!K100</f>
        <v>0</v>
      </c>
      <c r="L6" s="7">
        <f>'CAN Residential Assignment'!L100</f>
        <v>0</v>
      </c>
      <c r="M6" s="7">
        <f>'CAN Residential Assignment'!M100</f>
        <v>0</v>
      </c>
      <c r="N6" s="7">
        <f>'CAN Residential Assignment'!N100</f>
        <v>0</v>
      </c>
      <c r="O6" s="7">
        <f>'CAN Residential Assignment'!O100</f>
        <v>0</v>
      </c>
      <c r="P6" s="7">
        <f>'CAN Residential Assignment'!P100</f>
        <v>0</v>
      </c>
      <c r="Q6" s="7">
        <f>'CAN Residential Assignment'!Q100</f>
        <v>0</v>
      </c>
      <c r="R6" s="7">
        <f>'CAN Residential Assignment'!R100</f>
        <v>0</v>
      </c>
      <c r="S6" s="7">
        <f>'CAN Residential Assignment'!S100</f>
        <v>0</v>
      </c>
      <c r="T6" s="7">
        <f>'CAN Residential Assignment'!T100</f>
        <v>0</v>
      </c>
      <c r="U6" s="7">
        <f>'CAN Residential Assignment'!U100</f>
        <v>0</v>
      </c>
      <c r="V6" s="7">
        <f>'CAN Residential Assignment'!V100</f>
        <v>0</v>
      </c>
      <c r="W6" s="7">
        <f>'CAN Residential Assignment'!W100</f>
        <v>0</v>
      </c>
      <c r="X6" s="7">
        <f>'CAN Residential Assignment'!X100</f>
        <v>0</v>
      </c>
      <c r="Y6" s="7">
        <f>'CAN Residential Assignment'!Y100</f>
        <v>0</v>
      </c>
      <c r="Z6" s="7">
        <f>'CAN Residential Assignment'!Z100</f>
        <v>0</v>
      </c>
      <c r="AA6" s="7">
        <f>'CAN Residential Assignment'!AA100</f>
        <v>0</v>
      </c>
      <c r="AB6" s="7">
        <f>'CAN Residential Assignment'!AB100</f>
        <v>0</v>
      </c>
      <c r="AC6" s="7">
        <f>'CAN Residential Assignment'!AC100</f>
        <v>0</v>
      </c>
      <c r="AD6" s="7">
        <f>'CAN Residential Assignment'!AD100</f>
        <v>0</v>
      </c>
      <c r="AE6" s="7">
        <f>'CAN Residential Assignment'!AE100</f>
        <v>0</v>
      </c>
      <c r="AF6" s="7">
        <f>'CAN Residential Assignment'!AF100</f>
        <v>0</v>
      </c>
      <c r="AG6" s="7">
        <f>'CAN Residential Assignment'!AG100</f>
        <v>0</v>
      </c>
      <c r="AH6" s="7">
        <f>'CAN Residential Assignment'!AH100</f>
        <v>0</v>
      </c>
      <c r="AI6" s="7">
        <f>'CAN Residential Assignment'!AI100</f>
        <v>0</v>
      </c>
      <c r="AJ6" s="7">
        <f>'CAN Residential Assignment'!AJ100</f>
        <v>0</v>
      </c>
      <c r="AK6" s="7">
        <f>'CAN Residential Assignment'!AK100</f>
        <v>0</v>
      </c>
    </row>
    <row r="7" spans="1:39" x14ac:dyDescent="0.35">
      <c r="A7" s="1" t="s">
        <v>34</v>
      </c>
      <c r="B7" s="7">
        <f>'CAN Residential Assignment'!B101</f>
        <v>0</v>
      </c>
      <c r="C7" s="7">
        <f>'CAN Residential Assignment'!C101</f>
        <v>0</v>
      </c>
      <c r="D7" s="7">
        <f>'CAN Residential Assignment'!D101</f>
        <v>0</v>
      </c>
      <c r="E7" s="7">
        <f>'CAN Residential Assignment'!E101</f>
        <v>0</v>
      </c>
      <c r="F7" s="7">
        <f>'CAN Residential Assignment'!F101</f>
        <v>0</v>
      </c>
      <c r="G7" s="7">
        <f>'CAN Residential Assignment'!G101</f>
        <v>0</v>
      </c>
      <c r="H7" s="7">
        <f>'CAN Residential Assignment'!H101</f>
        <v>0</v>
      </c>
      <c r="I7" s="7">
        <f>'CAN Residential Assignment'!I101</f>
        <v>0</v>
      </c>
      <c r="J7" s="7">
        <f>'CAN Residential Assignment'!J101</f>
        <v>0</v>
      </c>
      <c r="K7" s="7">
        <f>'CAN Residential Assignment'!K101</f>
        <v>0</v>
      </c>
      <c r="L7" s="7">
        <f>'CAN Residential Assignment'!L101</f>
        <v>0</v>
      </c>
      <c r="M7" s="7">
        <f>'CAN Residential Assignment'!M101</f>
        <v>0</v>
      </c>
      <c r="N7" s="7">
        <f>'CAN Residential Assignment'!N101</f>
        <v>0</v>
      </c>
      <c r="O7" s="7">
        <f>'CAN Residential Assignment'!O101</f>
        <v>0</v>
      </c>
      <c r="P7" s="7">
        <f>'CAN Residential Assignment'!P101</f>
        <v>0</v>
      </c>
      <c r="Q7" s="7">
        <f>'CAN Residential Assignment'!Q101</f>
        <v>0</v>
      </c>
      <c r="R7" s="7">
        <f>'CAN Residential Assignment'!R101</f>
        <v>0</v>
      </c>
      <c r="S7" s="7">
        <f>'CAN Residential Assignment'!S101</f>
        <v>0</v>
      </c>
      <c r="T7" s="7">
        <f>'CAN Residential Assignment'!T101</f>
        <v>0</v>
      </c>
      <c r="U7" s="7">
        <f>'CAN Residential Assignment'!U101</f>
        <v>0</v>
      </c>
      <c r="V7" s="7">
        <f>'CAN Residential Assignment'!V101</f>
        <v>0</v>
      </c>
      <c r="W7" s="7">
        <f>'CAN Residential Assignment'!W101</f>
        <v>0</v>
      </c>
      <c r="X7" s="7">
        <f>'CAN Residential Assignment'!X101</f>
        <v>0</v>
      </c>
      <c r="Y7" s="7">
        <f>'CAN Residential Assignment'!Y101</f>
        <v>0</v>
      </c>
      <c r="Z7" s="7">
        <f>'CAN Residential Assignment'!Z101</f>
        <v>0</v>
      </c>
      <c r="AA7" s="7">
        <f>'CAN Residential Assignment'!AA101</f>
        <v>0</v>
      </c>
      <c r="AB7" s="7">
        <f>'CAN Residential Assignment'!AB101</f>
        <v>0</v>
      </c>
      <c r="AC7" s="7">
        <f>'CAN Residential Assignment'!AC101</f>
        <v>0</v>
      </c>
      <c r="AD7" s="7">
        <f>'CAN Residential Assignment'!AD101</f>
        <v>0</v>
      </c>
      <c r="AE7" s="7">
        <f>'CAN Residential Assignment'!AE101</f>
        <v>0</v>
      </c>
      <c r="AF7" s="7">
        <f>'CAN Residential Assignment'!AF101</f>
        <v>0</v>
      </c>
      <c r="AG7" s="7">
        <f>'CAN Residential Assignment'!AG101</f>
        <v>0</v>
      </c>
      <c r="AH7" s="7">
        <f>'CAN Residential Assignment'!AH101</f>
        <v>0</v>
      </c>
      <c r="AI7" s="7">
        <f>'CAN Residential Assignment'!AI101</f>
        <v>0</v>
      </c>
      <c r="AJ7" s="7">
        <f>'CAN Residential Assignment'!AJ101</f>
        <v>0</v>
      </c>
      <c r="AK7" s="7">
        <f>'CAN Residential Assignment'!AK101</f>
        <v>0</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M7"/>
  <sheetViews>
    <sheetView workbookViewId="0">
      <pane xSplit="1" ySplit="1" topLeftCell="B2" activePane="bottomRight" state="frozen"/>
      <selection pane="topRight"/>
      <selection pane="bottomLeft"/>
      <selection pane="bottomRight"/>
    </sheetView>
  </sheetViews>
  <sheetFormatPr defaultColWidth="8.81640625" defaultRowHeight="14.5" x14ac:dyDescent="0.35"/>
  <cols>
    <col min="1" max="1" width="25.81640625" customWidth="1"/>
    <col min="2" max="2" width="11.81640625" bestFit="1" customWidth="1"/>
  </cols>
  <sheetData>
    <row r="1" spans="1:39" x14ac:dyDescent="0.35">
      <c r="A1" s="1" t="s">
        <v>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x14ac:dyDescent="0.35">
      <c r="A2" s="1" t="s">
        <v>29</v>
      </c>
      <c r="B2" s="7">
        <f>'CAN Residential Assignment'!B105</f>
        <v>152334130452128.66</v>
      </c>
      <c r="C2" s="7">
        <f>'CAN Residential Assignment'!C105</f>
        <v>153002027312295.25</v>
      </c>
      <c r="D2" s="7">
        <f>'CAN Residential Assignment'!D105</f>
        <v>153648465638801.84</v>
      </c>
      <c r="E2" s="7">
        <f>'CAN Residential Assignment'!E105</f>
        <v>154238575314451.03</v>
      </c>
      <c r="F2" s="7">
        <f>'CAN Residential Assignment'!F105</f>
        <v>154809908773147.72</v>
      </c>
      <c r="G2" s="7">
        <f>'CAN Residential Assignment'!G105</f>
        <v>155373195281721.97</v>
      </c>
      <c r="H2" s="7">
        <f>'CAN Residential Assignment'!H105</f>
        <v>155982081174323.63</v>
      </c>
      <c r="I2" s="7">
        <f>'CAN Residential Assignment'!I105</f>
        <v>156607060967170.25</v>
      </c>
      <c r="J2" s="7">
        <f>'CAN Residential Assignment'!J105</f>
        <v>157242770026846.88</v>
      </c>
      <c r="K2" s="7">
        <f>'CAN Residential Assignment'!K105</f>
        <v>157891890670060.97</v>
      </c>
      <c r="L2" s="7">
        <f>'CAN Residential Assignment'!L105</f>
        <v>158551740580105.06</v>
      </c>
      <c r="M2" s="7">
        <f>'CAN Residential Assignment'!M105</f>
        <v>159225002073686.59</v>
      </c>
      <c r="N2" s="7">
        <f>'CAN Residential Assignment'!N105</f>
        <v>159906310517390.66</v>
      </c>
      <c r="O2" s="7">
        <f>'CAN Residential Assignment'!O105</f>
        <v>160601030544632.19</v>
      </c>
      <c r="P2" s="7">
        <f>'CAN Residential Assignment'!P105</f>
        <v>161295750571873.75</v>
      </c>
      <c r="Q2" s="7">
        <f>'CAN Residential Assignment'!Q105</f>
        <v>162001199865945.25</v>
      </c>
      <c r="R2" s="7">
        <f>'CAN Residential Assignment'!R105</f>
        <v>162717378426846.75</v>
      </c>
      <c r="S2" s="7">
        <f>'CAN Residential Assignment'!S105</f>
        <v>163430874671040.75</v>
      </c>
      <c r="T2" s="7">
        <f>'CAN Residential Assignment'!T105</f>
        <v>164152417865357.28</v>
      </c>
      <c r="U2" s="7">
        <f>'CAN Residential Assignment'!U105</f>
        <v>164876643376381.25</v>
      </c>
      <c r="V2" s="7">
        <f>'CAN Residential Assignment'!V105</f>
        <v>165606233520820.25</v>
      </c>
      <c r="W2" s="7">
        <f>'CAN Residential Assignment'!W105</f>
        <v>166341188298674.22</v>
      </c>
      <c r="X2" s="7">
        <f>'CAN Residential Assignment'!X105</f>
        <v>167081507709943.19</v>
      </c>
      <c r="Y2" s="7">
        <f>'CAN Residential Assignment'!Y105</f>
        <v>167821827121212.19</v>
      </c>
      <c r="Z2" s="7">
        <f>'CAN Residential Assignment'!Z105</f>
        <v>168562146532481.13</v>
      </c>
      <c r="AA2" s="7">
        <f>'CAN Residential Assignment'!AA105</f>
        <v>169305148260457.63</v>
      </c>
      <c r="AB2" s="7">
        <f>'CAN Residential Assignment'!AB105</f>
        <v>170019717431334.75</v>
      </c>
      <c r="AC2" s="7">
        <f>'CAN Residential Assignment'!AC105</f>
        <v>170752477586428</v>
      </c>
      <c r="AD2" s="7">
        <f>'CAN Residential Assignment'!AD105</f>
        <v>171485237741521.25</v>
      </c>
      <c r="AE2" s="7">
        <f>'CAN Residential Assignment'!AE105</f>
        <v>172217997896614.5</v>
      </c>
      <c r="AF2" s="7">
        <f>'CAN Residential Assignment'!AF105</f>
        <v>172950758051707.75</v>
      </c>
      <c r="AG2" s="7">
        <f>'CAN Residential Assignment'!AG105</f>
        <v>173683518206801.25</v>
      </c>
      <c r="AH2" s="7">
        <f>'CAN Residential Assignment'!AH105</f>
        <v>174416278361894.5</v>
      </c>
      <c r="AI2" s="7">
        <f>'CAN Residential Assignment'!AI105</f>
        <v>175149038516987.75</v>
      </c>
      <c r="AJ2" s="7">
        <f>'CAN Residential Assignment'!AJ105</f>
        <v>175881798672081</v>
      </c>
      <c r="AK2" s="7">
        <f>'CAN Residential Assignment'!AK105</f>
        <v>176614558827174.25</v>
      </c>
    </row>
    <row r="3" spans="1:39" x14ac:dyDescent="0.35">
      <c r="A3" s="1" t="s">
        <v>30</v>
      </c>
      <c r="B3" s="7">
        <f>'CAN Residential Assignment'!B106</f>
        <v>0</v>
      </c>
      <c r="C3" s="7">
        <f>'CAN Residential Assignment'!C106</f>
        <v>0</v>
      </c>
      <c r="D3" s="7">
        <f>'CAN Residential Assignment'!D106</f>
        <v>0</v>
      </c>
      <c r="E3" s="7">
        <f>'CAN Residential Assignment'!E106</f>
        <v>0</v>
      </c>
      <c r="F3" s="7">
        <f>'CAN Residential Assignment'!F106</f>
        <v>0</v>
      </c>
      <c r="G3" s="7">
        <f>'CAN Residential Assignment'!G106</f>
        <v>0</v>
      </c>
      <c r="H3" s="7">
        <f>'CAN Residential Assignment'!H106</f>
        <v>0</v>
      </c>
      <c r="I3" s="7">
        <f>'CAN Residential Assignment'!I106</f>
        <v>0</v>
      </c>
      <c r="J3" s="7">
        <f>'CAN Residential Assignment'!J106</f>
        <v>0</v>
      </c>
      <c r="K3" s="7">
        <f>'CAN Residential Assignment'!K106</f>
        <v>0</v>
      </c>
      <c r="L3" s="7">
        <f>'CAN Residential Assignment'!L106</f>
        <v>0</v>
      </c>
      <c r="M3" s="7">
        <f>'CAN Residential Assignment'!M106</f>
        <v>0</v>
      </c>
      <c r="N3" s="7">
        <f>'CAN Residential Assignment'!N106</f>
        <v>0</v>
      </c>
      <c r="O3" s="7">
        <f>'CAN Residential Assignment'!O106</f>
        <v>0</v>
      </c>
      <c r="P3" s="7">
        <f>'CAN Residential Assignment'!P106</f>
        <v>0</v>
      </c>
      <c r="Q3" s="7">
        <f>'CAN Residential Assignment'!Q106</f>
        <v>0</v>
      </c>
      <c r="R3" s="7">
        <f>'CAN Residential Assignment'!R106</f>
        <v>0</v>
      </c>
      <c r="S3" s="7">
        <f>'CAN Residential Assignment'!S106</f>
        <v>0</v>
      </c>
      <c r="T3" s="7">
        <f>'CAN Residential Assignment'!T106</f>
        <v>0</v>
      </c>
      <c r="U3" s="7">
        <f>'CAN Residential Assignment'!U106</f>
        <v>0</v>
      </c>
      <c r="V3" s="7">
        <f>'CAN Residential Assignment'!V106</f>
        <v>0</v>
      </c>
      <c r="W3" s="7">
        <f>'CAN Residential Assignment'!W106</f>
        <v>0</v>
      </c>
      <c r="X3" s="7">
        <f>'CAN Residential Assignment'!X106</f>
        <v>0</v>
      </c>
      <c r="Y3" s="7">
        <f>'CAN Residential Assignment'!Y106</f>
        <v>0</v>
      </c>
      <c r="Z3" s="7">
        <f>'CAN Residential Assignment'!Z106</f>
        <v>0</v>
      </c>
      <c r="AA3" s="7">
        <f>'CAN Residential Assignment'!AA106</f>
        <v>0</v>
      </c>
      <c r="AB3" s="7">
        <f>'CAN Residential Assignment'!AB106</f>
        <v>0</v>
      </c>
      <c r="AC3" s="7">
        <f>'CAN Residential Assignment'!AC106</f>
        <v>0</v>
      </c>
      <c r="AD3" s="7">
        <f>'CAN Residential Assignment'!AD106</f>
        <v>0</v>
      </c>
      <c r="AE3" s="7">
        <f>'CAN Residential Assignment'!AE106</f>
        <v>0</v>
      </c>
      <c r="AF3" s="7">
        <f>'CAN Residential Assignment'!AF106</f>
        <v>0</v>
      </c>
      <c r="AG3" s="7">
        <f>'CAN Residential Assignment'!AG106</f>
        <v>0</v>
      </c>
      <c r="AH3" s="7">
        <f>'CAN Residential Assignment'!AH106</f>
        <v>0</v>
      </c>
      <c r="AI3" s="7">
        <f>'CAN Residential Assignment'!AI106</f>
        <v>0</v>
      </c>
      <c r="AJ3" s="7">
        <f>'CAN Residential Assignment'!AJ106</f>
        <v>0</v>
      </c>
      <c r="AK3" s="7">
        <f>'CAN Residential Assignment'!AK106</f>
        <v>0</v>
      </c>
    </row>
    <row r="4" spans="1:39" x14ac:dyDescent="0.35">
      <c r="A4" s="1" t="s">
        <v>31</v>
      </c>
      <c r="B4" s="7">
        <f>'CAN Residential Assignment'!B107</f>
        <v>185550831014151.88</v>
      </c>
      <c r="C4" s="7">
        <f>'CAN Residential Assignment'!C107</f>
        <v>187732646754560.38</v>
      </c>
      <c r="D4" s="7">
        <f>'CAN Residential Assignment'!D107</f>
        <v>189544572357160.09</v>
      </c>
      <c r="E4" s="7">
        <f>'CAN Residential Assignment'!E107</f>
        <v>191144749257680.81</v>
      </c>
      <c r="F4" s="7">
        <f>'CAN Residential Assignment'!F107</f>
        <v>192586784722471.72</v>
      </c>
      <c r="G4" s="7">
        <f>'CAN Residential Assignment'!G107</f>
        <v>194018098733992.78</v>
      </c>
      <c r="H4" s="7">
        <f>'CAN Residential Assignment'!H107</f>
        <v>195371682209307.63</v>
      </c>
      <c r="I4" s="7">
        <f>'CAN Residential Assignment'!I107</f>
        <v>196655576238368.69</v>
      </c>
      <c r="J4" s="7">
        <f>'CAN Residential Assignment'!J107</f>
        <v>197872461184493.31</v>
      </c>
      <c r="K4" s="7">
        <f>'CAN Residential Assignment'!K107</f>
        <v>199041099590903.75</v>
      </c>
      <c r="L4" s="7">
        <f>'CAN Residential Assignment'!L107</f>
        <v>200164171820917.5</v>
      </c>
      <c r="M4" s="7">
        <f>'CAN Residential Assignment'!M107</f>
        <v>201230956421264.63</v>
      </c>
      <c r="N4" s="7">
        <f>'CAN Residential Assignment'!N107</f>
        <v>202244133755262.69</v>
      </c>
      <c r="O4" s="7">
        <f>'CAN Residential Assignment'!O107</f>
        <v>203203703822911.66</v>
      </c>
      <c r="P4" s="7">
        <f>'CAN Residential Assignment'!P107</f>
        <v>204106986260894.03</v>
      </c>
      <c r="Q4" s="7">
        <f>'CAN Residential Assignment'!Q107</f>
        <v>204956661432527.34</v>
      </c>
      <c r="R4" s="7">
        <f>'CAN Residential Assignment'!R107</f>
        <v>205750048974494.06</v>
      </c>
      <c r="S4" s="7">
        <f>'CAN Residential Assignment'!S107</f>
        <v>206484468523476.78</v>
      </c>
      <c r="T4" s="7">
        <f>'CAN Residential Assignment'!T107</f>
        <v>207170641532745.28</v>
      </c>
      <c r="U4" s="7">
        <f>'CAN Residential Assignment'!U107</f>
        <v>207805887638982.16</v>
      </c>
      <c r="V4" s="7">
        <f>'CAN Residential Assignment'!V107</f>
        <v>208392887205504.91</v>
      </c>
      <c r="W4" s="7">
        <f>'CAN Residential Assignment'!W107</f>
        <v>208928959868995.94</v>
      </c>
      <c r="X4" s="7">
        <f>'CAN Residential Assignment'!X107</f>
        <v>209422146719407.69</v>
      </c>
      <c r="Y4" s="7">
        <f>'CAN Residential Assignment'!Y107</f>
        <v>209867087030105.25</v>
      </c>
      <c r="Z4" s="7">
        <f>'CAN Residential Assignment'!Z107</f>
        <v>210269141527723.5</v>
      </c>
      <c r="AA4" s="7">
        <f>'CAN Residential Assignment'!AA107</f>
        <v>210630990575579.97</v>
      </c>
      <c r="AB4" s="7">
        <f>'CAN Residential Assignment'!AB107</f>
        <v>211448501387403.75</v>
      </c>
      <c r="AC4" s="7">
        <f>'CAN Residential Assignment'!AC107</f>
        <v>211989642374258.75</v>
      </c>
      <c r="AD4" s="7">
        <f>'CAN Residential Assignment'!AD107</f>
        <v>212530783361113.75</v>
      </c>
      <c r="AE4" s="7">
        <f>'CAN Residential Assignment'!AE107</f>
        <v>213071924347968.63</v>
      </c>
      <c r="AF4" s="7">
        <f>'CAN Residential Assignment'!AF107</f>
        <v>213613065334823.63</v>
      </c>
      <c r="AG4" s="7">
        <f>'CAN Residential Assignment'!AG107</f>
        <v>214154206321678.63</v>
      </c>
      <c r="AH4" s="7">
        <f>'CAN Residential Assignment'!AH107</f>
        <v>214695347308533.5</v>
      </c>
      <c r="AI4" s="7">
        <f>'CAN Residential Assignment'!AI107</f>
        <v>215236488295388.5</v>
      </c>
      <c r="AJ4" s="7">
        <f>'CAN Residential Assignment'!AJ107</f>
        <v>215777629282243.5</v>
      </c>
      <c r="AK4" s="7">
        <f>'CAN Residential Assignment'!AK107</f>
        <v>216318770269098.38</v>
      </c>
    </row>
    <row r="5" spans="1:39" x14ac:dyDescent="0.35">
      <c r="A5" s="1" t="s">
        <v>32</v>
      </c>
      <c r="B5" s="7">
        <f>'CAN Residential Assignment'!B108</f>
        <v>0</v>
      </c>
      <c r="C5" s="7">
        <f>'CAN Residential Assignment'!C108</f>
        <v>0</v>
      </c>
      <c r="D5" s="7">
        <f>'CAN Residential Assignment'!D108</f>
        <v>0</v>
      </c>
      <c r="E5" s="7">
        <f>'CAN Residential Assignment'!E108</f>
        <v>0</v>
      </c>
      <c r="F5" s="7">
        <f>'CAN Residential Assignment'!F108</f>
        <v>0</v>
      </c>
      <c r="G5" s="7">
        <f>'CAN Residential Assignment'!G108</f>
        <v>0</v>
      </c>
      <c r="H5" s="7">
        <f>'CAN Residential Assignment'!H108</f>
        <v>0</v>
      </c>
      <c r="I5" s="7">
        <f>'CAN Residential Assignment'!I108</f>
        <v>0</v>
      </c>
      <c r="J5" s="7">
        <f>'CAN Residential Assignment'!J108</f>
        <v>0</v>
      </c>
      <c r="K5" s="7">
        <f>'CAN Residential Assignment'!K108</f>
        <v>0</v>
      </c>
      <c r="L5" s="7">
        <f>'CAN Residential Assignment'!L108</f>
        <v>0</v>
      </c>
      <c r="M5" s="7">
        <f>'CAN Residential Assignment'!M108</f>
        <v>0</v>
      </c>
      <c r="N5" s="7">
        <f>'CAN Residential Assignment'!N108</f>
        <v>0</v>
      </c>
      <c r="O5" s="7">
        <f>'CAN Residential Assignment'!O108</f>
        <v>0</v>
      </c>
      <c r="P5" s="7">
        <f>'CAN Residential Assignment'!P108</f>
        <v>0</v>
      </c>
      <c r="Q5" s="7">
        <f>'CAN Residential Assignment'!Q108</f>
        <v>0</v>
      </c>
      <c r="R5" s="7">
        <f>'CAN Residential Assignment'!R108</f>
        <v>0</v>
      </c>
      <c r="S5" s="7">
        <f>'CAN Residential Assignment'!S108</f>
        <v>0</v>
      </c>
      <c r="T5" s="7">
        <f>'CAN Residential Assignment'!T108</f>
        <v>0</v>
      </c>
      <c r="U5" s="7">
        <f>'CAN Residential Assignment'!U108</f>
        <v>0</v>
      </c>
      <c r="V5" s="7">
        <f>'CAN Residential Assignment'!V108</f>
        <v>0</v>
      </c>
      <c r="W5" s="7">
        <f>'CAN Residential Assignment'!W108</f>
        <v>0</v>
      </c>
      <c r="X5" s="7">
        <f>'CAN Residential Assignment'!X108</f>
        <v>0</v>
      </c>
      <c r="Y5" s="7">
        <f>'CAN Residential Assignment'!Y108</f>
        <v>0</v>
      </c>
      <c r="Z5" s="7">
        <f>'CAN Residential Assignment'!Z108</f>
        <v>0</v>
      </c>
      <c r="AA5" s="7">
        <f>'CAN Residential Assignment'!AA108</f>
        <v>0</v>
      </c>
      <c r="AB5" s="7">
        <f>'CAN Residential Assignment'!AB108</f>
        <v>0</v>
      </c>
      <c r="AC5" s="7">
        <f>'CAN Residential Assignment'!AC108</f>
        <v>0</v>
      </c>
      <c r="AD5" s="7">
        <f>'CAN Residential Assignment'!AD108</f>
        <v>0</v>
      </c>
      <c r="AE5" s="7">
        <f>'CAN Residential Assignment'!AE108</f>
        <v>0</v>
      </c>
      <c r="AF5" s="7">
        <f>'CAN Residential Assignment'!AF108</f>
        <v>0</v>
      </c>
      <c r="AG5" s="7">
        <f>'CAN Residential Assignment'!AG108</f>
        <v>0</v>
      </c>
      <c r="AH5" s="7">
        <f>'CAN Residential Assignment'!AH108</f>
        <v>0</v>
      </c>
      <c r="AI5" s="7">
        <f>'CAN Residential Assignment'!AI108</f>
        <v>0</v>
      </c>
      <c r="AJ5" s="7">
        <f>'CAN Residential Assignment'!AJ108</f>
        <v>0</v>
      </c>
      <c r="AK5" s="7">
        <f>'CAN Residential Assignment'!AK108</f>
        <v>0</v>
      </c>
    </row>
    <row r="6" spans="1:39" x14ac:dyDescent="0.35">
      <c r="A6" s="1" t="s">
        <v>33</v>
      </c>
      <c r="B6" s="7">
        <f>'CAN Residential Assignment'!B109</f>
        <v>0</v>
      </c>
      <c r="C6" s="7">
        <f>'CAN Residential Assignment'!C109</f>
        <v>0</v>
      </c>
      <c r="D6" s="7">
        <f>'CAN Residential Assignment'!D109</f>
        <v>0</v>
      </c>
      <c r="E6" s="7">
        <f>'CAN Residential Assignment'!E109</f>
        <v>0</v>
      </c>
      <c r="F6" s="7">
        <f>'CAN Residential Assignment'!F109</f>
        <v>0</v>
      </c>
      <c r="G6" s="7">
        <f>'CAN Residential Assignment'!G109</f>
        <v>0</v>
      </c>
      <c r="H6" s="7">
        <f>'CAN Residential Assignment'!H109</f>
        <v>0</v>
      </c>
      <c r="I6" s="7">
        <f>'CAN Residential Assignment'!I109</f>
        <v>0</v>
      </c>
      <c r="J6" s="7">
        <f>'CAN Residential Assignment'!J109</f>
        <v>0</v>
      </c>
      <c r="K6" s="7">
        <f>'CAN Residential Assignment'!K109</f>
        <v>0</v>
      </c>
      <c r="L6" s="7">
        <f>'CAN Residential Assignment'!L109</f>
        <v>0</v>
      </c>
      <c r="M6" s="7">
        <f>'CAN Residential Assignment'!M109</f>
        <v>0</v>
      </c>
      <c r="N6" s="7">
        <f>'CAN Residential Assignment'!N109</f>
        <v>0</v>
      </c>
      <c r="O6" s="7">
        <f>'CAN Residential Assignment'!O109</f>
        <v>0</v>
      </c>
      <c r="P6" s="7">
        <f>'CAN Residential Assignment'!P109</f>
        <v>0</v>
      </c>
      <c r="Q6" s="7">
        <f>'CAN Residential Assignment'!Q109</f>
        <v>0</v>
      </c>
      <c r="R6" s="7">
        <f>'CAN Residential Assignment'!R109</f>
        <v>0</v>
      </c>
      <c r="S6" s="7">
        <f>'CAN Residential Assignment'!S109</f>
        <v>0</v>
      </c>
      <c r="T6" s="7">
        <f>'CAN Residential Assignment'!T109</f>
        <v>0</v>
      </c>
      <c r="U6" s="7">
        <f>'CAN Residential Assignment'!U109</f>
        <v>0</v>
      </c>
      <c r="V6" s="7">
        <f>'CAN Residential Assignment'!V109</f>
        <v>0</v>
      </c>
      <c r="W6" s="7">
        <f>'CAN Residential Assignment'!W109</f>
        <v>0</v>
      </c>
      <c r="X6" s="7">
        <f>'CAN Residential Assignment'!X109</f>
        <v>0</v>
      </c>
      <c r="Y6" s="7">
        <f>'CAN Residential Assignment'!Y109</f>
        <v>0</v>
      </c>
      <c r="Z6" s="7">
        <f>'CAN Residential Assignment'!Z109</f>
        <v>0</v>
      </c>
      <c r="AA6" s="7">
        <f>'CAN Residential Assignment'!AA109</f>
        <v>0</v>
      </c>
      <c r="AB6" s="7">
        <f>'CAN Residential Assignment'!AB109</f>
        <v>0</v>
      </c>
      <c r="AC6" s="7">
        <f>'CAN Residential Assignment'!AC109</f>
        <v>0</v>
      </c>
      <c r="AD6" s="7">
        <f>'CAN Residential Assignment'!AD109</f>
        <v>0</v>
      </c>
      <c r="AE6" s="7">
        <f>'CAN Residential Assignment'!AE109</f>
        <v>0</v>
      </c>
      <c r="AF6" s="7">
        <f>'CAN Residential Assignment'!AF109</f>
        <v>0</v>
      </c>
      <c r="AG6" s="7">
        <f>'CAN Residential Assignment'!AG109</f>
        <v>0</v>
      </c>
      <c r="AH6" s="7">
        <f>'CAN Residential Assignment'!AH109</f>
        <v>0</v>
      </c>
      <c r="AI6" s="7">
        <f>'CAN Residential Assignment'!AI109</f>
        <v>0</v>
      </c>
      <c r="AJ6" s="7">
        <f>'CAN Residential Assignment'!AJ109</f>
        <v>0</v>
      </c>
      <c r="AK6" s="7">
        <f>'CAN Residential Assignment'!AK109</f>
        <v>0</v>
      </c>
    </row>
    <row r="7" spans="1:39" x14ac:dyDescent="0.35">
      <c r="A7" s="1" t="s">
        <v>34</v>
      </c>
      <c r="B7" s="7">
        <f>'CAN Residential Assignment'!B110</f>
        <v>0</v>
      </c>
      <c r="C7" s="7">
        <f>'CAN Residential Assignment'!C110</f>
        <v>0</v>
      </c>
      <c r="D7" s="7">
        <f>'CAN Residential Assignment'!D110</f>
        <v>0</v>
      </c>
      <c r="E7" s="7">
        <f>'CAN Residential Assignment'!E110</f>
        <v>0</v>
      </c>
      <c r="F7" s="7">
        <f>'CAN Residential Assignment'!F110</f>
        <v>0</v>
      </c>
      <c r="G7" s="7">
        <f>'CAN Residential Assignment'!G110</f>
        <v>0</v>
      </c>
      <c r="H7" s="7">
        <f>'CAN Residential Assignment'!H110</f>
        <v>0</v>
      </c>
      <c r="I7" s="7">
        <f>'CAN Residential Assignment'!I110</f>
        <v>0</v>
      </c>
      <c r="J7" s="7">
        <f>'CAN Residential Assignment'!J110</f>
        <v>0</v>
      </c>
      <c r="K7" s="7">
        <f>'CAN Residential Assignment'!K110</f>
        <v>0</v>
      </c>
      <c r="L7" s="7">
        <f>'CAN Residential Assignment'!L110</f>
        <v>0</v>
      </c>
      <c r="M7" s="7">
        <f>'CAN Residential Assignment'!M110</f>
        <v>0</v>
      </c>
      <c r="N7" s="7">
        <f>'CAN Residential Assignment'!N110</f>
        <v>0</v>
      </c>
      <c r="O7" s="7">
        <f>'CAN Residential Assignment'!O110</f>
        <v>0</v>
      </c>
      <c r="P7" s="7">
        <f>'CAN Residential Assignment'!P110</f>
        <v>0</v>
      </c>
      <c r="Q7" s="7">
        <f>'CAN Residential Assignment'!Q110</f>
        <v>0</v>
      </c>
      <c r="R7" s="7">
        <f>'CAN Residential Assignment'!R110</f>
        <v>0</v>
      </c>
      <c r="S7" s="7">
        <f>'CAN Residential Assignment'!S110</f>
        <v>0</v>
      </c>
      <c r="T7" s="7">
        <f>'CAN Residential Assignment'!T110</f>
        <v>0</v>
      </c>
      <c r="U7" s="7">
        <f>'CAN Residential Assignment'!U110</f>
        <v>0</v>
      </c>
      <c r="V7" s="7">
        <f>'CAN Residential Assignment'!V110</f>
        <v>0</v>
      </c>
      <c r="W7" s="7">
        <f>'CAN Residential Assignment'!W110</f>
        <v>0</v>
      </c>
      <c r="X7" s="7">
        <f>'CAN Residential Assignment'!X110</f>
        <v>0</v>
      </c>
      <c r="Y7" s="7">
        <f>'CAN Residential Assignment'!Y110</f>
        <v>0</v>
      </c>
      <c r="Z7" s="7">
        <f>'CAN Residential Assignment'!Z110</f>
        <v>0</v>
      </c>
      <c r="AA7" s="7">
        <f>'CAN Residential Assignment'!AA110</f>
        <v>0</v>
      </c>
      <c r="AB7" s="7">
        <f>'CAN Residential Assignment'!AB110</f>
        <v>0</v>
      </c>
      <c r="AC7" s="7">
        <f>'CAN Residential Assignment'!AC110</f>
        <v>0</v>
      </c>
      <c r="AD7" s="7">
        <f>'CAN Residential Assignment'!AD110</f>
        <v>0</v>
      </c>
      <c r="AE7" s="7">
        <f>'CAN Residential Assignment'!AE110</f>
        <v>0</v>
      </c>
      <c r="AF7" s="7">
        <f>'CAN Residential Assignment'!AF110</f>
        <v>0</v>
      </c>
      <c r="AG7" s="7">
        <f>'CAN Residential Assignment'!AG110</f>
        <v>0</v>
      </c>
      <c r="AH7" s="7">
        <f>'CAN Residential Assignment'!AH110</f>
        <v>0</v>
      </c>
      <c r="AI7" s="7">
        <f>'CAN Residential Assignment'!AI110</f>
        <v>0</v>
      </c>
      <c r="AJ7" s="7">
        <f>'CAN Residential Assignment'!AJ110</f>
        <v>0</v>
      </c>
      <c r="AK7" s="7">
        <f>'CAN Residential Assignment'!AK110</f>
        <v>0</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M7"/>
  <sheetViews>
    <sheetView workbookViewId="0">
      <pane xSplit="1" ySplit="1" topLeftCell="B2" activePane="bottomRight" state="frozen"/>
      <selection pane="topRight" activeCell="B1" sqref="B1"/>
      <selection pane="bottomLeft" activeCell="A2" sqref="A2"/>
      <selection pane="bottomRight" activeCell="C2" sqref="C2"/>
    </sheetView>
  </sheetViews>
  <sheetFormatPr defaultColWidth="8.81640625" defaultRowHeight="14.5" x14ac:dyDescent="0.35"/>
  <cols>
    <col min="1" max="1" width="25.81640625" customWidth="1"/>
  </cols>
  <sheetData>
    <row r="1" spans="1:39" x14ac:dyDescent="0.35">
      <c r="A1" s="1" t="s">
        <v>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x14ac:dyDescent="0.35">
      <c r="A2" s="1" t="s">
        <v>29</v>
      </c>
      <c r="B2" s="7">
        <f>'CAN Residential Assignment'!B114</f>
        <v>0</v>
      </c>
      <c r="C2" s="7">
        <f>'CAN Residential Assignment'!C114</f>
        <v>0</v>
      </c>
      <c r="D2" s="7">
        <f>'CAN Residential Assignment'!D114</f>
        <v>0</v>
      </c>
      <c r="E2" s="7">
        <f>'CAN Residential Assignment'!E114</f>
        <v>0</v>
      </c>
      <c r="F2" s="7">
        <f>'CAN Residential Assignment'!F114</f>
        <v>0</v>
      </c>
      <c r="G2" s="7">
        <f>'CAN Residential Assignment'!G114</f>
        <v>0</v>
      </c>
      <c r="H2" s="7">
        <f>'CAN Residential Assignment'!H114</f>
        <v>0</v>
      </c>
      <c r="I2" s="7">
        <f>'CAN Residential Assignment'!I114</f>
        <v>0</v>
      </c>
      <c r="J2" s="7">
        <f>'CAN Residential Assignment'!J114</f>
        <v>0</v>
      </c>
      <c r="K2" s="7">
        <f>'CAN Residential Assignment'!K114</f>
        <v>0</v>
      </c>
      <c r="L2" s="7">
        <f>'CAN Residential Assignment'!L114</f>
        <v>0</v>
      </c>
      <c r="M2" s="7">
        <f>'CAN Residential Assignment'!M114</f>
        <v>0</v>
      </c>
      <c r="N2" s="7">
        <f>'CAN Residential Assignment'!N114</f>
        <v>0</v>
      </c>
      <c r="O2" s="7">
        <f>'CAN Residential Assignment'!O114</f>
        <v>0</v>
      </c>
      <c r="P2" s="7">
        <f>'CAN Residential Assignment'!P114</f>
        <v>0</v>
      </c>
      <c r="Q2" s="7">
        <f>'CAN Residential Assignment'!Q114</f>
        <v>0</v>
      </c>
      <c r="R2" s="7">
        <f>'CAN Residential Assignment'!R114</f>
        <v>0</v>
      </c>
      <c r="S2" s="7">
        <f>'CAN Residential Assignment'!S114</f>
        <v>0</v>
      </c>
      <c r="T2" s="7">
        <f>'CAN Residential Assignment'!T114</f>
        <v>0</v>
      </c>
      <c r="U2" s="7">
        <f>'CAN Residential Assignment'!U114</f>
        <v>0</v>
      </c>
      <c r="V2" s="7">
        <f>'CAN Residential Assignment'!V114</f>
        <v>0</v>
      </c>
      <c r="W2" s="7">
        <f>'CAN Residential Assignment'!W114</f>
        <v>0</v>
      </c>
      <c r="X2" s="7">
        <f>'CAN Residential Assignment'!X114</f>
        <v>0</v>
      </c>
      <c r="Y2" s="7">
        <f>'CAN Residential Assignment'!Y114</f>
        <v>0</v>
      </c>
      <c r="Z2" s="7">
        <f>'CAN Residential Assignment'!Z114</f>
        <v>0</v>
      </c>
      <c r="AA2" s="7">
        <f>'CAN Residential Assignment'!AA114</f>
        <v>0</v>
      </c>
      <c r="AB2" s="7">
        <f>'CAN Residential Assignment'!AB114</f>
        <v>0</v>
      </c>
      <c r="AC2" s="7">
        <f>'CAN Residential Assignment'!AC114</f>
        <v>0</v>
      </c>
      <c r="AD2" s="7">
        <f>'CAN Residential Assignment'!AD114</f>
        <v>0</v>
      </c>
      <c r="AE2" s="7">
        <f>'CAN Residential Assignment'!AE114</f>
        <v>0</v>
      </c>
      <c r="AF2" s="7">
        <f>'CAN Residential Assignment'!AF114</f>
        <v>0</v>
      </c>
      <c r="AG2" s="7">
        <f>'CAN Residential Assignment'!AG114</f>
        <v>0</v>
      </c>
      <c r="AH2" s="7">
        <f>'CAN Residential Assignment'!AH114</f>
        <v>0</v>
      </c>
      <c r="AI2" s="7">
        <f>'CAN Residential Assignment'!AI114</f>
        <v>0</v>
      </c>
      <c r="AJ2" s="7">
        <f>'CAN Residential Assignment'!AJ114</f>
        <v>0</v>
      </c>
      <c r="AK2" s="7">
        <f>'CAN Residential Assignment'!AK114</f>
        <v>0</v>
      </c>
    </row>
    <row r="3" spans="1:39" x14ac:dyDescent="0.35">
      <c r="A3" s="1" t="s">
        <v>30</v>
      </c>
      <c r="B3" s="7">
        <f>'CAN Residential Assignment'!B115</f>
        <v>0</v>
      </c>
      <c r="C3" s="7">
        <f>'CAN Residential Assignment'!C115</f>
        <v>0</v>
      </c>
      <c r="D3" s="7">
        <f>'CAN Residential Assignment'!D115</f>
        <v>0</v>
      </c>
      <c r="E3" s="7">
        <f>'CAN Residential Assignment'!E115</f>
        <v>0</v>
      </c>
      <c r="F3" s="7">
        <f>'CAN Residential Assignment'!F115</f>
        <v>0</v>
      </c>
      <c r="G3" s="7">
        <f>'CAN Residential Assignment'!G115</f>
        <v>0</v>
      </c>
      <c r="H3" s="7">
        <f>'CAN Residential Assignment'!H115</f>
        <v>0</v>
      </c>
      <c r="I3" s="7">
        <f>'CAN Residential Assignment'!I115</f>
        <v>0</v>
      </c>
      <c r="J3" s="7">
        <f>'CAN Residential Assignment'!J115</f>
        <v>0</v>
      </c>
      <c r="K3" s="7">
        <f>'CAN Residential Assignment'!K115</f>
        <v>0</v>
      </c>
      <c r="L3" s="7">
        <f>'CAN Residential Assignment'!L115</f>
        <v>0</v>
      </c>
      <c r="M3" s="7">
        <f>'CAN Residential Assignment'!M115</f>
        <v>0</v>
      </c>
      <c r="N3" s="7">
        <f>'CAN Residential Assignment'!N115</f>
        <v>0</v>
      </c>
      <c r="O3" s="7">
        <f>'CAN Residential Assignment'!O115</f>
        <v>0</v>
      </c>
      <c r="P3" s="7">
        <f>'CAN Residential Assignment'!P115</f>
        <v>0</v>
      </c>
      <c r="Q3" s="7">
        <f>'CAN Residential Assignment'!Q115</f>
        <v>0</v>
      </c>
      <c r="R3" s="7">
        <f>'CAN Residential Assignment'!R115</f>
        <v>0</v>
      </c>
      <c r="S3" s="7">
        <f>'CAN Residential Assignment'!S115</f>
        <v>0</v>
      </c>
      <c r="T3" s="7">
        <f>'CAN Residential Assignment'!T115</f>
        <v>0</v>
      </c>
      <c r="U3" s="7">
        <f>'CAN Residential Assignment'!U115</f>
        <v>0</v>
      </c>
      <c r="V3" s="7">
        <f>'CAN Residential Assignment'!V115</f>
        <v>0</v>
      </c>
      <c r="W3" s="7">
        <f>'CAN Residential Assignment'!W115</f>
        <v>0</v>
      </c>
      <c r="X3" s="7">
        <f>'CAN Residential Assignment'!X115</f>
        <v>0</v>
      </c>
      <c r="Y3" s="7">
        <f>'CAN Residential Assignment'!Y115</f>
        <v>0</v>
      </c>
      <c r="Z3" s="7">
        <f>'CAN Residential Assignment'!Z115</f>
        <v>0</v>
      </c>
      <c r="AA3" s="7">
        <f>'CAN Residential Assignment'!AA115</f>
        <v>0</v>
      </c>
      <c r="AB3" s="7">
        <f>'CAN Residential Assignment'!AB115</f>
        <v>0</v>
      </c>
      <c r="AC3" s="7">
        <f>'CAN Residential Assignment'!AC115</f>
        <v>0</v>
      </c>
      <c r="AD3" s="7">
        <f>'CAN Residential Assignment'!AD115</f>
        <v>0</v>
      </c>
      <c r="AE3" s="7">
        <f>'CAN Residential Assignment'!AE115</f>
        <v>0</v>
      </c>
      <c r="AF3" s="7">
        <f>'CAN Residential Assignment'!AF115</f>
        <v>0</v>
      </c>
      <c r="AG3" s="7">
        <f>'CAN Residential Assignment'!AG115</f>
        <v>0</v>
      </c>
      <c r="AH3" s="7">
        <f>'CAN Residential Assignment'!AH115</f>
        <v>0</v>
      </c>
      <c r="AI3" s="7">
        <f>'CAN Residential Assignment'!AI115</f>
        <v>0</v>
      </c>
      <c r="AJ3" s="7">
        <f>'CAN Residential Assignment'!AJ115</f>
        <v>0</v>
      </c>
      <c r="AK3" s="7">
        <f>'CAN Residential Assignment'!AK115</f>
        <v>0</v>
      </c>
    </row>
    <row r="4" spans="1:39" x14ac:dyDescent="0.35">
      <c r="A4" s="1" t="s">
        <v>31</v>
      </c>
      <c r="B4" s="7">
        <f>'CAN Residential Assignment'!B116</f>
        <v>0</v>
      </c>
      <c r="C4" s="7">
        <f>'CAN Residential Assignment'!C116</f>
        <v>0</v>
      </c>
      <c r="D4" s="7">
        <f>'CAN Residential Assignment'!D116</f>
        <v>0</v>
      </c>
      <c r="E4" s="7">
        <f>'CAN Residential Assignment'!E116</f>
        <v>0</v>
      </c>
      <c r="F4" s="7">
        <f>'CAN Residential Assignment'!F116</f>
        <v>0</v>
      </c>
      <c r="G4" s="7">
        <f>'CAN Residential Assignment'!G116</f>
        <v>0</v>
      </c>
      <c r="H4" s="7">
        <f>'CAN Residential Assignment'!H116</f>
        <v>0</v>
      </c>
      <c r="I4" s="7">
        <f>'CAN Residential Assignment'!I116</f>
        <v>0</v>
      </c>
      <c r="J4" s="7">
        <f>'CAN Residential Assignment'!J116</f>
        <v>0</v>
      </c>
      <c r="K4" s="7">
        <f>'CAN Residential Assignment'!K116</f>
        <v>0</v>
      </c>
      <c r="L4" s="7">
        <f>'CAN Residential Assignment'!L116</f>
        <v>0</v>
      </c>
      <c r="M4" s="7">
        <f>'CAN Residential Assignment'!M116</f>
        <v>0</v>
      </c>
      <c r="N4" s="7">
        <f>'CAN Residential Assignment'!N116</f>
        <v>0</v>
      </c>
      <c r="O4" s="7">
        <f>'CAN Residential Assignment'!O116</f>
        <v>0</v>
      </c>
      <c r="P4" s="7">
        <f>'CAN Residential Assignment'!P116</f>
        <v>0</v>
      </c>
      <c r="Q4" s="7">
        <f>'CAN Residential Assignment'!Q116</f>
        <v>0</v>
      </c>
      <c r="R4" s="7">
        <f>'CAN Residential Assignment'!R116</f>
        <v>0</v>
      </c>
      <c r="S4" s="7">
        <f>'CAN Residential Assignment'!S116</f>
        <v>0</v>
      </c>
      <c r="T4" s="7">
        <f>'CAN Residential Assignment'!T116</f>
        <v>0</v>
      </c>
      <c r="U4" s="7">
        <f>'CAN Residential Assignment'!U116</f>
        <v>0</v>
      </c>
      <c r="V4" s="7">
        <f>'CAN Residential Assignment'!V116</f>
        <v>0</v>
      </c>
      <c r="W4" s="7">
        <f>'CAN Residential Assignment'!W116</f>
        <v>0</v>
      </c>
      <c r="X4" s="7">
        <f>'CAN Residential Assignment'!X116</f>
        <v>0</v>
      </c>
      <c r="Y4" s="7">
        <f>'CAN Residential Assignment'!Y116</f>
        <v>0</v>
      </c>
      <c r="Z4" s="7">
        <f>'CAN Residential Assignment'!Z116</f>
        <v>0</v>
      </c>
      <c r="AA4" s="7">
        <f>'CAN Residential Assignment'!AA116</f>
        <v>0</v>
      </c>
      <c r="AB4" s="7">
        <f>'CAN Residential Assignment'!AB116</f>
        <v>0</v>
      </c>
      <c r="AC4" s="7">
        <f>'CAN Residential Assignment'!AC116</f>
        <v>0</v>
      </c>
      <c r="AD4" s="7">
        <f>'CAN Residential Assignment'!AD116</f>
        <v>0</v>
      </c>
      <c r="AE4" s="7">
        <f>'CAN Residential Assignment'!AE116</f>
        <v>0</v>
      </c>
      <c r="AF4" s="7">
        <f>'CAN Residential Assignment'!AF116</f>
        <v>0</v>
      </c>
      <c r="AG4" s="7">
        <f>'CAN Residential Assignment'!AG116</f>
        <v>0</v>
      </c>
      <c r="AH4" s="7">
        <f>'CAN Residential Assignment'!AH116</f>
        <v>0</v>
      </c>
      <c r="AI4" s="7">
        <f>'CAN Residential Assignment'!AI116</f>
        <v>0</v>
      </c>
      <c r="AJ4" s="7">
        <f>'CAN Residential Assignment'!AJ116</f>
        <v>0</v>
      </c>
      <c r="AK4" s="7">
        <f>'CAN Residential Assignment'!AK116</f>
        <v>0</v>
      </c>
    </row>
    <row r="5" spans="1:39" x14ac:dyDescent="0.35">
      <c r="A5" s="1" t="s">
        <v>32</v>
      </c>
      <c r="B5" s="7">
        <f>'CAN Residential Assignment'!B117</f>
        <v>0</v>
      </c>
      <c r="C5" s="7">
        <f>'CAN Residential Assignment'!C117</f>
        <v>0</v>
      </c>
      <c r="D5" s="7">
        <f>'CAN Residential Assignment'!D117</f>
        <v>0</v>
      </c>
      <c r="E5" s="7">
        <f>'CAN Residential Assignment'!E117</f>
        <v>0</v>
      </c>
      <c r="F5" s="7">
        <f>'CAN Residential Assignment'!F117</f>
        <v>0</v>
      </c>
      <c r="G5" s="7">
        <f>'CAN Residential Assignment'!G117</f>
        <v>0</v>
      </c>
      <c r="H5" s="7">
        <f>'CAN Residential Assignment'!H117</f>
        <v>0</v>
      </c>
      <c r="I5" s="7">
        <f>'CAN Residential Assignment'!I117</f>
        <v>0</v>
      </c>
      <c r="J5" s="7">
        <f>'CAN Residential Assignment'!J117</f>
        <v>0</v>
      </c>
      <c r="K5" s="7">
        <f>'CAN Residential Assignment'!K117</f>
        <v>0</v>
      </c>
      <c r="L5" s="7">
        <f>'CAN Residential Assignment'!L117</f>
        <v>0</v>
      </c>
      <c r="M5" s="7">
        <f>'CAN Residential Assignment'!M117</f>
        <v>0</v>
      </c>
      <c r="N5" s="7">
        <f>'CAN Residential Assignment'!N117</f>
        <v>0</v>
      </c>
      <c r="O5" s="7">
        <f>'CAN Residential Assignment'!O117</f>
        <v>0</v>
      </c>
      <c r="P5" s="7">
        <f>'CAN Residential Assignment'!P117</f>
        <v>0</v>
      </c>
      <c r="Q5" s="7">
        <f>'CAN Residential Assignment'!Q117</f>
        <v>0</v>
      </c>
      <c r="R5" s="7">
        <f>'CAN Residential Assignment'!R117</f>
        <v>0</v>
      </c>
      <c r="S5" s="7">
        <f>'CAN Residential Assignment'!S117</f>
        <v>0</v>
      </c>
      <c r="T5" s="7">
        <f>'CAN Residential Assignment'!T117</f>
        <v>0</v>
      </c>
      <c r="U5" s="7">
        <f>'CAN Residential Assignment'!U117</f>
        <v>0</v>
      </c>
      <c r="V5" s="7">
        <f>'CAN Residential Assignment'!V117</f>
        <v>0</v>
      </c>
      <c r="W5" s="7">
        <f>'CAN Residential Assignment'!W117</f>
        <v>0</v>
      </c>
      <c r="X5" s="7">
        <f>'CAN Residential Assignment'!X117</f>
        <v>0</v>
      </c>
      <c r="Y5" s="7">
        <f>'CAN Residential Assignment'!Y117</f>
        <v>0</v>
      </c>
      <c r="Z5" s="7">
        <f>'CAN Residential Assignment'!Z117</f>
        <v>0</v>
      </c>
      <c r="AA5" s="7">
        <f>'CAN Residential Assignment'!AA117</f>
        <v>0</v>
      </c>
      <c r="AB5" s="7">
        <f>'CAN Residential Assignment'!AB117</f>
        <v>0</v>
      </c>
      <c r="AC5" s="7">
        <f>'CAN Residential Assignment'!AC117</f>
        <v>0</v>
      </c>
      <c r="AD5" s="7">
        <f>'CAN Residential Assignment'!AD117</f>
        <v>0</v>
      </c>
      <c r="AE5" s="7">
        <f>'CAN Residential Assignment'!AE117</f>
        <v>0</v>
      </c>
      <c r="AF5" s="7">
        <f>'CAN Residential Assignment'!AF117</f>
        <v>0</v>
      </c>
      <c r="AG5" s="7">
        <f>'CAN Residential Assignment'!AG117</f>
        <v>0</v>
      </c>
      <c r="AH5" s="7">
        <f>'CAN Residential Assignment'!AH117</f>
        <v>0</v>
      </c>
      <c r="AI5" s="7">
        <f>'CAN Residential Assignment'!AI117</f>
        <v>0</v>
      </c>
      <c r="AJ5" s="7">
        <f>'CAN Residential Assignment'!AJ117</f>
        <v>0</v>
      </c>
      <c r="AK5" s="7">
        <f>'CAN Residential Assignment'!AK117</f>
        <v>0</v>
      </c>
    </row>
    <row r="6" spans="1:39" x14ac:dyDescent="0.35">
      <c r="A6" s="1" t="s">
        <v>33</v>
      </c>
      <c r="B6" s="7">
        <f>'CAN Residential Assignment'!B118</f>
        <v>0</v>
      </c>
      <c r="C6" s="7">
        <f>'CAN Residential Assignment'!C118</f>
        <v>0</v>
      </c>
      <c r="D6" s="7">
        <f>'CAN Residential Assignment'!D118</f>
        <v>0</v>
      </c>
      <c r="E6" s="7">
        <f>'CAN Residential Assignment'!E118</f>
        <v>0</v>
      </c>
      <c r="F6" s="7">
        <f>'CAN Residential Assignment'!F118</f>
        <v>0</v>
      </c>
      <c r="G6" s="7">
        <f>'CAN Residential Assignment'!G118</f>
        <v>0</v>
      </c>
      <c r="H6" s="7">
        <f>'CAN Residential Assignment'!H118</f>
        <v>0</v>
      </c>
      <c r="I6" s="7">
        <f>'CAN Residential Assignment'!I118</f>
        <v>0</v>
      </c>
      <c r="J6" s="7">
        <f>'CAN Residential Assignment'!J118</f>
        <v>0</v>
      </c>
      <c r="K6" s="7">
        <f>'CAN Residential Assignment'!K118</f>
        <v>0</v>
      </c>
      <c r="L6" s="7">
        <f>'CAN Residential Assignment'!L118</f>
        <v>0</v>
      </c>
      <c r="M6" s="7">
        <f>'CAN Residential Assignment'!M118</f>
        <v>0</v>
      </c>
      <c r="N6" s="7">
        <f>'CAN Residential Assignment'!N118</f>
        <v>0</v>
      </c>
      <c r="O6" s="7">
        <f>'CAN Residential Assignment'!O118</f>
        <v>0</v>
      </c>
      <c r="P6" s="7">
        <f>'CAN Residential Assignment'!P118</f>
        <v>0</v>
      </c>
      <c r="Q6" s="7">
        <f>'CAN Residential Assignment'!Q118</f>
        <v>0</v>
      </c>
      <c r="R6" s="7">
        <f>'CAN Residential Assignment'!R118</f>
        <v>0</v>
      </c>
      <c r="S6" s="7">
        <f>'CAN Residential Assignment'!S118</f>
        <v>0</v>
      </c>
      <c r="T6" s="7">
        <f>'CAN Residential Assignment'!T118</f>
        <v>0</v>
      </c>
      <c r="U6" s="7">
        <f>'CAN Residential Assignment'!U118</f>
        <v>0</v>
      </c>
      <c r="V6" s="7">
        <f>'CAN Residential Assignment'!V118</f>
        <v>0</v>
      </c>
      <c r="W6" s="7">
        <f>'CAN Residential Assignment'!W118</f>
        <v>0</v>
      </c>
      <c r="X6" s="7">
        <f>'CAN Residential Assignment'!X118</f>
        <v>0</v>
      </c>
      <c r="Y6" s="7">
        <f>'CAN Residential Assignment'!Y118</f>
        <v>0</v>
      </c>
      <c r="Z6" s="7">
        <f>'CAN Residential Assignment'!Z118</f>
        <v>0</v>
      </c>
      <c r="AA6" s="7">
        <f>'CAN Residential Assignment'!AA118</f>
        <v>0</v>
      </c>
      <c r="AB6" s="7">
        <f>'CAN Residential Assignment'!AB118</f>
        <v>0</v>
      </c>
      <c r="AC6" s="7">
        <f>'CAN Residential Assignment'!AC118</f>
        <v>0</v>
      </c>
      <c r="AD6" s="7">
        <f>'CAN Residential Assignment'!AD118</f>
        <v>0</v>
      </c>
      <c r="AE6" s="7">
        <f>'CAN Residential Assignment'!AE118</f>
        <v>0</v>
      </c>
      <c r="AF6" s="7">
        <f>'CAN Residential Assignment'!AF118</f>
        <v>0</v>
      </c>
      <c r="AG6" s="7">
        <f>'CAN Residential Assignment'!AG118</f>
        <v>0</v>
      </c>
      <c r="AH6" s="7">
        <f>'CAN Residential Assignment'!AH118</f>
        <v>0</v>
      </c>
      <c r="AI6" s="7">
        <f>'CAN Residential Assignment'!AI118</f>
        <v>0</v>
      </c>
      <c r="AJ6" s="7">
        <f>'CAN Residential Assignment'!AJ118</f>
        <v>0</v>
      </c>
      <c r="AK6" s="7">
        <f>'CAN Residential Assignment'!AK118</f>
        <v>0</v>
      </c>
    </row>
    <row r="7" spans="1:39" x14ac:dyDescent="0.35">
      <c r="A7" s="1" t="s">
        <v>34</v>
      </c>
      <c r="B7" s="7">
        <f>'CAN Residential Assignment'!B119</f>
        <v>0</v>
      </c>
      <c r="C7" s="7">
        <f>'CAN Residential Assignment'!C119</f>
        <v>0</v>
      </c>
      <c r="D7" s="7">
        <f>'CAN Residential Assignment'!D119</f>
        <v>0</v>
      </c>
      <c r="E7" s="7">
        <f>'CAN Residential Assignment'!E119</f>
        <v>0</v>
      </c>
      <c r="F7" s="7">
        <f>'CAN Residential Assignment'!F119</f>
        <v>0</v>
      </c>
      <c r="G7" s="7">
        <f>'CAN Residential Assignment'!G119</f>
        <v>0</v>
      </c>
      <c r="H7" s="7">
        <f>'CAN Residential Assignment'!H119</f>
        <v>0</v>
      </c>
      <c r="I7" s="7">
        <f>'CAN Residential Assignment'!I119</f>
        <v>0</v>
      </c>
      <c r="J7" s="7">
        <f>'CAN Residential Assignment'!J119</f>
        <v>0</v>
      </c>
      <c r="K7" s="7">
        <f>'CAN Residential Assignment'!K119</f>
        <v>0</v>
      </c>
      <c r="L7" s="7">
        <f>'CAN Residential Assignment'!L119</f>
        <v>0</v>
      </c>
      <c r="M7" s="7">
        <f>'CAN Residential Assignment'!M119</f>
        <v>0</v>
      </c>
      <c r="N7" s="7">
        <f>'CAN Residential Assignment'!N119</f>
        <v>0</v>
      </c>
      <c r="O7" s="7">
        <f>'CAN Residential Assignment'!O119</f>
        <v>0</v>
      </c>
      <c r="P7" s="7">
        <f>'CAN Residential Assignment'!P119</f>
        <v>0</v>
      </c>
      <c r="Q7" s="7">
        <f>'CAN Residential Assignment'!Q119</f>
        <v>0</v>
      </c>
      <c r="R7" s="7">
        <f>'CAN Residential Assignment'!R119</f>
        <v>0</v>
      </c>
      <c r="S7" s="7">
        <f>'CAN Residential Assignment'!S119</f>
        <v>0</v>
      </c>
      <c r="T7" s="7">
        <f>'CAN Residential Assignment'!T119</f>
        <v>0</v>
      </c>
      <c r="U7" s="7">
        <f>'CAN Residential Assignment'!U119</f>
        <v>0</v>
      </c>
      <c r="V7" s="7">
        <f>'CAN Residential Assignment'!V119</f>
        <v>0</v>
      </c>
      <c r="W7" s="7">
        <f>'CAN Residential Assignment'!W119</f>
        <v>0</v>
      </c>
      <c r="X7" s="7">
        <f>'CAN Residential Assignment'!X119</f>
        <v>0</v>
      </c>
      <c r="Y7" s="7">
        <f>'CAN Residential Assignment'!Y119</f>
        <v>0</v>
      </c>
      <c r="Z7" s="7">
        <f>'CAN Residential Assignment'!Z119</f>
        <v>0</v>
      </c>
      <c r="AA7" s="7">
        <f>'CAN Residential Assignment'!AA119</f>
        <v>0</v>
      </c>
      <c r="AB7" s="7">
        <f>'CAN Residential Assignment'!AB119</f>
        <v>0</v>
      </c>
      <c r="AC7" s="7">
        <f>'CAN Residential Assignment'!AC119</f>
        <v>0</v>
      </c>
      <c r="AD7" s="7">
        <f>'CAN Residential Assignment'!AD119</f>
        <v>0</v>
      </c>
      <c r="AE7" s="7">
        <f>'CAN Residential Assignment'!AE119</f>
        <v>0</v>
      </c>
      <c r="AF7" s="7">
        <f>'CAN Residential Assignment'!AF119</f>
        <v>0</v>
      </c>
      <c r="AG7" s="7">
        <f>'CAN Residential Assignment'!AG119</f>
        <v>0</v>
      </c>
      <c r="AH7" s="7">
        <f>'CAN Residential Assignment'!AH119</f>
        <v>0</v>
      </c>
      <c r="AI7" s="7">
        <f>'CAN Residential Assignment'!AI119</f>
        <v>0</v>
      </c>
      <c r="AJ7" s="7">
        <f>'CAN Residential Assignment'!AJ119</f>
        <v>0</v>
      </c>
      <c r="AK7" s="7">
        <f>'CAN Residential Assignment'!AK119</f>
        <v>0</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M7"/>
  <sheetViews>
    <sheetView workbookViewId="0">
      <pane xSplit="1" ySplit="1" topLeftCell="B2" activePane="bottomRight" state="frozen"/>
      <selection pane="topRight"/>
      <selection pane="bottomLeft"/>
      <selection pane="bottomRight"/>
    </sheetView>
  </sheetViews>
  <sheetFormatPr defaultColWidth="8.81640625" defaultRowHeight="14.5" x14ac:dyDescent="0.35"/>
  <cols>
    <col min="1" max="1" width="25.81640625" customWidth="1"/>
    <col min="2" max="2" width="11.81640625" bestFit="1" customWidth="1"/>
  </cols>
  <sheetData>
    <row r="1" spans="1:39" x14ac:dyDescent="0.35">
      <c r="A1" s="1" t="s">
        <v>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x14ac:dyDescent="0.35">
      <c r="A2" s="1" t="s">
        <v>29</v>
      </c>
      <c r="B2" s="7">
        <f>'CAN Residential Assignment'!B124</f>
        <v>62422925554518.039</v>
      </c>
      <c r="C2" s="7">
        <f>'CAN Residential Assignment'!C124</f>
        <v>62696613899057.328</v>
      </c>
      <c r="D2" s="7">
        <f>'CAN Residential Assignment'!D124</f>
        <v>62961509043772.063</v>
      </c>
      <c r="E2" s="7">
        <f>'CAN Residential Assignment'!E124</f>
        <v>63203322038947.328</v>
      </c>
      <c r="F2" s="7">
        <f>'CAN Residential Assignment'!F124</f>
        <v>63437440984276.109</v>
      </c>
      <c r="G2" s="7">
        <f>'CAN Residential Assignment'!G124</f>
        <v>63668262479670.688</v>
      </c>
      <c r="H2" s="7">
        <f>'CAN Residential Assignment'!H124</f>
        <v>63917769524692.445</v>
      </c>
      <c r="I2" s="7">
        <f>'CAN Residential Assignment'!I124</f>
        <v>64173871469582.625</v>
      </c>
      <c r="J2" s="7">
        <f>'CAN Residential Assignment'!J124</f>
        <v>64434370014385.07</v>
      </c>
      <c r="K2" s="7">
        <f>'CAN Residential Assignment'!K124</f>
        <v>64700364309077.867</v>
      </c>
      <c r="L2" s="7">
        <f>'CAN Residential Assignment'!L124</f>
        <v>64970755203682.945</v>
      </c>
      <c r="M2" s="7">
        <f>'CAN Residential Assignment'!M124</f>
        <v>65246641848178.359</v>
      </c>
      <c r="N2" s="7">
        <f>'CAN Residential Assignment'!N124</f>
        <v>65525825942607.992</v>
      </c>
      <c r="O2" s="7">
        <f>'CAN Residential Assignment'!O124</f>
        <v>65810505786927.969</v>
      </c>
      <c r="P2" s="7">
        <f>'CAN Residential Assignment'!P124</f>
        <v>66095185631247.953</v>
      </c>
      <c r="Q2" s="7">
        <f>'CAN Residential Assignment'!Q124</f>
        <v>66384262075480.203</v>
      </c>
      <c r="R2" s="7">
        <f>'CAN Residential Assignment'!R124</f>
        <v>66677735119624.734</v>
      </c>
      <c r="S2" s="7">
        <f>'CAN Residential Assignment'!S124</f>
        <v>66970109013791.195</v>
      </c>
      <c r="T2" s="7">
        <f>'CAN Residential Assignment'!T124</f>
        <v>67265780357891.883</v>
      </c>
      <c r="U2" s="7">
        <f>'CAN Residential Assignment'!U124</f>
        <v>67562550851970.602</v>
      </c>
      <c r="V2" s="7">
        <f>'CAN Residential Assignment'!V124</f>
        <v>67861519646005.492</v>
      </c>
      <c r="W2" s="7">
        <f>'CAN Residential Assignment'!W124</f>
        <v>68162686739996.508</v>
      </c>
      <c r="X2" s="7">
        <f>'CAN Residential Assignment'!X124</f>
        <v>68466052133943.664</v>
      </c>
      <c r="Y2" s="7">
        <f>'CAN Residential Assignment'!Y124</f>
        <v>68769417527890.828</v>
      </c>
      <c r="Z2" s="7">
        <f>'CAN Residential Assignment'!Z124</f>
        <v>69072782921837.977</v>
      </c>
      <c r="AA2" s="7">
        <f>'CAN Residential Assignment'!AA124</f>
        <v>69377247465763.219</v>
      </c>
      <c r="AB2" s="7">
        <f>'CAN Residential Assignment'!AB124</f>
        <v>69670061019921</v>
      </c>
      <c r="AC2" s="7">
        <f>'CAN Residential Assignment'!AC124</f>
        <v>69970328809384.5</v>
      </c>
      <c r="AD2" s="7">
        <f>'CAN Residential Assignment'!AD124</f>
        <v>70270596598848</v>
      </c>
      <c r="AE2" s="7">
        <f>'CAN Residential Assignment'!AE124</f>
        <v>70570864388311.5</v>
      </c>
      <c r="AF2" s="7">
        <f>'CAN Residential Assignment'!AF124</f>
        <v>70871132177775</v>
      </c>
      <c r="AG2" s="7">
        <f>'CAN Residential Assignment'!AG124</f>
        <v>71171399967238.5</v>
      </c>
      <c r="AH2" s="7">
        <f>'CAN Residential Assignment'!AH124</f>
        <v>71471667756702</v>
      </c>
      <c r="AI2" s="7">
        <f>'CAN Residential Assignment'!AI124</f>
        <v>71771935546165.5</v>
      </c>
      <c r="AJ2" s="7">
        <f>'CAN Residential Assignment'!AJ124</f>
        <v>72072203335629</v>
      </c>
      <c r="AK2" s="7">
        <f>'CAN Residential Assignment'!AK124</f>
        <v>72372471125092.5</v>
      </c>
    </row>
    <row r="3" spans="1:39" x14ac:dyDescent="0.35">
      <c r="A3" s="1" t="s">
        <v>30</v>
      </c>
      <c r="B3" s="7">
        <f>'CAN Residential Assignment'!B125</f>
        <v>0</v>
      </c>
      <c r="C3" s="7">
        <f>'CAN Residential Assignment'!C125</f>
        <v>0</v>
      </c>
      <c r="D3" s="7">
        <f>'CAN Residential Assignment'!D125</f>
        <v>0</v>
      </c>
      <c r="E3" s="7">
        <f>'CAN Residential Assignment'!E125</f>
        <v>0</v>
      </c>
      <c r="F3" s="7">
        <f>'CAN Residential Assignment'!F125</f>
        <v>0</v>
      </c>
      <c r="G3" s="7">
        <f>'CAN Residential Assignment'!G125</f>
        <v>0</v>
      </c>
      <c r="H3" s="7">
        <f>'CAN Residential Assignment'!H125</f>
        <v>0</v>
      </c>
      <c r="I3" s="7">
        <f>'CAN Residential Assignment'!I125</f>
        <v>0</v>
      </c>
      <c r="J3" s="7">
        <f>'CAN Residential Assignment'!J125</f>
        <v>0</v>
      </c>
      <c r="K3" s="7">
        <f>'CAN Residential Assignment'!K125</f>
        <v>0</v>
      </c>
      <c r="L3" s="7">
        <f>'CAN Residential Assignment'!L125</f>
        <v>0</v>
      </c>
      <c r="M3" s="7">
        <f>'CAN Residential Assignment'!M125</f>
        <v>0</v>
      </c>
      <c r="N3" s="7">
        <f>'CAN Residential Assignment'!N125</f>
        <v>0</v>
      </c>
      <c r="O3" s="7">
        <f>'CAN Residential Assignment'!O125</f>
        <v>0</v>
      </c>
      <c r="P3" s="7">
        <f>'CAN Residential Assignment'!P125</f>
        <v>0</v>
      </c>
      <c r="Q3" s="7">
        <f>'CAN Residential Assignment'!Q125</f>
        <v>0</v>
      </c>
      <c r="R3" s="7">
        <f>'CAN Residential Assignment'!R125</f>
        <v>0</v>
      </c>
      <c r="S3" s="7">
        <f>'CAN Residential Assignment'!S125</f>
        <v>0</v>
      </c>
      <c r="T3" s="7">
        <f>'CAN Residential Assignment'!T125</f>
        <v>0</v>
      </c>
      <c r="U3" s="7">
        <f>'CAN Residential Assignment'!U125</f>
        <v>0</v>
      </c>
      <c r="V3" s="7">
        <f>'CAN Residential Assignment'!V125</f>
        <v>0</v>
      </c>
      <c r="W3" s="7">
        <f>'CAN Residential Assignment'!W125</f>
        <v>0</v>
      </c>
      <c r="X3" s="7">
        <f>'CAN Residential Assignment'!X125</f>
        <v>0</v>
      </c>
      <c r="Y3" s="7">
        <f>'CAN Residential Assignment'!Y125</f>
        <v>0</v>
      </c>
      <c r="Z3" s="7">
        <f>'CAN Residential Assignment'!Z125</f>
        <v>0</v>
      </c>
      <c r="AA3" s="7">
        <f>'CAN Residential Assignment'!AA125</f>
        <v>0</v>
      </c>
      <c r="AB3" s="7">
        <f>'CAN Residential Assignment'!AB125</f>
        <v>0</v>
      </c>
      <c r="AC3" s="7">
        <f>'CAN Residential Assignment'!AC125</f>
        <v>0</v>
      </c>
      <c r="AD3" s="7">
        <f>'CAN Residential Assignment'!AD125</f>
        <v>0</v>
      </c>
      <c r="AE3" s="7">
        <f>'CAN Residential Assignment'!AE125</f>
        <v>0</v>
      </c>
      <c r="AF3" s="7">
        <f>'CAN Residential Assignment'!AF125</f>
        <v>0</v>
      </c>
      <c r="AG3" s="7">
        <f>'CAN Residential Assignment'!AG125</f>
        <v>0</v>
      </c>
      <c r="AH3" s="7">
        <f>'CAN Residential Assignment'!AH125</f>
        <v>0</v>
      </c>
      <c r="AI3" s="7">
        <f>'CAN Residential Assignment'!AI125</f>
        <v>0</v>
      </c>
      <c r="AJ3" s="7">
        <f>'CAN Residential Assignment'!AJ125</f>
        <v>0</v>
      </c>
      <c r="AK3" s="7">
        <f>'CAN Residential Assignment'!AK125</f>
        <v>0</v>
      </c>
    </row>
    <row r="4" spans="1:39" x14ac:dyDescent="0.35">
      <c r="A4" s="1" t="s">
        <v>31</v>
      </c>
      <c r="B4" s="7">
        <f>'CAN Residential Assignment'!B126</f>
        <v>82135428361207.953</v>
      </c>
      <c r="C4" s="7">
        <f>'CAN Residential Assignment'!C126</f>
        <v>83101225008219.516</v>
      </c>
      <c r="D4" s="7">
        <f>'CAN Residential Assignment'!D126</f>
        <v>83903287088538.719</v>
      </c>
      <c r="E4" s="7">
        <f>'CAN Residential Assignment'!E126</f>
        <v>84611617061838.359</v>
      </c>
      <c r="F4" s="7">
        <f>'CAN Residential Assignment'!F126</f>
        <v>85249944575465.188</v>
      </c>
      <c r="G4" s="7">
        <f>'CAN Residential Assignment'!G126</f>
        <v>85883526159622.656</v>
      </c>
      <c r="H4" s="7">
        <f>'CAN Residential Assignment'!H126</f>
        <v>86482699755127.375</v>
      </c>
      <c r="I4" s="7">
        <f>'CAN Residential Assignment'!I126</f>
        <v>87051024809081.375</v>
      </c>
      <c r="J4" s="7">
        <f>'CAN Residential Assignment'!J126</f>
        <v>87589687803851.938</v>
      </c>
      <c r="K4" s="7">
        <f>'CAN Residential Assignment'!K126</f>
        <v>88106994116010.484</v>
      </c>
      <c r="L4" s="7">
        <f>'CAN Residential Assignment'!L126</f>
        <v>88604130227924.297</v>
      </c>
      <c r="M4" s="7">
        <f>'CAN Residential Assignment'!M126</f>
        <v>89076350210124.063</v>
      </c>
      <c r="N4" s="7">
        <f>'CAN Residential Assignment'!N126</f>
        <v>89524840544977.094</v>
      </c>
      <c r="O4" s="7">
        <f>'CAN Residential Assignment'!O126</f>
        <v>89949601232483.422</v>
      </c>
      <c r="P4" s="7">
        <f>'CAN Residential Assignment'!P126</f>
        <v>90349445790275.688</v>
      </c>
      <c r="Q4" s="7">
        <f>'CAN Residential Assignment'!Q126</f>
        <v>90725560700721.219</v>
      </c>
      <c r="R4" s="7">
        <f>'CAN Residential Assignment'!R126</f>
        <v>91076759481452.703</v>
      </c>
      <c r="S4" s="7">
        <f>'CAN Residential Assignment'!S126</f>
        <v>91401855650102.797</v>
      </c>
      <c r="T4" s="7">
        <f>'CAN Residential Assignment'!T126</f>
        <v>91705595136140.813</v>
      </c>
      <c r="U4" s="7">
        <f>'CAN Residential Assignment'!U126</f>
        <v>91986791457199.469</v>
      </c>
      <c r="V4" s="7">
        <f>'CAN Residential Assignment'!V126</f>
        <v>92246631095646.094</v>
      </c>
      <c r="W4" s="7">
        <f>'CAN Residential Assignment'!W126</f>
        <v>92483927569113.313</v>
      </c>
      <c r="X4" s="7">
        <f>'CAN Residential Assignment'!X126</f>
        <v>92702240324703.156</v>
      </c>
      <c r="Y4" s="7">
        <f>'CAN Residential Assignment'!Y126</f>
        <v>92899196397680.938</v>
      </c>
      <c r="Z4" s="7">
        <f>'CAN Residential Assignment'!Z126</f>
        <v>93077168752781.359</v>
      </c>
      <c r="AA4" s="7">
        <f>'CAN Residential Assignment'!AA126</f>
        <v>93237343872371.734</v>
      </c>
      <c r="AB4" s="7">
        <f>'CAN Residential Assignment'!AB126</f>
        <v>93599220994409.25</v>
      </c>
      <c r="AC4" s="7">
        <f>'CAN Residential Assignment'!AC126</f>
        <v>93838760998171.063</v>
      </c>
      <c r="AD4" s="7">
        <f>'CAN Residential Assignment'!AD126</f>
        <v>94078301001932.875</v>
      </c>
      <c r="AE4" s="7">
        <f>'CAN Residential Assignment'!AE126</f>
        <v>94317841005694.75</v>
      </c>
      <c r="AF4" s="7">
        <f>'CAN Residential Assignment'!AF126</f>
        <v>94557381009456.563</v>
      </c>
      <c r="AG4" s="7">
        <f>'CAN Residential Assignment'!AG126</f>
        <v>94796921013218.375</v>
      </c>
      <c r="AH4" s="7">
        <f>'CAN Residential Assignment'!AH126</f>
        <v>95036461016980.188</v>
      </c>
      <c r="AI4" s="7">
        <f>'CAN Residential Assignment'!AI126</f>
        <v>95276001020742</v>
      </c>
      <c r="AJ4" s="7">
        <f>'CAN Residential Assignment'!AJ126</f>
        <v>95515541024503.813</v>
      </c>
      <c r="AK4" s="7">
        <f>'CAN Residential Assignment'!AK126</f>
        <v>95755081028265.625</v>
      </c>
    </row>
    <row r="5" spans="1:39" x14ac:dyDescent="0.35">
      <c r="A5" s="1" t="s">
        <v>32</v>
      </c>
      <c r="B5" s="7">
        <f>'CAN Residential Assignment'!B127</f>
        <v>12312833507869.697</v>
      </c>
      <c r="C5" s="7">
        <f>'CAN Residential Assignment'!C127</f>
        <v>12115416170343.729</v>
      </c>
      <c r="D5" s="7">
        <f>'CAN Residential Assignment'!D127</f>
        <v>11906554349482.92</v>
      </c>
      <c r="E5" s="7">
        <f>'CAN Residential Assignment'!E127</f>
        <v>11693400847371.547</v>
      </c>
      <c r="F5" s="7">
        <f>'CAN Residential Assignment'!F127</f>
        <v>11473094543175.9</v>
      </c>
      <c r="G5" s="7">
        <f>'CAN Residential Assignment'!G127</f>
        <v>11234190953561.141</v>
      </c>
      <c r="H5" s="7">
        <f>'CAN Residential Assignment'!H127</f>
        <v>10992426243112.672</v>
      </c>
      <c r="I5" s="7">
        <f>'CAN Residential Assignment'!I127</f>
        <v>10750661532664.203</v>
      </c>
      <c r="J5" s="7">
        <f>'CAN Residential Assignment'!J127</f>
        <v>10508896822215.73</v>
      </c>
      <c r="K5" s="7">
        <f>'CAN Residential Assignment'!K127</f>
        <v>10265701551350.408</v>
      </c>
      <c r="L5" s="7">
        <f>'CAN Residential Assignment'!L127</f>
        <v>10025367401318.793</v>
      </c>
      <c r="M5" s="7">
        <f>'CAN Residential Assignment'!M127</f>
        <v>9787894372120.8887</v>
      </c>
      <c r="N5" s="7">
        <f>'CAN Residential Assignment'!N127</f>
        <v>9550421342922.9824</v>
      </c>
      <c r="O5" s="7">
        <f>'CAN Residential Assignment'!O127</f>
        <v>9315809434558.7871</v>
      </c>
      <c r="P5" s="7">
        <f>'CAN Residential Assignment'!P127</f>
        <v>9085489207445.1563</v>
      </c>
      <c r="Q5" s="7">
        <f>'CAN Residential Assignment'!Q127</f>
        <v>8859460661582.0898</v>
      </c>
      <c r="R5" s="7">
        <f>'CAN Residential Assignment'!R127</f>
        <v>8636293236552.7324</v>
      </c>
      <c r="S5" s="7">
        <f>'CAN Residential Assignment'!S127</f>
        <v>8418848053190.7959</v>
      </c>
      <c r="T5" s="7">
        <f>'CAN Residential Assignment'!T127</f>
        <v>8205694551079.4219</v>
      </c>
      <c r="U5" s="7">
        <f>'CAN Residential Assignment'!U127</f>
        <v>7996832730218.6143</v>
      </c>
      <c r="V5" s="7">
        <f>'CAN Residential Assignment'!V127</f>
        <v>7793693151025.2256</v>
      </c>
      <c r="W5" s="7">
        <f>'CAN Residential Assignment'!W127</f>
        <v>7594845253082.4023</v>
      </c>
      <c r="X5" s="7">
        <f>'CAN Residential Assignment'!X127</f>
        <v>7401719596806.9971</v>
      </c>
      <c r="Y5" s="7">
        <f>'CAN Residential Assignment'!Y127</f>
        <v>7214316182199.0107</v>
      </c>
      <c r="Z5" s="7">
        <f>'CAN Residential Assignment'!Z127</f>
        <v>7032635009258.4443</v>
      </c>
      <c r="AA5" s="7">
        <f>'CAN Residential Assignment'!AA127</f>
        <v>6855245517568.4443</v>
      </c>
      <c r="AB5" s="7">
        <f>'CAN Residential Assignment'!AB127</f>
        <v>6625878997399.375</v>
      </c>
      <c r="AC5" s="7">
        <f>'CAN Residential Assignment'!AC127</f>
        <v>6427854755454.125</v>
      </c>
      <c r="AD5" s="7">
        <f>'CAN Residential Assignment'!AD127</f>
        <v>6229830513508.875</v>
      </c>
      <c r="AE5" s="7">
        <f>'CAN Residential Assignment'!AE127</f>
        <v>6031806271563.625</v>
      </c>
      <c r="AF5" s="7">
        <f>'CAN Residential Assignment'!AF127</f>
        <v>5833782029618.4375</v>
      </c>
      <c r="AG5" s="7">
        <f>'CAN Residential Assignment'!AG127</f>
        <v>5635757787673.1875</v>
      </c>
      <c r="AH5" s="7">
        <f>'CAN Residential Assignment'!AH127</f>
        <v>5437733545727.9375</v>
      </c>
      <c r="AI5" s="7">
        <f>'CAN Residential Assignment'!AI127</f>
        <v>5239709303782.6875</v>
      </c>
      <c r="AJ5" s="7">
        <f>'CAN Residential Assignment'!AJ127</f>
        <v>5041685061837.4375</v>
      </c>
      <c r="AK5" s="7">
        <f>'CAN Residential Assignment'!AK127</f>
        <v>4843660819892.1875</v>
      </c>
    </row>
    <row r="6" spans="1:39" x14ac:dyDescent="0.35">
      <c r="A6" s="1" t="s">
        <v>33</v>
      </c>
      <c r="B6" s="7">
        <f>'CAN Residential Assignment'!B128</f>
        <v>0</v>
      </c>
      <c r="C6" s="7">
        <f>'CAN Residential Assignment'!C128</f>
        <v>0</v>
      </c>
      <c r="D6" s="7">
        <f>'CAN Residential Assignment'!D128</f>
        <v>0</v>
      </c>
      <c r="E6" s="7">
        <f>'CAN Residential Assignment'!E128</f>
        <v>0</v>
      </c>
      <c r="F6" s="7">
        <f>'CAN Residential Assignment'!F128</f>
        <v>0</v>
      </c>
      <c r="G6" s="7">
        <f>'CAN Residential Assignment'!G128</f>
        <v>0</v>
      </c>
      <c r="H6" s="7">
        <f>'CAN Residential Assignment'!H128</f>
        <v>0</v>
      </c>
      <c r="I6" s="7">
        <f>'CAN Residential Assignment'!I128</f>
        <v>0</v>
      </c>
      <c r="J6" s="7">
        <f>'CAN Residential Assignment'!J128</f>
        <v>0</v>
      </c>
      <c r="K6" s="7">
        <f>'CAN Residential Assignment'!K128</f>
        <v>0</v>
      </c>
      <c r="L6" s="7">
        <f>'CAN Residential Assignment'!L128</f>
        <v>0</v>
      </c>
      <c r="M6" s="7">
        <f>'CAN Residential Assignment'!M128</f>
        <v>0</v>
      </c>
      <c r="N6" s="7">
        <f>'CAN Residential Assignment'!N128</f>
        <v>0</v>
      </c>
      <c r="O6" s="7">
        <f>'CAN Residential Assignment'!O128</f>
        <v>0</v>
      </c>
      <c r="P6" s="7">
        <f>'CAN Residential Assignment'!P128</f>
        <v>0</v>
      </c>
      <c r="Q6" s="7">
        <f>'CAN Residential Assignment'!Q128</f>
        <v>0</v>
      </c>
      <c r="R6" s="7">
        <f>'CAN Residential Assignment'!R128</f>
        <v>0</v>
      </c>
      <c r="S6" s="7">
        <f>'CAN Residential Assignment'!S128</f>
        <v>0</v>
      </c>
      <c r="T6" s="7">
        <f>'CAN Residential Assignment'!T128</f>
        <v>0</v>
      </c>
      <c r="U6" s="7">
        <f>'CAN Residential Assignment'!U128</f>
        <v>0</v>
      </c>
      <c r="V6" s="7">
        <f>'CAN Residential Assignment'!V128</f>
        <v>0</v>
      </c>
      <c r="W6" s="7">
        <f>'CAN Residential Assignment'!W128</f>
        <v>0</v>
      </c>
      <c r="X6" s="7">
        <f>'CAN Residential Assignment'!X128</f>
        <v>0</v>
      </c>
      <c r="Y6" s="7">
        <f>'CAN Residential Assignment'!Y128</f>
        <v>0</v>
      </c>
      <c r="Z6" s="7">
        <f>'CAN Residential Assignment'!Z128</f>
        <v>0</v>
      </c>
      <c r="AA6" s="7">
        <f>'CAN Residential Assignment'!AA128</f>
        <v>0</v>
      </c>
      <c r="AB6" s="7">
        <f>'CAN Residential Assignment'!AB128</f>
        <v>0</v>
      </c>
      <c r="AC6" s="7">
        <f>'CAN Residential Assignment'!AC128</f>
        <v>0</v>
      </c>
      <c r="AD6" s="7">
        <f>'CAN Residential Assignment'!AD128</f>
        <v>0</v>
      </c>
      <c r="AE6" s="7">
        <f>'CAN Residential Assignment'!AE128</f>
        <v>0</v>
      </c>
      <c r="AF6" s="7">
        <f>'CAN Residential Assignment'!AF128</f>
        <v>0</v>
      </c>
      <c r="AG6" s="7">
        <f>'CAN Residential Assignment'!AG128</f>
        <v>0</v>
      </c>
      <c r="AH6" s="7">
        <f>'CAN Residential Assignment'!AH128</f>
        <v>0</v>
      </c>
      <c r="AI6" s="7">
        <f>'CAN Residential Assignment'!AI128</f>
        <v>0</v>
      </c>
      <c r="AJ6" s="7">
        <f>'CAN Residential Assignment'!AJ128</f>
        <v>0</v>
      </c>
      <c r="AK6" s="7">
        <f>'CAN Residential Assignment'!AK128</f>
        <v>0</v>
      </c>
    </row>
    <row r="7" spans="1:39" x14ac:dyDescent="0.35">
      <c r="A7" s="1" t="s">
        <v>34</v>
      </c>
      <c r="B7" s="7">
        <f>'CAN Residential Assignment'!B129</f>
        <v>28721907445497.223</v>
      </c>
      <c r="C7" s="7">
        <f>'CAN Residential Assignment'!C129</f>
        <v>28904181709303.871</v>
      </c>
      <c r="D7" s="7">
        <f>'CAN Residential Assignment'!D129</f>
        <v>29013868876904.332</v>
      </c>
      <c r="E7" s="7">
        <f>'CAN Residential Assignment'!E129</f>
        <v>29062260274375.121</v>
      </c>
      <c r="F7" s="7">
        <f>'CAN Residential Assignment'!F129</f>
        <v>29081616833363.441</v>
      </c>
      <c r="G7" s="7">
        <f>'CAN Residential Assignment'!G129</f>
        <v>29165495255646.148</v>
      </c>
      <c r="H7" s="7">
        <f>'CAN Residential Assignment'!H129</f>
        <v>29215499699699.301</v>
      </c>
      <c r="I7" s="7">
        <f>'CAN Residential Assignment'!I129</f>
        <v>29236469305269.973</v>
      </c>
      <c r="J7" s="7">
        <f>'CAN Residential Assignment'!J129</f>
        <v>29233243212105.254</v>
      </c>
      <c r="K7" s="7">
        <f>'CAN Residential Assignment'!K129</f>
        <v>29207434466787.5</v>
      </c>
      <c r="L7" s="7">
        <f>'CAN Residential Assignment'!L129</f>
        <v>29160656115899.066</v>
      </c>
      <c r="M7" s="7">
        <f>'CAN Residential Assignment'!M129</f>
        <v>29092908159439.961</v>
      </c>
      <c r="N7" s="7">
        <f>'CAN Residential Assignment'!N129</f>
        <v>29002577550827.816</v>
      </c>
      <c r="O7" s="7">
        <f>'CAN Residential Assignment'!O129</f>
        <v>28892890383227.355</v>
      </c>
      <c r="P7" s="7">
        <f>'CAN Residential Assignment'!P129</f>
        <v>28762233610056.219</v>
      </c>
      <c r="Q7" s="7">
        <f>'CAN Residential Assignment'!Q129</f>
        <v>28612220277896.762</v>
      </c>
      <c r="R7" s="7">
        <f>'CAN Residential Assignment'!R129</f>
        <v>28452528666243.148</v>
      </c>
      <c r="S7" s="7">
        <f>'CAN Residential Assignment'!S129</f>
        <v>28281545728513.02</v>
      </c>
      <c r="T7" s="7">
        <f>'CAN Residential Assignment'!T129</f>
        <v>28100884511288.73</v>
      </c>
      <c r="U7" s="7">
        <f>'CAN Residential Assignment'!U129</f>
        <v>27912158061152.641</v>
      </c>
      <c r="V7" s="7">
        <f>'CAN Residential Assignment'!V129</f>
        <v>27712140284940.039</v>
      </c>
      <c r="W7" s="7">
        <f>'CAN Residential Assignment'!W129</f>
        <v>27505670322397.996</v>
      </c>
      <c r="X7" s="7">
        <f>'CAN Residential Assignment'!X129</f>
        <v>27289522080361.789</v>
      </c>
      <c r="Y7" s="7">
        <f>'CAN Residential Assignment'!Y129</f>
        <v>27068534698578.508</v>
      </c>
      <c r="Z7" s="7">
        <f>'CAN Residential Assignment'!Z129</f>
        <v>26837869037301.066</v>
      </c>
      <c r="AA7" s="7">
        <f>'CAN Residential Assignment'!AA129</f>
        <v>26603977282858.91</v>
      </c>
      <c r="AB7" s="7">
        <f>'CAN Residential Assignment'!AB129</f>
        <v>26443855525450</v>
      </c>
      <c r="AC7" s="7">
        <f>'CAN Residential Assignment'!AC129</f>
        <v>26237923245102.063</v>
      </c>
      <c r="AD7" s="7">
        <f>'CAN Residential Assignment'!AD129</f>
        <v>26031990964754.125</v>
      </c>
      <c r="AE7" s="7">
        <f>'CAN Residential Assignment'!AE129</f>
        <v>25826058684406.188</v>
      </c>
      <c r="AF7" s="7">
        <f>'CAN Residential Assignment'!AF129</f>
        <v>25620126404058.25</v>
      </c>
      <c r="AG7" s="7">
        <f>'CAN Residential Assignment'!AG129</f>
        <v>25414194123710.375</v>
      </c>
      <c r="AH7" s="7">
        <f>'CAN Residential Assignment'!AH129</f>
        <v>25208261843362.438</v>
      </c>
      <c r="AI7" s="7">
        <f>'CAN Residential Assignment'!AI129</f>
        <v>25002329563014.5</v>
      </c>
      <c r="AJ7" s="7">
        <f>'CAN Residential Assignment'!AJ129</f>
        <v>24796397282666.563</v>
      </c>
      <c r="AK7" s="7">
        <f>'CAN Residential Assignment'!AK129</f>
        <v>24590465002318.625</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M7"/>
  <sheetViews>
    <sheetView workbookViewId="0">
      <pane xSplit="1" ySplit="1" topLeftCell="B2" activePane="bottomRight" state="frozen"/>
      <selection pane="topRight"/>
      <selection pane="bottomLeft"/>
      <selection pane="bottomRight"/>
    </sheetView>
  </sheetViews>
  <sheetFormatPr defaultColWidth="8.81640625" defaultRowHeight="14.5" x14ac:dyDescent="0.35"/>
  <cols>
    <col min="1" max="1" width="25.81640625" customWidth="1"/>
    <col min="2" max="2" width="11.81640625" bestFit="1" customWidth="1"/>
  </cols>
  <sheetData>
    <row r="1" spans="1:39" x14ac:dyDescent="0.35">
      <c r="A1" s="1" t="s">
        <v>1</v>
      </c>
      <c r="B1" s="7">
        <f>'CAN Residential Assignment'!B123</f>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x14ac:dyDescent="0.35">
      <c r="A2" s="1" t="s">
        <v>29</v>
      </c>
      <c r="B2" s="7">
        <f>'CAN Residential Assignment'!B133</f>
        <v>3930412369572.5483</v>
      </c>
      <c r="C2" s="7">
        <f>'CAN Residential Assignment'!C133</f>
        <v>3947644949513.8003</v>
      </c>
      <c r="D2" s="7">
        <f>'CAN Residential Assignment'!D133</f>
        <v>3964323872268.1846</v>
      </c>
      <c r="E2" s="7">
        <f>'CAN Residential Assignment'!E133</f>
        <v>3979549444907.0415</v>
      </c>
      <c r="F2" s="7">
        <f>'CAN Residential Assignment'!F133</f>
        <v>3994290567507.3892</v>
      </c>
      <c r="G2" s="7">
        <f>'CAN Residential Assignment'!G133</f>
        <v>4008824068662.6616</v>
      </c>
      <c r="H2" s="7">
        <f>'CAN Residential Assignment'!H133</f>
        <v>4024534091340.0278</v>
      </c>
      <c r="I2" s="7">
        <f>'CAN Residential Assignment'!I133</f>
        <v>4040659356907.5449</v>
      </c>
      <c r="J2" s="7">
        <f>'CAN Residential Assignment'!J133</f>
        <v>4057061451068.4946</v>
      </c>
      <c r="K2" s="7">
        <f>'CAN Residential Assignment'!K133</f>
        <v>4073809580971.2373</v>
      </c>
      <c r="L2" s="7">
        <f>'CAN Residential Assignment'!L133</f>
        <v>4090834539467.4136</v>
      </c>
      <c r="M2" s="7">
        <f>'CAN Residential Assignment'!M133</f>
        <v>4108205533705.3818</v>
      </c>
      <c r="N2" s="7">
        <f>'CAN Residential Assignment'!N133</f>
        <v>4125784149388.4258</v>
      </c>
      <c r="O2" s="7">
        <f>'CAN Residential Assignment'!O133</f>
        <v>4143708800813.2617</v>
      </c>
      <c r="P2" s="7">
        <f>'CAN Residential Assignment'!P133</f>
        <v>4161633452238.0981</v>
      </c>
      <c r="Q2" s="7">
        <f>'CAN Residential Assignment'!Q133</f>
        <v>4179834932256.3677</v>
      </c>
      <c r="R2" s="7">
        <f>'CAN Residential Assignment'!R133</f>
        <v>4198313240868.0713</v>
      </c>
      <c r="S2" s="7">
        <f>'CAN Residential Assignment'!S133</f>
        <v>4216722342331.416</v>
      </c>
      <c r="T2" s="7">
        <f>'CAN Residential Assignment'!T133</f>
        <v>4235339065239.8374</v>
      </c>
      <c r="U2" s="7">
        <f>'CAN Residential Assignment'!U133</f>
        <v>4254024995296.6157</v>
      </c>
      <c r="V2" s="7">
        <f>'CAN Residential Assignment'!V133</f>
        <v>4272849339650.1113</v>
      </c>
      <c r="W2" s="7">
        <f>'CAN Residential Assignment'!W133</f>
        <v>4291812098300.3242</v>
      </c>
      <c r="X2" s="7">
        <f>'CAN Residential Assignment'!X133</f>
        <v>4310913271247.2539</v>
      </c>
      <c r="Y2" s="7">
        <f>'CAN Residential Assignment'!Y133</f>
        <v>4330014444194.1836</v>
      </c>
      <c r="Z2" s="7">
        <f>'CAN Residential Assignment'!Z133</f>
        <v>4349115617141.1128</v>
      </c>
      <c r="AA2" s="7">
        <f>'CAN Residential Assignment'!AA133</f>
        <v>4368285997236.4014</v>
      </c>
      <c r="AB2" s="7">
        <f>'CAN Residential Assignment'!AB133</f>
        <v>4386722781559.0859</v>
      </c>
      <c r="AC2" s="7">
        <f>'CAN Residential Assignment'!AC133</f>
        <v>4405628916178.8281</v>
      </c>
      <c r="AD2" s="7">
        <f>'CAN Residential Assignment'!AD133</f>
        <v>4424535050798.5625</v>
      </c>
      <c r="AE2" s="7">
        <f>'CAN Residential Assignment'!AE133</f>
        <v>4443441185418.2969</v>
      </c>
      <c r="AF2" s="7">
        <f>'CAN Residential Assignment'!AF133</f>
        <v>4462347320038.0391</v>
      </c>
      <c r="AG2" s="7">
        <f>'CAN Residential Assignment'!AG133</f>
        <v>4481253454657.7734</v>
      </c>
      <c r="AH2" s="7">
        <f>'CAN Residential Assignment'!AH133</f>
        <v>4500159589277.5156</v>
      </c>
      <c r="AI2" s="7">
        <f>'CAN Residential Assignment'!AI133</f>
        <v>4519065723897.25</v>
      </c>
      <c r="AJ2" s="7">
        <f>'CAN Residential Assignment'!AJ133</f>
        <v>4537971858516.9844</v>
      </c>
      <c r="AK2" s="7">
        <f>'CAN Residential Assignment'!AK133</f>
        <v>4556877993136.7266</v>
      </c>
    </row>
    <row r="3" spans="1:39" x14ac:dyDescent="0.35">
      <c r="A3" s="1" t="s">
        <v>30</v>
      </c>
      <c r="B3" s="7">
        <f>'CAN Residential Assignment'!B134</f>
        <v>0</v>
      </c>
      <c r="C3" s="7">
        <f>'CAN Residential Assignment'!C134</f>
        <v>0</v>
      </c>
      <c r="D3" s="7">
        <f>'CAN Residential Assignment'!D134</f>
        <v>0</v>
      </c>
      <c r="E3" s="7">
        <f>'CAN Residential Assignment'!E134</f>
        <v>0</v>
      </c>
      <c r="F3" s="7">
        <f>'CAN Residential Assignment'!F134</f>
        <v>0</v>
      </c>
      <c r="G3" s="7">
        <f>'CAN Residential Assignment'!G134</f>
        <v>0</v>
      </c>
      <c r="H3" s="7">
        <f>'CAN Residential Assignment'!H134</f>
        <v>0</v>
      </c>
      <c r="I3" s="7">
        <f>'CAN Residential Assignment'!I134</f>
        <v>0</v>
      </c>
      <c r="J3" s="7">
        <f>'CAN Residential Assignment'!J134</f>
        <v>0</v>
      </c>
      <c r="K3" s="7">
        <f>'CAN Residential Assignment'!K134</f>
        <v>0</v>
      </c>
      <c r="L3" s="7">
        <f>'CAN Residential Assignment'!L134</f>
        <v>0</v>
      </c>
      <c r="M3" s="7">
        <f>'CAN Residential Assignment'!M134</f>
        <v>0</v>
      </c>
      <c r="N3" s="7">
        <f>'CAN Residential Assignment'!N134</f>
        <v>0</v>
      </c>
      <c r="O3" s="7">
        <f>'CAN Residential Assignment'!O134</f>
        <v>0</v>
      </c>
      <c r="P3" s="7">
        <f>'CAN Residential Assignment'!P134</f>
        <v>0</v>
      </c>
      <c r="Q3" s="7">
        <f>'CAN Residential Assignment'!Q134</f>
        <v>0</v>
      </c>
      <c r="R3" s="7">
        <f>'CAN Residential Assignment'!R134</f>
        <v>0</v>
      </c>
      <c r="S3" s="7">
        <f>'CAN Residential Assignment'!S134</f>
        <v>0</v>
      </c>
      <c r="T3" s="7">
        <f>'CAN Residential Assignment'!T134</f>
        <v>0</v>
      </c>
      <c r="U3" s="7">
        <f>'CAN Residential Assignment'!U134</f>
        <v>0</v>
      </c>
      <c r="V3" s="7">
        <f>'CAN Residential Assignment'!V134</f>
        <v>0</v>
      </c>
      <c r="W3" s="7">
        <f>'CAN Residential Assignment'!W134</f>
        <v>0</v>
      </c>
      <c r="X3" s="7">
        <f>'CAN Residential Assignment'!X134</f>
        <v>0</v>
      </c>
      <c r="Y3" s="7">
        <f>'CAN Residential Assignment'!Y134</f>
        <v>0</v>
      </c>
      <c r="Z3" s="7">
        <f>'CAN Residential Assignment'!Z134</f>
        <v>0</v>
      </c>
      <c r="AA3" s="7">
        <f>'CAN Residential Assignment'!AA134</f>
        <v>0</v>
      </c>
      <c r="AB3" s="7">
        <f>'CAN Residential Assignment'!AB134</f>
        <v>0</v>
      </c>
      <c r="AC3" s="7">
        <f>'CAN Residential Assignment'!AC134</f>
        <v>0</v>
      </c>
      <c r="AD3" s="7">
        <f>'CAN Residential Assignment'!AD134</f>
        <v>0</v>
      </c>
      <c r="AE3" s="7">
        <f>'CAN Residential Assignment'!AE134</f>
        <v>0</v>
      </c>
      <c r="AF3" s="7">
        <f>'CAN Residential Assignment'!AF134</f>
        <v>0</v>
      </c>
      <c r="AG3" s="7">
        <f>'CAN Residential Assignment'!AG134</f>
        <v>0</v>
      </c>
      <c r="AH3" s="7">
        <f>'CAN Residential Assignment'!AH134</f>
        <v>0</v>
      </c>
      <c r="AI3" s="7">
        <f>'CAN Residential Assignment'!AI134</f>
        <v>0</v>
      </c>
      <c r="AJ3" s="7">
        <f>'CAN Residential Assignment'!AJ134</f>
        <v>0</v>
      </c>
      <c r="AK3" s="7">
        <f>'CAN Residential Assignment'!AK134</f>
        <v>0</v>
      </c>
    </row>
    <row r="4" spans="1:39" x14ac:dyDescent="0.35">
      <c r="A4" s="1" t="s">
        <v>31</v>
      </c>
      <c r="B4" s="7">
        <f>'CAN Residential Assignment'!B135</f>
        <v>0</v>
      </c>
      <c r="C4" s="7">
        <f>'CAN Residential Assignment'!C135</f>
        <v>0</v>
      </c>
      <c r="D4" s="7">
        <f>'CAN Residential Assignment'!D135</f>
        <v>0</v>
      </c>
      <c r="E4" s="7">
        <f>'CAN Residential Assignment'!E135</f>
        <v>0</v>
      </c>
      <c r="F4" s="7">
        <f>'CAN Residential Assignment'!F135</f>
        <v>0</v>
      </c>
      <c r="G4" s="7">
        <f>'CAN Residential Assignment'!G135</f>
        <v>0</v>
      </c>
      <c r="H4" s="7">
        <f>'CAN Residential Assignment'!H135</f>
        <v>0</v>
      </c>
      <c r="I4" s="7">
        <f>'CAN Residential Assignment'!I135</f>
        <v>0</v>
      </c>
      <c r="J4" s="7">
        <f>'CAN Residential Assignment'!J135</f>
        <v>0</v>
      </c>
      <c r="K4" s="7">
        <f>'CAN Residential Assignment'!K135</f>
        <v>0</v>
      </c>
      <c r="L4" s="7">
        <f>'CAN Residential Assignment'!L135</f>
        <v>0</v>
      </c>
      <c r="M4" s="7">
        <f>'CAN Residential Assignment'!M135</f>
        <v>0</v>
      </c>
      <c r="N4" s="7">
        <f>'CAN Residential Assignment'!N135</f>
        <v>0</v>
      </c>
      <c r="O4" s="7">
        <f>'CAN Residential Assignment'!O135</f>
        <v>0</v>
      </c>
      <c r="P4" s="7">
        <f>'CAN Residential Assignment'!P135</f>
        <v>0</v>
      </c>
      <c r="Q4" s="7">
        <f>'CAN Residential Assignment'!Q135</f>
        <v>0</v>
      </c>
      <c r="R4" s="7">
        <f>'CAN Residential Assignment'!R135</f>
        <v>0</v>
      </c>
      <c r="S4" s="7">
        <f>'CAN Residential Assignment'!S135</f>
        <v>0</v>
      </c>
      <c r="T4" s="7">
        <f>'CAN Residential Assignment'!T135</f>
        <v>0</v>
      </c>
      <c r="U4" s="7">
        <f>'CAN Residential Assignment'!U135</f>
        <v>0</v>
      </c>
      <c r="V4" s="7">
        <f>'CAN Residential Assignment'!V135</f>
        <v>0</v>
      </c>
      <c r="W4" s="7">
        <f>'CAN Residential Assignment'!W135</f>
        <v>0</v>
      </c>
      <c r="X4" s="7">
        <f>'CAN Residential Assignment'!X135</f>
        <v>0</v>
      </c>
      <c r="Y4" s="7">
        <f>'CAN Residential Assignment'!Y135</f>
        <v>0</v>
      </c>
      <c r="Z4" s="7">
        <f>'CAN Residential Assignment'!Z135</f>
        <v>0</v>
      </c>
      <c r="AA4" s="7">
        <f>'CAN Residential Assignment'!AA135</f>
        <v>0</v>
      </c>
      <c r="AB4" s="7">
        <f>'CAN Residential Assignment'!AB135</f>
        <v>0</v>
      </c>
      <c r="AC4" s="7">
        <f>'CAN Residential Assignment'!AC135</f>
        <v>0</v>
      </c>
      <c r="AD4" s="7">
        <f>'CAN Residential Assignment'!AD135</f>
        <v>0</v>
      </c>
      <c r="AE4" s="7">
        <f>'CAN Residential Assignment'!AE135</f>
        <v>0</v>
      </c>
      <c r="AF4" s="7">
        <f>'CAN Residential Assignment'!AF135</f>
        <v>0</v>
      </c>
      <c r="AG4" s="7">
        <f>'CAN Residential Assignment'!AG135</f>
        <v>0</v>
      </c>
      <c r="AH4" s="7">
        <f>'CAN Residential Assignment'!AH135</f>
        <v>0</v>
      </c>
      <c r="AI4" s="7">
        <f>'CAN Residential Assignment'!AI135</f>
        <v>0</v>
      </c>
      <c r="AJ4" s="7">
        <f>'CAN Residential Assignment'!AJ135</f>
        <v>0</v>
      </c>
      <c r="AK4" s="7">
        <f>'CAN Residential Assignment'!AK135</f>
        <v>0</v>
      </c>
    </row>
    <row r="5" spans="1:39" x14ac:dyDescent="0.35">
      <c r="A5" s="1" t="s">
        <v>32</v>
      </c>
      <c r="B5" s="7">
        <f>'CAN Residential Assignment'!B136</f>
        <v>0</v>
      </c>
      <c r="C5" s="7">
        <f>'CAN Residential Assignment'!C136</f>
        <v>0</v>
      </c>
      <c r="D5" s="7">
        <f>'CAN Residential Assignment'!D136</f>
        <v>0</v>
      </c>
      <c r="E5" s="7">
        <f>'CAN Residential Assignment'!E136</f>
        <v>0</v>
      </c>
      <c r="F5" s="7">
        <f>'CAN Residential Assignment'!F136</f>
        <v>0</v>
      </c>
      <c r="G5" s="7">
        <f>'CAN Residential Assignment'!G136</f>
        <v>0</v>
      </c>
      <c r="H5" s="7">
        <f>'CAN Residential Assignment'!H136</f>
        <v>0</v>
      </c>
      <c r="I5" s="7">
        <f>'CAN Residential Assignment'!I136</f>
        <v>0</v>
      </c>
      <c r="J5" s="7">
        <f>'CAN Residential Assignment'!J136</f>
        <v>0</v>
      </c>
      <c r="K5" s="7">
        <f>'CAN Residential Assignment'!K136</f>
        <v>0</v>
      </c>
      <c r="L5" s="7">
        <f>'CAN Residential Assignment'!L136</f>
        <v>0</v>
      </c>
      <c r="M5" s="7">
        <f>'CAN Residential Assignment'!M136</f>
        <v>0</v>
      </c>
      <c r="N5" s="7">
        <f>'CAN Residential Assignment'!N136</f>
        <v>0</v>
      </c>
      <c r="O5" s="7">
        <f>'CAN Residential Assignment'!O136</f>
        <v>0</v>
      </c>
      <c r="P5" s="7">
        <f>'CAN Residential Assignment'!P136</f>
        <v>0</v>
      </c>
      <c r="Q5" s="7">
        <f>'CAN Residential Assignment'!Q136</f>
        <v>0</v>
      </c>
      <c r="R5" s="7">
        <f>'CAN Residential Assignment'!R136</f>
        <v>0</v>
      </c>
      <c r="S5" s="7">
        <f>'CAN Residential Assignment'!S136</f>
        <v>0</v>
      </c>
      <c r="T5" s="7">
        <f>'CAN Residential Assignment'!T136</f>
        <v>0</v>
      </c>
      <c r="U5" s="7">
        <f>'CAN Residential Assignment'!U136</f>
        <v>0</v>
      </c>
      <c r="V5" s="7">
        <f>'CAN Residential Assignment'!V136</f>
        <v>0</v>
      </c>
      <c r="W5" s="7">
        <f>'CAN Residential Assignment'!W136</f>
        <v>0</v>
      </c>
      <c r="X5" s="7">
        <f>'CAN Residential Assignment'!X136</f>
        <v>0</v>
      </c>
      <c r="Y5" s="7">
        <f>'CAN Residential Assignment'!Y136</f>
        <v>0</v>
      </c>
      <c r="Z5" s="7">
        <f>'CAN Residential Assignment'!Z136</f>
        <v>0</v>
      </c>
      <c r="AA5" s="7">
        <f>'CAN Residential Assignment'!AA136</f>
        <v>0</v>
      </c>
      <c r="AB5" s="7">
        <f>'CAN Residential Assignment'!AB136</f>
        <v>0</v>
      </c>
      <c r="AC5" s="7">
        <f>'CAN Residential Assignment'!AC136</f>
        <v>0</v>
      </c>
      <c r="AD5" s="7">
        <f>'CAN Residential Assignment'!AD136</f>
        <v>0</v>
      </c>
      <c r="AE5" s="7">
        <f>'CAN Residential Assignment'!AE136</f>
        <v>0</v>
      </c>
      <c r="AF5" s="7">
        <f>'CAN Residential Assignment'!AF136</f>
        <v>0</v>
      </c>
      <c r="AG5" s="7">
        <f>'CAN Residential Assignment'!AG136</f>
        <v>0</v>
      </c>
      <c r="AH5" s="7">
        <f>'CAN Residential Assignment'!AH136</f>
        <v>0</v>
      </c>
      <c r="AI5" s="7">
        <f>'CAN Residential Assignment'!AI136</f>
        <v>0</v>
      </c>
      <c r="AJ5" s="7">
        <f>'CAN Residential Assignment'!AJ136</f>
        <v>0</v>
      </c>
      <c r="AK5" s="7">
        <f>'CAN Residential Assignment'!AK136</f>
        <v>0</v>
      </c>
    </row>
    <row r="6" spans="1:39" x14ac:dyDescent="0.35">
      <c r="A6" s="1" t="s">
        <v>33</v>
      </c>
      <c r="B6" s="7">
        <f>'CAN Residential Assignment'!B137</f>
        <v>0</v>
      </c>
      <c r="C6" s="7">
        <f>'CAN Residential Assignment'!C137</f>
        <v>0</v>
      </c>
      <c r="D6" s="7">
        <f>'CAN Residential Assignment'!D137</f>
        <v>0</v>
      </c>
      <c r="E6" s="7">
        <f>'CAN Residential Assignment'!E137</f>
        <v>0</v>
      </c>
      <c r="F6" s="7">
        <f>'CAN Residential Assignment'!F137</f>
        <v>0</v>
      </c>
      <c r="G6" s="7">
        <f>'CAN Residential Assignment'!G137</f>
        <v>0</v>
      </c>
      <c r="H6" s="7">
        <f>'CAN Residential Assignment'!H137</f>
        <v>0</v>
      </c>
      <c r="I6" s="7">
        <f>'CAN Residential Assignment'!I137</f>
        <v>0</v>
      </c>
      <c r="J6" s="7">
        <f>'CAN Residential Assignment'!J137</f>
        <v>0</v>
      </c>
      <c r="K6" s="7">
        <f>'CAN Residential Assignment'!K137</f>
        <v>0</v>
      </c>
      <c r="L6" s="7">
        <f>'CAN Residential Assignment'!L137</f>
        <v>0</v>
      </c>
      <c r="M6" s="7">
        <f>'CAN Residential Assignment'!M137</f>
        <v>0</v>
      </c>
      <c r="N6" s="7">
        <f>'CAN Residential Assignment'!N137</f>
        <v>0</v>
      </c>
      <c r="O6" s="7">
        <f>'CAN Residential Assignment'!O137</f>
        <v>0</v>
      </c>
      <c r="P6" s="7">
        <f>'CAN Residential Assignment'!P137</f>
        <v>0</v>
      </c>
      <c r="Q6" s="7">
        <f>'CAN Residential Assignment'!Q137</f>
        <v>0</v>
      </c>
      <c r="R6" s="7">
        <f>'CAN Residential Assignment'!R137</f>
        <v>0</v>
      </c>
      <c r="S6" s="7">
        <f>'CAN Residential Assignment'!S137</f>
        <v>0</v>
      </c>
      <c r="T6" s="7">
        <f>'CAN Residential Assignment'!T137</f>
        <v>0</v>
      </c>
      <c r="U6" s="7">
        <f>'CAN Residential Assignment'!U137</f>
        <v>0</v>
      </c>
      <c r="V6" s="7">
        <f>'CAN Residential Assignment'!V137</f>
        <v>0</v>
      </c>
      <c r="W6" s="7">
        <f>'CAN Residential Assignment'!W137</f>
        <v>0</v>
      </c>
      <c r="X6" s="7">
        <f>'CAN Residential Assignment'!X137</f>
        <v>0</v>
      </c>
      <c r="Y6" s="7">
        <f>'CAN Residential Assignment'!Y137</f>
        <v>0</v>
      </c>
      <c r="Z6" s="7">
        <f>'CAN Residential Assignment'!Z137</f>
        <v>0</v>
      </c>
      <c r="AA6" s="7">
        <f>'CAN Residential Assignment'!AA137</f>
        <v>0</v>
      </c>
      <c r="AB6" s="7">
        <f>'CAN Residential Assignment'!AB137</f>
        <v>0</v>
      </c>
      <c r="AC6" s="7">
        <f>'CAN Residential Assignment'!AC137</f>
        <v>0</v>
      </c>
      <c r="AD6" s="7">
        <f>'CAN Residential Assignment'!AD137</f>
        <v>0</v>
      </c>
      <c r="AE6" s="7">
        <f>'CAN Residential Assignment'!AE137</f>
        <v>0</v>
      </c>
      <c r="AF6" s="7">
        <f>'CAN Residential Assignment'!AF137</f>
        <v>0</v>
      </c>
      <c r="AG6" s="7">
        <f>'CAN Residential Assignment'!AG137</f>
        <v>0</v>
      </c>
      <c r="AH6" s="7">
        <f>'CAN Residential Assignment'!AH137</f>
        <v>0</v>
      </c>
      <c r="AI6" s="7">
        <f>'CAN Residential Assignment'!AI137</f>
        <v>0</v>
      </c>
      <c r="AJ6" s="7">
        <f>'CAN Residential Assignment'!AJ137</f>
        <v>0</v>
      </c>
      <c r="AK6" s="7">
        <f>'CAN Residential Assignment'!AK137</f>
        <v>0</v>
      </c>
    </row>
    <row r="7" spans="1:39" x14ac:dyDescent="0.35">
      <c r="A7" s="1" t="s">
        <v>34</v>
      </c>
      <c r="B7" s="7">
        <f>'CAN Residential Assignment'!B138</f>
        <v>0</v>
      </c>
      <c r="C7" s="7">
        <f>'CAN Residential Assignment'!C138</f>
        <v>0</v>
      </c>
      <c r="D7" s="7">
        <f>'CAN Residential Assignment'!D138</f>
        <v>0</v>
      </c>
      <c r="E7" s="7">
        <f>'CAN Residential Assignment'!E138</f>
        <v>0</v>
      </c>
      <c r="F7" s="7">
        <f>'CAN Residential Assignment'!F138</f>
        <v>0</v>
      </c>
      <c r="G7" s="7">
        <f>'CAN Residential Assignment'!G138</f>
        <v>0</v>
      </c>
      <c r="H7" s="7">
        <f>'CAN Residential Assignment'!H138</f>
        <v>0</v>
      </c>
      <c r="I7" s="7">
        <f>'CAN Residential Assignment'!I138</f>
        <v>0</v>
      </c>
      <c r="J7" s="7">
        <f>'CAN Residential Assignment'!J138</f>
        <v>0</v>
      </c>
      <c r="K7" s="7">
        <f>'CAN Residential Assignment'!K138</f>
        <v>0</v>
      </c>
      <c r="L7" s="7">
        <f>'CAN Residential Assignment'!L138</f>
        <v>0</v>
      </c>
      <c r="M7" s="7">
        <f>'CAN Residential Assignment'!M138</f>
        <v>0</v>
      </c>
      <c r="N7" s="7">
        <f>'CAN Residential Assignment'!N138</f>
        <v>0</v>
      </c>
      <c r="O7" s="7">
        <f>'CAN Residential Assignment'!O138</f>
        <v>0</v>
      </c>
      <c r="P7" s="7">
        <f>'CAN Residential Assignment'!P138</f>
        <v>0</v>
      </c>
      <c r="Q7" s="7">
        <f>'CAN Residential Assignment'!Q138</f>
        <v>0</v>
      </c>
      <c r="R7" s="7">
        <f>'CAN Residential Assignment'!R138</f>
        <v>0</v>
      </c>
      <c r="S7" s="7">
        <f>'CAN Residential Assignment'!S138</f>
        <v>0</v>
      </c>
      <c r="T7" s="7">
        <f>'CAN Residential Assignment'!T138</f>
        <v>0</v>
      </c>
      <c r="U7" s="7">
        <f>'CAN Residential Assignment'!U138</f>
        <v>0</v>
      </c>
      <c r="V7" s="7">
        <f>'CAN Residential Assignment'!V138</f>
        <v>0</v>
      </c>
      <c r="W7" s="7">
        <f>'CAN Residential Assignment'!W138</f>
        <v>0</v>
      </c>
      <c r="X7" s="7">
        <f>'CAN Residential Assignment'!X138</f>
        <v>0</v>
      </c>
      <c r="Y7" s="7">
        <f>'CAN Residential Assignment'!Y138</f>
        <v>0</v>
      </c>
      <c r="Z7" s="7">
        <f>'CAN Residential Assignment'!Z138</f>
        <v>0</v>
      </c>
      <c r="AA7" s="7">
        <f>'CAN Residential Assignment'!AA138</f>
        <v>0</v>
      </c>
      <c r="AB7" s="7">
        <f>'CAN Residential Assignment'!AB138</f>
        <v>0</v>
      </c>
      <c r="AC7" s="7">
        <f>'CAN Residential Assignment'!AC138</f>
        <v>0</v>
      </c>
      <c r="AD7" s="7">
        <f>'CAN Residential Assignment'!AD138</f>
        <v>0</v>
      </c>
      <c r="AE7" s="7">
        <f>'CAN Residential Assignment'!AE138</f>
        <v>0</v>
      </c>
      <c r="AF7" s="7">
        <f>'CAN Residential Assignment'!AF138</f>
        <v>0</v>
      </c>
      <c r="AG7" s="7">
        <f>'CAN Residential Assignment'!AG138</f>
        <v>0</v>
      </c>
      <c r="AH7" s="7">
        <f>'CAN Residential Assignment'!AH138</f>
        <v>0</v>
      </c>
      <c r="AI7" s="7">
        <f>'CAN Residential Assignment'!AI138</f>
        <v>0</v>
      </c>
      <c r="AJ7" s="7">
        <f>'CAN Residential Assignment'!AJ138</f>
        <v>0</v>
      </c>
      <c r="AK7" s="7">
        <f>'CAN Residential Assignment'!AK138</f>
        <v>0</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M7"/>
  <sheetViews>
    <sheetView workbookViewId="0">
      <pane xSplit="1" ySplit="1" topLeftCell="B4" activePane="bottomRight" state="frozen"/>
      <selection pane="topRight"/>
      <selection pane="bottomLeft"/>
      <selection pane="bottomRight" activeCell="P35" sqref="P35"/>
    </sheetView>
  </sheetViews>
  <sheetFormatPr defaultColWidth="8.81640625" defaultRowHeight="14.5" x14ac:dyDescent="0.35"/>
  <cols>
    <col min="1" max="1" width="25.81640625" customWidth="1"/>
    <col min="2" max="2" width="11.81640625" bestFit="1" customWidth="1"/>
  </cols>
  <sheetData>
    <row r="1" spans="1:39" x14ac:dyDescent="0.35">
      <c r="A1" s="1" t="s">
        <v>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x14ac:dyDescent="0.35">
      <c r="A2" s="1" t="s">
        <v>29</v>
      </c>
      <c r="B2" s="7">
        <f>'CAN Residential Assignment'!B142</f>
        <v>6471827621617.6523</v>
      </c>
      <c r="C2" s="7">
        <f>'CAN Residential Assignment'!C142</f>
        <v>6500202834284.627</v>
      </c>
      <c r="D2" s="7">
        <f>'CAN Residential Assignment'!D142</f>
        <v>6527666393532.582</v>
      </c>
      <c r="E2" s="7">
        <f>'CAN Residential Assignment'!E142</f>
        <v>6552736862555.6113</v>
      </c>
      <c r="F2" s="7">
        <f>'CAN Residential Assignment'!F142</f>
        <v>6577009634836.998</v>
      </c>
      <c r="G2" s="7">
        <f>'CAN Residential Assignment'!G142</f>
        <v>6600940537086.2539</v>
      </c>
      <c r="H2" s="7">
        <f>'CAN Residential Assignment'!H142</f>
        <v>6626808702850.9258</v>
      </c>
      <c r="I2" s="7">
        <f>'CAN Residential Assignment'!I142</f>
        <v>6653360608679.8623</v>
      </c>
      <c r="J2" s="7">
        <f>'CAN Residential Assignment'!J142</f>
        <v>6680368341218.3066</v>
      </c>
      <c r="K2" s="7">
        <f>'CAN Residential Assignment'!K142</f>
        <v>6707945857143.6387</v>
      </c>
      <c r="L2" s="7">
        <f>'CAN Residential Assignment'!L142</f>
        <v>6735979199778.4805</v>
      </c>
      <c r="M2" s="7">
        <f>'CAN Residential Assignment'!M142</f>
        <v>6764582325800.209</v>
      </c>
      <c r="N2" s="7">
        <f>'CAN Residential Assignment'!N142</f>
        <v>6793527321854.0703</v>
      </c>
      <c r="O2" s="7">
        <f>'CAN Residential Assignment'!O142</f>
        <v>6823042101294.8184</v>
      </c>
      <c r="P2" s="7">
        <f>'CAN Residential Assignment'!P142</f>
        <v>6852556880735.5674</v>
      </c>
      <c r="Q2" s="7">
        <f>'CAN Residential Assignment'!Q142</f>
        <v>6882527486885.8252</v>
      </c>
      <c r="R2" s="7">
        <f>'CAN Residential Assignment'!R142</f>
        <v>6912953919745.5918</v>
      </c>
      <c r="S2" s="7">
        <f>'CAN Residential Assignment'!S142</f>
        <v>6943266395927.9814</v>
      </c>
      <c r="T2" s="7">
        <f>'CAN Residential Assignment'!T142</f>
        <v>6973920742142.5049</v>
      </c>
      <c r="U2" s="7">
        <f>'CAN Residential Assignment'!U142</f>
        <v>7004689045034.4033</v>
      </c>
      <c r="V2" s="7">
        <f>'CAN Residential Assignment'!V142</f>
        <v>7035685261281.0586</v>
      </c>
      <c r="W2" s="7">
        <f>'CAN Residential Assignment'!W142</f>
        <v>7066909390882.4668</v>
      </c>
      <c r="X2" s="7">
        <f>'CAN Residential Assignment'!X142</f>
        <v>7098361433838.6318</v>
      </c>
      <c r="Y2" s="7">
        <f>'CAN Residential Assignment'!Y142</f>
        <v>7129813476794.7959</v>
      </c>
      <c r="Z2" s="7">
        <f>'CAN Residential Assignment'!Z142</f>
        <v>7161265519750.959</v>
      </c>
      <c r="AA2" s="7">
        <f>'CAN Residential Assignment'!AA142</f>
        <v>7192831519384.502</v>
      </c>
      <c r="AB2" s="7">
        <f>'CAN Residential Assignment'!AB142</f>
        <v>7223189578237.8438</v>
      </c>
      <c r="AC2" s="7">
        <f>'CAN Residential Assignment'!AC142</f>
        <v>7254320470557.7578</v>
      </c>
      <c r="AD2" s="7">
        <f>'CAN Residential Assignment'!AD142</f>
        <v>7285451362877.6797</v>
      </c>
      <c r="AE2" s="7">
        <f>'CAN Residential Assignment'!AE142</f>
        <v>7316582255197.6016</v>
      </c>
      <c r="AF2" s="7">
        <f>'CAN Residential Assignment'!AF142</f>
        <v>7347713147517.5156</v>
      </c>
      <c r="AG2" s="7">
        <f>'CAN Residential Assignment'!AG142</f>
        <v>7378844039837.4375</v>
      </c>
      <c r="AH2" s="7">
        <f>'CAN Residential Assignment'!AH142</f>
        <v>7409974932157.3516</v>
      </c>
      <c r="AI2" s="7">
        <f>'CAN Residential Assignment'!AI142</f>
        <v>7441105824477.2734</v>
      </c>
      <c r="AJ2" s="7">
        <f>'CAN Residential Assignment'!AJ142</f>
        <v>7472236716797.1953</v>
      </c>
      <c r="AK2" s="7">
        <f>'CAN Residential Assignment'!AK142</f>
        <v>7503367609117.1094</v>
      </c>
    </row>
    <row r="3" spans="1:39" x14ac:dyDescent="0.35">
      <c r="A3" s="1" t="s">
        <v>30</v>
      </c>
      <c r="B3" s="7">
        <f>'CAN Residential Assignment'!B143</f>
        <v>0</v>
      </c>
      <c r="C3" s="7">
        <f>'CAN Residential Assignment'!C143</f>
        <v>0</v>
      </c>
      <c r="D3" s="7">
        <f>'CAN Residential Assignment'!D143</f>
        <v>0</v>
      </c>
      <c r="E3" s="7">
        <f>'CAN Residential Assignment'!E143</f>
        <v>0</v>
      </c>
      <c r="F3" s="7">
        <f>'CAN Residential Assignment'!F143</f>
        <v>0</v>
      </c>
      <c r="G3" s="7">
        <f>'CAN Residential Assignment'!G143</f>
        <v>0</v>
      </c>
      <c r="H3" s="7">
        <f>'CAN Residential Assignment'!H143</f>
        <v>0</v>
      </c>
      <c r="I3" s="7">
        <f>'CAN Residential Assignment'!I143</f>
        <v>0</v>
      </c>
      <c r="J3" s="7">
        <f>'CAN Residential Assignment'!J143</f>
        <v>0</v>
      </c>
      <c r="K3" s="7">
        <f>'CAN Residential Assignment'!K143</f>
        <v>0</v>
      </c>
      <c r="L3" s="7">
        <f>'CAN Residential Assignment'!L143</f>
        <v>0</v>
      </c>
      <c r="M3" s="7">
        <f>'CAN Residential Assignment'!M143</f>
        <v>0</v>
      </c>
      <c r="N3" s="7">
        <f>'CAN Residential Assignment'!N143</f>
        <v>0</v>
      </c>
      <c r="O3" s="7">
        <f>'CAN Residential Assignment'!O143</f>
        <v>0</v>
      </c>
      <c r="P3" s="7">
        <f>'CAN Residential Assignment'!P143</f>
        <v>0</v>
      </c>
      <c r="Q3" s="7">
        <f>'CAN Residential Assignment'!Q143</f>
        <v>0</v>
      </c>
      <c r="R3" s="7">
        <f>'CAN Residential Assignment'!R143</f>
        <v>0</v>
      </c>
      <c r="S3" s="7">
        <f>'CAN Residential Assignment'!S143</f>
        <v>0</v>
      </c>
      <c r="T3" s="7">
        <f>'CAN Residential Assignment'!T143</f>
        <v>0</v>
      </c>
      <c r="U3" s="7">
        <f>'CAN Residential Assignment'!U143</f>
        <v>0</v>
      </c>
      <c r="V3" s="7">
        <f>'CAN Residential Assignment'!V143</f>
        <v>0</v>
      </c>
      <c r="W3" s="7">
        <f>'CAN Residential Assignment'!W143</f>
        <v>0</v>
      </c>
      <c r="X3" s="7">
        <f>'CAN Residential Assignment'!X143</f>
        <v>0</v>
      </c>
      <c r="Y3" s="7">
        <f>'CAN Residential Assignment'!Y143</f>
        <v>0</v>
      </c>
      <c r="Z3" s="7">
        <f>'CAN Residential Assignment'!Z143</f>
        <v>0</v>
      </c>
      <c r="AA3" s="7">
        <f>'CAN Residential Assignment'!AA143</f>
        <v>0</v>
      </c>
      <c r="AB3" s="7">
        <f>'CAN Residential Assignment'!AB143</f>
        <v>0</v>
      </c>
      <c r="AC3" s="7">
        <f>'CAN Residential Assignment'!AC143</f>
        <v>0</v>
      </c>
      <c r="AD3" s="7">
        <f>'CAN Residential Assignment'!AD143</f>
        <v>0</v>
      </c>
      <c r="AE3" s="7">
        <f>'CAN Residential Assignment'!AE143</f>
        <v>0</v>
      </c>
      <c r="AF3" s="7">
        <f>'CAN Residential Assignment'!AF143</f>
        <v>0</v>
      </c>
      <c r="AG3" s="7">
        <f>'CAN Residential Assignment'!AG143</f>
        <v>0</v>
      </c>
      <c r="AH3" s="7">
        <f>'CAN Residential Assignment'!AH143</f>
        <v>0</v>
      </c>
      <c r="AI3" s="7">
        <f>'CAN Residential Assignment'!AI143</f>
        <v>0</v>
      </c>
      <c r="AJ3" s="7">
        <f>'CAN Residential Assignment'!AJ143</f>
        <v>0</v>
      </c>
      <c r="AK3" s="7">
        <f>'CAN Residential Assignment'!AK143</f>
        <v>0</v>
      </c>
    </row>
    <row r="4" spans="1:39" x14ac:dyDescent="0.35">
      <c r="A4" s="1" t="s">
        <v>31</v>
      </c>
      <c r="B4" s="7">
        <f>'CAN Residential Assignment'!B144</f>
        <v>0</v>
      </c>
      <c r="C4" s="7">
        <f>'CAN Residential Assignment'!C144</f>
        <v>0</v>
      </c>
      <c r="D4" s="7">
        <f>'CAN Residential Assignment'!D144</f>
        <v>0</v>
      </c>
      <c r="E4" s="7">
        <f>'CAN Residential Assignment'!E144</f>
        <v>0</v>
      </c>
      <c r="F4" s="7">
        <f>'CAN Residential Assignment'!F144</f>
        <v>0</v>
      </c>
      <c r="G4" s="7">
        <f>'CAN Residential Assignment'!G144</f>
        <v>0</v>
      </c>
      <c r="H4" s="7">
        <f>'CAN Residential Assignment'!H144</f>
        <v>0</v>
      </c>
      <c r="I4" s="7">
        <f>'CAN Residential Assignment'!I144</f>
        <v>0</v>
      </c>
      <c r="J4" s="7">
        <f>'CAN Residential Assignment'!J144</f>
        <v>0</v>
      </c>
      <c r="K4" s="7">
        <f>'CAN Residential Assignment'!K144</f>
        <v>0</v>
      </c>
      <c r="L4" s="7">
        <f>'CAN Residential Assignment'!L144</f>
        <v>0</v>
      </c>
      <c r="M4" s="7">
        <f>'CAN Residential Assignment'!M144</f>
        <v>0</v>
      </c>
      <c r="N4" s="7">
        <f>'CAN Residential Assignment'!N144</f>
        <v>0</v>
      </c>
      <c r="O4" s="7">
        <f>'CAN Residential Assignment'!O144</f>
        <v>0</v>
      </c>
      <c r="P4" s="7">
        <f>'CAN Residential Assignment'!P144</f>
        <v>0</v>
      </c>
      <c r="Q4" s="7">
        <f>'CAN Residential Assignment'!Q144</f>
        <v>0</v>
      </c>
      <c r="R4" s="7">
        <f>'CAN Residential Assignment'!R144</f>
        <v>0</v>
      </c>
      <c r="S4" s="7">
        <f>'CAN Residential Assignment'!S144</f>
        <v>0</v>
      </c>
      <c r="T4" s="7">
        <f>'CAN Residential Assignment'!T144</f>
        <v>0</v>
      </c>
      <c r="U4" s="7">
        <f>'CAN Residential Assignment'!U144</f>
        <v>0</v>
      </c>
      <c r="V4" s="7">
        <f>'CAN Residential Assignment'!V144</f>
        <v>0</v>
      </c>
      <c r="W4" s="7">
        <f>'CAN Residential Assignment'!W144</f>
        <v>0</v>
      </c>
      <c r="X4" s="7">
        <f>'CAN Residential Assignment'!X144</f>
        <v>0</v>
      </c>
      <c r="Y4" s="7">
        <f>'CAN Residential Assignment'!Y144</f>
        <v>0</v>
      </c>
      <c r="Z4" s="7">
        <f>'CAN Residential Assignment'!Z144</f>
        <v>0</v>
      </c>
      <c r="AA4" s="7">
        <f>'CAN Residential Assignment'!AA144</f>
        <v>0</v>
      </c>
      <c r="AB4" s="7">
        <f>'CAN Residential Assignment'!AB144</f>
        <v>0</v>
      </c>
      <c r="AC4" s="7">
        <f>'CAN Residential Assignment'!AC144</f>
        <v>0</v>
      </c>
      <c r="AD4" s="7">
        <f>'CAN Residential Assignment'!AD144</f>
        <v>0</v>
      </c>
      <c r="AE4" s="7">
        <f>'CAN Residential Assignment'!AE144</f>
        <v>0</v>
      </c>
      <c r="AF4" s="7">
        <f>'CAN Residential Assignment'!AF144</f>
        <v>0</v>
      </c>
      <c r="AG4" s="7">
        <f>'CAN Residential Assignment'!AG144</f>
        <v>0</v>
      </c>
      <c r="AH4" s="7">
        <f>'CAN Residential Assignment'!AH144</f>
        <v>0</v>
      </c>
      <c r="AI4" s="7">
        <f>'CAN Residential Assignment'!AI144</f>
        <v>0</v>
      </c>
      <c r="AJ4" s="7">
        <f>'CAN Residential Assignment'!AJ144</f>
        <v>0</v>
      </c>
      <c r="AK4" s="7">
        <f>'CAN Residential Assignment'!AK144</f>
        <v>0</v>
      </c>
    </row>
    <row r="5" spans="1:39" x14ac:dyDescent="0.35">
      <c r="A5" s="1" t="s">
        <v>32</v>
      </c>
      <c r="B5" s="7">
        <f>'CAN Residential Assignment'!B145</f>
        <v>0</v>
      </c>
      <c r="C5" s="7">
        <f>'CAN Residential Assignment'!C145</f>
        <v>0</v>
      </c>
      <c r="D5" s="7">
        <f>'CAN Residential Assignment'!D145</f>
        <v>0</v>
      </c>
      <c r="E5" s="7">
        <f>'CAN Residential Assignment'!E145</f>
        <v>0</v>
      </c>
      <c r="F5" s="7">
        <f>'CAN Residential Assignment'!F145</f>
        <v>0</v>
      </c>
      <c r="G5" s="7">
        <f>'CAN Residential Assignment'!G145</f>
        <v>0</v>
      </c>
      <c r="H5" s="7">
        <f>'CAN Residential Assignment'!H145</f>
        <v>0</v>
      </c>
      <c r="I5" s="7">
        <f>'CAN Residential Assignment'!I145</f>
        <v>0</v>
      </c>
      <c r="J5" s="7">
        <f>'CAN Residential Assignment'!J145</f>
        <v>0</v>
      </c>
      <c r="K5" s="7">
        <f>'CAN Residential Assignment'!K145</f>
        <v>0</v>
      </c>
      <c r="L5" s="7">
        <f>'CAN Residential Assignment'!L145</f>
        <v>0</v>
      </c>
      <c r="M5" s="7">
        <f>'CAN Residential Assignment'!M145</f>
        <v>0</v>
      </c>
      <c r="N5" s="7">
        <f>'CAN Residential Assignment'!N145</f>
        <v>0</v>
      </c>
      <c r="O5" s="7">
        <f>'CAN Residential Assignment'!O145</f>
        <v>0</v>
      </c>
      <c r="P5" s="7">
        <f>'CAN Residential Assignment'!P145</f>
        <v>0</v>
      </c>
      <c r="Q5" s="7">
        <f>'CAN Residential Assignment'!Q145</f>
        <v>0</v>
      </c>
      <c r="R5" s="7">
        <f>'CAN Residential Assignment'!R145</f>
        <v>0</v>
      </c>
      <c r="S5" s="7">
        <f>'CAN Residential Assignment'!S145</f>
        <v>0</v>
      </c>
      <c r="T5" s="7">
        <f>'CAN Residential Assignment'!T145</f>
        <v>0</v>
      </c>
      <c r="U5" s="7">
        <f>'CAN Residential Assignment'!U145</f>
        <v>0</v>
      </c>
      <c r="V5" s="7">
        <f>'CAN Residential Assignment'!V145</f>
        <v>0</v>
      </c>
      <c r="W5" s="7">
        <f>'CAN Residential Assignment'!W145</f>
        <v>0</v>
      </c>
      <c r="X5" s="7">
        <f>'CAN Residential Assignment'!X145</f>
        <v>0</v>
      </c>
      <c r="Y5" s="7">
        <f>'CAN Residential Assignment'!Y145</f>
        <v>0</v>
      </c>
      <c r="Z5" s="7">
        <f>'CAN Residential Assignment'!Z145</f>
        <v>0</v>
      </c>
      <c r="AA5" s="7">
        <f>'CAN Residential Assignment'!AA145</f>
        <v>0</v>
      </c>
      <c r="AB5" s="7">
        <f>'CAN Residential Assignment'!AB145</f>
        <v>0</v>
      </c>
      <c r="AC5" s="7">
        <f>'CAN Residential Assignment'!AC145</f>
        <v>0</v>
      </c>
      <c r="AD5" s="7">
        <f>'CAN Residential Assignment'!AD145</f>
        <v>0</v>
      </c>
      <c r="AE5" s="7">
        <f>'CAN Residential Assignment'!AE145</f>
        <v>0</v>
      </c>
      <c r="AF5" s="7">
        <f>'CAN Residential Assignment'!AF145</f>
        <v>0</v>
      </c>
      <c r="AG5" s="7">
        <f>'CAN Residential Assignment'!AG145</f>
        <v>0</v>
      </c>
      <c r="AH5" s="7">
        <f>'CAN Residential Assignment'!AH145</f>
        <v>0</v>
      </c>
      <c r="AI5" s="7">
        <f>'CAN Residential Assignment'!AI145</f>
        <v>0</v>
      </c>
      <c r="AJ5" s="7">
        <f>'CAN Residential Assignment'!AJ145</f>
        <v>0</v>
      </c>
      <c r="AK5" s="7">
        <f>'CAN Residential Assignment'!AK145</f>
        <v>0</v>
      </c>
    </row>
    <row r="6" spans="1:39" x14ac:dyDescent="0.35">
      <c r="A6" s="1" t="s">
        <v>33</v>
      </c>
      <c r="B6" s="7">
        <f>'CAN Residential Assignment'!B146</f>
        <v>0</v>
      </c>
      <c r="C6" s="7">
        <f>'CAN Residential Assignment'!C146</f>
        <v>0</v>
      </c>
      <c r="D6" s="7">
        <f>'CAN Residential Assignment'!D146</f>
        <v>0</v>
      </c>
      <c r="E6" s="7">
        <f>'CAN Residential Assignment'!E146</f>
        <v>0</v>
      </c>
      <c r="F6" s="7">
        <f>'CAN Residential Assignment'!F146</f>
        <v>0</v>
      </c>
      <c r="G6" s="7">
        <f>'CAN Residential Assignment'!G146</f>
        <v>0</v>
      </c>
      <c r="H6" s="7">
        <f>'CAN Residential Assignment'!H146</f>
        <v>0</v>
      </c>
      <c r="I6" s="7">
        <f>'CAN Residential Assignment'!I146</f>
        <v>0</v>
      </c>
      <c r="J6" s="7">
        <f>'CAN Residential Assignment'!J146</f>
        <v>0</v>
      </c>
      <c r="K6" s="7">
        <f>'CAN Residential Assignment'!K146</f>
        <v>0</v>
      </c>
      <c r="L6" s="7">
        <f>'CAN Residential Assignment'!L146</f>
        <v>0</v>
      </c>
      <c r="M6" s="7">
        <f>'CAN Residential Assignment'!M146</f>
        <v>0</v>
      </c>
      <c r="N6" s="7">
        <f>'CAN Residential Assignment'!N146</f>
        <v>0</v>
      </c>
      <c r="O6" s="7">
        <f>'CAN Residential Assignment'!O146</f>
        <v>0</v>
      </c>
      <c r="P6" s="7">
        <f>'CAN Residential Assignment'!P146</f>
        <v>0</v>
      </c>
      <c r="Q6" s="7">
        <f>'CAN Residential Assignment'!Q146</f>
        <v>0</v>
      </c>
      <c r="R6" s="7">
        <f>'CAN Residential Assignment'!R146</f>
        <v>0</v>
      </c>
      <c r="S6" s="7">
        <f>'CAN Residential Assignment'!S146</f>
        <v>0</v>
      </c>
      <c r="T6" s="7">
        <f>'CAN Residential Assignment'!T146</f>
        <v>0</v>
      </c>
      <c r="U6" s="7">
        <f>'CAN Residential Assignment'!U146</f>
        <v>0</v>
      </c>
      <c r="V6" s="7">
        <f>'CAN Residential Assignment'!V146</f>
        <v>0</v>
      </c>
      <c r="W6" s="7">
        <f>'CAN Residential Assignment'!W146</f>
        <v>0</v>
      </c>
      <c r="X6" s="7">
        <f>'CAN Residential Assignment'!X146</f>
        <v>0</v>
      </c>
      <c r="Y6" s="7">
        <f>'CAN Residential Assignment'!Y146</f>
        <v>0</v>
      </c>
      <c r="Z6" s="7">
        <f>'CAN Residential Assignment'!Z146</f>
        <v>0</v>
      </c>
      <c r="AA6" s="7">
        <f>'CAN Residential Assignment'!AA146</f>
        <v>0</v>
      </c>
      <c r="AB6" s="7">
        <f>'CAN Residential Assignment'!AB146</f>
        <v>0</v>
      </c>
      <c r="AC6" s="7">
        <f>'CAN Residential Assignment'!AC146</f>
        <v>0</v>
      </c>
      <c r="AD6" s="7">
        <f>'CAN Residential Assignment'!AD146</f>
        <v>0</v>
      </c>
      <c r="AE6" s="7">
        <f>'CAN Residential Assignment'!AE146</f>
        <v>0</v>
      </c>
      <c r="AF6" s="7">
        <f>'CAN Residential Assignment'!AF146</f>
        <v>0</v>
      </c>
      <c r="AG6" s="7">
        <f>'CAN Residential Assignment'!AG146</f>
        <v>0</v>
      </c>
      <c r="AH6" s="7">
        <f>'CAN Residential Assignment'!AH146</f>
        <v>0</v>
      </c>
      <c r="AI6" s="7">
        <f>'CAN Residential Assignment'!AI146</f>
        <v>0</v>
      </c>
      <c r="AJ6" s="7">
        <f>'CAN Residential Assignment'!AJ146</f>
        <v>0</v>
      </c>
      <c r="AK6" s="7">
        <f>'CAN Residential Assignment'!AK146</f>
        <v>0</v>
      </c>
    </row>
    <row r="7" spans="1:39" x14ac:dyDescent="0.35">
      <c r="A7" s="1" t="s">
        <v>34</v>
      </c>
      <c r="B7" s="7">
        <f>'CAN Residential Assignment'!B147</f>
        <v>0</v>
      </c>
      <c r="C7" s="7">
        <f>'CAN Residential Assignment'!C147</f>
        <v>0</v>
      </c>
      <c r="D7" s="7">
        <f>'CAN Residential Assignment'!D147</f>
        <v>0</v>
      </c>
      <c r="E7" s="7">
        <f>'CAN Residential Assignment'!E147</f>
        <v>0</v>
      </c>
      <c r="F7" s="7">
        <f>'CAN Residential Assignment'!F147</f>
        <v>0</v>
      </c>
      <c r="G7" s="7">
        <f>'CAN Residential Assignment'!G147</f>
        <v>0</v>
      </c>
      <c r="H7" s="7">
        <f>'CAN Residential Assignment'!H147</f>
        <v>0</v>
      </c>
      <c r="I7" s="7">
        <f>'CAN Residential Assignment'!I147</f>
        <v>0</v>
      </c>
      <c r="J7" s="7">
        <f>'CAN Residential Assignment'!J147</f>
        <v>0</v>
      </c>
      <c r="K7" s="7">
        <f>'CAN Residential Assignment'!K147</f>
        <v>0</v>
      </c>
      <c r="L7" s="7">
        <f>'CAN Residential Assignment'!L147</f>
        <v>0</v>
      </c>
      <c r="M7" s="7">
        <f>'CAN Residential Assignment'!M147</f>
        <v>0</v>
      </c>
      <c r="N7" s="7">
        <f>'CAN Residential Assignment'!N147</f>
        <v>0</v>
      </c>
      <c r="O7" s="7">
        <f>'CAN Residential Assignment'!O147</f>
        <v>0</v>
      </c>
      <c r="P7" s="7">
        <f>'CAN Residential Assignment'!P147</f>
        <v>0</v>
      </c>
      <c r="Q7" s="7">
        <f>'CAN Residential Assignment'!Q147</f>
        <v>0</v>
      </c>
      <c r="R7" s="7">
        <f>'CAN Residential Assignment'!R147</f>
        <v>0</v>
      </c>
      <c r="S7" s="7">
        <f>'CAN Residential Assignment'!S147</f>
        <v>0</v>
      </c>
      <c r="T7" s="7">
        <f>'CAN Residential Assignment'!T147</f>
        <v>0</v>
      </c>
      <c r="U7" s="7">
        <f>'CAN Residential Assignment'!U147</f>
        <v>0</v>
      </c>
      <c r="V7" s="7">
        <f>'CAN Residential Assignment'!V147</f>
        <v>0</v>
      </c>
      <c r="W7" s="7">
        <f>'CAN Residential Assignment'!W147</f>
        <v>0</v>
      </c>
      <c r="X7" s="7">
        <f>'CAN Residential Assignment'!X147</f>
        <v>0</v>
      </c>
      <c r="Y7" s="7">
        <f>'CAN Residential Assignment'!Y147</f>
        <v>0</v>
      </c>
      <c r="Z7" s="7">
        <f>'CAN Residential Assignment'!Z147</f>
        <v>0</v>
      </c>
      <c r="AA7" s="7">
        <f>'CAN Residential Assignment'!AA147</f>
        <v>0</v>
      </c>
      <c r="AB7" s="7">
        <f>'CAN Residential Assignment'!AB147</f>
        <v>0</v>
      </c>
      <c r="AC7" s="7">
        <f>'CAN Residential Assignment'!AC147</f>
        <v>0</v>
      </c>
      <c r="AD7" s="7">
        <f>'CAN Residential Assignment'!AD147</f>
        <v>0</v>
      </c>
      <c r="AE7" s="7">
        <f>'CAN Residential Assignment'!AE147</f>
        <v>0</v>
      </c>
      <c r="AF7" s="7">
        <f>'CAN Residential Assignment'!AF147</f>
        <v>0</v>
      </c>
      <c r="AG7" s="7">
        <f>'CAN Residential Assignment'!AG147</f>
        <v>0</v>
      </c>
      <c r="AH7" s="7">
        <f>'CAN Residential Assignment'!AH147</f>
        <v>0</v>
      </c>
      <c r="AI7" s="7">
        <f>'CAN Residential Assignment'!AI147</f>
        <v>0</v>
      </c>
      <c r="AJ7" s="7">
        <f>'CAN Residential Assignment'!AJ147</f>
        <v>0</v>
      </c>
      <c r="AK7" s="7">
        <f>'CAN Residential Assignment'!AK147</f>
        <v>0</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M7"/>
  <sheetViews>
    <sheetView workbookViewId="0">
      <pane xSplit="1" ySplit="1" topLeftCell="B2" activePane="bottomRight" state="frozen"/>
      <selection pane="topRight"/>
      <selection pane="bottomLeft"/>
      <selection pane="bottomRight"/>
    </sheetView>
  </sheetViews>
  <sheetFormatPr defaultColWidth="8.81640625" defaultRowHeight="14.5" x14ac:dyDescent="0.35"/>
  <cols>
    <col min="1" max="1" width="25.81640625" customWidth="1"/>
    <col min="2" max="2" width="11.81640625" bestFit="1" customWidth="1"/>
    <col min="6" max="6" width="9" customWidth="1"/>
  </cols>
  <sheetData>
    <row r="1" spans="1:39" x14ac:dyDescent="0.35">
      <c r="A1" s="1" t="s">
        <v>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x14ac:dyDescent="0.35">
      <c r="A2" s="1" t="s">
        <v>29</v>
      </c>
      <c r="B2" s="7">
        <f>'CAN Residential Assignment'!B151</f>
        <v>35051836679429.715</v>
      </c>
      <c r="C2" s="7">
        <f>'CAN Residential Assignment'!C151</f>
        <v>35205518665152.672</v>
      </c>
      <c r="D2" s="7">
        <f>'CAN Residential Assignment'!D151</f>
        <v>35354263077037.141</v>
      </c>
      <c r="E2" s="7">
        <f>'CAN Residential Assignment'!E151</f>
        <v>35490046357595.57</v>
      </c>
      <c r="F2" s="7">
        <f>'CAN Residential Assignment'!F151</f>
        <v>35621509261045.32</v>
      </c>
      <c r="G2" s="7">
        <f>'CAN Residential Assignment'!G151</f>
        <v>35751120574305.648</v>
      </c>
      <c r="H2" s="7">
        <f>'CAN Residential Assignment'!H151</f>
        <v>35891224231972.758</v>
      </c>
      <c r="I2" s="7">
        <f>'CAN Residential Assignment'!I151</f>
        <v>36035031070018.742</v>
      </c>
      <c r="J2" s="7">
        <f>'CAN Residential Assignment'!J151</f>
        <v>36181306694983.961</v>
      </c>
      <c r="K2" s="7">
        <f>'CAN Residential Assignment'!K151</f>
        <v>36330668303598.234</v>
      </c>
      <c r="L2" s="7">
        <f>'CAN Residential Assignment'!L151</f>
        <v>36482498699131.758</v>
      </c>
      <c r="M2" s="7">
        <f>'CAN Residential Assignment'!M151</f>
        <v>36637415078314.328</v>
      </c>
      <c r="N2" s="7">
        <f>'CAN Residential Assignment'!N151</f>
        <v>36794183047686.336</v>
      </c>
      <c r="O2" s="7">
        <f>'CAN Residential Assignment'!O151</f>
        <v>36954037000707.398</v>
      </c>
      <c r="P2" s="7">
        <f>'CAN Residential Assignment'!P151</f>
        <v>37113890953728.469</v>
      </c>
      <c r="Q2" s="7">
        <f>'CAN Residential Assignment'!Q151</f>
        <v>37276213693668.781</v>
      </c>
      <c r="R2" s="7">
        <f>'CAN Residential Assignment'!R151</f>
        <v>37441005220528.328</v>
      </c>
      <c r="S2" s="7">
        <f>'CAN Residential Assignment'!S151</f>
        <v>37605179550658.07</v>
      </c>
      <c r="T2" s="7">
        <f>'CAN Residential Assignment'!T151</f>
        <v>37771205470977.25</v>
      </c>
      <c r="U2" s="7">
        <f>'CAN Residential Assignment'!U151</f>
        <v>37937848588026.227</v>
      </c>
      <c r="V2" s="7">
        <f>'CAN Residential Assignment'!V151</f>
        <v>38105726098534.836</v>
      </c>
      <c r="W2" s="7">
        <f>'CAN Residential Assignment'!W151</f>
        <v>38274838002503.07</v>
      </c>
      <c r="X2" s="7">
        <f>'CAN Residential Assignment'!X151</f>
        <v>38445184299930.922</v>
      </c>
      <c r="Y2" s="7">
        <f>'CAN Residential Assignment'!Y151</f>
        <v>38615530597358.781</v>
      </c>
      <c r="Z2" s="7">
        <f>'CAN Residential Assignment'!Z151</f>
        <v>38785876894786.625</v>
      </c>
      <c r="AA2" s="7">
        <f>'CAN Residential Assignment'!AA151</f>
        <v>38956840388944.297</v>
      </c>
      <c r="AB2" s="7">
        <f>'CAN Residential Assignment'!AB151</f>
        <v>39121261597766</v>
      </c>
      <c r="AC2" s="7">
        <f>'CAN Residential Assignment'!AC151</f>
        <v>39289868522591.688</v>
      </c>
      <c r="AD2" s="7">
        <f>'CAN Residential Assignment'!AD151</f>
        <v>39458475447417.313</v>
      </c>
      <c r="AE2" s="7">
        <f>'CAN Residential Assignment'!AE151</f>
        <v>39627082372243</v>
      </c>
      <c r="AF2" s="7">
        <f>'CAN Residential Assignment'!AF151</f>
        <v>39795689297068.625</v>
      </c>
      <c r="AG2" s="7">
        <f>'CAN Residential Assignment'!AG151</f>
        <v>39964296221894.313</v>
      </c>
      <c r="AH2" s="7">
        <f>'CAN Residential Assignment'!AH151</f>
        <v>40132903146719.938</v>
      </c>
      <c r="AI2" s="7">
        <f>'CAN Residential Assignment'!AI151</f>
        <v>40301510071545.625</v>
      </c>
      <c r="AJ2" s="7">
        <f>'CAN Residential Assignment'!AJ151</f>
        <v>40470116996371.313</v>
      </c>
      <c r="AK2" s="7">
        <f>'CAN Residential Assignment'!AK151</f>
        <v>40638723921196.938</v>
      </c>
    </row>
    <row r="3" spans="1:39" x14ac:dyDescent="0.35">
      <c r="A3" s="1" t="s">
        <v>30</v>
      </c>
      <c r="B3" s="7">
        <f>'CAN Residential Assignment'!B152</f>
        <v>0</v>
      </c>
      <c r="C3" s="7">
        <f>'CAN Residential Assignment'!C152</f>
        <v>0</v>
      </c>
      <c r="D3" s="7">
        <f>'CAN Residential Assignment'!D152</f>
        <v>0</v>
      </c>
      <c r="E3" s="7">
        <f>'CAN Residential Assignment'!E152</f>
        <v>0</v>
      </c>
      <c r="F3" s="7">
        <f>'CAN Residential Assignment'!F152</f>
        <v>0</v>
      </c>
      <c r="G3" s="7">
        <f>'CAN Residential Assignment'!G152</f>
        <v>0</v>
      </c>
      <c r="H3" s="7">
        <f>'CAN Residential Assignment'!H152</f>
        <v>0</v>
      </c>
      <c r="I3" s="7">
        <f>'CAN Residential Assignment'!I152</f>
        <v>0</v>
      </c>
      <c r="J3" s="7">
        <f>'CAN Residential Assignment'!J152</f>
        <v>0</v>
      </c>
      <c r="K3" s="7">
        <f>'CAN Residential Assignment'!K152</f>
        <v>0</v>
      </c>
      <c r="L3" s="7">
        <f>'CAN Residential Assignment'!L152</f>
        <v>0</v>
      </c>
      <c r="M3" s="7">
        <f>'CAN Residential Assignment'!M152</f>
        <v>0</v>
      </c>
      <c r="N3" s="7">
        <f>'CAN Residential Assignment'!N152</f>
        <v>0</v>
      </c>
      <c r="O3" s="7">
        <f>'CAN Residential Assignment'!O152</f>
        <v>0</v>
      </c>
      <c r="P3" s="7">
        <f>'CAN Residential Assignment'!P152</f>
        <v>0</v>
      </c>
      <c r="Q3" s="7">
        <f>'CAN Residential Assignment'!Q152</f>
        <v>0</v>
      </c>
      <c r="R3" s="7">
        <f>'CAN Residential Assignment'!R152</f>
        <v>0</v>
      </c>
      <c r="S3" s="7">
        <f>'CAN Residential Assignment'!S152</f>
        <v>0</v>
      </c>
      <c r="T3" s="7">
        <f>'CAN Residential Assignment'!T152</f>
        <v>0</v>
      </c>
      <c r="U3" s="7">
        <f>'CAN Residential Assignment'!U152</f>
        <v>0</v>
      </c>
      <c r="V3" s="7">
        <f>'CAN Residential Assignment'!V152</f>
        <v>0</v>
      </c>
      <c r="W3" s="7">
        <f>'CAN Residential Assignment'!W152</f>
        <v>0</v>
      </c>
      <c r="X3" s="7">
        <f>'CAN Residential Assignment'!X152</f>
        <v>0</v>
      </c>
      <c r="Y3" s="7">
        <f>'CAN Residential Assignment'!Y152</f>
        <v>0</v>
      </c>
      <c r="Z3" s="7">
        <f>'CAN Residential Assignment'!Z152</f>
        <v>0</v>
      </c>
      <c r="AA3" s="7">
        <f>'CAN Residential Assignment'!AA152</f>
        <v>0</v>
      </c>
      <c r="AB3" s="7">
        <f>'CAN Residential Assignment'!AB152</f>
        <v>0</v>
      </c>
      <c r="AC3" s="7">
        <f>'CAN Residential Assignment'!AC152</f>
        <v>0</v>
      </c>
      <c r="AD3" s="7">
        <f>'CAN Residential Assignment'!AD152</f>
        <v>0</v>
      </c>
      <c r="AE3" s="7">
        <f>'CAN Residential Assignment'!AE152</f>
        <v>0</v>
      </c>
      <c r="AF3" s="7">
        <f>'CAN Residential Assignment'!AF152</f>
        <v>0</v>
      </c>
      <c r="AG3" s="7">
        <f>'CAN Residential Assignment'!AG152</f>
        <v>0</v>
      </c>
      <c r="AH3" s="7">
        <f>'CAN Residential Assignment'!AH152</f>
        <v>0</v>
      </c>
      <c r="AI3" s="7">
        <f>'CAN Residential Assignment'!AI152</f>
        <v>0</v>
      </c>
      <c r="AJ3" s="7">
        <f>'CAN Residential Assignment'!AJ152</f>
        <v>0</v>
      </c>
      <c r="AK3" s="7">
        <f>'CAN Residential Assignment'!AK152</f>
        <v>0</v>
      </c>
    </row>
    <row r="4" spans="1:39" x14ac:dyDescent="0.35">
      <c r="A4" s="1" t="s">
        <v>31</v>
      </c>
      <c r="B4" s="7">
        <f>'CAN Residential Assignment'!B153</f>
        <v>42694945677222.195</v>
      </c>
      <c r="C4" s="7">
        <f>'CAN Residential Assignment'!C153</f>
        <v>43196977945174.391</v>
      </c>
      <c r="D4" s="7">
        <f>'CAN Residential Assignment'!D153</f>
        <v>43613899091532.734</v>
      </c>
      <c r="E4" s="7">
        <f>'CAN Residential Assignment'!E153</f>
        <v>43982097204514.867</v>
      </c>
      <c r="F4" s="7">
        <f>'CAN Residential Assignment'!F153</f>
        <v>44313907229279.344</v>
      </c>
      <c r="G4" s="7">
        <f>'CAN Residential Assignment'!G153</f>
        <v>44643250265012.117</v>
      </c>
      <c r="H4" s="7">
        <f>'CAN Residential Assignment'!H153</f>
        <v>44954707630265.016</v>
      </c>
      <c r="I4" s="7">
        <f>'CAN Residential Assignment'!I153</f>
        <v>45250129566811.828</v>
      </c>
      <c r="J4" s="7">
        <f>'CAN Residential Assignment'!J153</f>
        <v>45530132821910.469</v>
      </c>
      <c r="K4" s="7">
        <f>'CAN Residential Assignment'!K153</f>
        <v>45799034626366.438</v>
      </c>
      <c r="L4" s="7">
        <f>'CAN Residential Assignment'!L153</f>
        <v>46057451727437.656</v>
      </c>
      <c r="M4" s="7">
        <f>'CAN Residential Assignment'!M153</f>
        <v>46302917136092.414</v>
      </c>
      <c r="N4" s="7">
        <f>'CAN Residential Assignment'!N153</f>
        <v>46536047599588.641</v>
      </c>
      <c r="O4" s="7">
        <f>'CAN Residential Assignment'!O153</f>
        <v>46756843117926.344</v>
      </c>
      <c r="P4" s="7">
        <f>'CAN Residential Assignment'!P153</f>
        <v>46964686943847.586</v>
      </c>
      <c r="Q4" s="7">
        <f>'CAN Residential Assignment'!Q153</f>
        <v>47160195824610.297</v>
      </c>
      <c r="R4" s="7">
        <f>'CAN Residential Assignment'!R153</f>
        <v>47342753012956.547</v>
      </c>
      <c r="S4" s="7">
        <f>'CAN Residential Assignment'!S153</f>
        <v>47511741761628.422</v>
      </c>
      <c r="T4" s="7">
        <f>'CAN Residential Assignment'!T153</f>
        <v>47669629059657.609</v>
      </c>
      <c r="U4" s="7">
        <f>'CAN Residential Assignment'!U153</f>
        <v>47815798159786.195</v>
      </c>
      <c r="V4" s="7">
        <f>'CAN Residential Assignment'!V153</f>
        <v>47950865809272.117</v>
      </c>
      <c r="W4" s="7">
        <f>'CAN Residential Assignment'!W153</f>
        <v>48074215260857.422</v>
      </c>
      <c r="X4" s="7">
        <f>'CAN Residential Assignment'!X153</f>
        <v>48187696756315.906</v>
      </c>
      <c r="Y4" s="7">
        <f>'CAN Residential Assignment'!Y153</f>
        <v>48290076801131.711</v>
      </c>
      <c r="Z4" s="7">
        <f>'CAN Residential Assignment'!Z153</f>
        <v>48382588889820.688</v>
      </c>
      <c r="AA4" s="7">
        <f>'CAN Residential Assignment'!AA153</f>
        <v>48465849769640.773</v>
      </c>
      <c r="AB4" s="7">
        <f>'CAN Residential Assignment'!AB153</f>
        <v>48653957683308.344</v>
      </c>
      <c r="AC4" s="7">
        <f>'CAN Residential Assignment'!AC153</f>
        <v>48778473347890.469</v>
      </c>
      <c r="AD4" s="7">
        <f>'CAN Residential Assignment'!AD153</f>
        <v>48902989012472.594</v>
      </c>
      <c r="AE4" s="7">
        <f>'CAN Residential Assignment'!AE153</f>
        <v>49027504677054.688</v>
      </c>
      <c r="AF4" s="7">
        <f>'CAN Residential Assignment'!AF153</f>
        <v>49152020341636.813</v>
      </c>
      <c r="AG4" s="7">
        <f>'CAN Residential Assignment'!AG153</f>
        <v>49276536006218.938</v>
      </c>
      <c r="AH4" s="7">
        <f>'CAN Residential Assignment'!AH153</f>
        <v>49401051670801.031</v>
      </c>
      <c r="AI4" s="7">
        <f>'CAN Residential Assignment'!AI153</f>
        <v>49525567335383.156</v>
      </c>
      <c r="AJ4" s="7">
        <f>'CAN Residential Assignment'!AJ153</f>
        <v>49650082999965.281</v>
      </c>
      <c r="AK4" s="7">
        <f>'CAN Residential Assignment'!AK153</f>
        <v>49774598664547.375</v>
      </c>
    </row>
    <row r="5" spans="1:39" x14ac:dyDescent="0.35">
      <c r="A5" s="1" t="s">
        <v>32</v>
      </c>
      <c r="B5" s="7">
        <f>'CAN Residential Assignment'!B154</f>
        <v>0</v>
      </c>
      <c r="C5" s="7">
        <f>'CAN Residential Assignment'!C154</f>
        <v>0</v>
      </c>
      <c r="D5" s="7">
        <f>'CAN Residential Assignment'!D154</f>
        <v>0</v>
      </c>
      <c r="E5" s="7">
        <f>'CAN Residential Assignment'!E154</f>
        <v>0</v>
      </c>
      <c r="F5" s="7">
        <f>'CAN Residential Assignment'!F154</f>
        <v>0</v>
      </c>
      <c r="G5" s="7">
        <f>'CAN Residential Assignment'!G154</f>
        <v>0</v>
      </c>
      <c r="H5" s="7">
        <f>'CAN Residential Assignment'!H154</f>
        <v>0</v>
      </c>
      <c r="I5" s="7">
        <f>'CAN Residential Assignment'!I154</f>
        <v>0</v>
      </c>
      <c r="J5" s="7">
        <f>'CAN Residential Assignment'!J154</f>
        <v>0</v>
      </c>
      <c r="K5" s="7">
        <f>'CAN Residential Assignment'!K154</f>
        <v>0</v>
      </c>
      <c r="L5" s="7">
        <f>'CAN Residential Assignment'!L154</f>
        <v>0</v>
      </c>
      <c r="M5" s="7">
        <f>'CAN Residential Assignment'!M154</f>
        <v>0</v>
      </c>
      <c r="N5" s="7">
        <f>'CAN Residential Assignment'!N154</f>
        <v>0</v>
      </c>
      <c r="O5" s="7">
        <f>'CAN Residential Assignment'!O154</f>
        <v>0</v>
      </c>
      <c r="P5" s="7">
        <f>'CAN Residential Assignment'!P154</f>
        <v>0</v>
      </c>
      <c r="Q5" s="7">
        <f>'CAN Residential Assignment'!Q154</f>
        <v>0</v>
      </c>
      <c r="R5" s="7">
        <f>'CAN Residential Assignment'!R154</f>
        <v>0</v>
      </c>
      <c r="S5" s="7">
        <f>'CAN Residential Assignment'!S154</f>
        <v>0</v>
      </c>
      <c r="T5" s="7">
        <f>'CAN Residential Assignment'!T154</f>
        <v>0</v>
      </c>
      <c r="U5" s="7">
        <f>'CAN Residential Assignment'!U154</f>
        <v>0</v>
      </c>
      <c r="V5" s="7">
        <f>'CAN Residential Assignment'!V154</f>
        <v>0</v>
      </c>
      <c r="W5" s="7">
        <f>'CAN Residential Assignment'!W154</f>
        <v>0</v>
      </c>
      <c r="X5" s="7">
        <f>'CAN Residential Assignment'!X154</f>
        <v>0</v>
      </c>
      <c r="Y5" s="7">
        <f>'CAN Residential Assignment'!Y154</f>
        <v>0</v>
      </c>
      <c r="Z5" s="7">
        <f>'CAN Residential Assignment'!Z154</f>
        <v>0</v>
      </c>
      <c r="AA5" s="7">
        <f>'CAN Residential Assignment'!AA154</f>
        <v>0</v>
      </c>
      <c r="AB5" s="7">
        <f>'CAN Residential Assignment'!AB154</f>
        <v>0</v>
      </c>
      <c r="AC5" s="7">
        <f>'CAN Residential Assignment'!AC154</f>
        <v>0</v>
      </c>
      <c r="AD5" s="7">
        <f>'CAN Residential Assignment'!AD154</f>
        <v>0</v>
      </c>
      <c r="AE5" s="7">
        <f>'CAN Residential Assignment'!AE154</f>
        <v>0</v>
      </c>
      <c r="AF5" s="7">
        <f>'CAN Residential Assignment'!AF154</f>
        <v>0</v>
      </c>
      <c r="AG5" s="7">
        <f>'CAN Residential Assignment'!AG154</f>
        <v>0</v>
      </c>
      <c r="AH5" s="7">
        <f>'CAN Residential Assignment'!AH154</f>
        <v>0</v>
      </c>
      <c r="AI5" s="7">
        <f>'CAN Residential Assignment'!AI154</f>
        <v>0</v>
      </c>
      <c r="AJ5" s="7">
        <f>'CAN Residential Assignment'!AJ154</f>
        <v>0</v>
      </c>
      <c r="AK5" s="7">
        <f>'CAN Residential Assignment'!AK154</f>
        <v>0</v>
      </c>
    </row>
    <row r="6" spans="1:39" x14ac:dyDescent="0.35">
      <c r="A6" s="1" t="s">
        <v>33</v>
      </c>
      <c r="B6" s="7">
        <f>'CAN Residential Assignment'!B155</f>
        <v>0</v>
      </c>
      <c r="C6" s="7">
        <f>'CAN Residential Assignment'!C155</f>
        <v>0</v>
      </c>
      <c r="D6" s="7">
        <f>'CAN Residential Assignment'!D155</f>
        <v>0</v>
      </c>
      <c r="E6" s="7">
        <f>'CAN Residential Assignment'!E155</f>
        <v>0</v>
      </c>
      <c r="F6" s="7">
        <f>'CAN Residential Assignment'!F155</f>
        <v>0</v>
      </c>
      <c r="G6" s="7">
        <f>'CAN Residential Assignment'!G155</f>
        <v>0</v>
      </c>
      <c r="H6" s="7">
        <f>'CAN Residential Assignment'!H155</f>
        <v>0</v>
      </c>
      <c r="I6" s="7">
        <f>'CAN Residential Assignment'!I155</f>
        <v>0</v>
      </c>
      <c r="J6" s="7">
        <f>'CAN Residential Assignment'!J155</f>
        <v>0</v>
      </c>
      <c r="K6" s="7">
        <f>'CAN Residential Assignment'!K155</f>
        <v>0</v>
      </c>
      <c r="L6" s="7">
        <f>'CAN Residential Assignment'!L155</f>
        <v>0</v>
      </c>
      <c r="M6" s="7">
        <f>'CAN Residential Assignment'!M155</f>
        <v>0</v>
      </c>
      <c r="N6" s="7">
        <f>'CAN Residential Assignment'!N155</f>
        <v>0</v>
      </c>
      <c r="O6" s="7">
        <f>'CAN Residential Assignment'!O155</f>
        <v>0</v>
      </c>
      <c r="P6" s="7">
        <f>'CAN Residential Assignment'!P155</f>
        <v>0</v>
      </c>
      <c r="Q6" s="7">
        <f>'CAN Residential Assignment'!Q155</f>
        <v>0</v>
      </c>
      <c r="R6" s="7">
        <f>'CAN Residential Assignment'!R155</f>
        <v>0</v>
      </c>
      <c r="S6" s="7">
        <f>'CAN Residential Assignment'!S155</f>
        <v>0</v>
      </c>
      <c r="T6" s="7">
        <f>'CAN Residential Assignment'!T155</f>
        <v>0</v>
      </c>
      <c r="U6" s="7">
        <f>'CAN Residential Assignment'!U155</f>
        <v>0</v>
      </c>
      <c r="V6" s="7">
        <f>'CAN Residential Assignment'!V155</f>
        <v>0</v>
      </c>
      <c r="W6" s="7">
        <f>'CAN Residential Assignment'!W155</f>
        <v>0</v>
      </c>
      <c r="X6" s="7">
        <f>'CAN Residential Assignment'!X155</f>
        <v>0</v>
      </c>
      <c r="Y6" s="7">
        <f>'CAN Residential Assignment'!Y155</f>
        <v>0</v>
      </c>
      <c r="Z6" s="7">
        <f>'CAN Residential Assignment'!Z155</f>
        <v>0</v>
      </c>
      <c r="AA6" s="7">
        <f>'CAN Residential Assignment'!AA155</f>
        <v>0</v>
      </c>
      <c r="AB6" s="7">
        <f>'CAN Residential Assignment'!AB155</f>
        <v>0</v>
      </c>
      <c r="AC6" s="7">
        <f>'CAN Residential Assignment'!AC155</f>
        <v>0</v>
      </c>
      <c r="AD6" s="7">
        <f>'CAN Residential Assignment'!AD155</f>
        <v>0</v>
      </c>
      <c r="AE6" s="7">
        <f>'CAN Residential Assignment'!AE155</f>
        <v>0</v>
      </c>
      <c r="AF6" s="7">
        <f>'CAN Residential Assignment'!AF155</f>
        <v>0</v>
      </c>
      <c r="AG6" s="7">
        <f>'CAN Residential Assignment'!AG155</f>
        <v>0</v>
      </c>
      <c r="AH6" s="7">
        <f>'CAN Residential Assignment'!AH155</f>
        <v>0</v>
      </c>
      <c r="AI6" s="7">
        <f>'CAN Residential Assignment'!AI155</f>
        <v>0</v>
      </c>
      <c r="AJ6" s="7">
        <f>'CAN Residential Assignment'!AJ155</f>
        <v>0</v>
      </c>
      <c r="AK6" s="7">
        <f>'CAN Residential Assignment'!AK155</f>
        <v>0</v>
      </c>
    </row>
    <row r="7" spans="1:39" x14ac:dyDescent="0.35">
      <c r="A7" s="1" t="s">
        <v>34</v>
      </c>
      <c r="B7" s="7">
        <f>'CAN Residential Assignment'!B156</f>
        <v>0</v>
      </c>
      <c r="C7" s="7">
        <f>'CAN Residential Assignment'!C156</f>
        <v>0</v>
      </c>
      <c r="D7" s="7">
        <f>'CAN Residential Assignment'!D156</f>
        <v>0</v>
      </c>
      <c r="E7" s="7">
        <f>'CAN Residential Assignment'!E156</f>
        <v>0</v>
      </c>
      <c r="F7" s="7">
        <f>'CAN Residential Assignment'!F156</f>
        <v>0</v>
      </c>
      <c r="G7" s="7">
        <f>'CAN Residential Assignment'!G156</f>
        <v>0</v>
      </c>
      <c r="H7" s="7">
        <f>'CAN Residential Assignment'!H156</f>
        <v>0</v>
      </c>
      <c r="I7" s="7">
        <f>'CAN Residential Assignment'!I156</f>
        <v>0</v>
      </c>
      <c r="J7" s="7">
        <f>'CAN Residential Assignment'!J156</f>
        <v>0</v>
      </c>
      <c r="K7" s="7">
        <f>'CAN Residential Assignment'!K156</f>
        <v>0</v>
      </c>
      <c r="L7" s="7">
        <f>'CAN Residential Assignment'!L156</f>
        <v>0</v>
      </c>
      <c r="M7" s="7">
        <f>'CAN Residential Assignment'!M156</f>
        <v>0</v>
      </c>
      <c r="N7" s="7">
        <f>'CAN Residential Assignment'!N156</f>
        <v>0</v>
      </c>
      <c r="O7" s="7">
        <f>'CAN Residential Assignment'!O156</f>
        <v>0</v>
      </c>
      <c r="P7" s="7">
        <f>'CAN Residential Assignment'!P156</f>
        <v>0</v>
      </c>
      <c r="Q7" s="7">
        <f>'CAN Residential Assignment'!Q156</f>
        <v>0</v>
      </c>
      <c r="R7" s="7">
        <f>'CAN Residential Assignment'!R156</f>
        <v>0</v>
      </c>
      <c r="S7" s="7">
        <f>'CAN Residential Assignment'!S156</f>
        <v>0</v>
      </c>
      <c r="T7" s="7">
        <f>'CAN Residential Assignment'!T156</f>
        <v>0</v>
      </c>
      <c r="U7" s="7">
        <f>'CAN Residential Assignment'!U156</f>
        <v>0</v>
      </c>
      <c r="V7" s="7">
        <f>'CAN Residential Assignment'!V156</f>
        <v>0</v>
      </c>
      <c r="W7" s="7">
        <f>'CAN Residential Assignment'!W156</f>
        <v>0</v>
      </c>
      <c r="X7" s="7">
        <f>'CAN Residential Assignment'!X156</f>
        <v>0</v>
      </c>
      <c r="Y7" s="7">
        <f>'CAN Residential Assignment'!Y156</f>
        <v>0</v>
      </c>
      <c r="Z7" s="7">
        <f>'CAN Residential Assignment'!Z156</f>
        <v>0</v>
      </c>
      <c r="AA7" s="7">
        <f>'CAN Residential Assignment'!AA156</f>
        <v>0</v>
      </c>
      <c r="AB7" s="7">
        <f>'CAN Residential Assignment'!AB156</f>
        <v>0</v>
      </c>
      <c r="AC7" s="7">
        <f>'CAN Residential Assignment'!AC156</f>
        <v>0</v>
      </c>
      <c r="AD7" s="7">
        <f>'CAN Residential Assignment'!AD156</f>
        <v>0</v>
      </c>
      <c r="AE7" s="7">
        <f>'CAN Residential Assignment'!AE156</f>
        <v>0</v>
      </c>
      <c r="AF7" s="7">
        <f>'CAN Residential Assignment'!AF156</f>
        <v>0</v>
      </c>
      <c r="AG7" s="7">
        <f>'CAN Residential Assignment'!AG156</f>
        <v>0</v>
      </c>
      <c r="AH7" s="7">
        <f>'CAN Residential Assignment'!AH156</f>
        <v>0</v>
      </c>
      <c r="AI7" s="7">
        <f>'CAN Residential Assignment'!AI156</f>
        <v>0</v>
      </c>
      <c r="AJ7" s="7">
        <f>'CAN Residential Assignment'!AJ156</f>
        <v>0</v>
      </c>
      <c r="AK7" s="7">
        <f>'CAN Residential Assignment'!AK156</f>
        <v>0</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L7"/>
  <sheetViews>
    <sheetView workbookViewId="0">
      <pane xSplit="1" ySplit="1" topLeftCell="B2" activePane="bottomRight" state="frozen"/>
      <selection pane="topRight" activeCell="B1" sqref="B1"/>
      <selection pane="bottomLeft" activeCell="A2" sqref="A2"/>
      <selection pane="bottomRight"/>
    </sheetView>
  </sheetViews>
  <sheetFormatPr defaultColWidth="8.81640625" defaultRowHeight="14.5" x14ac:dyDescent="0.35"/>
  <cols>
    <col min="1" max="1" width="25.81640625" customWidth="1"/>
    <col min="2" max="2" width="9" customWidth="1"/>
  </cols>
  <sheetData>
    <row r="1" spans="1:38" s="7" customFormat="1" x14ac:dyDescent="0.35">
      <c r="A1" s="1" t="s">
        <v>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row>
    <row r="2" spans="1:38" x14ac:dyDescent="0.35">
      <c r="A2" s="1" t="s">
        <v>29</v>
      </c>
      <c r="B2" s="7">
        <f>'CAN Residential Assignment'!B160</f>
        <v>0</v>
      </c>
      <c r="C2" s="7">
        <f>'CAN Residential Assignment'!C160</f>
        <v>0</v>
      </c>
      <c r="D2" s="7">
        <f>'CAN Residential Assignment'!D160</f>
        <v>0</v>
      </c>
      <c r="E2" s="7">
        <f>'CAN Residential Assignment'!E160</f>
        <v>0</v>
      </c>
      <c r="F2" s="7">
        <f>'CAN Residential Assignment'!F160</f>
        <v>0</v>
      </c>
      <c r="G2" s="7">
        <f>'CAN Residential Assignment'!G160</f>
        <v>0</v>
      </c>
      <c r="H2" s="7">
        <f>'CAN Residential Assignment'!H160</f>
        <v>0</v>
      </c>
      <c r="I2" s="7">
        <f>'CAN Residential Assignment'!I160</f>
        <v>0</v>
      </c>
      <c r="J2" s="7">
        <f>'CAN Residential Assignment'!J160</f>
        <v>0</v>
      </c>
      <c r="K2" s="7">
        <f>'CAN Residential Assignment'!K160</f>
        <v>0</v>
      </c>
      <c r="L2" s="7">
        <f>'CAN Residential Assignment'!L160</f>
        <v>0</v>
      </c>
      <c r="M2" s="7">
        <f>'CAN Residential Assignment'!M160</f>
        <v>0</v>
      </c>
      <c r="N2" s="7">
        <f>'CAN Residential Assignment'!N160</f>
        <v>0</v>
      </c>
      <c r="O2" s="7">
        <f>'CAN Residential Assignment'!O160</f>
        <v>0</v>
      </c>
      <c r="P2" s="7">
        <f>'CAN Residential Assignment'!P160</f>
        <v>0</v>
      </c>
      <c r="Q2" s="7">
        <f>'CAN Residential Assignment'!Q160</f>
        <v>0</v>
      </c>
      <c r="R2" s="7">
        <f>'CAN Residential Assignment'!R160</f>
        <v>0</v>
      </c>
      <c r="S2" s="7">
        <f>'CAN Residential Assignment'!S160</f>
        <v>0</v>
      </c>
      <c r="T2" s="7">
        <f>'CAN Residential Assignment'!T160</f>
        <v>0</v>
      </c>
      <c r="U2" s="7">
        <f>'CAN Residential Assignment'!U160</f>
        <v>0</v>
      </c>
      <c r="V2" s="7">
        <f>'CAN Residential Assignment'!V160</f>
        <v>0</v>
      </c>
      <c r="W2" s="7">
        <f>'CAN Residential Assignment'!W160</f>
        <v>0</v>
      </c>
      <c r="X2" s="7">
        <f>'CAN Residential Assignment'!X160</f>
        <v>0</v>
      </c>
      <c r="Y2" s="7">
        <f>'CAN Residential Assignment'!Y160</f>
        <v>0</v>
      </c>
      <c r="Z2" s="7">
        <f>'CAN Residential Assignment'!Z160</f>
        <v>0</v>
      </c>
      <c r="AA2" s="7">
        <f>'CAN Residential Assignment'!AA160</f>
        <v>0</v>
      </c>
      <c r="AB2" s="7">
        <f>'CAN Residential Assignment'!AB160</f>
        <v>0</v>
      </c>
      <c r="AC2" s="7">
        <f>'CAN Residential Assignment'!AC160</f>
        <v>0</v>
      </c>
      <c r="AD2" s="7">
        <f>'CAN Residential Assignment'!AD160</f>
        <v>0</v>
      </c>
      <c r="AE2" s="7">
        <f>'CAN Residential Assignment'!AE160</f>
        <v>0</v>
      </c>
      <c r="AF2" s="7">
        <f>'CAN Residential Assignment'!AF160</f>
        <v>0</v>
      </c>
      <c r="AG2" s="7">
        <f>'CAN Residential Assignment'!AG160</f>
        <v>0</v>
      </c>
      <c r="AH2" s="7">
        <f>'CAN Residential Assignment'!AH160</f>
        <v>0</v>
      </c>
      <c r="AI2" s="7">
        <f>'CAN Residential Assignment'!AI160</f>
        <v>0</v>
      </c>
      <c r="AJ2" s="7">
        <f>'CAN Residential Assignment'!AJ160</f>
        <v>0</v>
      </c>
      <c r="AK2" s="7">
        <f>'CAN Residential Assignment'!AK160</f>
        <v>0</v>
      </c>
    </row>
    <row r="3" spans="1:38" x14ac:dyDescent="0.35">
      <c r="A3" s="1" t="s">
        <v>30</v>
      </c>
      <c r="B3" s="7">
        <f>'CAN Residential Assignment'!B161</f>
        <v>0</v>
      </c>
      <c r="C3" s="7">
        <f>'CAN Residential Assignment'!C161</f>
        <v>0</v>
      </c>
      <c r="D3" s="7">
        <f>'CAN Residential Assignment'!D161</f>
        <v>0</v>
      </c>
      <c r="E3" s="7">
        <f>'CAN Residential Assignment'!E161</f>
        <v>0</v>
      </c>
      <c r="F3" s="7">
        <f>'CAN Residential Assignment'!F161</f>
        <v>0</v>
      </c>
      <c r="G3" s="7">
        <f>'CAN Residential Assignment'!G161</f>
        <v>0</v>
      </c>
      <c r="H3" s="7">
        <f>'CAN Residential Assignment'!H161</f>
        <v>0</v>
      </c>
      <c r="I3" s="7">
        <f>'CAN Residential Assignment'!I161</f>
        <v>0</v>
      </c>
      <c r="J3" s="7">
        <f>'CAN Residential Assignment'!J161</f>
        <v>0</v>
      </c>
      <c r="K3" s="7">
        <f>'CAN Residential Assignment'!K161</f>
        <v>0</v>
      </c>
      <c r="L3" s="7">
        <f>'CAN Residential Assignment'!L161</f>
        <v>0</v>
      </c>
      <c r="M3" s="7">
        <f>'CAN Residential Assignment'!M161</f>
        <v>0</v>
      </c>
      <c r="N3" s="7">
        <f>'CAN Residential Assignment'!N161</f>
        <v>0</v>
      </c>
      <c r="O3" s="7">
        <f>'CAN Residential Assignment'!O161</f>
        <v>0</v>
      </c>
      <c r="P3" s="7">
        <f>'CAN Residential Assignment'!P161</f>
        <v>0</v>
      </c>
      <c r="Q3" s="7">
        <f>'CAN Residential Assignment'!Q161</f>
        <v>0</v>
      </c>
      <c r="R3" s="7">
        <f>'CAN Residential Assignment'!R161</f>
        <v>0</v>
      </c>
      <c r="S3" s="7">
        <f>'CAN Residential Assignment'!S161</f>
        <v>0</v>
      </c>
      <c r="T3" s="7">
        <f>'CAN Residential Assignment'!T161</f>
        <v>0</v>
      </c>
      <c r="U3" s="7">
        <f>'CAN Residential Assignment'!U161</f>
        <v>0</v>
      </c>
      <c r="V3" s="7">
        <f>'CAN Residential Assignment'!V161</f>
        <v>0</v>
      </c>
      <c r="W3" s="7">
        <f>'CAN Residential Assignment'!W161</f>
        <v>0</v>
      </c>
      <c r="X3" s="7">
        <f>'CAN Residential Assignment'!X161</f>
        <v>0</v>
      </c>
      <c r="Y3" s="7">
        <f>'CAN Residential Assignment'!Y161</f>
        <v>0</v>
      </c>
      <c r="Z3" s="7">
        <f>'CAN Residential Assignment'!Z161</f>
        <v>0</v>
      </c>
      <c r="AA3" s="7">
        <f>'CAN Residential Assignment'!AA161</f>
        <v>0</v>
      </c>
      <c r="AB3" s="7">
        <f>'CAN Residential Assignment'!AB161</f>
        <v>0</v>
      </c>
      <c r="AC3" s="7">
        <f>'CAN Residential Assignment'!AC161</f>
        <v>0</v>
      </c>
      <c r="AD3" s="7">
        <f>'CAN Residential Assignment'!AD161</f>
        <v>0</v>
      </c>
      <c r="AE3" s="7">
        <f>'CAN Residential Assignment'!AE161</f>
        <v>0</v>
      </c>
      <c r="AF3" s="7">
        <f>'CAN Residential Assignment'!AF161</f>
        <v>0</v>
      </c>
      <c r="AG3" s="7">
        <f>'CAN Residential Assignment'!AG161</f>
        <v>0</v>
      </c>
      <c r="AH3" s="7">
        <f>'CAN Residential Assignment'!AH161</f>
        <v>0</v>
      </c>
      <c r="AI3" s="7">
        <f>'CAN Residential Assignment'!AI161</f>
        <v>0</v>
      </c>
      <c r="AJ3" s="7">
        <f>'CAN Residential Assignment'!AJ161</f>
        <v>0</v>
      </c>
      <c r="AK3" s="7">
        <f>'CAN Residential Assignment'!AK161</f>
        <v>0</v>
      </c>
    </row>
    <row r="4" spans="1:38" x14ac:dyDescent="0.35">
      <c r="A4" s="1" t="s">
        <v>31</v>
      </c>
      <c r="B4" s="7">
        <f>'CAN Residential Assignment'!B162</f>
        <v>0</v>
      </c>
      <c r="C4" s="7">
        <f>'CAN Residential Assignment'!C162</f>
        <v>0</v>
      </c>
      <c r="D4" s="7">
        <f>'CAN Residential Assignment'!D162</f>
        <v>0</v>
      </c>
      <c r="E4" s="7">
        <f>'CAN Residential Assignment'!E162</f>
        <v>0</v>
      </c>
      <c r="F4" s="7">
        <f>'CAN Residential Assignment'!F162</f>
        <v>0</v>
      </c>
      <c r="G4" s="7">
        <f>'CAN Residential Assignment'!G162</f>
        <v>0</v>
      </c>
      <c r="H4" s="7">
        <f>'CAN Residential Assignment'!H162</f>
        <v>0</v>
      </c>
      <c r="I4" s="7">
        <f>'CAN Residential Assignment'!I162</f>
        <v>0</v>
      </c>
      <c r="J4" s="7">
        <f>'CAN Residential Assignment'!J162</f>
        <v>0</v>
      </c>
      <c r="K4" s="7">
        <f>'CAN Residential Assignment'!K162</f>
        <v>0</v>
      </c>
      <c r="L4" s="7">
        <f>'CAN Residential Assignment'!L162</f>
        <v>0</v>
      </c>
      <c r="M4" s="7">
        <f>'CAN Residential Assignment'!M162</f>
        <v>0</v>
      </c>
      <c r="N4" s="7">
        <f>'CAN Residential Assignment'!N162</f>
        <v>0</v>
      </c>
      <c r="O4" s="7">
        <f>'CAN Residential Assignment'!O162</f>
        <v>0</v>
      </c>
      <c r="P4" s="7">
        <f>'CAN Residential Assignment'!P162</f>
        <v>0</v>
      </c>
      <c r="Q4" s="7">
        <f>'CAN Residential Assignment'!Q162</f>
        <v>0</v>
      </c>
      <c r="R4" s="7">
        <f>'CAN Residential Assignment'!R162</f>
        <v>0</v>
      </c>
      <c r="S4" s="7">
        <f>'CAN Residential Assignment'!S162</f>
        <v>0</v>
      </c>
      <c r="T4" s="7">
        <f>'CAN Residential Assignment'!T162</f>
        <v>0</v>
      </c>
      <c r="U4" s="7">
        <f>'CAN Residential Assignment'!U162</f>
        <v>0</v>
      </c>
      <c r="V4" s="7">
        <f>'CAN Residential Assignment'!V162</f>
        <v>0</v>
      </c>
      <c r="W4" s="7">
        <f>'CAN Residential Assignment'!W162</f>
        <v>0</v>
      </c>
      <c r="X4" s="7">
        <f>'CAN Residential Assignment'!X162</f>
        <v>0</v>
      </c>
      <c r="Y4" s="7">
        <f>'CAN Residential Assignment'!Y162</f>
        <v>0</v>
      </c>
      <c r="Z4" s="7">
        <f>'CAN Residential Assignment'!Z162</f>
        <v>0</v>
      </c>
      <c r="AA4" s="7">
        <f>'CAN Residential Assignment'!AA162</f>
        <v>0</v>
      </c>
      <c r="AB4" s="7">
        <f>'CAN Residential Assignment'!AB162</f>
        <v>0</v>
      </c>
      <c r="AC4" s="7">
        <f>'CAN Residential Assignment'!AC162</f>
        <v>0</v>
      </c>
      <c r="AD4" s="7">
        <f>'CAN Residential Assignment'!AD162</f>
        <v>0</v>
      </c>
      <c r="AE4" s="7">
        <f>'CAN Residential Assignment'!AE162</f>
        <v>0</v>
      </c>
      <c r="AF4" s="7">
        <f>'CAN Residential Assignment'!AF162</f>
        <v>0</v>
      </c>
      <c r="AG4" s="7">
        <f>'CAN Residential Assignment'!AG162</f>
        <v>0</v>
      </c>
      <c r="AH4" s="7">
        <f>'CAN Residential Assignment'!AH162</f>
        <v>0</v>
      </c>
      <c r="AI4" s="7">
        <f>'CAN Residential Assignment'!AI162</f>
        <v>0</v>
      </c>
      <c r="AJ4" s="7">
        <f>'CAN Residential Assignment'!AJ162</f>
        <v>0</v>
      </c>
      <c r="AK4" s="7">
        <f>'CAN Residential Assignment'!AK162</f>
        <v>0</v>
      </c>
    </row>
    <row r="5" spans="1:38" x14ac:dyDescent="0.35">
      <c r="A5" s="1" t="s">
        <v>32</v>
      </c>
      <c r="B5" s="7">
        <f>'CAN Residential Assignment'!B163</f>
        <v>0</v>
      </c>
      <c r="C5" s="7">
        <f>'CAN Residential Assignment'!C163</f>
        <v>0</v>
      </c>
      <c r="D5" s="7">
        <f>'CAN Residential Assignment'!D163</f>
        <v>0</v>
      </c>
      <c r="E5" s="7">
        <f>'CAN Residential Assignment'!E163</f>
        <v>0</v>
      </c>
      <c r="F5" s="7">
        <f>'CAN Residential Assignment'!F163</f>
        <v>0</v>
      </c>
      <c r="G5" s="7">
        <f>'CAN Residential Assignment'!G163</f>
        <v>0</v>
      </c>
      <c r="H5" s="7">
        <f>'CAN Residential Assignment'!H163</f>
        <v>0</v>
      </c>
      <c r="I5" s="7">
        <f>'CAN Residential Assignment'!I163</f>
        <v>0</v>
      </c>
      <c r="J5" s="7">
        <f>'CAN Residential Assignment'!J163</f>
        <v>0</v>
      </c>
      <c r="K5" s="7">
        <f>'CAN Residential Assignment'!K163</f>
        <v>0</v>
      </c>
      <c r="L5" s="7">
        <f>'CAN Residential Assignment'!L163</f>
        <v>0</v>
      </c>
      <c r="M5" s="7">
        <f>'CAN Residential Assignment'!M163</f>
        <v>0</v>
      </c>
      <c r="N5" s="7">
        <f>'CAN Residential Assignment'!N163</f>
        <v>0</v>
      </c>
      <c r="O5" s="7">
        <f>'CAN Residential Assignment'!O163</f>
        <v>0</v>
      </c>
      <c r="P5" s="7">
        <f>'CAN Residential Assignment'!P163</f>
        <v>0</v>
      </c>
      <c r="Q5" s="7">
        <f>'CAN Residential Assignment'!Q163</f>
        <v>0</v>
      </c>
      <c r="R5" s="7">
        <f>'CAN Residential Assignment'!R163</f>
        <v>0</v>
      </c>
      <c r="S5" s="7">
        <f>'CAN Residential Assignment'!S163</f>
        <v>0</v>
      </c>
      <c r="T5" s="7">
        <f>'CAN Residential Assignment'!T163</f>
        <v>0</v>
      </c>
      <c r="U5" s="7">
        <f>'CAN Residential Assignment'!U163</f>
        <v>0</v>
      </c>
      <c r="V5" s="7">
        <f>'CAN Residential Assignment'!V163</f>
        <v>0</v>
      </c>
      <c r="W5" s="7">
        <f>'CAN Residential Assignment'!W163</f>
        <v>0</v>
      </c>
      <c r="X5" s="7">
        <f>'CAN Residential Assignment'!X163</f>
        <v>0</v>
      </c>
      <c r="Y5" s="7">
        <f>'CAN Residential Assignment'!Y163</f>
        <v>0</v>
      </c>
      <c r="Z5" s="7">
        <f>'CAN Residential Assignment'!Z163</f>
        <v>0</v>
      </c>
      <c r="AA5" s="7">
        <f>'CAN Residential Assignment'!AA163</f>
        <v>0</v>
      </c>
      <c r="AB5" s="7">
        <f>'CAN Residential Assignment'!AB163</f>
        <v>0</v>
      </c>
      <c r="AC5" s="7">
        <f>'CAN Residential Assignment'!AC163</f>
        <v>0</v>
      </c>
      <c r="AD5" s="7">
        <f>'CAN Residential Assignment'!AD163</f>
        <v>0</v>
      </c>
      <c r="AE5" s="7">
        <f>'CAN Residential Assignment'!AE163</f>
        <v>0</v>
      </c>
      <c r="AF5" s="7">
        <f>'CAN Residential Assignment'!AF163</f>
        <v>0</v>
      </c>
      <c r="AG5" s="7">
        <f>'CAN Residential Assignment'!AG163</f>
        <v>0</v>
      </c>
      <c r="AH5" s="7">
        <f>'CAN Residential Assignment'!AH163</f>
        <v>0</v>
      </c>
      <c r="AI5" s="7">
        <f>'CAN Residential Assignment'!AI163</f>
        <v>0</v>
      </c>
      <c r="AJ5" s="7">
        <f>'CAN Residential Assignment'!AJ163</f>
        <v>0</v>
      </c>
      <c r="AK5" s="7">
        <f>'CAN Residential Assignment'!AK163</f>
        <v>0</v>
      </c>
    </row>
    <row r="6" spans="1:38" x14ac:dyDescent="0.35">
      <c r="A6" s="1" t="s">
        <v>33</v>
      </c>
      <c r="B6" s="7">
        <f>'CAN Residential Assignment'!B164</f>
        <v>0</v>
      </c>
      <c r="C6" s="7">
        <f>'CAN Residential Assignment'!C164</f>
        <v>0</v>
      </c>
      <c r="D6" s="7">
        <f>'CAN Residential Assignment'!D164</f>
        <v>0</v>
      </c>
      <c r="E6" s="7">
        <f>'CAN Residential Assignment'!E164</f>
        <v>0</v>
      </c>
      <c r="F6" s="7">
        <f>'CAN Residential Assignment'!F164</f>
        <v>0</v>
      </c>
      <c r="G6" s="7">
        <f>'CAN Residential Assignment'!G164</f>
        <v>0</v>
      </c>
      <c r="H6" s="7">
        <f>'CAN Residential Assignment'!H164</f>
        <v>0</v>
      </c>
      <c r="I6" s="7">
        <f>'CAN Residential Assignment'!I164</f>
        <v>0</v>
      </c>
      <c r="J6" s="7">
        <f>'CAN Residential Assignment'!J164</f>
        <v>0</v>
      </c>
      <c r="K6" s="7">
        <f>'CAN Residential Assignment'!K164</f>
        <v>0</v>
      </c>
      <c r="L6" s="7">
        <f>'CAN Residential Assignment'!L164</f>
        <v>0</v>
      </c>
      <c r="M6" s="7">
        <f>'CAN Residential Assignment'!M164</f>
        <v>0</v>
      </c>
      <c r="N6" s="7">
        <f>'CAN Residential Assignment'!N164</f>
        <v>0</v>
      </c>
      <c r="O6" s="7">
        <f>'CAN Residential Assignment'!O164</f>
        <v>0</v>
      </c>
      <c r="P6" s="7">
        <f>'CAN Residential Assignment'!P164</f>
        <v>0</v>
      </c>
      <c r="Q6" s="7">
        <f>'CAN Residential Assignment'!Q164</f>
        <v>0</v>
      </c>
      <c r="R6" s="7">
        <f>'CAN Residential Assignment'!R164</f>
        <v>0</v>
      </c>
      <c r="S6" s="7">
        <f>'CAN Residential Assignment'!S164</f>
        <v>0</v>
      </c>
      <c r="T6" s="7">
        <f>'CAN Residential Assignment'!T164</f>
        <v>0</v>
      </c>
      <c r="U6" s="7">
        <f>'CAN Residential Assignment'!U164</f>
        <v>0</v>
      </c>
      <c r="V6" s="7">
        <f>'CAN Residential Assignment'!V164</f>
        <v>0</v>
      </c>
      <c r="W6" s="7">
        <f>'CAN Residential Assignment'!W164</f>
        <v>0</v>
      </c>
      <c r="X6" s="7">
        <f>'CAN Residential Assignment'!X164</f>
        <v>0</v>
      </c>
      <c r="Y6" s="7">
        <f>'CAN Residential Assignment'!Y164</f>
        <v>0</v>
      </c>
      <c r="Z6" s="7">
        <f>'CAN Residential Assignment'!Z164</f>
        <v>0</v>
      </c>
      <c r="AA6" s="7">
        <f>'CAN Residential Assignment'!AA164</f>
        <v>0</v>
      </c>
      <c r="AB6" s="7">
        <f>'CAN Residential Assignment'!AB164</f>
        <v>0</v>
      </c>
      <c r="AC6" s="7">
        <f>'CAN Residential Assignment'!AC164</f>
        <v>0</v>
      </c>
      <c r="AD6" s="7">
        <f>'CAN Residential Assignment'!AD164</f>
        <v>0</v>
      </c>
      <c r="AE6" s="7">
        <f>'CAN Residential Assignment'!AE164</f>
        <v>0</v>
      </c>
      <c r="AF6" s="7">
        <f>'CAN Residential Assignment'!AF164</f>
        <v>0</v>
      </c>
      <c r="AG6" s="7">
        <f>'CAN Residential Assignment'!AG164</f>
        <v>0</v>
      </c>
      <c r="AH6" s="7">
        <f>'CAN Residential Assignment'!AH164</f>
        <v>0</v>
      </c>
      <c r="AI6" s="7">
        <f>'CAN Residential Assignment'!AI164</f>
        <v>0</v>
      </c>
      <c r="AJ6" s="7">
        <f>'CAN Residential Assignment'!AJ164</f>
        <v>0</v>
      </c>
      <c r="AK6" s="7">
        <f>'CAN Residential Assignment'!AK164</f>
        <v>0</v>
      </c>
    </row>
    <row r="7" spans="1:38" x14ac:dyDescent="0.35">
      <c r="A7" s="1" t="s">
        <v>34</v>
      </c>
      <c r="B7" s="7">
        <f>'CAN Residential Assignment'!B165</f>
        <v>0</v>
      </c>
      <c r="C7" s="7">
        <f>'CAN Residential Assignment'!C165</f>
        <v>0</v>
      </c>
      <c r="D7" s="7">
        <f>'CAN Residential Assignment'!D165</f>
        <v>0</v>
      </c>
      <c r="E7" s="7">
        <f>'CAN Residential Assignment'!E165</f>
        <v>0</v>
      </c>
      <c r="F7" s="7">
        <f>'CAN Residential Assignment'!F165</f>
        <v>0</v>
      </c>
      <c r="G7" s="7">
        <f>'CAN Residential Assignment'!G165</f>
        <v>0</v>
      </c>
      <c r="H7" s="7">
        <f>'CAN Residential Assignment'!H165</f>
        <v>0</v>
      </c>
      <c r="I7" s="7">
        <f>'CAN Residential Assignment'!I165</f>
        <v>0</v>
      </c>
      <c r="J7" s="7">
        <f>'CAN Residential Assignment'!J165</f>
        <v>0</v>
      </c>
      <c r="K7" s="7">
        <f>'CAN Residential Assignment'!K165</f>
        <v>0</v>
      </c>
      <c r="L7" s="7">
        <f>'CAN Residential Assignment'!L165</f>
        <v>0</v>
      </c>
      <c r="M7" s="7">
        <f>'CAN Residential Assignment'!M165</f>
        <v>0</v>
      </c>
      <c r="N7" s="7">
        <f>'CAN Residential Assignment'!N165</f>
        <v>0</v>
      </c>
      <c r="O7" s="7">
        <f>'CAN Residential Assignment'!O165</f>
        <v>0</v>
      </c>
      <c r="P7" s="7">
        <f>'CAN Residential Assignment'!P165</f>
        <v>0</v>
      </c>
      <c r="Q7" s="7">
        <f>'CAN Residential Assignment'!Q165</f>
        <v>0</v>
      </c>
      <c r="R7" s="7">
        <f>'CAN Residential Assignment'!R165</f>
        <v>0</v>
      </c>
      <c r="S7" s="7">
        <f>'CAN Residential Assignment'!S165</f>
        <v>0</v>
      </c>
      <c r="T7" s="7">
        <f>'CAN Residential Assignment'!T165</f>
        <v>0</v>
      </c>
      <c r="U7" s="7">
        <f>'CAN Residential Assignment'!U165</f>
        <v>0</v>
      </c>
      <c r="V7" s="7">
        <f>'CAN Residential Assignment'!V165</f>
        <v>0</v>
      </c>
      <c r="W7" s="7">
        <f>'CAN Residential Assignment'!W165</f>
        <v>0</v>
      </c>
      <c r="X7" s="7">
        <f>'CAN Residential Assignment'!X165</f>
        <v>0</v>
      </c>
      <c r="Y7" s="7">
        <f>'CAN Residential Assignment'!Y165</f>
        <v>0</v>
      </c>
      <c r="Z7" s="7">
        <f>'CAN Residential Assignment'!Z165</f>
        <v>0</v>
      </c>
      <c r="AA7" s="7">
        <f>'CAN Residential Assignment'!AA165</f>
        <v>0</v>
      </c>
      <c r="AB7" s="7">
        <f>'CAN Residential Assignment'!AB165</f>
        <v>0</v>
      </c>
      <c r="AC7" s="7">
        <f>'CAN Residential Assignment'!AC165</f>
        <v>0</v>
      </c>
      <c r="AD7" s="7">
        <f>'CAN Residential Assignment'!AD165</f>
        <v>0</v>
      </c>
      <c r="AE7" s="7">
        <f>'CAN Residential Assignment'!AE165</f>
        <v>0</v>
      </c>
      <c r="AF7" s="7">
        <f>'CAN Residential Assignment'!AF165</f>
        <v>0</v>
      </c>
      <c r="AG7" s="7">
        <f>'CAN Residential Assignment'!AG165</f>
        <v>0</v>
      </c>
      <c r="AH7" s="7">
        <f>'CAN Residential Assignment'!AH165</f>
        <v>0</v>
      </c>
      <c r="AI7" s="7">
        <f>'CAN Residential Assignment'!AI165</f>
        <v>0</v>
      </c>
      <c r="AJ7" s="7">
        <f>'CAN Residential Assignment'!AJ165</f>
        <v>0</v>
      </c>
      <c r="AK7" s="7">
        <f>'CAN Residential Assignment'!AK165</f>
        <v>0</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pageSetUpPr fitToPage="1"/>
  </sheetPr>
  <dimension ref="A1:AC39"/>
  <sheetViews>
    <sheetView zoomScaleNormal="100" zoomScalePageLayoutView="55" workbookViewId="0"/>
  </sheetViews>
  <sheetFormatPr defaultColWidth="8.81640625" defaultRowHeight="14.5" x14ac:dyDescent="0.35"/>
  <cols>
    <col min="1" max="1" width="2.36328125" style="20" customWidth="1"/>
    <col min="2" max="2" width="42" style="20" customWidth="1"/>
    <col min="3" max="12" width="11.453125" style="20" customWidth="1"/>
    <col min="13" max="26" width="9.81640625" style="20" customWidth="1"/>
    <col min="27" max="28" width="9.1796875" style="20" customWidth="1"/>
    <col min="29" max="29" width="14" style="19" customWidth="1"/>
    <col min="30" max="16384" width="8.81640625" style="7"/>
  </cols>
  <sheetData>
    <row r="1" spans="1:29" ht="15.5" x14ac:dyDescent="0.35">
      <c r="A1" s="50" t="s">
        <v>35</v>
      </c>
      <c r="K1" s="48"/>
      <c r="L1" s="48"/>
      <c r="M1" s="48"/>
      <c r="N1" s="48"/>
      <c r="O1" s="48"/>
      <c r="P1" s="48"/>
      <c r="Q1" s="48"/>
      <c r="R1" s="48"/>
      <c r="S1" s="48"/>
      <c r="T1" s="19"/>
      <c r="U1" s="19"/>
      <c r="V1" s="19"/>
      <c r="W1" s="19"/>
      <c r="X1" s="19"/>
      <c r="Y1" s="19"/>
      <c r="Z1" s="19"/>
      <c r="AC1" s="20"/>
    </row>
    <row r="2" spans="1:29" x14ac:dyDescent="0.35">
      <c r="K2" s="49"/>
      <c r="L2" s="49"/>
      <c r="M2" s="49"/>
      <c r="N2" s="49"/>
      <c r="O2" s="49"/>
      <c r="P2" s="49"/>
      <c r="Q2" s="49"/>
      <c r="R2" s="49"/>
      <c r="S2" s="49"/>
      <c r="T2" s="49"/>
      <c r="U2" s="49"/>
      <c r="V2" s="49"/>
      <c r="W2" s="49"/>
      <c r="X2" s="49"/>
      <c r="Y2" s="49"/>
      <c r="Z2" s="49"/>
      <c r="AC2" s="20"/>
    </row>
    <row r="3" spans="1:29" x14ac:dyDescent="0.35">
      <c r="K3" s="48"/>
      <c r="L3" s="48"/>
      <c r="M3" s="48"/>
      <c r="N3" s="48"/>
      <c r="O3" s="48"/>
      <c r="P3" s="48"/>
      <c r="Q3" s="48"/>
      <c r="R3" s="48"/>
      <c r="S3" s="48"/>
      <c r="T3" s="48"/>
      <c r="U3" s="48"/>
      <c r="V3" s="48"/>
      <c r="W3" s="48"/>
      <c r="X3" s="48"/>
      <c r="Y3" s="48"/>
      <c r="Z3" s="48"/>
    </row>
    <row r="4" spans="1:29" ht="45" customHeight="1" thickBot="1" x14ac:dyDescent="0.4">
      <c r="C4" s="47">
        <v>1990</v>
      </c>
      <c r="D4" s="47">
        <v>1991</v>
      </c>
      <c r="E4" s="47">
        <v>1992</v>
      </c>
      <c r="F4" s="47">
        <v>1993</v>
      </c>
      <c r="G4" s="47">
        <v>1994</v>
      </c>
      <c r="H4" s="47">
        <v>1995</v>
      </c>
      <c r="I4" s="47">
        <v>1996</v>
      </c>
      <c r="J4" s="47">
        <v>1997</v>
      </c>
      <c r="K4" s="47">
        <v>1998</v>
      </c>
      <c r="L4" s="47">
        <v>1999</v>
      </c>
      <c r="M4" s="47">
        <v>2000</v>
      </c>
      <c r="N4" s="47">
        <v>2001</v>
      </c>
      <c r="O4" s="47">
        <v>2002</v>
      </c>
      <c r="P4" s="47">
        <v>2003</v>
      </c>
      <c r="Q4" s="47">
        <v>2004</v>
      </c>
      <c r="R4" s="47">
        <v>2005</v>
      </c>
      <c r="S4" s="47">
        <v>2006</v>
      </c>
      <c r="T4" s="47">
        <v>2007</v>
      </c>
      <c r="U4" s="47">
        <v>2008</v>
      </c>
      <c r="V4" s="47">
        <v>2009</v>
      </c>
      <c r="W4" s="47">
        <v>2010</v>
      </c>
      <c r="X4" s="47">
        <v>2011</v>
      </c>
      <c r="Y4" s="47">
        <v>2012</v>
      </c>
      <c r="Z4" s="47">
        <v>2013</v>
      </c>
      <c r="AA4" s="47">
        <v>2014</v>
      </c>
      <c r="AB4" s="47">
        <v>2015</v>
      </c>
      <c r="AC4" s="46" t="s">
        <v>72</v>
      </c>
    </row>
    <row r="5" spans="1:29" ht="16" thickTop="1" x14ac:dyDescent="0.35">
      <c r="B5" s="29" t="s">
        <v>71</v>
      </c>
      <c r="C5" s="30">
        <v>1424.546</v>
      </c>
      <c r="D5" s="30">
        <v>1400.54</v>
      </c>
      <c r="E5" s="30">
        <v>1424.357</v>
      </c>
      <c r="F5" s="30">
        <v>1474.367</v>
      </c>
      <c r="G5" s="30">
        <v>1508.51</v>
      </c>
      <c r="H5" s="30">
        <v>1468.316</v>
      </c>
      <c r="I5" s="30">
        <v>1546.05</v>
      </c>
      <c r="J5" s="30">
        <v>1493.4079999999999</v>
      </c>
      <c r="K5" s="30">
        <v>1393.921</v>
      </c>
      <c r="L5" s="30">
        <v>1435.204</v>
      </c>
      <c r="M5" s="30">
        <v>1491.1179999999999</v>
      </c>
      <c r="N5" s="30">
        <v>1432.9010000000001</v>
      </c>
      <c r="O5" s="30">
        <v>1504.2439999999999</v>
      </c>
      <c r="P5" s="30">
        <v>1514.53</v>
      </c>
      <c r="Q5" s="30">
        <v>1514.954</v>
      </c>
      <c r="R5" s="30">
        <v>1495.2439999999999</v>
      </c>
      <c r="S5" s="30">
        <v>1442.3689999999999</v>
      </c>
      <c r="T5" s="30">
        <v>1561.5160000000001</v>
      </c>
      <c r="U5" s="30">
        <v>1565.826</v>
      </c>
      <c r="V5" s="30">
        <v>1528.8510000000001</v>
      </c>
      <c r="W5" s="30">
        <v>1487.0239999999999</v>
      </c>
      <c r="X5" s="30">
        <v>1574.0239999999999</v>
      </c>
      <c r="Y5" s="30">
        <v>1508.1759999999999</v>
      </c>
      <c r="Z5" s="30">
        <v>1571.9559999999999</v>
      </c>
      <c r="AA5" s="30">
        <v>1608.6590000000001</v>
      </c>
      <c r="AB5" s="30">
        <v>1543.9860000000001</v>
      </c>
      <c r="AC5" s="26">
        <v>8.3844256345530388E-2</v>
      </c>
    </row>
    <row r="6" spans="1:29" ht="15.5" x14ac:dyDescent="0.35">
      <c r="B6" s="45" t="s">
        <v>70</v>
      </c>
      <c r="C6" s="33"/>
      <c r="D6" s="33"/>
      <c r="E6" s="33"/>
      <c r="F6" s="33"/>
      <c r="G6" s="33"/>
      <c r="H6" s="33"/>
      <c r="I6" s="33"/>
      <c r="J6" s="33"/>
      <c r="K6" s="33"/>
      <c r="L6" s="33"/>
      <c r="M6" s="33"/>
      <c r="N6" s="33"/>
      <c r="O6" s="33"/>
      <c r="P6" s="33"/>
      <c r="Q6" s="33"/>
      <c r="R6" s="33"/>
      <c r="S6" s="33"/>
      <c r="T6" s="33"/>
      <c r="U6" s="33"/>
      <c r="V6" s="33"/>
      <c r="W6" s="33"/>
      <c r="X6" s="33"/>
      <c r="Y6" s="33"/>
      <c r="Z6" s="33"/>
      <c r="AA6" s="33"/>
      <c r="AB6" s="33"/>
      <c r="AC6" s="28"/>
    </row>
    <row r="7" spans="1:29" x14ac:dyDescent="0.35">
      <c r="B7" s="39" t="s">
        <v>24</v>
      </c>
      <c r="C7" s="33">
        <v>467.392</v>
      </c>
      <c r="D7" s="33">
        <v>465.78399999999999</v>
      </c>
      <c r="E7" s="33">
        <v>476.04300000000001</v>
      </c>
      <c r="F7" s="33">
        <v>476.67200000000003</v>
      </c>
      <c r="G7" s="33">
        <v>478.375</v>
      </c>
      <c r="H7" s="33">
        <v>473.798</v>
      </c>
      <c r="I7" s="33">
        <v>486.88099999999997</v>
      </c>
      <c r="J7" s="33">
        <v>484.137</v>
      </c>
      <c r="K7" s="33">
        <v>465.52300000000002</v>
      </c>
      <c r="L7" s="33">
        <v>479.77699999999999</v>
      </c>
      <c r="M7" s="33">
        <v>497.577</v>
      </c>
      <c r="N7" s="33">
        <v>504.786</v>
      </c>
      <c r="O7" s="33">
        <v>517.428</v>
      </c>
      <c r="P7" s="33">
        <v>532.76</v>
      </c>
      <c r="Q7" s="33">
        <v>543.52700000000004</v>
      </c>
      <c r="R7" s="33">
        <v>543.55200000000002</v>
      </c>
      <c r="S7" s="33">
        <v>530.35299999999995</v>
      </c>
      <c r="T7" s="33">
        <v>568.23599999999999</v>
      </c>
      <c r="U7" s="33">
        <v>576.16800000000001</v>
      </c>
      <c r="V7" s="33">
        <v>580.70000000000005</v>
      </c>
      <c r="W7" s="33">
        <v>578.35</v>
      </c>
      <c r="X7" s="33">
        <v>598.67899999999997</v>
      </c>
      <c r="Y7" s="33">
        <v>593.89400000000001</v>
      </c>
      <c r="Z7" s="33">
        <v>620.00800000000004</v>
      </c>
      <c r="AA7" s="33">
        <v>632.077</v>
      </c>
      <c r="AB7" s="33">
        <v>608.45799999999997</v>
      </c>
      <c r="AC7" s="28">
        <v>0.30181517869368757</v>
      </c>
    </row>
    <row r="8" spans="1:29" x14ac:dyDescent="0.35">
      <c r="B8" s="39" t="s">
        <v>36</v>
      </c>
      <c r="C8" s="33">
        <v>528.41200000000003</v>
      </c>
      <c r="D8" s="33">
        <v>531.85</v>
      </c>
      <c r="E8" s="33">
        <v>553.31799999999998</v>
      </c>
      <c r="F8" s="33">
        <v>593.48599999999999</v>
      </c>
      <c r="G8" s="33">
        <v>631.47400000000005</v>
      </c>
      <c r="H8" s="33">
        <v>630.48400000000004</v>
      </c>
      <c r="I8" s="33">
        <v>677.69600000000003</v>
      </c>
      <c r="J8" s="33">
        <v>648.05999999999995</v>
      </c>
      <c r="K8" s="33">
        <v>576.11400000000003</v>
      </c>
      <c r="L8" s="33">
        <v>608.13599999999997</v>
      </c>
      <c r="M8" s="33">
        <v>646.00599999999997</v>
      </c>
      <c r="N8" s="33">
        <v>600.49599999999998</v>
      </c>
      <c r="O8" s="33">
        <v>640.20699999999999</v>
      </c>
      <c r="P8" s="33">
        <v>670.18</v>
      </c>
      <c r="Q8" s="33">
        <v>651.07899999999995</v>
      </c>
      <c r="R8" s="33">
        <v>646.60199999999998</v>
      </c>
      <c r="S8" s="33">
        <v>618.72900000000004</v>
      </c>
      <c r="T8" s="33">
        <v>686.08500000000004</v>
      </c>
      <c r="U8" s="33">
        <v>691.74900000000002</v>
      </c>
      <c r="V8" s="33">
        <v>660.38499999999999</v>
      </c>
      <c r="W8" s="33">
        <v>615.18299999999999</v>
      </c>
      <c r="X8" s="33">
        <v>682.21100000000001</v>
      </c>
      <c r="Y8" s="33">
        <v>632.14300000000003</v>
      </c>
      <c r="Z8" s="33">
        <v>685.60299999999995</v>
      </c>
      <c r="AA8" s="33">
        <v>732.27200000000005</v>
      </c>
      <c r="AB8" s="33">
        <v>689.77099999999996</v>
      </c>
      <c r="AC8" s="28">
        <v>0.30536588873833281</v>
      </c>
    </row>
    <row r="9" spans="1:29" x14ac:dyDescent="0.35">
      <c r="B9" s="39" t="s">
        <v>37</v>
      </c>
      <c r="C9" s="33">
        <v>186.364</v>
      </c>
      <c r="D9" s="33">
        <v>162.251</v>
      </c>
      <c r="E9" s="33">
        <v>166.54499999999999</v>
      </c>
      <c r="F9" s="33">
        <v>172.53</v>
      </c>
      <c r="G9" s="33">
        <v>163.02500000000001</v>
      </c>
      <c r="H9" s="33">
        <v>137.53399999999999</v>
      </c>
      <c r="I9" s="33">
        <v>157.49700000000001</v>
      </c>
      <c r="J9" s="33">
        <v>145.81800000000001</v>
      </c>
      <c r="K9" s="33">
        <v>124.905</v>
      </c>
      <c r="L9" s="33">
        <v>130.57</v>
      </c>
      <c r="M9" s="33">
        <v>135.72</v>
      </c>
      <c r="N9" s="33">
        <v>128.77699999999999</v>
      </c>
      <c r="O9" s="33">
        <v>131.017</v>
      </c>
      <c r="P9" s="33">
        <v>122.79</v>
      </c>
      <c r="Q9" s="33">
        <v>135.03299999999999</v>
      </c>
      <c r="R9" s="33">
        <v>125.83499999999999</v>
      </c>
      <c r="S9" s="33">
        <v>116.801</v>
      </c>
      <c r="T9" s="33">
        <v>128.089</v>
      </c>
      <c r="U9" s="33">
        <v>114.74</v>
      </c>
      <c r="V9" s="33">
        <v>111.446</v>
      </c>
      <c r="W9" s="33">
        <v>104.91500000000001</v>
      </c>
      <c r="X9" s="33">
        <v>101.233</v>
      </c>
      <c r="Y9" s="33">
        <v>85.972999999999999</v>
      </c>
      <c r="Z9" s="33">
        <v>75.988</v>
      </c>
      <c r="AA9" s="33">
        <v>72.510999999999996</v>
      </c>
      <c r="AB9" s="33">
        <v>69.447999999999993</v>
      </c>
      <c r="AC9" s="28">
        <v>-0.62735292223820061</v>
      </c>
    </row>
    <row r="10" spans="1:29" ht="15.5" x14ac:dyDescent="0.35">
      <c r="B10" s="39" t="s">
        <v>69</v>
      </c>
      <c r="C10" s="33">
        <v>21.878</v>
      </c>
      <c r="D10" s="33">
        <v>23.254999999999999</v>
      </c>
      <c r="E10" s="33">
        <v>20.350999999999999</v>
      </c>
      <c r="F10" s="33">
        <v>13.978999999999999</v>
      </c>
      <c r="G10" s="33">
        <v>13.836</v>
      </c>
      <c r="H10" s="33">
        <v>14.9</v>
      </c>
      <c r="I10" s="33">
        <v>14.676</v>
      </c>
      <c r="J10" s="33">
        <v>14.493</v>
      </c>
      <c r="K10" s="33">
        <v>13.079000000000001</v>
      </c>
      <c r="L10" s="33">
        <v>11.321</v>
      </c>
      <c r="M10" s="33">
        <v>12.015000000000001</v>
      </c>
      <c r="N10" s="33">
        <v>12.842000000000001</v>
      </c>
      <c r="O10" s="33">
        <v>12.391999999999999</v>
      </c>
      <c r="P10" s="33">
        <v>12.4</v>
      </c>
      <c r="Q10" s="33">
        <v>12.015000000000001</v>
      </c>
      <c r="R10" s="33">
        <v>14.355</v>
      </c>
      <c r="S10" s="33">
        <v>14.986000000000001</v>
      </c>
      <c r="T10" s="33">
        <v>16.905999999999999</v>
      </c>
      <c r="U10" s="33">
        <v>18.068999999999999</v>
      </c>
      <c r="V10" s="33">
        <v>16.32</v>
      </c>
      <c r="W10" s="33">
        <v>17.475999999999999</v>
      </c>
      <c r="X10" s="33">
        <v>18.701000000000001</v>
      </c>
      <c r="Y10" s="33">
        <v>20.765999999999998</v>
      </c>
      <c r="Z10" s="33">
        <v>16.356999999999999</v>
      </c>
      <c r="AA10" s="33">
        <v>14.699</v>
      </c>
      <c r="AB10" s="33">
        <v>14.308999999999999</v>
      </c>
      <c r="AC10" s="28">
        <v>-0.34596398208245727</v>
      </c>
    </row>
    <row r="11" spans="1:29" x14ac:dyDescent="0.35">
      <c r="B11" s="39" t="s">
        <v>6</v>
      </c>
      <c r="C11" s="33">
        <v>220.5</v>
      </c>
      <c r="D11" s="33">
        <v>217.4</v>
      </c>
      <c r="E11" s="33">
        <v>208.1</v>
      </c>
      <c r="F11" s="33">
        <v>217.7</v>
      </c>
      <c r="G11" s="33">
        <v>221.8</v>
      </c>
      <c r="H11" s="33">
        <v>211.6</v>
      </c>
      <c r="I11" s="33">
        <v>209.3</v>
      </c>
      <c r="J11" s="33">
        <v>200.9</v>
      </c>
      <c r="K11" s="33">
        <v>214.3</v>
      </c>
      <c r="L11" s="33">
        <v>205.4</v>
      </c>
      <c r="M11" s="33">
        <v>199.8</v>
      </c>
      <c r="N11" s="33">
        <v>186</v>
      </c>
      <c r="O11" s="33">
        <v>203.2</v>
      </c>
      <c r="P11" s="33">
        <v>176.4</v>
      </c>
      <c r="Q11" s="33">
        <v>173.3</v>
      </c>
      <c r="R11" s="33">
        <v>164.9</v>
      </c>
      <c r="S11" s="33">
        <v>161.5</v>
      </c>
      <c r="T11" s="33">
        <v>162.19999999999999</v>
      </c>
      <c r="U11" s="33">
        <v>165.1</v>
      </c>
      <c r="V11" s="33">
        <v>160</v>
      </c>
      <c r="W11" s="33">
        <v>171.1</v>
      </c>
      <c r="X11" s="33">
        <v>173.2</v>
      </c>
      <c r="Y11" s="33">
        <v>175.4</v>
      </c>
      <c r="Z11" s="33">
        <v>174</v>
      </c>
      <c r="AA11" s="33">
        <v>157.1</v>
      </c>
      <c r="AB11" s="33">
        <v>162</v>
      </c>
      <c r="AC11" s="28">
        <v>-0.26530612244897955</v>
      </c>
    </row>
    <row r="12" spans="1:29" ht="15.5" x14ac:dyDescent="0.35">
      <c r="B12" s="45" t="s">
        <v>68</v>
      </c>
      <c r="C12" s="33"/>
      <c r="D12" s="33"/>
      <c r="E12" s="33"/>
      <c r="F12" s="33"/>
      <c r="G12" s="33"/>
      <c r="H12" s="33"/>
      <c r="I12" s="33"/>
      <c r="J12" s="33"/>
      <c r="K12" s="33"/>
      <c r="L12" s="33"/>
      <c r="M12" s="33"/>
      <c r="N12" s="33"/>
      <c r="O12" s="33"/>
      <c r="P12" s="33"/>
      <c r="Q12" s="33"/>
      <c r="R12" s="33"/>
      <c r="S12" s="33"/>
      <c r="T12" s="33"/>
      <c r="U12" s="33"/>
      <c r="V12" s="33"/>
      <c r="W12" s="33"/>
      <c r="X12" s="33"/>
      <c r="Y12" s="33"/>
      <c r="Z12" s="33"/>
      <c r="AA12" s="33"/>
      <c r="AB12" s="33"/>
      <c r="AC12" s="28"/>
    </row>
    <row r="13" spans="1:29" x14ac:dyDescent="0.35">
      <c r="B13" s="39" t="s">
        <v>38</v>
      </c>
      <c r="C13" s="33">
        <v>957.47161500000004</v>
      </c>
      <c r="D13" s="33">
        <v>937.93178699999999</v>
      </c>
      <c r="E13" s="33">
        <v>967.23219099999994</v>
      </c>
      <c r="F13" s="33">
        <v>1010.600104</v>
      </c>
      <c r="G13" s="33">
        <v>1028.860565</v>
      </c>
      <c r="H13" s="33">
        <v>989.38037499999996</v>
      </c>
      <c r="I13" s="33">
        <v>1067.0687559999999</v>
      </c>
      <c r="J13" s="33">
        <v>1006.629351</v>
      </c>
      <c r="K13" s="33">
        <v>898.858656</v>
      </c>
      <c r="L13" s="33">
        <v>930.02023099999997</v>
      </c>
      <c r="M13" s="33">
        <v>985.91706999999997</v>
      </c>
      <c r="N13" s="33">
        <v>909.04166399999997</v>
      </c>
      <c r="O13" s="33">
        <v>979.59511199999997</v>
      </c>
      <c r="P13" s="33">
        <v>983.90819299999998</v>
      </c>
      <c r="Q13" s="33">
        <v>976.62381600000003</v>
      </c>
      <c r="R13" s="33">
        <v>938.61619599999995</v>
      </c>
      <c r="S13" s="33">
        <v>881.60786599999994</v>
      </c>
      <c r="T13" s="33">
        <v>970.03763000000004</v>
      </c>
      <c r="U13" s="33">
        <v>974.37163299999997</v>
      </c>
      <c r="V13" s="33">
        <v>955.47727599999996</v>
      </c>
      <c r="W13" s="33">
        <v>905.91951200000005</v>
      </c>
      <c r="X13" s="33">
        <v>965.79406500000005</v>
      </c>
      <c r="Y13" s="33">
        <v>965.90394600000002</v>
      </c>
      <c r="Z13" s="33">
        <v>1058.6143629999999</v>
      </c>
      <c r="AA13" s="33">
        <v>1101.8604459999999</v>
      </c>
      <c r="AB13" s="33">
        <v>1046.7996049999999</v>
      </c>
      <c r="AC13" s="28">
        <v>9.3295705690449982E-2</v>
      </c>
    </row>
    <row r="14" spans="1:29" x14ac:dyDescent="0.35">
      <c r="B14" s="39" t="s">
        <v>39</v>
      </c>
      <c r="C14" s="33">
        <v>230.77636799999999</v>
      </c>
      <c r="D14" s="33">
        <v>226.47645399999999</v>
      </c>
      <c r="E14" s="33">
        <v>228.244573</v>
      </c>
      <c r="F14" s="33">
        <v>234.11921799999999</v>
      </c>
      <c r="G14" s="33">
        <v>247.38117199999999</v>
      </c>
      <c r="H14" s="33">
        <v>245.044749</v>
      </c>
      <c r="I14" s="33">
        <v>246.45484400000001</v>
      </c>
      <c r="J14" s="33">
        <v>252.621869</v>
      </c>
      <c r="K14" s="33">
        <v>253.748333</v>
      </c>
      <c r="L14" s="33">
        <v>259.23315400000001</v>
      </c>
      <c r="M14" s="33">
        <v>261.09022599999997</v>
      </c>
      <c r="N14" s="33">
        <v>264.44429400000001</v>
      </c>
      <c r="O14" s="33">
        <v>282.54614800000002</v>
      </c>
      <c r="P14" s="33">
        <v>301.987572</v>
      </c>
      <c r="Q14" s="33">
        <v>314.979782</v>
      </c>
      <c r="R14" s="33">
        <v>328.85930300000001</v>
      </c>
      <c r="S14" s="33">
        <v>339.90496899999999</v>
      </c>
      <c r="T14" s="33">
        <v>368.33934799999997</v>
      </c>
      <c r="U14" s="33">
        <v>375.010829</v>
      </c>
      <c r="V14" s="33">
        <v>358.25056699999999</v>
      </c>
      <c r="W14" s="33">
        <v>352.30563899999999</v>
      </c>
      <c r="X14" s="33">
        <v>376.88279199999999</v>
      </c>
      <c r="Y14" s="33">
        <v>327.14853399999998</v>
      </c>
      <c r="Z14" s="33">
        <v>315.83987200000001</v>
      </c>
      <c r="AA14" s="33">
        <v>315.04138799999998</v>
      </c>
      <c r="AB14" s="33">
        <v>304.646345</v>
      </c>
      <c r="AC14" s="28">
        <v>0.32009333382003824</v>
      </c>
    </row>
    <row r="15" spans="1:29" x14ac:dyDescent="0.35">
      <c r="B15" s="39" t="s">
        <v>40</v>
      </c>
      <c r="C15" s="33">
        <v>176.79410100000001</v>
      </c>
      <c r="D15" s="33">
        <v>173.290762</v>
      </c>
      <c r="E15" s="33">
        <v>174.99113600000001</v>
      </c>
      <c r="F15" s="33">
        <v>171.37789100000001</v>
      </c>
      <c r="G15" s="33">
        <v>172.89914300000001</v>
      </c>
      <c r="H15" s="33">
        <v>170.99280200000001</v>
      </c>
      <c r="I15" s="33">
        <v>171.74400600000001</v>
      </c>
      <c r="J15" s="33">
        <v>172.159076</v>
      </c>
      <c r="K15" s="33">
        <v>172.24861799999999</v>
      </c>
      <c r="L15" s="33">
        <v>172.84220400000001</v>
      </c>
      <c r="M15" s="33">
        <v>175.90840600000001</v>
      </c>
      <c r="N15" s="33">
        <v>180.40856199999999</v>
      </c>
      <c r="O15" s="33">
        <v>165.902804</v>
      </c>
      <c r="P15" s="33">
        <v>160.40568999999999</v>
      </c>
      <c r="Q15" s="33">
        <v>160.23369400000001</v>
      </c>
      <c r="R15" s="33">
        <v>155.14941999999999</v>
      </c>
      <c r="S15" s="33">
        <v>155.026374</v>
      </c>
      <c r="T15" s="33">
        <v>158.072487</v>
      </c>
      <c r="U15" s="33">
        <v>156.70811399999999</v>
      </c>
      <c r="V15" s="33">
        <v>157.559178</v>
      </c>
      <c r="W15" s="33">
        <v>159.30040399999999</v>
      </c>
      <c r="X15" s="33">
        <v>161.704521</v>
      </c>
      <c r="Y15" s="33">
        <v>146.96454700000001</v>
      </c>
      <c r="Z15" s="33">
        <v>140.40627599999999</v>
      </c>
      <c r="AA15" s="33">
        <v>137.814155</v>
      </c>
      <c r="AB15" s="33">
        <v>133.868359</v>
      </c>
      <c r="AC15" s="28">
        <v>-0.24280075951176683</v>
      </c>
    </row>
    <row r="16" spans="1:29" x14ac:dyDescent="0.35">
      <c r="A16" s="43"/>
      <c r="B16" s="42" t="s">
        <v>41</v>
      </c>
      <c r="C16" s="44">
        <v>148.51024699999999</v>
      </c>
      <c r="D16" s="44">
        <v>144.14330000000001</v>
      </c>
      <c r="E16" s="44">
        <v>144.33723800000001</v>
      </c>
      <c r="F16" s="44">
        <v>140.32492300000001</v>
      </c>
      <c r="G16" s="44">
        <v>140.161473</v>
      </c>
      <c r="H16" s="44">
        <v>136.95940200000001</v>
      </c>
      <c r="I16" s="44">
        <v>136.090091</v>
      </c>
      <c r="J16" s="44">
        <v>133.942834</v>
      </c>
      <c r="K16" s="44">
        <v>132.25843599999999</v>
      </c>
      <c r="L16" s="44">
        <v>131.02200400000001</v>
      </c>
      <c r="M16" s="44">
        <v>131.32546400000001</v>
      </c>
      <c r="N16" s="44">
        <v>132.58945200000002</v>
      </c>
      <c r="O16" s="44">
        <v>119.79000299999998</v>
      </c>
      <c r="P16" s="44">
        <v>114.112931</v>
      </c>
      <c r="Q16" s="44">
        <v>112.088712</v>
      </c>
      <c r="R16" s="44">
        <v>107.21856700000001</v>
      </c>
      <c r="S16" s="44">
        <v>105.44021499999999</v>
      </c>
      <c r="T16" s="44">
        <v>106.024823</v>
      </c>
      <c r="U16" s="44">
        <v>103.091902</v>
      </c>
      <c r="V16" s="44">
        <v>101.414725</v>
      </c>
      <c r="W16" s="44">
        <v>99.690170999999992</v>
      </c>
      <c r="X16" s="44">
        <v>99.322428000000016</v>
      </c>
      <c r="Y16" s="44">
        <v>88.187496999999993</v>
      </c>
      <c r="Z16" s="44">
        <v>83.14618200000001</v>
      </c>
      <c r="AA16" s="44">
        <v>80.057198</v>
      </c>
      <c r="AB16" s="44">
        <v>76.831663999999989</v>
      </c>
      <c r="AC16" s="40">
        <v>-0.48265075607880448</v>
      </c>
    </row>
    <row r="17" spans="1:29" ht="15.5" x14ac:dyDescent="0.35">
      <c r="A17" s="43"/>
      <c r="B17" s="42" t="s">
        <v>67</v>
      </c>
      <c r="C17" s="41">
        <v>28.283854000000002</v>
      </c>
      <c r="D17" s="41">
        <v>29.147462999999998</v>
      </c>
      <c r="E17" s="41">
        <v>30.653898999999999</v>
      </c>
      <c r="F17" s="41">
        <v>31.052969999999998</v>
      </c>
      <c r="G17" s="41">
        <v>32.737667000000002</v>
      </c>
      <c r="H17" s="41">
        <v>34.033397999999998</v>
      </c>
      <c r="I17" s="41">
        <v>35.653913000000003</v>
      </c>
      <c r="J17" s="41">
        <v>38.216245000000001</v>
      </c>
      <c r="K17" s="41">
        <v>39.990183000000002</v>
      </c>
      <c r="L17" s="41">
        <v>41.8202</v>
      </c>
      <c r="M17" s="41">
        <v>44.582946</v>
      </c>
      <c r="N17" s="41">
        <v>47.819108999999997</v>
      </c>
      <c r="O17" s="41">
        <v>46.1128</v>
      </c>
      <c r="P17" s="41">
        <v>46.292760000000001</v>
      </c>
      <c r="Q17" s="41">
        <v>48.144981000000001</v>
      </c>
      <c r="R17" s="41">
        <v>47.930850999999997</v>
      </c>
      <c r="S17" s="41">
        <v>49.586157999999998</v>
      </c>
      <c r="T17" s="41">
        <v>52.047663999999997</v>
      </c>
      <c r="U17" s="41">
        <v>53.616211</v>
      </c>
      <c r="V17" s="41">
        <v>56.144457000000003</v>
      </c>
      <c r="W17" s="41">
        <v>59.610233000000001</v>
      </c>
      <c r="X17" s="41">
        <v>62.382097999999999</v>
      </c>
      <c r="Y17" s="41">
        <v>58.777053000000002</v>
      </c>
      <c r="Z17" s="41">
        <v>57.260092</v>
      </c>
      <c r="AA17" s="41">
        <v>57.756959000000002</v>
      </c>
      <c r="AB17" s="41">
        <v>57.036693</v>
      </c>
      <c r="AC17" s="40">
        <v>1.016581368295848</v>
      </c>
    </row>
    <row r="18" spans="1:29" x14ac:dyDescent="0.35">
      <c r="B18" s="39" t="s">
        <v>42</v>
      </c>
      <c r="C18" s="33">
        <v>49.534745999999998</v>
      </c>
      <c r="D18" s="33">
        <v>48.495793999999997</v>
      </c>
      <c r="E18" s="33">
        <v>49.198559000000003</v>
      </c>
      <c r="F18" s="33">
        <v>48.662399000000001</v>
      </c>
      <c r="G18" s="33">
        <v>49.679948000000003</v>
      </c>
      <c r="H18" s="33">
        <v>49.584781999999997</v>
      </c>
      <c r="I18" s="33">
        <v>50.560597000000001</v>
      </c>
      <c r="J18" s="33">
        <v>51.050915000000003</v>
      </c>
      <c r="K18" s="33">
        <v>52.086551</v>
      </c>
      <c r="L18" s="33">
        <v>53.250469000000002</v>
      </c>
      <c r="M18" s="33">
        <v>55.018783999999997</v>
      </c>
      <c r="N18" s="33">
        <v>57.228914000000003</v>
      </c>
      <c r="O18" s="33">
        <v>52.297961000000001</v>
      </c>
      <c r="P18" s="33">
        <v>51.035986000000001</v>
      </c>
      <c r="Q18" s="33">
        <v>50.265427000000003</v>
      </c>
      <c r="R18" s="33">
        <v>47.538702999999998</v>
      </c>
      <c r="S18" s="33">
        <v>46.402361999999997</v>
      </c>
      <c r="T18" s="33">
        <v>46.232588</v>
      </c>
      <c r="U18" s="33">
        <v>45.234456000000002</v>
      </c>
      <c r="V18" s="33">
        <v>45.293193000000002</v>
      </c>
      <c r="W18" s="33">
        <v>46.027459</v>
      </c>
      <c r="X18" s="33">
        <v>45.810949999999998</v>
      </c>
      <c r="Y18" s="33">
        <v>40.834338000000002</v>
      </c>
      <c r="Z18" s="33">
        <v>38.330396999999998</v>
      </c>
      <c r="AA18" s="33">
        <v>36.670189999999998</v>
      </c>
      <c r="AB18" s="33">
        <v>36.503010000000003</v>
      </c>
      <c r="AC18" s="28">
        <v>-0.26308272581028269</v>
      </c>
    </row>
    <row r="19" spans="1:29" x14ac:dyDescent="0.35">
      <c r="B19" s="39" t="s">
        <v>43</v>
      </c>
      <c r="C19" s="33">
        <v>9.9691709999999993</v>
      </c>
      <c r="D19" s="33">
        <v>14.345203</v>
      </c>
      <c r="E19" s="33">
        <v>4.6905409999999996</v>
      </c>
      <c r="F19" s="33">
        <v>9.6073880000000003</v>
      </c>
      <c r="G19" s="33">
        <v>9.6891730000000003</v>
      </c>
      <c r="H19" s="33">
        <v>13.313293</v>
      </c>
      <c r="I19" s="33">
        <v>10.221798</v>
      </c>
      <c r="J19" s="33">
        <v>10.946789000000001</v>
      </c>
      <c r="K19" s="33">
        <v>16.978843000000001</v>
      </c>
      <c r="L19" s="33">
        <v>19.857942000000001</v>
      </c>
      <c r="M19" s="33">
        <v>13.183514000000001</v>
      </c>
      <c r="N19" s="33">
        <v>21.777566</v>
      </c>
      <c r="O19" s="33">
        <v>23.901975</v>
      </c>
      <c r="P19" s="33">
        <v>17.192557999999998</v>
      </c>
      <c r="Q19" s="33">
        <v>12.851281</v>
      </c>
      <c r="R19" s="33">
        <v>25.080378</v>
      </c>
      <c r="S19" s="33">
        <v>19.427430000000001</v>
      </c>
      <c r="T19" s="33">
        <v>18.833946999999998</v>
      </c>
      <c r="U19" s="33">
        <v>14.500968</v>
      </c>
      <c r="V19" s="33">
        <v>12.270785999999999</v>
      </c>
      <c r="W19" s="33">
        <v>23.470986</v>
      </c>
      <c r="X19" s="33">
        <v>23.831672000000001</v>
      </c>
      <c r="Y19" s="33">
        <v>27.324635000000001</v>
      </c>
      <c r="Z19" s="33">
        <v>18.765091999999999</v>
      </c>
      <c r="AA19" s="33">
        <v>17.272821</v>
      </c>
      <c r="AB19" s="33">
        <v>22.168680999999999</v>
      </c>
      <c r="AC19" s="28">
        <v>1.2237236175405157</v>
      </c>
    </row>
    <row r="20" spans="1:29" x14ac:dyDescent="0.35">
      <c r="B20" s="38"/>
      <c r="C20" s="33"/>
      <c r="D20" s="33"/>
      <c r="E20" s="33"/>
      <c r="F20" s="33"/>
      <c r="G20" s="33"/>
      <c r="H20" s="33"/>
      <c r="I20" s="33"/>
      <c r="J20" s="33"/>
      <c r="K20" s="33"/>
      <c r="L20" s="33"/>
      <c r="M20" s="33"/>
      <c r="N20" s="33"/>
      <c r="O20" s="33"/>
      <c r="P20" s="33"/>
      <c r="Q20" s="33"/>
      <c r="R20" s="33"/>
      <c r="S20" s="33"/>
      <c r="T20" s="33"/>
      <c r="U20" s="33"/>
      <c r="V20" s="33"/>
      <c r="W20" s="33"/>
      <c r="X20" s="33"/>
      <c r="Y20" s="33"/>
      <c r="Z20" s="33"/>
      <c r="AA20" s="33"/>
      <c r="AB20" s="33"/>
      <c r="AC20" s="28"/>
    </row>
    <row r="21" spans="1:29" x14ac:dyDescent="0.35">
      <c r="B21" s="37" t="s">
        <v>66</v>
      </c>
      <c r="C21" s="33"/>
      <c r="D21" s="33"/>
      <c r="E21" s="33"/>
      <c r="F21" s="33"/>
      <c r="G21" s="33"/>
      <c r="H21" s="33"/>
      <c r="I21" s="33"/>
      <c r="J21" s="33"/>
      <c r="K21" s="33"/>
      <c r="L21" s="33"/>
      <c r="M21" s="33"/>
      <c r="N21" s="33"/>
      <c r="O21" s="33"/>
      <c r="P21" s="33"/>
      <c r="Q21" s="33"/>
      <c r="R21" s="33"/>
      <c r="S21" s="33"/>
      <c r="T21" s="33"/>
      <c r="U21" s="33"/>
      <c r="V21" s="33"/>
      <c r="W21" s="33"/>
      <c r="X21" s="33"/>
      <c r="Y21" s="33"/>
      <c r="Z21" s="33"/>
      <c r="AA21" s="33"/>
      <c r="AB21" s="33"/>
      <c r="AC21" s="28"/>
    </row>
    <row r="22" spans="1:29" ht="15.5" x14ac:dyDescent="0.35">
      <c r="B22" s="36" t="s">
        <v>65</v>
      </c>
      <c r="C22" s="35">
        <v>1208.0340000000001</v>
      </c>
      <c r="D22" s="35">
        <v>1251.5</v>
      </c>
      <c r="E22" s="35">
        <v>1286.261</v>
      </c>
      <c r="F22" s="35">
        <v>1319.55</v>
      </c>
      <c r="G22" s="35">
        <v>1348.5409999999999</v>
      </c>
      <c r="H22" s="35">
        <v>1379.298</v>
      </c>
      <c r="I22" s="35">
        <v>1405.527</v>
      </c>
      <c r="J22" s="35">
        <v>1427.7760000000001</v>
      </c>
      <c r="K22" s="35">
        <v>1451.6659999999999</v>
      </c>
      <c r="L22" s="35">
        <v>1475.7629999999999</v>
      </c>
      <c r="M22" s="35">
        <v>1502.5609999999999</v>
      </c>
      <c r="N22" s="35">
        <v>1529.931</v>
      </c>
      <c r="O22" s="35">
        <v>1562.0229999999999</v>
      </c>
      <c r="P22" s="35">
        <v>1596.501</v>
      </c>
      <c r="Q22" s="35">
        <v>1633.3820000000001</v>
      </c>
      <c r="R22" s="35">
        <v>1669.4290000000001</v>
      </c>
      <c r="S22" s="35">
        <v>1707.5930000000001</v>
      </c>
      <c r="T22" s="35">
        <v>1745.3610000000001</v>
      </c>
      <c r="U22" s="35">
        <v>1782.2170000000001</v>
      </c>
      <c r="V22" s="35">
        <v>1816.037</v>
      </c>
      <c r="W22" s="35">
        <v>1847.9480000000001</v>
      </c>
      <c r="X22" s="35">
        <v>1880.5509999999999</v>
      </c>
      <c r="Y22" s="35">
        <v>1909.6179999999999</v>
      </c>
      <c r="Z22" s="35">
        <v>1967.306</v>
      </c>
      <c r="AA22" s="35">
        <v>1997.1020000000001</v>
      </c>
      <c r="AB22" s="35">
        <v>2026.2550000000001</v>
      </c>
      <c r="AC22" s="28">
        <v>0.67731620136519322</v>
      </c>
    </row>
    <row r="23" spans="1:29" ht="15.5" x14ac:dyDescent="0.35">
      <c r="A23" s="29"/>
      <c r="B23" s="36" t="s">
        <v>64</v>
      </c>
      <c r="C23" s="35">
        <v>9895.1980000000003</v>
      </c>
      <c r="D23" s="35">
        <v>10182.736999999999</v>
      </c>
      <c r="E23" s="35">
        <v>10362.958000000001</v>
      </c>
      <c r="F23" s="35">
        <v>10557.811</v>
      </c>
      <c r="G23" s="35">
        <v>10716.39</v>
      </c>
      <c r="H23" s="35">
        <v>10899.866</v>
      </c>
      <c r="I23" s="35">
        <v>11068.782999999999</v>
      </c>
      <c r="J23" s="35">
        <v>11179.55</v>
      </c>
      <c r="K23" s="35">
        <v>11320.55</v>
      </c>
      <c r="L23" s="35">
        <v>11474.81</v>
      </c>
      <c r="M23" s="35">
        <v>11651.62</v>
      </c>
      <c r="N23" s="35">
        <v>11837.12</v>
      </c>
      <c r="O23" s="35">
        <v>12013.655000000001</v>
      </c>
      <c r="P23" s="35">
        <v>12189.29</v>
      </c>
      <c r="Q23" s="35">
        <v>12375.32</v>
      </c>
      <c r="R23" s="35">
        <v>12586.78</v>
      </c>
      <c r="S23" s="35">
        <v>12755.57</v>
      </c>
      <c r="T23" s="35">
        <v>12985.12</v>
      </c>
      <c r="U23" s="35">
        <v>13164.37</v>
      </c>
      <c r="V23" s="35">
        <v>13416.99</v>
      </c>
      <c r="W23" s="35">
        <v>13377.540999999999</v>
      </c>
      <c r="X23" s="35">
        <v>13551.484</v>
      </c>
      <c r="Y23" s="35">
        <v>13706.148999999999</v>
      </c>
      <c r="Z23" s="35">
        <v>13857.835999999999</v>
      </c>
      <c r="AA23" s="35">
        <v>13988.535</v>
      </c>
      <c r="AB23" s="35">
        <v>14136.508</v>
      </c>
      <c r="AC23" s="28">
        <v>0.42862305534462264</v>
      </c>
    </row>
    <row r="24" spans="1:29" x14ac:dyDescent="0.35">
      <c r="A24" s="29"/>
      <c r="B24" s="34"/>
      <c r="C24" s="33"/>
      <c r="D24" s="33"/>
      <c r="E24" s="33"/>
      <c r="F24" s="33"/>
      <c r="G24" s="33"/>
      <c r="H24" s="33"/>
      <c r="I24" s="33"/>
      <c r="J24" s="33"/>
      <c r="K24" s="33"/>
      <c r="L24" s="33"/>
      <c r="M24" s="33"/>
      <c r="N24" s="33"/>
      <c r="O24" s="33"/>
      <c r="P24" s="33"/>
      <c r="Q24" s="33"/>
      <c r="R24" s="33"/>
      <c r="S24" s="33"/>
      <c r="T24" s="33"/>
      <c r="U24" s="33"/>
      <c r="V24" s="33"/>
      <c r="W24" s="33"/>
      <c r="X24" s="33"/>
      <c r="Y24" s="33"/>
      <c r="Z24" s="33"/>
      <c r="AA24" s="33"/>
      <c r="AB24" s="33"/>
      <c r="AC24" s="28"/>
    </row>
    <row r="25" spans="1:29" ht="15.5" x14ac:dyDescent="0.35">
      <c r="B25" s="31" t="s">
        <v>63</v>
      </c>
      <c r="C25" s="32">
        <v>1.179227</v>
      </c>
      <c r="D25" s="32">
        <v>1.119089</v>
      </c>
      <c r="E25" s="32">
        <v>1.107362</v>
      </c>
      <c r="F25" s="32">
        <v>1.117326</v>
      </c>
      <c r="G25" s="32">
        <v>1.1186229999999999</v>
      </c>
      <c r="H25" s="32">
        <v>1.064538</v>
      </c>
      <c r="I25" s="32">
        <v>1.099979</v>
      </c>
      <c r="J25" s="32">
        <v>1.045968</v>
      </c>
      <c r="K25" s="32">
        <v>0.96022099999999999</v>
      </c>
      <c r="L25" s="32">
        <v>0.97251600000000005</v>
      </c>
      <c r="M25" s="32">
        <v>0.99238400000000004</v>
      </c>
      <c r="N25" s="32">
        <v>0.93657900000000005</v>
      </c>
      <c r="O25" s="32">
        <v>0.96301000000000003</v>
      </c>
      <c r="P25" s="32">
        <v>0.94865600000000005</v>
      </c>
      <c r="Q25" s="32">
        <v>0.92749499999999996</v>
      </c>
      <c r="R25" s="32">
        <v>0.89566199999999996</v>
      </c>
      <c r="S25" s="32">
        <v>0.84467999999999999</v>
      </c>
      <c r="T25" s="32">
        <v>0.89466699999999999</v>
      </c>
      <c r="U25" s="32">
        <v>0.878583</v>
      </c>
      <c r="V25" s="32">
        <v>0.84186099999999997</v>
      </c>
      <c r="W25" s="32">
        <v>0.80468899999999999</v>
      </c>
      <c r="X25" s="32">
        <v>0.83700200000000002</v>
      </c>
      <c r="Y25" s="32">
        <v>0.78977900000000001</v>
      </c>
      <c r="Z25" s="32">
        <v>0.79903999999999997</v>
      </c>
      <c r="AA25" s="32">
        <v>0.80549700000000002</v>
      </c>
      <c r="AB25" s="32">
        <v>0.76198999999999995</v>
      </c>
      <c r="AC25" s="26">
        <v>-0.35382246166344566</v>
      </c>
    </row>
    <row r="26" spans="1:29" ht="15.5" x14ac:dyDescent="0.35">
      <c r="B26" s="31" t="s">
        <v>62</v>
      </c>
      <c r="C26" s="30">
        <v>143.96336500000001</v>
      </c>
      <c r="D26" s="30">
        <v>137.540626</v>
      </c>
      <c r="E26" s="30">
        <v>137.44695200000001</v>
      </c>
      <c r="F26" s="30">
        <v>139.64704</v>
      </c>
      <c r="G26" s="30">
        <v>140.766616</v>
      </c>
      <c r="H26" s="30">
        <v>134.709551</v>
      </c>
      <c r="I26" s="30">
        <v>139.676602</v>
      </c>
      <c r="J26" s="30">
        <v>133.58391</v>
      </c>
      <c r="K26" s="30">
        <v>123.13191500000001</v>
      </c>
      <c r="L26" s="30">
        <v>125.074315</v>
      </c>
      <c r="M26" s="30">
        <v>127.975166</v>
      </c>
      <c r="N26" s="30">
        <v>121.051489</v>
      </c>
      <c r="O26" s="30">
        <v>125.211187</v>
      </c>
      <c r="P26" s="30">
        <v>124.250879</v>
      </c>
      <c r="Q26" s="30">
        <v>122.41736</v>
      </c>
      <c r="R26" s="30">
        <v>118.794799</v>
      </c>
      <c r="S26" s="30">
        <v>113.077581</v>
      </c>
      <c r="T26" s="30">
        <v>120.25426</v>
      </c>
      <c r="U26" s="30">
        <v>118.94424100000001</v>
      </c>
      <c r="V26" s="30">
        <v>113.948881</v>
      </c>
      <c r="W26" s="30">
        <v>111.15824600000001</v>
      </c>
      <c r="X26" s="30">
        <v>116.15141199999999</v>
      </c>
      <c r="Y26" s="30">
        <v>110.036452</v>
      </c>
      <c r="Z26" s="30">
        <v>113.43445</v>
      </c>
      <c r="AA26" s="30">
        <v>114.99839</v>
      </c>
      <c r="AB26" s="30">
        <v>109.219759</v>
      </c>
      <c r="AC26" s="26">
        <v>-0.2413364400033301</v>
      </c>
    </row>
    <row r="27" spans="1:29" x14ac:dyDescent="0.35">
      <c r="B27" s="29"/>
      <c r="AC27" s="28"/>
    </row>
    <row r="28" spans="1:29" ht="15.5" x14ac:dyDescent="0.35">
      <c r="B28" s="25" t="s">
        <v>61</v>
      </c>
      <c r="C28" s="27">
        <v>0.91815599999999997</v>
      </c>
      <c r="D28" s="27">
        <v>0.92743600000000004</v>
      </c>
      <c r="E28" s="27">
        <v>0.98507999999999996</v>
      </c>
      <c r="F28" s="27">
        <v>1.006111</v>
      </c>
      <c r="G28" s="27">
        <v>0.98334600000000005</v>
      </c>
      <c r="H28" s="27">
        <v>0.98384099999999997</v>
      </c>
      <c r="I28" s="27">
        <v>1.0361039999999999</v>
      </c>
      <c r="J28" s="27">
        <v>0.979271</v>
      </c>
      <c r="K28" s="27">
        <v>0.83733900000000006</v>
      </c>
      <c r="L28" s="27">
        <v>0.87946199999999997</v>
      </c>
      <c r="M28" s="27">
        <v>0.95839799999999997</v>
      </c>
      <c r="N28" s="27">
        <v>0.87725799999999998</v>
      </c>
      <c r="O28" s="27">
        <v>0.93399600000000005</v>
      </c>
      <c r="P28" s="27">
        <v>0.96205700000000005</v>
      </c>
      <c r="Q28" s="27">
        <v>0.94619900000000001</v>
      </c>
      <c r="R28" s="27">
        <v>0.91654199999999997</v>
      </c>
      <c r="S28" s="27">
        <v>0.85424199999999995</v>
      </c>
      <c r="T28" s="27">
        <v>0.93201299999999998</v>
      </c>
      <c r="U28" s="27">
        <v>0.94995700000000005</v>
      </c>
      <c r="V28" s="27">
        <v>0.96110700000000004</v>
      </c>
      <c r="W28" s="27">
        <v>0.86625099999999999</v>
      </c>
      <c r="X28" s="27">
        <v>0.90264500000000003</v>
      </c>
      <c r="Y28" s="27">
        <v>0.84199400000000002</v>
      </c>
      <c r="Z28" s="27">
        <v>0.930751</v>
      </c>
      <c r="AA28" s="27">
        <v>0.98091499999999998</v>
      </c>
      <c r="AB28" s="27">
        <v>0.91595199999999999</v>
      </c>
      <c r="AC28" s="26" t="s">
        <v>28</v>
      </c>
    </row>
    <row r="29" spans="1:29" ht="15.5" x14ac:dyDescent="0.35">
      <c r="B29" s="25" t="s">
        <v>60</v>
      </c>
      <c r="C29" s="27">
        <v>1.048443</v>
      </c>
      <c r="D29" s="27">
        <v>1.3633379999999999</v>
      </c>
      <c r="E29" s="27">
        <v>0.53538300000000005</v>
      </c>
      <c r="F29" s="27">
        <v>0.99930699999999995</v>
      </c>
      <c r="G29" s="27">
        <v>0.98805299999999996</v>
      </c>
      <c r="H29" s="27">
        <v>1.184863</v>
      </c>
      <c r="I29" s="27">
        <v>0.94162500000000005</v>
      </c>
      <c r="J29" s="27">
        <v>0.92748699999999995</v>
      </c>
      <c r="K29" s="27">
        <v>1.3057049999999999</v>
      </c>
      <c r="L29" s="27">
        <v>1.5418620000000001</v>
      </c>
      <c r="M29" s="27">
        <v>0.90646199999999999</v>
      </c>
      <c r="N29" s="27">
        <v>1.4322699999999999</v>
      </c>
      <c r="O29" s="27">
        <v>1.7330159999999999</v>
      </c>
      <c r="P29" s="27">
        <v>1.315766</v>
      </c>
      <c r="Q29" s="27">
        <v>0.94718100000000005</v>
      </c>
      <c r="R29" s="27">
        <v>1.786475</v>
      </c>
      <c r="S29" s="27">
        <v>1.381327</v>
      </c>
      <c r="T29" s="27">
        <v>1.4463490000000001</v>
      </c>
      <c r="U29" s="27">
        <v>1.081699</v>
      </c>
      <c r="V29" s="27">
        <v>0.92686000000000002</v>
      </c>
      <c r="W29" s="27">
        <v>1.585504</v>
      </c>
      <c r="X29" s="27">
        <v>1.505811</v>
      </c>
      <c r="Y29" s="27">
        <v>1.701878</v>
      </c>
      <c r="Z29" s="27">
        <v>1.1820600000000001</v>
      </c>
      <c r="AA29" s="27">
        <v>1.1096969999999999</v>
      </c>
      <c r="AB29" s="27">
        <v>1.372398</v>
      </c>
      <c r="AC29" s="26" t="s">
        <v>28</v>
      </c>
    </row>
    <row r="30" spans="1:29" x14ac:dyDescent="0.35">
      <c r="B30" s="25"/>
      <c r="AC30" s="23"/>
    </row>
    <row r="31" spans="1:29" x14ac:dyDescent="0.35">
      <c r="A31" s="24" t="s">
        <v>59</v>
      </c>
      <c r="T31" s="23"/>
      <c r="U31" s="23"/>
      <c r="V31" s="23"/>
      <c r="W31" s="23"/>
      <c r="X31" s="23"/>
      <c r="Y31" s="23"/>
      <c r="Z31" s="23"/>
      <c r="AC31" s="20"/>
    </row>
    <row r="32" spans="1:29" x14ac:dyDescent="0.35">
      <c r="A32" s="21" t="s">
        <v>58</v>
      </c>
      <c r="T32" s="23"/>
      <c r="U32" s="23"/>
      <c r="V32" s="23"/>
      <c r="W32" s="23"/>
      <c r="X32" s="23"/>
      <c r="Y32" s="23"/>
      <c r="Z32" s="23"/>
      <c r="AC32" s="20"/>
    </row>
    <row r="33" spans="1:29" x14ac:dyDescent="0.35">
      <c r="A33" s="24"/>
      <c r="T33" s="23"/>
      <c r="U33" s="23"/>
      <c r="V33" s="23"/>
      <c r="W33" s="23"/>
      <c r="X33" s="23"/>
      <c r="Y33" s="23"/>
      <c r="Z33" s="23"/>
      <c r="AC33" s="20"/>
    </row>
    <row r="34" spans="1:29" x14ac:dyDescent="0.35">
      <c r="A34" s="22" t="s">
        <v>57</v>
      </c>
      <c r="T34" s="19"/>
      <c r="U34" s="19"/>
      <c r="V34" s="19"/>
      <c r="W34" s="19"/>
      <c r="X34" s="19"/>
      <c r="Y34" s="19"/>
      <c r="Z34" s="19"/>
      <c r="AC34" s="20"/>
    </row>
    <row r="35" spans="1:29" x14ac:dyDescent="0.35">
      <c r="A35" s="21" t="s">
        <v>56</v>
      </c>
      <c r="AC35" s="20"/>
    </row>
    <row r="36" spans="1:29" x14ac:dyDescent="0.35">
      <c r="A36" s="21" t="s">
        <v>55</v>
      </c>
      <c r="T36" s="19"/>
      <c r="U36" s="19"/>
      <c r="V36" s="19"/>
      <c r="W36" s="19"/>
      <c r="X36" s="19"/>
      <c r="Y36" s="19"/>
      <c r="Z36" s="19"/>
      <c r="AC36" s="20"/>
    </row>
    <row r="37" spans="1:29" x14ac:dyDescent="0.35">
      <c r="A37" s="20" t="s">
        <v>54</v>
      </c>
      <c r="T37" s="19"/>
      <c r="U37" s="19"/>
      <c r="V37" s="19"/>
      <c r="W37" s="19"/>
      <c r="X37" s="19"/>
      <c r="Y37" s="19"/>
      <c r="Z37" s="19"/>
      <c r="AC37" s="20"/>
    </row>
    <row r="38" spans="1:29" x14ac:dyDescent="0.35">
      <c r="A38" s="20" t="s">
        <v>53</v>
      </c>
      <c r="T38" s="19"/>
      <c r="U38" s="19"/>
      <c r="V38" s="19"/>
      <c r="W38" s="19"/>
      <c r="X38" s="19"/>
      <c r="Y38" s="19"/>
      <c r="Z38" s="19"/>
      <c r="AC38" s="20"/>
    </row>
    <row r="39" spans="1:29" x14ac:dyDescent="0.35">
      <c r="A39" s="20" t="s">
        <v>52</v>
      </c>
      <c r="T39" s="19"/>
      <c r="U39" s="19"/>
      <c r="V39" s="19"/>
      <c r="W39" s="19"/>
      <c r="X39" s="19"/>
      <c r="Y39" s="19"/>
      <c r="Z39" s="19"/>
      <c r="AC39" s="20"/>
    </row>
  </sheetData>
  <pageMargins left="0.7" right="0.7" top="0.75" bottom="0.75" header="0.3" footer="0.3"/>
  <pageSetup paperSize="5" scale="47" fitToHeight="1000" orientation="landscape"/>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M7"/>
  <sheetViews>
    <sheetView workbookViewId="0">
      <pane xSplit="1" ySplit="1" topLeftCell="B2" activePane="bottomRight" state="frozen"/>
      <selection pane="topRight" activeCell="B1" sqref="B1"/>
      <selection pane="bottomLeft" activeCell="A2" sqref="A2"/>
      <selection pane="bottomRight" activeCell="B7" sqref="B7"/>
    </sheetView>
  </sheetViews>
  <sheetFormatPr defaultColWidth="8.81640625" defaultRowHeight="14.5" x14ac:dyDescent="0.35"/>
  <cols>
    <col min="1" max="1" width="25.81640625" customWidth="1"/>
    <col min="2" max="2" width="11.81640625" bestFit="1" customWidth="1"/>
  </cols>
  <sheetData>
    <row r="1" spans="1:39" x14ac:dyDescent="0.35">
      <c r="A1" s="1" t="s">
        <v>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x14ac:dyDescent="0.35">
      <c r="A2" s="1" t="s">
        <v>29</v>
      </c>
      <c r="B2" s="7">
        <f>'CAN Commercial Assignment'!B70</f>
        <v>54107214485147.148</v>
      </c>
      <c r="C2" s="7">
        <f>'CAN Commercial Assignment'!C70</f>
        <v>54752637940477.164</v>
      </c>
      <c r="D2" s="7">
        <f>'CAN Commercial Assignment'!D70</f>
        <v>55456479285194.703</v>
      </c>
      <c r="E2" s="7">
        <f>'CAN Commercial Assignment'!E70</f>
        <v>56038773731025.281</v>
      </c>
      <c r="F2" s="7">
        <f>'CAN Commercial Assignment'!F70</f>
        <v>57276856096432.047</v>
      </c>
      <c r="G2" s="7">
        <f>'CAN Commercial Assignment'!G70</f>
        <v>57769639260136.563</v>
      </c>
      <c r="H2" s="7">
        <f>'CAN Commercial Assignment'!H70</f>
        <v>58226617910990.656</v>
      </c>
      <c r="I2" s="7">
        <f>'CAN Commercial Assignment'!I70</f>
        <v>58783472308216.984</v>
      </c>
      <c r="J2" s="7">
        <f>'CAN Commercial Assignment'!J70</f>
        <v>59462815828352.664</v>
      </c>
      <c r="K2" s="7">
        <f>'CAN Commercial Assignment'!K70</f>
        <v>60110123731727.43</v>
      </c>
      <c r="L2" s="7">
        <f>'CAN Commercial Assignment'!L70</f>
        <v>60732933810520.336</v>
      </c>
      <c r="M2" s="7">
        <f>'CAN Commercial Assignment'!M70</f>
        <v>61445255171439.281</v>
      </c>
      <c r="N2" s="7">
        <f>'CAN Commercial Assignment'!N70</f>
        <v>62229185558059.102</v>
      </c>
      <c r="O2" s="7">
        <f>'CAN Commercial Assignment'!O70</f>
        <v>63071533834066.438</v>
      </c>
      <c r="P2" s="7">
        <f>'CAN Commercial Assignment'!P70</f>
        <v>63911997662029.016</v>
      </c>
      <c r="Q2" s="7">
        <f>'CAN Commercial Assignment'!Q70</f>
        <v>64799572691110.578</v>
      </c>
      <c r="R2" s="7">
        <f>'CAN Commercial Assignment'!R70</f>
        <v>65739912265445.398</v>
      </c>
      <c r="S2" s="7">
        <f>'CAN Commercial Assignment'!S70</f>
        <v>66682136287824.977</v>
      </c>
      <c r="T2" s="7">
        <f>'CAN Commercial Assignment'!T70</f>
        <v>67556520180593.219</v>
      </c>
      <c r="U2" s="7">
        <f>'CAN Commercial Assignment'!U70</f>
        <v>68465766362189.508</v>
      </c>
      <c r="V2" s="7">
        <f>'CAN Commercial Assignment'!V70</f>
        <v>69357110287360.586</v>
      </c>
      <c r="W2" s="7">
        <f>'CAN Commercial Assignment'!W70</f>
        <v>70075084992413.82</v>
      </c>
      <c r="X2" s="7">
        <f>'CAN Commercial Assignment'!X70</f>
        <v>70834517554451.766</v>
      </c>
      <c r="Y2" s="7">
        <f>'CAN Commercial Assignment'!Y70</f>
        <v>71516687746654.563</v>
      </c>
      <c r="Z2" s="7">
        <f>'CAN Commercial Assignment'!Z70</f>
        <v>72081079936059.938</v>
      </c>
      <c r="AA2" s="7">
        <f>'CAN Commercial Assignment'!AA70</f>
        <v>72618147628816.297</v>
      </c>
      <c r="AB2" s="7">
        <f>'CAN Commercial Assignment'!AB70</f>
        <v>73736755988185.25</v>
      </c>
      <c r="AC2" s="7">
        <f>'CAN Commercial Assignment'!AC70</f>
        <v>74508403199822.25</v>
      </c>
      <c r="AD2" s="7">
        <f>'CAN Commercial Assignment'!AD70</f>
        <v>75280050411459.5</v>
      </c>
      <c r="AE2" s="7">
        <f>'CAN Commercial Assignment'!AE70</f>
        <v>76051697623096.75</v>
      </c>
      <c r="AF2" s="7">
        <f>'CAN Commercial Assignment'!AF70</f>
        <v>76823344834733.75</v>
      </c>
      <c r="AG2" s="7">
        <f>'CAN Commercial Assignment'!AG70</f>
        <v>77594992046371</v>
      </c>
      <c r="AH2" s="7">
        <f>'CAN Commercial Assignment'!AH70</f>
        <v>78366639258008</v>
      </c>
      <c r="AI2" s="7">
        <f>'CAN Commercial Assignment'!AI70</f>
        <v>79138286469645.25</v>
      </c>
      <c r="AJ2" s="7">
        <f>'CAN Commercial Assignment'!AJ70</f>
        <v>79909933681282.5</v>
      </c>
      <c r="AK2" s="7">
        <f>'CAN Commercial Assignment'!AK70</f>
        <v>80681580892919.5</v>
      </c>
    </row>
    <row r="3" spans="1:39" x14ac:dyDescent="0.35">
      <c r="A3" s="1" t="s">
        <v>30</v>
      </c>
      <c r="B3" s="7">
        <f>'CAN Commercial Assignment'!B71</f>
        <v>25462241277269.035</v>
      </c>
      <c r="C3" s="7">
        <f>'CAN Commercial Assignment'!C71</f>
        <v>25765970232862.059</v>
      </c>
      <c r="D3" s="7">
        <f>'CAN Commercial Assignment'!D71</f>
        <v>26097189984435.762</v>
      </c>
      <c r="E3" s="7">
        <f>'CAN Commercial Assignment'!E71</f>
        <v>26371211144372.238</v>
      </c>
      <c r="F3" s="7">
        <f>'CAN Commercial Assignment'!F71</f>
        <v>26953838659188.637</v>
      </c>
      <c r="G3" s="7">
        <f>'CAN Commercial Assignment'!G71</f>
        <v>27185736825283.746</v>
      </c>
      <c r="H3" s="7">
        <f>'CAN Commercial Assignment'!H71</f>
        <v>27400785793842.309</v>
      </c>
      <c r="I3" s="7">
        <f>'CAN Commercial Assignment'!I71</f>
        <v>27662835155529.137</v>
      </c>
      <c r="J3" s="7">
        <f>'CAN Commercial Assignment'!J71</f>
        <v>27982526508788.359</v>
      </c>
      <c r="K3" s="7">
        <f>'CAN Commercial Assignment'!K71</f>
        <v>28287142264251.727</v>
      </c>
      <c r="L3" s="7">
        <f>'CAN Commercial Assignment'!L71</f>
        <v>28580229621400.617</v>
      </c>
      <c r="M3" s="7">
        <f>'CAN Commercial Assignment'!M71</f>
        <v>28915439972390.867</v>
      </c>
      <c r="N3" s="7">
        <f>'CAN Commercial Assignment'!N71</f>
        <v>29284348718454.219</v>
      </c>
      <c r="O3" s="7">
        <f>'CAN Commercial Assignment'!O71</f>
        <v>29680748260498.25</v>
      </c>
      <c r="P3" s="7">
        <f>'CAN Commercial Assignment'!P71</f>
        <v>30076261002671.934</v>
      </c>
      <c r="Q3" s="7">
        <f>'CAN Commercial Assignment'!Q71</f>
        <v>30493943741604.238</v>
      </c>
      <c r="R3" s="7">
        <f>'CAN Commercial Assignment'!R71</f>
        <v>30936456876906.188</v>
      </c>
      <c r="S3" s="7">
        <f>'CAN Commercial Assignment'!S71</f>
        <v>31379856812078.488</v>
      </c>
      <c r="T3" s="7">
        <f>'CAN Commercial Assignment'!T71</f>
        <v>31791331951918.375</v>
      </c>
      <c r="U3" s="7">
        <f>'CAN Commercial Assignment'!U71</f>
        <v>32219212889359.637</v>
      </c>
      <c r="V3" s="7">
        <f>'CAN Commercial Assignment'!V71</f>
        <v>32638669228032.629</v>
      </c>
      <c r="W3" s="7">
        <f>'CAN Commercial Assignment'!W71</f>
        <v>32976539978633.918</v>
      </c>
      <c r="X3" s="7">
        <f>'CAN Commercial Assignment'!X71</f>
        <v>33333920326382.785</v>
      </c>
      <c r="Y3" s="7">
        <f>'CAN Commercial Assignment'!Y71</f>
        <v>33654941879447.527</v>
      </c>
      <c r="Z3" s="7">
        <f>'CAN Commercial Assignment'!Z71</f>
        <v>33920538440615.734</v>
      </c>
      <c r="AA3" s="7">
        <f>'CAN Commercial Assignment'!AA71</f>
        <v>34173276403663.941</v>
      </c>
      <c r="AB3" s="7">
        <f>'CAN Commercial Assignment'!AB71</f>
        <v>34699680806700.375</v>
      </c>
      <c r="AC3" s="7">
        <f>'CAN Commercial Assignment'!AC71</f>
        <v>35062809229972.5</v>
      </c>
      <c r="AD3" s="7">
        <f>'CAN Commercial Assignment'!AD71</f>
        <v>35425937653244.625</v>
      </c>
      <c r="AE3" s="7">
        <f>'CAN Commercial Assignment'!AE71</f>
        <v>35789066076516.75</v>
      </c>
      <c r="AF3" s="7">
        <f>'CAN Commercial Assignment'!AF71</f>
        <v>36152194499788.875</v>
      </c>
      <c r="AG3" s="7">
        <f>'CAN Commercial Assignment'!AG71</f>
        <v>36515322923060.875</v>
      </c>
      <c r="AH3" s="7">
        <f>'CAN Commercial Assignment'!AH71</f>
        <v>36878451346333</v>
      </c>
      <c r="AI3" s="7">
        <f>'CAN Commercial Assignment'!AI71</f>
        <v>37241579769605.125</v>
      </c>
      <c r="AJ3" s="7">
        <f>'CAN Commercial Assignment'!AJ71</f>
        <v>37604708192877.25</v>
      </c>
      <c r="AK3" s="7">
        <f>'CAN Commercial Assignment'!AK71</f>
        <v>37967836616149.375</v>
      </c>
    </row>
    <row r="4" spans="1:39" x14ac:dyDescent="0.35">
      <c r="A4" s="1" t="s">
        <v>31</v>
      </c>
      <c r="B4" s="7">
        <f>'CAN Commercial Assignment'!B72</f>
        <v>417087375005947.31</v>
      </c>
      <c r="C4" s="7">
        <f>'CAN Commercial Assignment'!C72</f>
        <v>422062644520602.5</v>
      </c>
      <c r="D4" s="7">
        <f>'CAN Commercial Assignment'!D72</f>
        <v>427488230400087.81</v>
      </c>
      <c r="E4" s="7">
        <f>'CAN Commercial Assignment'!E72</f>
        <v>431976867714039.44</v>
      </c>
      <c r="F4" s="7">
        <f>'CAN Commercial Assignment'!F72</f>
        <v>441520669381567.81</v>
      </c>
      <c r="G4" s="7">
        <f>'CAN Commercial Assignment'!G72</f>
        <v>445319305813925</v>
      </c>
      <c r="H4" s="7">
        <f>'CAN Commercial Assignment'!H72</f>
        <v>448841941893644.31</v>
      </c>
      <c r="I4" s="7">
        <f>'CAN Commercial Assignment'!I72</f>
        <v>453134473693879.69</v>
      </c>
      <c r="J4" s="7">
        <f>'CAN Commercial Assignment'!J72</f>
        <v>458371217226823.38</v>
      </c>
      <c r="K4" s="7">
        <f>'CAN Commercial Assignment'!K72</f>
        <v>463361013075827.88</v>
      </c>
      <c r="L4" s="7">
        <f>'CAN Commercial Assignment'!L72</f>
        <v>468161966578290.81</v>
      </c>
      <c r="M4" s="7">
        <f>'CAN Commercial Assignment'!M72</f>
        <v>473652920962348.13</v>
      </c>
      <c r="N4" s="7">
        <f>'CAN Commercial Assignment'!N72</f>
        <v>479695876051681.19</v>
      </c>
      <c r="O4" s="7">
        <f>'CAN Commercial Assignment'!O72</f>
        <v>486189147505844.25</v>
      </c>
      <c r="P4" s="7">
        <f>'CAN Commercial Assignment'!P72</f>
        <v>492667892625658</v>
      </c>
      <c r="Q4" s="7">
        <f>'CAN Commercial Assignment'!Q72</f>
        <v>499509796104205.75</v>
      </c>
      <c r="R4" s="7">
        <f>'CAN Commercial Assignment'!R72</f>
        <v>506758436944535.5</v>
      </c>
      <c r="S4" s="7">
        <f>'CAN Commercial Assignment'!S72</f>
        <v>514021604119214.63</v>
      </c>
      <c r="T4" s="7">
        <f>'CAN Commercial Assignment'!T72</f>
        <v>520761823257316.81</v>
      </c>
      <c r="U4" s="7">
        <f>'CAN Commercial Assignment'!U72</f>
        <v>527770779580882.13</v>
      </c>
      <c r="V4" s="7">
        <f>'CAN Commercial Assignment'!V72</f>
        <v>534641735728128.56</v>
      </c>
      <c r="W4" s="7">
        <f>'CAN Commercial Assignment'!W72</f>
        <v>540176269115234</v>
      </c>
      <c r="X4" s="7">
        <f>'CAN Commercial Assignment'!X72</f>
        <v>546030381858025.38</v>
      </c>
      <c r="Y4" s="7">
        <f>'CAN Commercial Assignment'!Y72</f>
        <v>551288914892493</v>
      </c>
      <c r="Z4" s="7">
        <f>'CAN Commercial Assignment'!Z72</f>
        <v>555639552030125.81</v>
      </c>
      <c r="AA4" s="7">
        <f>'CAN Commercial Assignment'!AA72</f>
        <v>559779557319692.94</v>
      </c>
      <c r="AB4" s="7">
        <f>'CAN Commercial Assignment'!AB72</f>
        <v>568402389389470</v>
      </c>
      <c r="AC4" s="7">
        <f>'CAN Commercial Assignment'!AC72</f>
        <v>574350659190362</v>
      </c>
      <c r="AD4" s="7">
        <f>'CAN Commercial Assignment'!AD72</f>
        <v>580298928991256</v>
      </c>
      <c r="AE4" s="7">
        <f>'CAN Commercial Assignment'!AE72</f>
        <v>586247198792148</v>
      </c>
      <c r="AF4" s="7">
        <f>'CAN Commercial Assignment'!AF72</f>
        <v>592195468593040</v>
      </c>
      <c r="AG4" s="7">
        <f>'CAN Commercial Assignment'!AG72</f>
        <v>598143738393932</v>
      </c>
      <c r="AH4" s="7">
        <f>'CAN Commercial Assignment'!AH72</f>
        <v>604092008194824</v>
      </c>
      <c r="AI4" s="7">
        <f>'CAN Commercial Assignment'!AI72</f>
        <v>610040277995716</v>
      </c>
      <c r="AJ4" s="7">
        <f>'CAN Commercial Assignment'!AJ72</f>
        <v>615988547796608</v>
      </c>
      <c r="AK4" s="7">
        <f>'CAN Commercial Assignment'!AK72</f>
        <v>621936817597500</v>
      </c>
    </row>
    <row r="5" spans="1:39" x14ac:dyDescent="0.35">
      <c r="A5" s="1" t="s">
        <v>32</v>
      </c>
      <c r="B5" s="7">
        <f>'CAN Commercial Assignment'!B73</f>
        <v>26652811930677.18</v>
      </c>
      <c r="C5" s="7">
        <f>'CAN Commercial Assignment'!C73</f>
        <v>26970742730372.676</v>
      </c>
      <c r="D5" s="7">
        <f>'CAN Commercial Assignment'!D73</f>
        <v>27317449748434.773</v>
      </c>
      <c r="E5" s="7">
        <f>'CAN Commercial Assignment'!E73</f>
        <v>27604283666992.168</v>
      </c>
      <c r="F5" s="7">
        <f>'CAN Commercial Assignment'!F73</f>
        <v>28214153843342.363</v>
      </c>
      <c r="G5" s="7">
        <f>'CAN Commercial Assignment'!G73</f>
        <v>28456895169241.258</v>
      </c>
      <c r="H5" s="7">
        <f>'CAN Commercial Assignment'!H73</f>
        <v>28681999458076.754</v>
      </c>
      <c r="I5" s="7">
        <f>'CAN Commercial Assignment'!I73</f>
        <v>28956301797668.055</v>
      </c>
      <c r="J5" s="7">
        <f>'CAN Commercial Assignment'!J73</f>
        <v>29290941369318.352</v>
      </c>
      <c r="K5" s="7">
        <f>'CAN Commercial Assignment'!K73</f>
        <v>29609800434122.445</v>
      </c>
      <c r="L5" s="7">
        <f>'CAN Commercial Assignment'!L73</f>
        <v>29916592052514.742</v>
      </c>
      <c r="M5" s="7">
        <f>'CAN Commercial Assignment'!M73</f>
        <v>30267476263565.535</v>
      </c>
      <c r="N5" s="7">
        <f>'CAN Commercial Assignment'!N73</f>
        <v>30653634548743.137</v>
      </c>
      <c r="O5" s="7">
        <f>'CAN Commercial Assignment'!O73</f>
        <v>31068569052287.328</v>
      </c>
      <c r="P5" s="7">
        <f>'CAN Commercial Assignment'!P73</f>
        <v>31482575290722.922</v>
      </c>
      <c r="Q5" s="7">
        <f>'CAN Commercial Assignment'!Q73</f>
        <v>31919788156873.52</v>
      </c>
      <c r="R5" s="7">
        <f>'CAN Commercial Assignment'!R73</f>
        <v>32382992446064.91</v>
      </c>
      <c r="S5" s="7">
        <f>'CAN Commercial Assignment'!S73</f>
        <v>32847125000364.91</v>
      </c>
      <c r="T5" s="7">
        <f>'CAN Commercial Assignment'!T73</f>
        <v>33277840010755.301</v>
      </c>
      <c r="U5" s="7">
        <f>'CAN Commercial Assignment'!U73</f>
        <v>33725727925654.793</v>
      </c>
      <c r="V5" s="7">
        <f>'CAN Commercial Assignment'!V73</f>
        <v>34164797322022.59</v>
      </c>
      <c r="W5" s="7">
        <f>'CAN Commercial Assignment'!W73</f>
        <v>34518466328399.184</v>
      </c>
      <c r="X5" s="7">
        <f>'CAN Commercial Assignment'!X73</f>
        <v>34892557167164.98</v>
      </c>
      <c r="Y5" s="7">
        <f>'CAN Commercial Assignment'!Y73</f>
        <v>35228589136478.172</v>
      </c>
      <c r="Z5" s="7">
        <f>'CAN Commercial Assignment'!Z73</f>
        <v>35506604536503.875</v>
      </c>
      <c r="AA5" s="7">
        <f>'CAN Commercial Assignment'!AA73</f>
        <v>35771160092454.867</v>
      </c>
      <c r="AB5" s="7">
        <f>'CAN Commercial Assignment'!AB73</f>
        <v>36322178260919.875</v>
      </c>
      <c r="AC5" s="7">
        <f>'CAN Commercial Assignment'!AC73</f>
        <v>36702285945344.125</v>
      </c>
      <c r="AD5" s="7">
        <f>'CAN Commercial Assignment'!AD73</f>
        <v>37082393629768.375</v>
      </c>
      <c r="AE5" s="7">
        <f>'CAN Commercial Assignment'!AE73</f>
        <v>37462501314192.625</v>
      </c>
      <c r="AF5" s="7">
        <f>'CAN Commercial Assignment'!AF73</f>
        <v>37842608998617</v>
      </c>
      <c r="AG5" s="7">
        <f>'CAN Commercial Assignment'!AG73</f>
        <v>38222716683041.25</v>
      </c>
      <c r="AH5" s="7">
        <f>'CAN Commercial Assignment'!AH73</f>
        <v>38602824367465.5</v>
      </c>
      <c r="AI5" s="7">
        <f>'CAN Commercial Assignment'!AI73</f>
        <v>38982932051889.75</v>
      </c>
      <c r="AJ5" s="7">
        <f>'CAN Commercial Assignment'!AJ73</f>
        <v>39363039736314</v>
      </c>
      <c r="AK5" s="7">
        <f>'CAN Commercial Assignment'!AK73</f>
        <v>39743147420738.25</v>
      </c>
    </row>
    <row r="6" spans="1:39" x14ac:dyDescent="0.35">
      <c r="A6" s="1" t="s">
        <v>33</v>
      </c>
      <c r="B6" s="7">
        <f>'CAN Commercial Assignment'!B74</f>
        <v>454004400475.64136</v>
      </c>
      <c r="C6" s="7">
        <f>'CAN Commercial Assignment'!C74</f>
        <v>459420038513.53107</v>
      </c>
      <c r="D6" s="7">
        <f>'CAN Commercial Assignment'!D74</f>
        <v>465325851089.15674</v>
      </c>
      <c r="E6" s="7">
        <f>'CAN Commercial Assignment'!E74</f>
        <v>470211784384.65424</v>
      </c>
      <c r="F6" s="7">
        <f>'CAN Commercial Assignment'!F74</f>
        <v>480600322168.28497</v>
      </c>
      <c r="G6" s="7">
        <f>'CAN Commercial Assignment'!G74</f>
        <v>484735181575.31604</v>
      </c>
      <c r="H6" s="7">
        <f>'CAN Commercial Assignment'!H74</f>
        <v>488569611426.96057</v>
      </c>
      <c r="I6" s="7">
        <f>'CAN Commercial Assignment'!I74</f>
        <v>493242081617.315</v>
      </c>
      <c r="J6" s="7">
        <f>'CAN Commercial Assignment'!J74</f>
        <v>498942337128.72882</v>
      </c>
      <c r="K6" s="7">
        <f>'CAN Commercial Assignment'!K74</f>
        <v>504373787248.48096</v>
      </c>
      <c r="L6" s="7">
        <f>'CAN Commercial Assignment'!L74</f>
        <v>509599680304.02124</v>
      </c>
      <c r="M6" s="7">
        <f>'CAN Commercial Assignment'!M74</f>
        <v>515576647248.02783</v>
      </c>
      <c r="N6" s="7">
        <f>'CAN Commercial Assignment'!N74</f>
        <v>522154473302.8078</v>
      </c>
      <c r="O6" s="7">
        <f>'CAN Commercial Assignment'!O74</f>
        <v>529222473895.32361</v>
      </c>
      <c r="P6" s="7">
        <f>'CAN Commercial Assignment'!P74</f>
        <v>536274662405.97699</v>
      </c>
      <c r="Q6" s="7">
        <f>'CAN Commercial Assignment'!Q74</f>
        <v>543722152963.19171</v>
      </c>
      <c r="R6" s="7">
        <f>'CAN Commercial Assignment'!R74</f>
        <v>551612381812.55505</v>
      </c>
      <c r="S6" s="7">
        <f>'CAN Commercial Assignment'!S74</f>
        <v>559518422743.78088</v>
      </c>
      <c r="T6" s="7">
        <f>'CAN Commercial Assignment'!T74</f>
        <v>566855228727.95837</v>
      </c>
      <c r="U6" s="7">
        <f>'CAN Commercial Assignment'!U74</f>
        <v>574484558226.59131</v>
      </c>
      <c r="V6" s="7">
        <f>'CAN Commercial Assignment'!V74</f>
        <v>581963672947.53088</v>
      </c>
      <c r="W6" s="7">
        <f>'CAN Commercial Assignment'!W74</f>
        <v>587988076137.12488</v>
      </c>
      <c r="X6" s="7">
        <f>'CAN Commercial Assignment'!X74</f>
        <v>594360345127.69287</v>
      </c>
      <c r="Y6" s="7">
        <f>'CAN Commercial Assignment'!Y74</f>
        <v>600084318761.90039</v>
      </c>
      <c r="Z6" s="7">
        <f>'CAN Commercial Assignment'!Z74</f>
        <v>604820037279.70471</v>
      </c>
      <c r="AA6" s="7">
        <f>'CAN Commercial Assignment'!AA74</f>
        <v>609326480610.50342</v>
      </c>
      <c r="AB6" s="7">
        <f>'CAN Commercial Assignment'!AB74</f>
        <v>618712532404.05469</v>
      </c>
      <c r="AC6" s="7">
        <f>'CAN Commercial Assignment'!AC74</f>
        <v>625187292434.33203</v>
      </c>
      <c r="AD6" s="7">
        <f>'CAN Commercial Assignment'!AD74</f>
        <v>631662052464.60742</v>
      </c>
      <c r="AE6" s="7">
        <f>'CAN Commercial Assignment'!AE74</f>
        <v>638136812494.88477</v>
      </c>
      <c r="AF6" s="7">
        <f>'CAN Commercial Assignment'!AF74</f>
        <v>644611572525.16016</v>
      </c>
      <c r="AG6" s="7">
        <f>'CAN Commercial Assignment'!AG74</f>
        <v>651086332555.4375</v>
      </c>
      <c r="AH6" s="7">
        <f>'CAN Commercial Assignment'!AH74</f>
        <v>657561092585.71289</v>
      </c>
      <c r="AI6" s="7">
        <f>'CAN Commercial Assignment'!AI74</f>
        <v>664035852615.99023</v>
      </c>
      <c r="AJ6" s="7">
        <f>'CAN Commercial Assignment'!AJ74</f>
        <v>670510612646.26758</v>
      </c>
      <c r="AK6" s="7">
        <f>'CAN Commercial Assignment'!AK74</f>
        <v>676985372676.54297</v>
      </c>
    </row>
    <row r="7" spans="1:39" x14ac:dyDescent="0.35">
      <c r="A7" s="1" t="s">
        <v>34</v>
      </c>
      <c r="B7" s="7">
        <f>'CAN Commercial Assignment'!B75</f>
        <v>0</v>
      </c>
      <c r="C7" s="7">
        <f>'CAN Commercial Assignment'!C75</f>
        <v>0</v>
      </c>
      <c r="D7" s="7">
        <f>'CAN Commercial Assignment'!D75</f>
        <v>0</v>
      </c>
      <c r="E7" s="7">
        <f>'CAN Commercial Assignment'!E75</f>
        <v>0</v>
      </c>
      <c r="F7" s="7">
        <f>'CAN Commercial Assignment'!F75</f>
        <v>0</v>
      </c>
      <c r="G7" s="7">
        <f>'CAN Commercial Assignment'!G75</f>
        <v>0</v>
      </c>
      <c r="H7" s="7">
        <f>'CAN Commercial Assignment'!H75</f>
        <v>0</v>
      </c>
      <c r="I7" s="7">
        <f>'CAN Commercial Assignment'!I75</f>
        <v>0</v>
      </c>
      <c r="J7" s="7">
        <f>'CAN Commercial Assignment'!J75</f>
        <v>0</v>
      </c>
      <c r="K7" s="7">
        <f>'CAN Commercial Assignment'!K75</f>
        <v>0</v>
      </c>
      <c r="L7" s="7">
        <f>'CAN Commercial Assignment'!L75</f>
        <v>0</v>
      </c>
      <c r="M7" s="7">
        <f>'CAN Commercial Assignment'!M75</f>
        <v>0</v>
      </c>
      <c r="N7" s="7">
        <f>'CAN Commercial Assignment'!N75</f>
        <v>0</v>
      </c>
      <c r="O7" s="7">
        <f>'CAN Commercial Assignment'!O75</f>
        <v>0</v>
      </c>
      <c r="P7" s="7">
        <f>'CAN Commercial Assignment'!P75</f>
        <v>0</v>
      </c>
      <c r="Q7" s="7">
        <f>'CAN Commercial Assignment'!Q75</f>
        <v>0</v>
      </c>
      <c r="R7" s="7">
        <f>'CAN Commercial Assignment'!R75</f>
        <v>0</v>
      </c>
      <c r="S7" s="7">
        <f>'CAN Commercial Assignment'!S75</f>
        <v>0</v>
      </c>
      <c r="T7" s="7">
        <f>'CAN Commercial Assignment'!T75</f>
        <v>0</v>
      </c>
      <c r="U7" s="7">
        <f>'CAN Commercial Assignment'!U75</f>
        <v>0</v>
      </c>
      <c r="V7" s="7">
        <f>'CAN Commercial Assignment'!V75</f>
        <v>0</v>
      </c>
      <c r="W7" s="7">
        <f>'CAN Commercial Assignment'!W75</f>
        <v>0</v>
      </c>
      <c r="X7" s="7">
        <f>'CAN Commercial Assignment'!X75</f>
        <v>0</v>
      </c>
      <c r="Y7" s="7">
        <f>'CAN Commercial Assignment'!Y75</f>
        <v>0</v>
      </c>
      <c r="Z7" s="7">
        <f>'CAN Commercial Assignment'!Z75</f>
        <v>0</v>
      </c>
      <c r="AA7" s="7">
        <f>'CAN Commercial Assignment'!AA75</f>
        <v>0</v>
      </c>
      <c r="AB7" s="7">
        <f>'CAN Commercial Assignment'!AB75</f>
        <v>0</v>
      </c>
      <c r="AC7" s="7">
        <f>'CAN Commercial Assignment'!AC75</f>
        <v>0</v>
      </c>
      <c r="AD7" s="7">
        <f>'CAN Commercial Assignment'!AD75</f>
        <v>0</v>
      </c>
      <c r="AE7" s="7">
        <f>'CAN Commercial Assignment'!AE75</f>
        <v>0</v>
      </c>
      <c r="AF7" s="7">
        <f>'CAN Commercial Assignment'!AF75</f>
        <v>0</v>
      </c>
      <c r="AG7" s="7">
        <f>'CAN Commercial Assignment'!AG75</f>
        <v>0</v>
      </c>
      <c r="AH7" s="7">
        <f>'CAN Commercial Assignment'!AH75</f>
        <v>0</v>
      </c>
      <c r="AI7" s="7">
        <f>'CAN Commercial Assignment'!AI75</f>
        <v>0</v>
      </c>
      <c r="AJ7" s="7">
        <f>'CAN Commercial Assignment'!AJ75</f>
        <v>0</v>
      </c>
      <c r="AK7" s="7">
        <f>'CAN Commercial Assignment'!AK75</f>
        <v>0</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M7"/>
  <sheetViews>
    <sheetView workbookViewId="0">
      <pane xSplit="1" ySplit="1" topLeftCell="B2" activePane="bottomRight" state="frozen"/>
      <selection pane="topRight" activeCell="B1" sqref="B1"/>
      <selection pane="bottomLeft" activeCell="A2" sqref="A2"/>
      <selection pane="bottomRight" activeCell="B7" sqref="B7"/>
    </sheetView>
  </sheetViews>
  <sheetFormatPr defaultColWidth="8.81640625" defaultRowHeight="14.5" x14ac:dyDescent="0.35"/>
  <cols>
    <col min="1" max="1" width="25.81640625" customWidth="1"/>
    <col min="2" max="2" width="11.81640625" bestFit="1" customWidth="1"/>
  </cols>
  <sheetData>
    <row r="1" spans="1:39" x14ac:dyDescent="0.35">
      <c r="A1" s="1" t="s">
        <v>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x14ac:dyDescent="0.35">
      <c r="A2" s="1" t="s">
        <v>29</v>
      </c>
      <c r="B2" s="7">
        <f>'CAN Commercial Assignment'!B79</f>
        <v>49159027045400.148</v>
      </c>
      <c r="C2" s="7">
        <f>'CAN Commercial Assignment'!C79</f>
        <v>49745425539542.063</v>
      </c>
      <c r="D2" s="7">
        <f>'CAN Commercial Assignment'!D79</f>
        <v>50384899517825.281</v>
      </c>
      <c r="E2" s="7">
        <f>'CAN Commercial Assignment'!E79</f>
        <v>50913942246846.734</v>
      </c>
      <c r="F2" s="7">
        <f>'CAN Commercial Assignment'!F79</f>
        <v>52038800088164.211</v>
      </c>
      <c r="G2" s="7">
        <f>'CAN Commercial Assignment'!G79</f>
        <v>52486517478582.047</v>
      </c>
      <c r="H2" s="7">
        <f>'CAN Commercial Assignment'!H79</f>
        <v>52901704733558.43</v>
      </c>
      <c r="I2" s="7">
        <f>'CAN Commercial Assignment'!I79</f>
        <v>53407633945292.547</v>
      </c>
      <c r="J2" s="7">
        <f>'CAN Commercial Assignment'!J79</f>
        <v>54024850462484.25</v>
      </c>
      <c r="K2" s="7">
        <f>'CAN Commercial Assignment'!K79</f>
        <v>54612961069017.813</v>
      </c>
      <c r="L2" s="7">
        <f>'CAN Commercial Assignment'!L79</f>
        <v>55178814214459.867</v>
      </c>
      <c r="M2" s="7">
        <f>'CAN Commercial Assignment'!M79</f>
        <v>55825992698505.523</v>
      </c>
      <c r="N2" s="7">
        <f>'CAN Commercial Assignment'!N79</f>
        <v>56538231453434.102</v>
      </c>
      <c r="O2" s="7">
        <f>'CAN Commercial Assignment'!O79</f>
        <v>57303545692503.969</v>
      </c>
      <c r="P2" s="7">
        <f>'CAN Commercial Assignment'!P79</f>
        <v>58067147819182.195</v>
      </c>
      <c r="Q2" s="7">
        <f>'CAN Commercial Assignment'!Q79</f>
        <v>58873552755651.797</v>
      </c>
      <c r="R2" s="7">
        <f>'CAN Commercial Assignment'!R79</f>
        <v>59727896839087.75</v>
      </c>
      <c r="S2" s="7">
        <f>'CAN Commercial Assignment'!S79</f>
        <v>60583953034915.359</v>
      </c>
      <c r="T2" s="7">
        <f>'CAN Commercial Assignment'!T79</f>
        <v>61378373184643.367</v>
      </c>
      <c r="U2" s="7">
        <f>'CAN Commercial Assignment'!U79</f>
        <v>62204467413617</v>
      </c>
      <c r="V2" s="7">
        <f>'CAN Commercial Assignment'!V79</f>
        <v>63014296574869.914</v>
      </c>
      <c r="W2" s="7">
        <f>'CAN Commercial Assignment'!W79</f>
        <v>63666611396090.547</v>
      </c>
      <c r="X2" s="7">
        <f>'CAN Commercial Assignment'!X79</f>
        <v>64356592689927.594</v>
      </c>
      <c r="Y2" s="7">
        <f>'CAN Commercial Assignment'!Y79</f>
        <v>64976377375706.781</v>
      </c>
      <c r="Z2" s="7">
        <f>'CAN Commercial Assignment'!Z79</f>
        <v>65489155037007.523</v>
      </c>
      <c r="AA2" s="7">
        <f>'CAN Commercial Assignment'!AA79</f>
        <v>65977107068629.258</v>
      </c>
      <c r="AB2" s="7">
        <f>'CAN Commercial Assignment'!AB79</f>
        <v>66993416984315.75</v>
      </c>
      <c r="AC2" s="7">
        <f>'CAN Commercial Assignment'!AC79</f>
        <v>67694495879382.5</v>
      </c>
      <c r="AD2" s="7">
        <f>'CAN Commercial Assignment'!AD79</f>
        <v>68395574774449</v>
      </c>
      <c r="AE2" s="7">
        <f>'CAN Commercial Assignment'!AE79</f>
        <v>69096653669515.5</v>
      </c>
      <c r="AF2" s="7">
        <f>'CAN Commercial Assignment'!AF79</f>
        <v>69797732564582.25</v>
      </c>
      <c r="AG2" s="7">
        <f>'CAN Commercial Assignment'!AG79</f>
        <v>70498811459648.75</v>
      </c>
      <c r="AH2" s="7">
        <f>'CAN Commercial Assignment'!AH79</f>
        <v>71199890354715.5</v>
      </c>
      <c r="AI2" s="7">
        <f>'CAN Commercial Assignment'!AI79</f>
        <v>71900969249782</v>
      </c>
      <c r="AJ2" s="7">
        <f>'CAN Commercial Assignment'!AJ79</f>
        <v>72602048144848.5</v>
      </c>
      <c r="AK2" s="7">
        <f>'CAN Commercial Assignment'!AK79</f>
        <v>73303127039915.25</v>
      </c>
    </row>
    <row r="3" spans="1:39" x14ac:dyDescent="0.35">
      <c r="A3" s="1" t="s">
        <v>30</v>
      </c>
      <c r="B3" s="7">
        <f>'CAN Commercial Assignment'!B80</f>
        <v>0</v>
      </c>
      <c r="C3" s="7">
        <f>'CAN Commercial Assignment'!C80</f>
        <v>0</v>
      </c>
      <c r="D3" s="7">
        <f>'CAN Commercial Assignment'!D80</f>
        <v>0</v>
      </c>
      <c r="E3" s="7">
        <f>'CAN Commercial Assignment'!E80</f>
        <v>0</v>
      </c>
      <c r="F3" s="7">
        <f>'CAN Commercial Assignment'!F80</f>
        <v>0</v>
      </c>
      <c r="G3" s="7">
        <f>'CAN Commercial Assignment'!G80</f>
        <v>0</v>
      </c>
      <c r="H3" s="7">
        <f>'CAN Commercial Assignment'!H80</f>
        <v>0</v>
      </c>
      <c r="I3" s="7">
        <f>'CAN Commercial Assignment'!I80</f>
        <v>0</v>
      </c>
      <c r="J3" s="7">
        <f>'CAN Commercial Assignment'!J80</f>
        <v>0</v>
      </c>
      <c r="K3" s="7">
        <f>'CAN Commercial Assignment'!K80</f>
        <v>0</v>
      </c>
      <c r="L3" s="7">
        <f>'CAN Commercial Assignment'!L80</f>
        <v>0</v>
      </c>
      <c r="M3" s="7">
        <f>'CAN Commercial Assignment'!M80</f>
        <v>0</v>
      </c>
      <c r="N3" s="7">
        <f>'CAN Commercial Assignment'!N80</f>
        <v>0</v>
      </c>
      <c r="O3" s="7">
        <f>'CAN Commercial Assignment'!O80</f>
        <v>0</v>
      </c>
      <c r="P3" s="7">
        <f>'CAN Commercial Assignment'!P80</f>
        <v>0</v>
      </c>
      <c r="Q3" s="7">
        <f>'CAN Commercial Assignment'!Q80</f>
        <v>0</v>
      </c>
      <c r="R3" s="7">
        <f>'CAN Commercial Assignment'!R80</f>
        <v>0</v>
      </c>
      <c r="S3" s="7">
        <f>'CAN Commercial Assignment'!S80</f>
        <v>0</v>
      </c>
      <c r="T3" s="7">
        <f>'CAN Commercial Assignment'!T80</f>
        <v>0</v>
      </c>
      <c r="U3" s="7">
        <f>'CAN Commercial Assignment'!U80</f>
        <v>0</v>
      </c>
      <c r="V3" s="7">
        <f>'CAN Commercial Assignment'!V80</f>
        <v>0</v>
      </c>
      <c r="W3" s="7">
        <f>'CAN Commercial Assignment'!W80</f>
        <v>0</v>
      </c>
      <c r="X3" s="7">
        <f>'CAN Commercial Assignment'!X80</f>
        <v>0</v>
      </c>
      <c r="Y3" s="7">
        <f>'CAN Commercial Assignment'!Y80</f>
        <v>0</v>
      </c>
      <c r="Z3" s="7">
        <f>'CAN Commercial Assignment'!Z80</f>
        <v>0</v>
      </c>
      <c r="AA3" s="7">
        <f>'CAN Commercial Assignment'!AA80</f>
        <v>0</v>
      </c>
      <c r="AB3" s="7">
        <f>'CAN Commercial Assignment'!AB80</f>
        <v>0</v>
      </c>
      <c r="AC3" s="7">
        <f>'CAN Commercial Assignment'!AC80</f>
        <v>0</v>
      </c>
      <c r="AD3" s="7">
        <f>'CAN Commercial Assignment'!AD80</f>
        <v>0</v>
      </c>
      <c r="AE3" s="7">
        <f>'CAN Commercial Assignment'!AE80</f>
        <v>0</v>
      </c>
      <c r="AF3" s="7">
        <f>'CAN Commercial Assignment'!AF80</f>
        <v>0</v>
      </c>
      <c r="AG3" s="7">
        <f>'CAN Commercial Assignment'!AG80</f>
        <v>0</v>
      </c>
      <c r="AH3" s="7">
        <f>'CAN Commercial Assignment'!AH80</f>
        <v>0</v>
      </c>
      <c r="AI3" s="7">
        <f>'CAN Commercial Assignment'!AI80</f>
        <v>0</v>
      </c>
      <c r="AJ3" s="7">
        <f>'CAN Commercial Assignment'!AJ80</f>
        <v>0</v>
      </c>
      <c r="AK3" s="7">
        <f>'CAN Commercial Assignment'!AK80</f>
        <v>0</v>
      </c>
    </row>
    <row r="4" spans="1:39" x14ac:dyDescent="0.35">
      <c r="A4" s="1" t="s">
        <v>31</v>
      </c>
      <c r="B4" s="7">
        <f>'CAN Commercial Assignment'!B81</f>
        <v>3240173273885.3667</v>
      </c>
      <c r="C4" s="7">
        <f>'CAN Commercial Assignment'!C81</f>
        <v>3278824012981.7793</v>
      </c>
      <c r="D4" s="7">
        <f>'CAN Commercial Assignment'!D81</f>
        <v>3320973067149.6914</v>
      </c>
      <c r="E4" s="7">
        <f>'CAN Commercial Assignment'!E81</f>
        <v>3355843368991.418</v>
      </c>
      <c r="F4" s="7">
        <f>'CAN Commercial Assignment'!F81</f>
        <v>3429985078732.5654</v>
      </c>
      <c r="G4" s="7">
        <f>'CAN Commercial Assignment'!G81</f>
        <v>3459495059093.7676</v>
      </c>
      <c r="H4" s="7">
        <f>'CAN Commercial Assignment'!H81</f>
        <v>3486860910862.7603</v>
      </c>
      <c r="I4" s="7">
        <f>'CAN Commercial Assignment'!I81</f>
        <v>3520207752915.2856</v>
      </c>
      <c r="J4" s="7">
        <f>'CAN Commercial Assignment'!J81</f>
        <v>3560889771730.6333</v>
      </c>
      <c r="K4" s="7">
        <f>'CAN Commercial Assignment'!K81</f>
        <v>3599653359700.3198</v>
      </c>
      <c r="L4" s="7">
        <f>'CAN Commercial Assignment'!L81</f>
        <v>3636949912317.4419</v>
      </c>
      <c r="M4" s="7">
        <f>'CAN Commercial Assignment'!M81</f>
        <v>3679606786415.0879</v>
      </c>
      <c r="N4" s="7">
        <f>'CAN Commercial Assignment'!N81</f>
        <v>3726551917697.1538</v>
      </c>
      <c r="O4" s="7">
        <f>'CAN Commercial Assignment'!O81</f>
        <v>3776995364050.7197</v>
      </c>
      <c r="P4" s="7">
        <f>'CAN Commercial Assignment'!P81</f>
        <v>3827325961531.0107</v>
      </c>
      <c r="Q4" s="7">
        <f>'CAN Commercial Assignment'!Q81</f>
        <v>3880477780843.1577</v>
      </c>
      <c r="R4" s="7">
        <f>'CAN Commercial Assignment'!R81</f>
        <v>3936789368606.9819</v>
      </c>
      <c r="S4" s="7">
        <f>'CAN Commercial Assignment'!S81</f>
        <v>3993213805244.0806</v>
      </c>
      <c r="T4" s="7">
        <f>'CAN Commercial Assignment'!T81</f>
        <v>4045575682443.3071</v>
      </c>
      <c r="U4" s="7">
        <f>'CAN Commercial Assignment'!U81</f>
        <v>4100025263798.1069</v>
      </c>
      <c r="V4" s="7">
        <f>'CAN Commercial Assignment'!V81</f>
        <v>4153402780856.8018</v>
      </c>
      <c r="W4" s="7">
        <f>'CAN Commercial Assignment'!W81</f>
        <v>4196398201574.2705</v>
      </c>
      <c r="X4" s="7">
        <f>'CAN Commercial Assignment'!X81</f>
        <v>4241876297503.772</v>
      </c>
      <c r="Y4" s="7">
        <f>'CAN Commercial Assignment'!Y81</f>
        <v>4282727589629.0308</v>
      </c>
      <c r="Z4" s="7">
        <f>'CAN Commercial Assignment'!Z81</f>
        <v>4316525827174.6528</v>
      </c>
      <c r="AA4" s="7">
        <f>'CAN Commercial Assignment'!AA81</f>
        <v>4348687756057.7988</v>
      </c>
      <c r="AB4" s="7">
        <f>'CAN Commercial Assignment'!AB81</f>
        <v>4415674847233.3594</v>
      </c>
      <c r="AC4" s="7">
        <f>'CAN Commercial Assignment'!AC81</f>
        <v>4461884409041.4375</v>
      </c>
      <c r="AD4" s="7">
        <f>'CAN Commercial Assignment'!AD81</f>
        <v>4508093970849.5313</v>
      </c>
      <c r="AE4" s="7">
        <f>'CAN Commercial Assignment'!AE81</f>
        <v>4554303532657.625</v>
      </c>
      <c r="AF4" s="7">
        <f>'CAN Commercial Assignment'!AF81</f>
        <v>4600513094465.7031</v>
      </c>
      <c r="AG4" s="7">
        <f>'CAN Commercial Assignment'!AG81</f>
        <v>4646722656273.7969</v>
      </c>
      <c r="AH4" s="7">
        <f>'CAN Commercial Assignment'!AH81</f>
        <v>4692932218081.875</v>
      </c>
      <c r="AI4" s="7">
        <f>'CAN Commercial Assignment'!AI81</f>
        <v>4739141779889.9688</v>
      </c>
      <c r="AJ4" s="7">
        <f>'CAN Commercial Assignment'!AJ81</f>
        <v>4785351341698.0625</v>
      </c>
      <c r="AK4" s="7">
        <f>'CAN Commercial Assignment'!AK81</f>
        <v>4831560903506.1406</v>
      </c>
    </row>
    <row r="5" spans="1:39" x14ac:dyDescent="0.35">
      <c r="A5" s="1" t="s">
        <v>32</v>
      </c>
      <c r="B5" s="7">
        <f>'CAN Commercial Assignment'!B82</f>
        <v>0</v>
      </c>
      <c r="C5" s="7">
        <f>'CAN Commercial Assignment'!C82</f>
        <v>0</v>
      </c>
      <c r="D5" s="7">
        <f>'CAN Commercial Assignment'!D82</f>
        <v>0</v>
      </c>
      <c r="E5" s="7">
        <f>'CAN Commercial Assignment'!E82</f>
        <v>0</v>
      </c>
      <c r="F5" s="7">
        <f>'CAN Commercial Assignment'!F82</f>
        <v>0</v>
      </c>
      <c r="G5" s="7">
        <f>'CAN Commercial Assignment'!G82</f>
        <v>0</v>
      </c>
      <c r="H5" s="7">
        <f>'CAN Commercial Assignment'!H82</f>
        <v>0</v>
      </c>
      <c r="I5" s="7">
        <f>'CAN Commercial Assignment'!I82</f>
        <v>0</v>
      </c>
      <c r="J5" s="7">
        <f>'CAN Commercial Assignment'!J82</f>
        <v>0</v>
      </c>
      <c r="K5" s="7">
        <f>'CAN Commercial Assignment'!K82</f>
        <v>0</v>
      </c>
      <c r="L5" s="7">
        <f>'CAN Commercial Assignment'!L82</f>
        <v>0</v>
      </c>
      <c r="M5" s="7">
        <f>'CAN Commercial Assignment'!M82</f>
        <v>0</v>
      </c>
      <c r="N5" s="7">
        <f>'CAN Commercial Assignment'!N82</f>
        <v>0</v>
      </c>
      <c r="O5" s="7">
        <f>'CAN Commercial Assignment'!O82</f>
        <v>0</v>
      </c>
      <c r="P5" s="7">
        <f>'CAN Commercial Assignment'!P82</f>
        <v>0</v>
      </c>
      <c r="Q5" s="7">
        <f>'CAN Commercial Assignment'!Q82</f>
        <v>0</v>
      </c>
      <c r="R5" s="7">
        <f>'CAN Commercial Assignment'!R82</f>
        <v>0</v>
      </c>
      <c r="S5" s="7">
        <f>'CAN Commercial Assignment'!S82</f>
        <v>0</v>
      </c>
      <c r="T5" s="7">
        <f>'CAN Commercial Assignment'!T82</f>
        <v>0</v>
      </c>
      <c r="U5" s="7">
        <f>'CAN Commercial Assignment'!U82</f>
        <v>0</v>
      </c>
      <c r="V5" s="7">
        <f>'CAN Commercial Assignment'!V82</f>
        <v>0</v>
      </c>
      <c r="W5" s="7">
        <f>'CAN Commercial Assignment'!W82</f>
        <v>0</v>
      </c>
      <c r="X5" s="7">
        <f>'CAN Commercial Assignment'!X82</f>
        <v>0</v>
      </c>
      <c r="Y5" s="7">
        <f>'CAN Commercial Assignment'!Y82</f>
        <v>0</v>
      </c>
      <c r="Z5" s="7">
        <f>'CAN Commercial Assignment'!Z82</f>
        <v>0</v>
      </c>
      <c r="AA5" s="7">
        <f>'CAN Commercial Assignment'!AA82</f>
        <v>0</v>
      </c>
      <c r="AB5" s="7">
        <f>'CAN Commercial Assignment'!AB82</f>
        <v>0</v>
      </c>
      <c r="AC5" s="7">
        <f>'CAN Commercial Assignment'!AC82</f>
        <v>0</v>
      </c>
      <c r="AD5" s="7">
        <f>'CAN Commercial Assignment'!AD82</f>
        <v>0</v>
      </c>
      <c r="AE5" s="7">
        <f>'CAN Commercial Assignment'!AE82</f>
        <v>0</v>
      </c>
      <c r="AF5" s="7">
        <f>'CAN Commercial Assignment'!AF82</f>
        <v>0</v>
      </c>
      <c r="AG5" s="7">
        <f>'CAN Commercial Assignment'!AG82</f>
        <v>0</v>
      </c>
      <c r="AH5" s="7">
        <f>'CAN Commercial Assignment'!AH82</f>
        <v>0</v>
      </c>
      <c r="AI5" s="7">
        <f>'CAN Commercial Assignment'!AI82</f>
        <v>0</v>
      </c>
      <c r="AJ5" s="7">
        <f>'CAN Commercial Assignment'!AJ82</f>
        <v>0</v>
      </c>
      <c r="AK5" s="7">
        <f>'CAN Commercial Assignment'!AK82</f>
        <v>0</v>
      </c>
    </row>
    <row r="6" spans="1:39" x14ac:dyDescent="0.35">
      <c r="A6" s="1" t="s">
        <v>33</v>
      </c>
      <c r="B6" s="7">
        <f>'CAN Commercial Assignment'!B83</f>
        <v>0</v>
      </c>
      <c r="C6" s="7">
        <f>'CAN Commercial Assignment'!C83</f>
        <v>0</v>
      </c>
      <c r="D6" s="7">
        <f>'CAN Commercial Assignment'!D83</f>
        <v>0</v>
      </c>
      <c r="E6" s="7">
        <f>'CAN Commercial Assignment'!E83</f>
        <v>0</v>
      </c>
      <c r="F6" s="7">
        <f>'CAN Commercial Assignment'!F83</f>
        <v>0</v>
      </c>
      <c r="G6" s="7">
        <f>'CAN Commercial Assignment'!G83</f>
        <v>0</v>
      </c>
      <c r="H6" s="7">
        <f>'CAN Commercial Assignment'!H83</f>
        <v>0</v>
      </c>
      <c r="I6" s="7">
        <f>'CAN Commercial Assignment'!I83</f>
        <v>0</v>
      </c>
      <c r="J6" s="7">
        <f>'CAN Commercial Assignment'!J83</f>
        <v>0</v>
      </c>
      <c r="K6" s="7">
        <f>'CAN Commercial Assignment'!K83</f>
        <v>0</v>
      </c>
      <c r="L6" s="7">
        <f>'CAN Commercial Assignment'!L83</f>
        <v>0</v>
      </c>
      <c r="M6" s="7">
        <f>'CAN Commercial Assignment'!M83</f>
        <v>0</v>
      </c>
      <c r="N6" s="7">
        <f>'CAN Commercial Assignment'!N83</f>
        <v>0</v>
      </c>
      <c r="O6" s="7">
        <f>'CAN Commercial Assignment'!O83</f>
        <v>0</v>
      </c>
      <c r="P6" s="7">
        <f>'CAN Commercial Assignment'!P83</f>
        <v>0</v>
      </c>
      <c r="Q6" s="7">
        <f>'CAN Commercial Assignment'!Q83</f>
        <v>0</v>
      </c>
      <c r="R6" s="7">
        <f>'CAN Commercial Assignment'!R83</f>
        <v>0</v>
      </c>
      <c r="S6" s="7">
        <f>'CAN Commercial Assignment'!S83</f>
        <v>0</v>
      </c>
      <c r="T6" s="7">
        <f>'CAN Commercial Assignment'!T83</f>
        <v>0</v>
      </c>
      <c r="U6" s="7">
        <f>'CAN Commercial Assignment'!U83</f>
        <v>0</v>
      </c>
      <c r="V6" s="7">
        <f>'CAN Commercial Assignment'!V83</f>
        <v>0</v>
      </c>
      <c r="W6" s="7">
        <f>'CAN Commercial Assignment'!W83</f>
        <v>0</v>
      </c>
      <c r="X6" s="7">
        <f>'CAN Commercial Assignment'!X83</f>
        <v>0</v>
      </c>
      <c r="Y6" s="7">
        <f>'CAN Commercial Assignment'!Y83</f>
        <v>0</v>
      </c>
      <c r="Z6" s="7">
        <f>'CAN Commercial Assignment'!Z83</f>
        <v>0</v>
      </c>
      <c r="AA6" s="7">
        <f>'CAN Commercial Assignment'!AA83</f>
        <v>0</v>
      </c>
      <c r="AB6" s="7">
        <f>'CAN Commercial Assignment'!AB83</f>
        <v>0</v>
      </c>
      <c r="AC6" s="7">
        <f>'CAN Commercial Assignment'!AC83</f>
        <v>0</v>
      </c>
      <c r="AD6" s="7">
        <f>'CAN Commercial Assignment'!AD83</f>
        <v>0</v>
      </c>
      <c r="AE6" s="7">
        <f>'CAN Commercial Assignment'!AE83</f>
        <v>0</v>
      </c>
      <c r="AF6" s="7">
        <f>'CAN Commercial Assignment'!AF83</f>
        <v>0</v>
      </c>
      <c r="AG6" s="7">
        <f>'CAN Commercial Assignment'!AG83</f>
        <v>0</v>
      </c>
      <c r="AH6" s="7">
        <f>'CAN Commercial Assignment'!AH83</f>
        <v>0</v>
      </c>
      <c r="AI6" s="7">
        <f>'CAN Commercial Assignment'!AI83</f>
        <v>0</v>
      </c>
      <c r="AJ6" s="7">
        <f>'CAN Commercial Assignment'!AJ83</f>
        <v>0</v>
      </c>
      <c r="AK6" s="7">
        <f>'CAN Commercial Assignment'!AK83</f>
        <v>0</v>
      </c>
    </row>
    <row r="7" spans="1:39" x14ac:dyDescent="0.35">
      <c r="A7" s="1" t="s">
        <v>34</v>
      </c>
      <c r="B7" s="7">
        <f>'CAN Commercial Assignment'!B84</f>
        <v>0</v>
      </c>
      <c r="C7" s="7">
        <f>'CAN Commercial Assignment'!C84</f>
        <v>0</v>
      </c>
      <c r="D7" s="7">
        <f>'CAN Commercial Assignment'!D84</f>
        <v>0</v>
      </c>
      <c r="E7" s="7">
        <f>'CAN Commercial Assignment'!E84</f>
        <v>0</v>
      </c>
      <c r="F7" s="7">
        <f>'CAN Commercial Assignment'!F84</f>
        <v>0</v>
      </c>
      <c r="G7" s="7">
        <f>'CAN Commercial Assignment'!G84</f>
        <v>0</v>
      </c>
      <c r="H7" s="7">
        <f>'CAN Commercial Assignment'!H84</f>
        <v>0</v>
      </c>
      <c r="I7" s="7">
        <f>'CAN Commercial Assignment'!I84</f>
        <v>0</v>
      </c>
      <c r="J7" s="7">
        <f>'CAN Commercial Assignment'!J84</f>
        <v>0</v>
      </c>
      <c r="K7" s="7">
        <f>'CAN Commercial Assignment'!K84</f>
        <v>0</v>
      </c>
      <c r="L7" s="7">
        <f>'CAN Commercial Assignment'!L84</f>
        <v>0</v>
      </c>
      <c r="M7" s="7">
        <f>'CAN Commercial Assignment'!M84</f>
        <v>0</v>
      </c>
      <c r="N7" s="7">
        <f>'CAN Commercial Assignment'!N84</f>
        <v>0</v>
      </c>
      <c r="O7" s="7">
        <f>'CAN Commercial Assignment'!O84</f>
        <v>0</v>
      </c>
      <c r="P7" s="7">
        <f>'CAN Commercial Assignment'!P84</f>
        <v>0</v>
      </c>
      <c r="Q7" s="7">
        <f>'CAN Commercial Assignment'!Q84</f>
        <v>0</v>
      </c>
      <c r="R7" s="7">
        <f>'CAN Commercial Assignment'!R84</f>
        <v>0</v>
      </c>
      <c r="S7" s="7">
        <f>'CAN Commercial Assignment'!S84</f>
        <v>0</v>
      </c>
      <c r="T7" s="7">
        <f>'CAN Commercial Assignment'!T84</f>
        <v>0</v>
      </c>
      <c r="U7" s="7">
        <f>'CAN Commercial Assignment'!U84</f>
        <v>0</v>
      </c>
      <c r="V7" s="7">
        <f>'CAN Commercial Assignment'!V84</f>
        <v>0</v>
      </c>
      <c r="W7" s="7">
        <f>'CAN Commercial Assignment'!W84</f>
        <v>0</v>
      </c>
      <c r="X7" s="7">
        <f>'CAN Commercial Assignment'!X84</f>
        <v>0</v>
      </c>
      <c r="Y7" s="7">
        <f>'CAN Commercial Assignment'!Y84</f>
        <v>0</v>
      </c>
      <c r="Z7" s="7">
        <f>'CAN Commercial Assignment'!Z84</f>
        <v>0</v>
      </c>
      <c r="AA7" s="7">
        <f>'CAN Commercial Assignment'!AA84</f>
        <v>0</v>
      </c>
      <c r="AB7" s="7">
        <f>'CAN Commercial Assignment'!AB84</f>
        <v>0</v>
      </c>
      <c r="AC7" s="7">
        <f>'CAN Commercial Assignment'!AC84</f>
        <v>0</v>
      </c>
      <c r="AD7" s="7">
        <f>'CAN Commercial Assignment'!AD84</f>
        <v>0</v>
      </c>
      <c r="AE7" s="7">
        <f>'CAN Commercial Assignment'!AE84</f>
        <v>0</v>
      </c>
      <c r="AF7" s="7">
        <f>'CAN Commercial Assignment'!AF84</f>
        <v>0</v>
      </c>
      <c r="AG7" s="7">
        <f>'CAN Commercial Assignment'!AG84</f>
        <v>0</v>
      </c>
      <c r="AH7" s="7">
        <f>'CAN Commercial Assignment'!AH84</f>
        <v>0</v>
      </c>
      <c r="AI7" s="7">
        <f>'CAN Commercial Assignment'!AI84</f>
        <v>0</v>
      </c>
      <c r="AJ7" s="7">
        <f>'CAN Commercial Assignment'!AJ84</f>
        <v>0</v>
      </c>
      <c r="AK7" s="7">
        <f>'CAN Commercial Assignment'!AK84</f>
        <v>0</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M7"/>
  <sheetViews>
    <sheetView workbookViewId="0">
      <pane xSplit="1" ySplit="1" topLeftCell="Q2" activePane="bottomRight" state="frozen"/>
      <selection pane="topRight" activeCell="B1" sqref="B1"/>
      <selection pane="bottomLeft" activeCell="A2" sqref="A2"/>
      <selection pane="bottomRight" activeCell="B2" sqref="B2:AK2"/>
    </sheetView>
  </sheetViews>
  <sheetFormatPr defaultColWidth="8.81640625" defaultRowHeight="14.5" x14ac:dyDescent="0.35"/>
  <cols>
    <col min="1" max="1" width="25.81640625" customWidth="1"/>
    <col min="2" max="2" width="11.81640625" bestFit="1" customWidth="1"/>
    <col min="6" max="6" width="11.6328125" bestFit="1" customWidth="1"/>
  </cols>
  <sheetData>
    <row r="1" spans="1:39" x14ac:dyDescent="0.35">
      <c r="A1" s="1" t="s">
        <v>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x14ac:dyDescent="0.35">
      <c r="A2" s="1" t="s">
        <v>29</v>
      </c>
      <c r="B2" s="7">
        <f>'CAN Commercial Assignment'!B97</f>
        <v>137567042579291.44</v>
      </c>
      <c r="C2" s="7">
        <f>'CAN Commercial Assignment'!C97</f>
        <v>139208025150764.05</v>
      </c>
      <c r="D2" s="7">
        <f>'CAN Commercial Assignment'!D97</f>
        <v>140997534611917.41</v>
      </c>
      <c r="E2" s="7">
        <f>'CAN Commercial Assignment'!E97</f>
        <v>142478012318735</v>
      </c>
      <c r="F2" s="7">
        <f>'CAN Commercial Assignment'!F97</f>
        <v>145625824141968.63</v>
      </c>
      <c r="G2" s="7">
        <f>'CAN Commercial Assignment'!G97</f>
        <v>146878720324275.44</v>
      </c>
      <c r="H2" s="7">
        <f>'CAN Commercial Assignment'!H97</f>
        <v>148040583896777.94</v>
      </c>
      <c r="I2" s="7">
        <f>'CAN Commercial Assignment'!I97</f>
        <v>149456380538734.59</v>
      </c>
      <c r="J2" s="7">
        <f>'CAN Commercial Assignment'!J97</f>
        <v>151183604530021.84</v>
      </c>
      <c r="K2" s="7">
        <f>'CAN Commercial Assignment'!K97</f>
        <v>152829378291484.16</v>
      </c>
      <c r="L2" s="7">
        <f>'CAN Commercial Assignment'!L97</f>
        <v>154412866583080.34</v>
      </c>
      <c r="M2" s="7">
        <f>'CAN Commercial Assignment'!M97</f>
        <v>156223936399187.31</v>
      </c>
      <c r="N2" s="7">
        <f>'CAN Commercial Assignment'!N97</f>
        <v>158217071434903</v>
      </c>
      <c r="O2" s="7">
        <f>'CAN Commercial Assignment'!O97</f>
        <v>160358733360299.34</v>
      </c>
      <c r="P2" s="7">
        <f>'CAN Commercial Assignment'!P97</f>
        <v>162495604095706</v>
      </c>
      <c r="Q2" s="7">
        <f>'CAN Commercial Assignment'!Q97</f>
        <v>164752254580855.22</v>
      </c>
      <c r="R2" s="7">
        <f>'CAN Commercial Assignment'!R97</f>
        <v>167143058385716.03</v>
      </c>
      <c r="S2" s="7">
        <f>'CAN Commercial Assignment'!S97</f>
        <v>169538653380566.56</v>
      </c>
      <c r="T2" s="7">
        <f>'CAN Commercial Assignment'!T97</f>
        <v>171761765535787.84</v>
      </c>
      <c r="U2" s="7">
        <f>'CAN Commercial Assignment'!U97</f>
        <v>174073514705818.59</v>
      </c>
      <c r="V2" s="7">
        <f>'CAN Commercial Assignment'!V97</f>
        <v>176339747570947.19</v>
      </c>
      <c r="W2" s="7">
        <f>'CAN Commercial Assignment'!W97</f>
        <v>178165190957023.28</v>
      </c>
      <c r="X2" s="7">
        <f>'CAN Commercial Assignment'!X97</f>
        <v>180096040522872.81</v>
      </c>
      <c r="Y2" s="7">
        <f>'CAN Commercial Assignment'!Y97</f>
        <v>181830451299144.59</v>
      </c>
      <c r="Z2" s="7">
        <f>'CAN Commercial Assignment'!Z97</f>
        <v>183265412701060.06</v>
      </c>
      <c r="AA2" s="7">
        <f>'CAN Commercial Assignment'!AA97</f>
        <v>184630901848124.88</v>
      </c>
      <c r="AB2" s="7">
        <f>'CAN Commercial Assignment'!AB97</f>
        <v>187474952226011.5</v>
      </c>
      <c r="AC2" s="7">
        <f>'CAN Commercial Assignment'!AC97</f>
        <v>189436857414248.5</v>
      </c>
      <c r="AD2" s="7">
        <f>'CAN Commercial Assignment'!AD97</f>
        <v>191398762602486</v>
      </c>
      <c r="AE2" s="7">
        <f>'CAN Commercial Assignment'!AE97</f>
        <v>193360667790723</v>
      </c>
      <c r="AF2" s="7">
        <f>'CAN Commercial Assignment'!AF97</f>
        <v>195322572978960.5</v>
      </c>
      <c r="AG2" s="7">
        <f>'CAN Commercial Assignment'!AG97</f>
        <v>197284478167198</v>
      </c>
      <c r="AH2" s="7">
        <f>'CAN Commercial Assignment'!AH97</f>
        <v>199246383355435</v>
      </c>
      <c r="AI2" s="7">
        <f>'CAN Commercial Assignment'!AI97</f>
        <v>201208288543672.5</v>
      </c>
      <c r="AJ2" s="7">
        <f>'CAN Commercial Assignment'!AJ97</f>
        <v>203170193731910</v>
      </c>
      <c r="AK2" s="7">
        <f>'CAN Commercial Assignment'!AK97</f>
        <v>205132098920147</v>
      </c>
    </row>
    <row r="3" spans="1:39" x14ac:dyDescent="0.35">
      <c r="A3" s="1" t="s">
        <v>30</v>
      </c>
      <c r="B3" s="7">
        <f>'CAN Commercial Assignment'!H98</f>
        <v>0</v>
      </c>
      <c r="C3" s="7">
        <f>'CAN Commercial Assignment'!I98</f>
        <v>0</v>
      </c>
      <c r="D3" s="7">
        <f>'CAN Commercial Assignment'!J98</f>
        <v>0</v>
      </c>
      <c r="E3" s="7">
        <f>'CAN Commercial Assignment'!K98</f>
        <v>0</v>
      </c>
      <c r="F3" s="7">
        <f>'CAN Commercial Assignment'!L98</f>
        <v>0</v>
      </c>
      <c r="G3" s="7">
        <f>'CAN Commercial Assignment'!M98</f>
        <v>0</v>
      </c>
      <c r="H3" s="7">
        <f>'CAN Commercial Assignment'!N98</f>
        <v>0</v>
      </c>
      <c r="I3" s="7">
        <f>'CAN Commercial Assignment'!O98</f>
        <v>0</v>
      </c>
      <c r="J3" s="7">
        <f>'CAN Commercial Assignment'!P98</f>
        <v>0</v>
      </c>
      <c r="K3" s="7">
        <f>'CAN Commercial Assignment'!Q98</f>
        <v>0</v>
      </c>
      <c r="L3" s="7">
        <f>'CAN Commercial Assignment'!R98</f>
        <v>0</v>
      </c>
      <c r="M3" s="7">
        <f>'CAN Commercial Assignment'!S98</f>
        <v>0</v>
      </c>
      <c r="N3" s="7">
        <f>'CAN Commercial Assignment'!T98</f>
        <v>0</v>
      </c>
      <c r="O3" s="7">
        <f>'CAN Commercial Assignment'!U98</f>
        <v>0</v>
      </c>
      <c r="P3" s="7">
        <f>'CAN Commercial Assignment'!V98</f>
        <v>0</v>
      </c>
      <c r="Q3" s="7">
        <f>'CAN Commercial Assignment'!W98</f>
        <v>0</v>
      </c>
      <c r="R3" s="7">
        <f>'CAN Commercial Assignment'!X98</f>
        <v>0</v>
      </c>
      <c r="S3" s="7">
        <f>'CAN Commercial Assignment'!Y98</f>
        <v>0</v>
      </c>
      <c r="T3" s="7">
        <f>'CAN Commercial Assignment'!Z98</f>
        <v>0</v>
      </c>
      <c r="U3" s="7">
        <f>'CAN Commercial Assignment'!AA98</f>
        <v>0</v>
      </c>
      <c r="V3" s="7">
        <f>'CAN Commercial Assignment'!AB98</f>
        <v>0</v>
      </c>
      <c r="W3" s="7">
        <f>'CAN Commercial Assignment'!AC98</f>
        <v>0</v>
      </c>
      <c r="X3" s="7">
        <f>'CAN Commercial Assignment'!AD98</f>
        <v>0</v>
      </c>
      <c r="Y3" s="7">
        <f>'CAN Commercial Assignment'!AE98</f>
        <v>0</v>
      </c>
      <c r="Z3" s="7">
        <f>'CAN Commercial Assignment'!AF98</f>
        <v>0</v>
      </c>
      <c r="AA3" s="7">
        <f>'CAN Commercial Assignment'!AG98</f>
        <v>0</v>
      </c>
      <c r="AB3" s="7">
        <f>'CAN Commercial Assignment'!AH98</f>
        <v>0</v>
      </c>
      <c r="AC3" s="7">
        <f>'CAN Commercial Assignment'!AI98</f>
        <v>0</v>
      </c>
      <c r="AD3" s="7">
        <f>'CAN Commercial Assignment'!AJ98</f>
        <v>0</v>
      </c>
      <c r="AE3" s="7">
        <f>'CAN Commercial Assignment'!AK98</f>
        <v>0</v>
      </c>
      <c r="AF3" s="7">
        <f>'CAN Commercial Assignment'!AL98</f>
        <v>0</v>
      </c>
      <c r="AG3" s="7">
        <f>'CAN Commercial Assignment'!AM98</f>
        <v>0</v>
      </c>
      <c r="AH3" s="7">
        <f>'CAN Commercial Assignment'!AN98</f>
        <v>0</v>
      </c>
      <c r="AI3" s="7">
        <f>'CAN Commercial Assignment'!AO98</f>
        <v>0</v>
      </c>
      <c r="AJ3" s="7">
        <f>'CAN Commercial Assignment'!AP98</f>
        <v>0</v>
      </c>
      <c r="AK3" s="7">
        <f>'CAN Commercial Assignment'!AQ98</f>
        <v>0</v>
      </c>
    </row>
    <row r="4" spans="1:39" x14ac:dyDescent="0.35">
      <c r="A4" s="1" t="s">
        <v>31</v>
      </c>
      <c r="B4" s="7">
        <f>'CAN Commercial Assignment'!H99</f>
        <v>0</v>
      </c>
      <c r="C4" s="7">
        <f>'CAN Commercial Assignment'!I99</f>
        <v>0</v>
      </c>
      <c r="D4" s="7">
        <f>'CAN Commercial Assignment'!J99</f>
        <v>0</v>
      </c>
      <c r="E4" s="7">
        <f>'CAN Commercial Assignment'!K99</f>
        <v>0</v>
      </c>
      <c r="F4" s="7">
        <f>'CAN Commercial Assignment'!L99</f>
        <v>0</v>
      </c>
      <c r="G4" s="7">
        <f>'CAN Commercial Assignment'!M99</f>
        <v>0</v>
      </c>
      <c r="H4" s="7">
        <f>'CAN Commercial Assignment'!N99</f>
        <v>0</v>
      </c>
      <c r="I4" s="7">
        <f>'CAN Commercial Assignment'!O99</f>
        <v>0</v>
      </c>
      <c r="J4" s="7">
        <f>'CAN Commercial Assignment'!P99</f>
        <v>0</v>
      </c>
      <c r="K4" s="7">
        <f>'CAN Commercial Assignment'!Q99</f>
        <v>0</v>
      </c>
      <c r="L4" s="7">
        <f>'CAN Commercial Assignment'!R99</f>
        <v>0</v>
      </c>
      <c r="M4" s="7">
        <f>'CAN Commercial Assignment'!S99</f>
        <v>0</v>
      </c>
      <c r="N4" s="7">
        <f>'CAN Commercial Assignment'!T99</f>
        <v>0</v>
      </c>
      <c r="O4" s="7">
        <f>'CAN Commercial Assignment'!U99</f>
        <v>0</v>
      </c>
      <c r="P4" s="7">
        <f>'CAN Commercial Assignment'!V99</f>
        <v>0</v>
      </c>
      <c r="Q4" s="7">
        <f>'CAN Commercial Assignment'!W99</f>
        <v>0</v>
      </c>
      <c r="R4" s="7">
        <f>'CAN Commercial Assignment'!X99</f>
        <v>0</v>
      </c>
      <c r="S4" s="7">
        <f>'CAN Commercial Assignment'!Y99</f>
        <v>0</v>
      </c>
      <c r="T4" s="7">
        <f>'CAN Commercial Assignment'!Z99</f>
        <v>0</v>
      </c>
      <c r="U4" s="7">
        <f>'CAN Commercial Assignment'!AA99</f>
        <v>0</v>
      </c>
      <c r="V4" s="7">
        <f>'CAN Commercial Assignment'!AB99</f>
        <v>0</v>
      </c>
      <c r="W4" s="7">
        <f>'CAN Commercial Assignment'!AC99</f>
        <v>0</v>
      </c>
      <c r="X4" s="7">
        <f>'CAN Commercial Assignment'!AD99</f>
        <v>0</v>
      </c>
      <c r="Y4" s="7">
        <f>'CAN Commercial Assignment'!AE99</f>
        <v>0</v>
      </c>
      <c r="Z4" s="7">
        <f>'CAN Commercial Assignment'!AF99</f>
        <v>0</v>
      </c>
      <c r="AA4" s="7">
        <f>'CAN Commercial Assignment'!AG99</f>
        <v>0</v>
      </c>
      <c r="AB4" s="7">
        <f>'CAN Commercial Assignment'!AH99</f>
        <v>0</v>
      </c>
      <c r="AC4" s="7">
        <f>'CAN Commercial Assignment'!AI99</f>
        <v>0</v>
      </c>
      <c r="AD4" s="7">
        <f>'CAN Commercial Assignment'!AJ99</f>
        <v>0</v>
      </c>
      <c r="AE4" s="7">
        <f>'CAN Commercial Assignment'!AK99</f>
        <v>0</v>
      </c>
      <c r="AF4" s="7">
        <f>'CAN Commercial Assignment'!AL99</f>
        <v>0</v>
      </c>
      <c r="AG4" s="7">
        <f>'CAN Commercial Assignment'!AM99</f>
        <v>0</v>
      </c>
      <c r="AH4" s="7">
        <f>'CAN Commercial Assignment'!AN99</f>
        <v>0</v>
      </c>
      <c r="AI4" s="7">
        <f>'CAN Commercial Assignment'!AO99</f>
        <v>0</v>
      </c>
      <c r="AJ4" s="7">
        <f>'CAN Commercial Assignment'!AP99</f>
        <v>0</v>
      </c>
      <c r="AK4" s="7">
        <f>'CAN Commercial Assignment'!AQ99</f>
        <v>0</v>
      </c>
    </row>
    <row r="5" spans="1:39" x14ac:dyDescent="0.35">
      <c r="A5" s="1" t="s">
        <v>32</v>
      </c>
      <c r="B5" s="7">
        <f>'CAN Commercial Assignment'!H100</f>
        <v>0</v>
      </c>
      <c r="C5" s="7">
        <f>'CAN Commercial Assignment'!I100</f>
        <v>0</v>
      </c>
      <c r="D5" s="7">
        <f>'CAN Commercial Assignment'!J100</f>
        <v>0</v>
      </c>
      <c r="E5" s="7">
        <f>'CAN Commercial Assignment'!K100</f>
        <v>0</v>
      </c>
      <c r="F5" s="7">
        <f>'CAN Commercial Assignment'!L100</f>
        <v>0</v>
      </c>
      <c r="G5" s="7">
        <f>'CAN Commercial Assignment'!M100</f>
        <v>0</v>
      </c>
      <c r="H5" s="7">
        <f>'CAN Commercial Assignment'!N100</f>
        <v>0</v>
      </c>
      <c r="I5" s="7">
        <f>'CAN Commercial Assignment'!O100</f>
        <v>0</v>
      </c>
      <c r="J5" s="7">
        <f>'CAN Commercial Assignment'!P100</f>
        <v>0</v>
      </c>
      <c r="K5" s="7">
        <f>'CAN Commercial Assignment'!Q100</f>
        <v>0</v>
      </c>
      <c r="L5" s="7">
        <f>'CAN Commercial Assignment'!R100</f>
        <v>0</v>
      </c>
      <c r="M5" s="7">
        <f>'CAN Commercial Assignment'!S100</f>
        <v>0</v>
      </c>
      <c r="N5" s="7">
        <f>'CAN Commercial Assignment'!T100</f>
        <v>0</v>
      </c>
      <c r="O5" s="7">
        <f>'CAN Commercial Assignment'!U100</f>
        <v>0</v>
      </c>
      <c r="P5" s="7">
        <f>'CAN Commercial Assignment'!V100</f>
        <v>0</v>
      </c>
      <c r="Q5" s="7">
        <f>'CAN Commercial Assignment'!W100</f>
        <v>0</v>
      </c>
      <c r="R5" s="7">
        <f>'CAN Commercial Assignment'!X100</f>
        <v>0</v>
      </c>
      <c r="S5" s="7">
        <f>'CAN Commercial Assignment'!Y100</f>
        <v>0</v>
      </c>
      <c r="T5" s="7">
        <f>'CAN Commercial Assignment'!Z100</f>
        <v>0</v>
      </c>
      <c r="U5" s="7">
        <f>'CAN Commercial Assignment'!AA100</f>
        <v>0</v>
      </c>
      <c r="V5" s="7">
        <f>'CAN Commercial Assignment'!AB100</f>
        <v>0</v>
      </c>
      <c r="W5" s="7">
        <f>'CAN Commercial Assignment'!AC100</f>
        <v>0</v>
      </c>
      <c r="X5" s="7">
        <f>'CAN Commercial Assignment'!AD100</f>
        <v>0</v>
      </c>
      <c r="Y5" s="7">
        <f>'CAN Commercial Assignment'!AE100</f>
        <v>0</v>
      </c>
      <c r="Z5" s="7">
        <f>'CAN Commercial Assignment'!AF100</f>
        <v>0</v>
      </c>
      <c r="AA5" s="7">
        <f>'CAN Commercial Assignment'!AG100</f>
        <v>0</v>
      </c>
      <c r="AB5" s="7">
        <f>'CAN Commercial Assignment'!AH100</f>
        <v>0</v>
      </c>
      <c r="AC5" s="7">
        <f>'CAN Commercial Assignment'!AI100</f>
        <v>0</v>
      </c>
      <c r="AD5" s="7">
        <f>'CAN Commercial Assignment'!AJ100</f>
        <v>0</v>
      </c>
      <c r="AE5" s="7">
        <f>'CAN Commercial Assignment'!AK100</f>
        <v>0</v>
      </c>
      <c r="AF5" s="7">
        <f>'CAN Commercial Assignment'!AL100</f>
        <v>0</v>
      </c>
      <c r="AG5" s="7">
        <f>'CAN Commercial Assignment'!AM100</f>
        <v>0</v>
      </c>
      <c r="AH5" s="7">
        <f>'CAN Commercial Assignment'!AN100</f>
        <v>0</v>
      </c>
      <c r="AI5" s="7">
        <f>'CAN Commercial Assignment'!AO100</f>
        <v>0</v>
      </c>
      <c r="AJ5" s="7">
        <f>'CAN Commercial Assignment'!AP100</f>
        <v>0</v>
      </c>
      <c r="AK5" s="7">
        <f>'CAN Commercial Assignment'!AQ100</f>
        <v>0</v>
      </c>
    </row>
    <row r="6" spans="1:39" x14ac:dyDescent="0.35">
      <c r="A6" s="1" t="s">
        <v>33</v>
      </c>
      <c r="B6" s="7">
        <f>'CAN Commercial Assignment'!H101</f>
        <v>0</v>
      </c>
      <c r="C6" s="7">
        <f>'CAN Commercial Assignment'!I101</f>
        <v>0</v>
      </c>
      <c r="D6" s="7">
        <f>'CAN Commercial Assignment'!J101</f>
        <v>0</v>
      </c>
      <c r="E6" s="7">
        <f>'CAN Commercial Assignment'!K101</f>
        <v>0</v>
      </c>
      <c r="F6" s="7">
        <f>'CAN Commercial Assignment'!L101</f>
        <v>0</v>
      </c>
      <c r="G6" s="7">
        <f>'CAN Commercial Assignment'!M101</f>
        <v>0</v>
      </c>
      <c r="H6" s="7">
        <f>'CAN Commercial Assignment'!N101</f>
        <v>0</v>
      </c>
      <c r="I6" s="7">
        <f>'CAN Commercial Assignment'!O101</f>
        <v>0</v>
      </c>
      <c r="J6" s="7">
        <f>'CAN Commercial Assignment'!P101</f>
        <v>0</v>
      </c>
      <c r="K6" s="7">
        <f>'CAN Commercial Assignment'!Q101</f>
        <v>0</v>
      </c>
      <c r="L6" s="7">
        <f>'CAN Commercial Assignment'!R101</f>
        <v>0</v>
      </c>
      <c r="M6" s="7">
        <f>'CAN Commercial Assignment'!S101</f>
        <v>0</v>
      </c>
      <c r="N6" s="7">
        <f>'CAN Commercial Assignment'!T101</f>
        <v>0</v>
      </c>
      <c r="O6" s="7">
        <f>'CAN Commercial Assignment'!U101</f>
        <v>0</v>
      </c>
      <c r="P6" s="7">
        <f>'CAN Commercial Assignment'!V101</f>
        <v>0</v>
      </c>
      <c r="Q6" s="7">
        <f>'CAN Commercial Assignment'!W101</f>
        <v>0</v>
      </c>
      <c r="R6" s="7">
        <f>'CAN Commercial Assignment'!X101</f>
        <v>0</v>
      </c>
      <c r="S6" s="7">
        <f>'CAN Commercial Assignment'!Y101</f>
        <v>0</v>
      </c>
      <c r="T6" s="7">
        <f>'CAN Commercial Assignment'!Z101</f>
        <v>0</v>
      </c>
      <c r="U6" s="7">
        <f>'CAN Commercial Assignment'!AA101</f>
        <v>0</v>
      </c>
      <c r="V6" s="7">
        <f>'CAN Commercial Assignment'!AB101</f>
        <v>0</v>
      </c>
      <c r="W6" s="7">
        <f>'CAN Commercial Assignment'!AC101</f>
        <v>0</v>
      </c>
      <c r="X6" s="7">
        <f>'CAN Commercial Assignment'!AD101</f>
        <v>0</v>
      </c>
      <c r="Y6" s="7">
        <f>'CAN Commercial Assignment'!AE101</f>
        <v>0</v>
      </c>
      <c r="Z6" s="7">
        <f>'CAN Commercial Assignment'!AF101</f>
        <v>0</v>
      </c>
      <c r="AA6" s="7">
        <f>'CAN Commercial Assignment'!AG101</f>
        <v>0</v>
      </c>
      <c r="AB6" s="7">
        <f>'CAN Commercial Assignment'!AH101</f>
        <v>0</v>
      </c>
      <c r="AC6" s="7">
        <f>'CAN Commercial Assignment'!AI101</f>
        <v>0</v>
      </c>
      <c r="AD6" s="7">
        <f>'CAN Commercial Assignment'!AJ101</f>
        <v>0</v>
      </c>
      <c r="AE6" s="7">
        <f>'CAN Commercial Assignment'!AK101</f>
        <v>0</v>
      </c>
      <c r="AF6" s="7">
        <f>'CAN Commercial Assignment'!AL101</f>
        <v>0</v>
      </c>
      <c r="AG6" s="7">
        <f>'CAN Commercial Assignment'!AM101</f>
        <v>0</v>
      </c>
      <c r="AH6" s="7">
        <f>'CAN Commercial Assignment'!AN101</f>
        <v>0</v>
      </c>
      <c r="AI6" s="7">
        <f>'CAN Commercial Assignment'!AO101</f>
        <v>0</v>
      </c>
      <c r="AJ6" s="7">
        <f>'CAN Commercial Assignment'!AP101</f>
        <v>0</v>
      </c>
      <c r="AK6" s="7">
        <f>'CAN Commercial Assignment'!AQ101</f>
        <v>0</v>
      </c>
    </row>
    <row r="7" spans="1:39" x14ac:dyDescent="0.35">
      <c r="A7" s="1" t="s">
        <v>34</v>
      </c>
      <c r="B7" s="7">
        <f>'CAN Commercial Assignment'!H102</f>
        <v>0</v>
      </c>
      <c r="C7" s="7">
        <f>'CAN Commercial Assignment'!I102</f>
        <v>0</v>
      </c>
      <c r="D7" s="7">
        <f>'CAN Commercial Assignment'!J102</f>
        <v>0</v>
      </c>
      <c r="E7" s="7">
        <f>'CAN Commercial Assignment'!K102</f>
        <v>0</v>
      </c>
      <c r="F7" s="7">
        <f>'CAN Commercial Assignment'!L102</f>
        <v>0</v>
      </c>
      <c r="G7" s="7">
        <f>'CAN Commercial Assignment'!M102</f>
        <v>0</v>
      </c>
      <c r="H7" s="7">
        <f>'CAN Commercial Assignment'!N102</f>
        <v>0</v>
      </c>
      <c r="I7" s="7">
        <f>'CAN Commercial Assignment'!O102</f>
        <v>0</v>
      </c>
      <c r="J7" s="7">
        <f>'CAN Commercial Assignment'!P102</f>
        <v>0</v>
      </c>
      <c r="K7" s="7">
        <f>'CAN Commercial Assignment'!Q102</f>
        <v>0</v>
      </c>
      <c r="L7" s="7">
        <f>'CAN Commercial Assignment'!R102</f>
        <v>0</v>
      </c>
      <c r="M7" s="7">
        <f>'CAN Commercial Assignment'!S102</f>
        <v>0</v>
      </c>
      <c r="N7" s="7">
        <f>'CAN Commercial Assignment'!T102</f>
        <v>0</v>
      </c>
      <c r="O7" s="7">
        <f>'CAN Commercial Assignment'!U102</f>
        <v>0</v>
      </c>
      <c r="P7" s="7">
        <f>'CAN Commercial Assignment'!V102</f>
        <v>0</v>
      </c>
      <c r="Q7" s="7">
        <f>'CAN Commercial Assignment'!W102</f>
        <v>0</v>
      </c>
      <c r="R7" s="7">
        <f>'CAN Commercial Assignment'!X102</f>
        <v>0</v>
      </c>
      <c r="S7" s="7">
        <f>'CAN Commercial Assignment'!Y102</f>
        <v>0</v>
      </c>
      <c r="T7" s="7">
        <f>'CAN Commercial Assignment'!Z102</f>
        <v>0</v>
      </c>
      <c r="U7" s="7">
        <f>'CAN Commercial Assignment'!AA102</f>
        <v>0</v>
      </c>
      <c r="V7" s="7">
        <f>'CAN Commercial Assignment'!AB102</f>
        <v>0</v>
      </c>
      <c r="W7" s="7">
        <f>'CAN Commercial Assignment'!AC102</f>
        <v>0</v>
      </c>
      <c r="X7" s="7">
        <f>'CAN Commercial Assignment'!AD102</f>
        <v>0</v>
      </c>
      <c r="Y7" s="7">
        <f>'CAN Commercial Assignment'!AE102</f>
        <v>0</v>
      </c>
      <c r="Z7" s="7">
        <f>'CAN Commercial Assignment'!AF102</f>
        <v>0</v>
      </c>
      <c r="AA7" s="7">
        <f>'CAN Commercial Assignment'!AG102</f>
        <v>0</v>
      </c>
      <c r="AB7" s="7">
        <f>'CAN Commercial Assignment'!AH102</f>
        <v>0</v>
      </c>
      <c r="AC7" s="7">
        <f>'CAN Commercial Assignment'!AI102</f>
        <v>0</v>
      </c>
      <c r="AD7" s="7">
        <f>'CAN Commercial Assignment'!AJ102</f>
        <v>0</v>
      </c>
      <c r="AE7" s="7">
        <f>'CAN Commercial Assignment'!AK102</f>
        <v>0</v>
      </c>
      <c r="AF7" s="7">
        <f>'CAN Commercial Assignment'!AL102</f>
        <v>0</v>
      </c>
      <c r="AG7" s="7">
        <f>'CAN Commercial Assignment'!AM102</f>
        <v>0</v>
      </c>
      <c r="AH7" s="7">
        <f>'CAN Commercial Assignment'!AN102</f>
        <v>0</v>
      </c>
      <c r="AI7" s="7">
        <f>'CAN Commercial Assignment'!AO102</f>
        <v>0</v>
      </c>
      <c r="AJ7" s="7">
        <f>'CAN Commercial Assignment'!AP102</f>
        <v>0</v>
      </c>
      <c r="AK7" s="7">
        <f>'CAN Commercial Assignment'!AQ102</f>
        <v>0</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M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8.81640625" defaultRowHeight="14.5" x14ac:dyDescent="0.35"/>
  <cols>
    <col min="1" max="1" width="25.81640625" customWidth="1"/>
    <col min="2" max="2" width="11.81640625" bestFit="1" customWidth="1"/>
  </cols>
  <sheetData>
    <row r="1" spans="1:39" x14ac:dyDescent="0.35">
      <c r="A1" s="1" t="s">
        <v>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x14ac:dyDescent="0.35">
      <c r="A2" s="1" t="s">
        <v>29</v>
      </c>
      <c r="B2" s="7">
        <f>'CAN Commercial Assignment'!B88</f>
        <v>113453655009257.14</v>
      </c>
      <c r="C2" s="7">
        <f>'CAN Commercial Assignment'!C88</f>
        <v>114806998564874.75</v>
      </c>
      <c r="D2" s="7">
        <f>'CAN Commercial Assignment'!D88</f>
        <v>116282834529905.92</v>
      </c>
      <c r="E2" s="7">
        <f>'CAN Commercial Assignment'!E88</f>
        <v>117503807255995.97</v>
      </c>
      <c r="F2" s="7">
        <f>'CAN Commercial Assignment'!F88</f>
        <v>120099856061954.42</v>
      </c>
      <c r="G2" s="7">
        <f>'CAN Commercial Assignment'!G88</f>
        <v>121133138805878.52</v>
      </c>
      <c r="H2" s="7">
        <f>'CAN Commercial Assignment'!H88</f>
        <v>122091345556936.23</v>
      </c>
      <c r="I2" s="7">
        <f>'CAN Commercial Assignment'!I88</f>
        <v>123258974814410.7</v>
      </c>
      <c r="J2" s="7">
        <f>'CAN Commercial Assignment'!J88</f>
        <v>124683442994849.09</v>
      </c>
      <c r="K2" s="7">
        <f>'CAN Commercial Assignment'!K88</f>
        <v>126040737918512.3</v>
      </c>
      <c r="L2" s="7">
        <f>'CAN Commercial Assignment'!L88</f>
        <v>127346665057582.73</v>
      </c>
      <c r="M2" s="7">
        <f>'CAN Commercial Assignment'!M88</f>
        <v>128840282178819.08</v>
      </c>
      <c r="N2" s="7">
        <f>'CAN Commercial Assignment'!N88</f>
        <v>130484051285788.22</v>
      </c>
      <c r="O2" s="7">
        <f>'CAN Commercial Assignment'!O88</f>
        <v>132250312802170.91</v>
      </c>
      <c r="P2" s="7">
        <f>'CAN Commercial Assignment'!P88</f>
        <v>134012622950507.98</v>
      </c>
      <c r="Q2" s="7">
        <f>'CAN Commercial Assignment'!Q88</f>
        <v>135873717299985.06</v>
      </c>
      <c r="R2" s="7">
        <f>'CAN Commercial Assignment'!R88</f>
        <v>137845449954738.88</v>
      </c>
      <c r="S2" s="7">
        <f>'CAN Commercial Assignment'!S88</f>
        <v>139821133977538.33</v>
      </c>
      <c r="T2" s="7">
        <f>'CAN Commercial Assignment'!T88</f>
        <v>141654568750696.19</v>
      </c>
      <c r="U2" s="7">
        <f>'CAN Commercial Assignment'!U88</f>
        <v>143561103832697.63</v>
      </c>
      <c r="V2" s="7">
        <f>'CAN Commercial Assignment'!V88</f>
        <v>145430100918265.88</v>
      </c>
      <c r="W2" s="7">
        <f>'CAN Commercial Assignment'!W88</f>
        <v>146935572143639.03</v>
      </c>
      <c r="X2" s="7">
        <f>'CAN Commercial Assignment'!X88</f>
        <v>148527973466015.38</v>
      </c>
      <c r="Y2" s="7">
        <f>'CAN Commercial Assignment'!Y88</f>
        <v>149958368698522.16</v>
      </c>
      <c r="Z2" s="7">
        <f>'CAN Commercial Assignment'!Z88</f>
        <v>151141803428179.03</v>
      </c>
      <c r="AA2" s="7">
        <f>'CAN Commercial Assignment'!AA88</f>
        <v>152267943321174.69</v>
      </c>
      <c r="AB2" s="7">
        <f>'CAN Commercial Assignment'!AB88</f>
        <v>154613475393042</v>
      </c>
      <c r="AC2" s="7">
        <f>'CAN Commercial Assignment'!AC88</f>
        <v>156231488764659.5</v>
      </c>
      <c r="AD2" s="7">
        <f>'CAN Commercial Assignment'!AD88</f>
        <v>157849502136276.5</v>
      </c>
      <c r="AE2" s="7">
        <f>'CAN Commercial Assignment'!AE88</f>
        <v>159467515507894</v>
      </c>
      <c r="AF2" s="7">
        <f>'CAN Commercial Assignment'!AF88</f>
        <v>161085528879511.5</v>
      </c>
      <c r="AG2" s="7">
        <f>'CAN Commercial Assignment'!AG88</f>
        <v>162703542251129</v>
      </c>
      <c r="AH2" s="7">
        <f>'CAN Commercial Assignment'!AH88</f>
        <v>164321555622746</v>
      </c>
      <c r="AI2" s="7">
        <f>'CAN Commercial Assignment'!AI88</f>
        <v>165939568994363.5</v>
      </c>
      <c r="AJ2" s="7">
        <f>'CAN Commercial Assignment'!AJ88</f>
        <v>167557582365981</v>
      </c>
      <c r="AK2" s="7">
        <f>'CAN Commercial Assignment'!AK88</f>
        <v>169175595737598</v>
      </c>
    </row>
    <row r="3" spans="1:39" x14ac:dyDescent="0.35">
      <c r="A3" s="1" t="s">
        <v>30</v>
      </c>
      <c r="B3" s="7">
        <f>'CAN Commercial Assignment'!B89</f>
        <v>0</v>
      </c>
      <c r="C3" s="7">
        <f>'CAN Commercial Assignment'!C89</f>
        <v>0</v>
      </c>
      <c r="D3" s="7">
        <f>'CAN Commercial Assignment'!D89</f>
        <v>0</v>
      </c>
      <c r="E3" s="7">
        <f>'CAN Commercial Assignment'!E89</f>
        <v>0</v>
      </c>
      <c r="F3" s="7">
        <f>'CAN Commercial Assignment'!F89</f>
        <v>0</v>
      </c>
      <c r="G3" s="7">
        <f>'CAN Commercial Assignment'!G89</f>
        <v>0</v>
      </c>
      <c r="H3" s="7">
        <f>'CAN Commercial Assignment'!H89</f>
        <v>0</v>
      </c>
      <c r="I3" s="7">
        <f>'CAN Commercial Assignment'!I89</f>
        <v>0</v>
      </c>
      <c r="J3" s="7">
        <f>'CAN Commercial Assignment'!J89</f>
        <v>0</v>
      </c>
      <c r="K3" s="7">
        <f>'CAN Commercial Assignment'!K89</f>
        <v>0</v>
      </c>
      <c r="L3" s="7">
        <f>'CAN Commercial Assignment'!L89</f>
        <v>0</v>
      </c>
      <c r="M3" s="7">
        <f>'CAN Commercial Assignment'!M89</f>
        <v>0</v>
      </c>
      <c r="N3" s="7">
        <f>'CAN Commercial Assignment'!N89</f>
        <v>0</v>
      </c>
      <c r="O3" s="7">
        <f>'CAN Commercial Assignment'!O89</f>
        <v>0</v>
      </c>
      <c r="P3" s="7">
        <f>'CAN Commercial Assignment'!P89</f>
        <v>0</v>
      </c>
      <c r="Q3" s="7">
        <f>'CAN Commercial Assignment'!Q89</f>
        <v>0</v>
      </c>
      <c r="R3" s="7">
        <f>'CAN Commercial Assignment'!R89</f>
        <v>0</v>
      </c>
      <c r="S3" s="7">
        <f>'CAN Commercial Assignment'!S89</f>
        <v>0</v>
      </c>
      <c r="T3" s="7">
        <f>'CAN Commercial Assignment'!T89</f>
        <v>0</v>
      </c>
      <c r="U3" s="7">
        <f>'CAN Commercial Assignment'!U89</f>
        <v>0</v>
      </c>
      <c r="V3" s="7">
        <f>'CAN Commercial Assignment'!V89</f>
        <v>0</v>
      </c>
      <c r="W3" s="7">
        <f>'CAN Commercial Assignment'!W89</f>
        <v>0</v>
      </c>
      <c r="X3" s="7">
        <f>'CAN Commercial Assignment'!X89</f>
        <v>0</v>
      </c>
      <c r="Y3" s="7">
        <f>'CAN Commercial Assignment'!Y89</f>
        <v>0</v>
      </c>
      <c r="Z3" s="7">
        <f>'CAN Commercial Assignment'!Z89</f>
        <v>0</v>
      </c>
      <c r="AA3" s="7">
        <f>'CAN Commercial Assignment'!AA89</f>
        <v>0</v>
      </c>
      <c r="AB3" s="7">
        <f>'CAN Commercial Assignment'!AB89</f>
        <v>0</v>
      </c>
      <c r="AC3" s="7">
        <f>'CAN Commercial Assignment'!AC89</f>
        <v>0</v>
      </c>
      <c r="AD3" s="7">
        <f>'CAN Commercial Assignment'!AD89</f>
        <v>0</v>
      </c>
      <c r="AE3" s="7">
        <f>'CAN Commercial Assignment'!AE89</f>
        <v>0</v>
      </c>
      <c r="AF3" s="7">
        <f>'CAN Commercial Assignment'!AF89</f>
        <v>0</v>
      </c>
      <c r="AG3" s="7">
        <f>'CAN Commercial Assignment'!AG89</f>
        <v>0</v>
      </c>
      <c r="AH3" s="7">
        <f>'CAN Commercial Assignment'!AH89</f>
        <v>0</v>
      </c>
      <c r="AI3" s="7">
        <f>'CAN Commercial Assignment'!AI89</f>
        <v>0</v>
      </c>
      <c r="AJ3" s="7">
        <f>'CAN Commercial Assignment'!AJ89</f>
        <v>0</v>
      </c>
      <c r="AK3" s="7">
        <f>'CAN Commercial Assignment'!AK89</f>
        <v>0</v>
      </c>
    </row>
    <row r="4" spans="1:39" x14ac:dyDescent="0.35">
      <c r="A4" s="1" t="s">
        <v>31</v>
      </c>
      <c r="B4" s="7">
        <f>'CAN Commercial Assignment'!B90</f>
        <v>0</v>
      </c>
      <c r="C4" s="7">
        <f>'CAN Commercial Assignment'!C90</f>
        <v>0</v>
      </c>
      <c r="D4" s="7">
        <f>'CAN Commercial Assignment'!D90</f>
        <v>0</v>
      </c>
      <c r="E4" s="7">
        <f>'CAN Commercial Assignment'!E90</f>
        <v>0</v>
      </c>
      <c r="F4" s="7">
        <f>'CAN Commercial Assignment'!F90</f>
        <v>0</v>
      </c>
      <c r="G4" s="7">
        <f>'CAN Commercial Assignment'!G90</f>
        <v>0</v>
      </c>
      <c r="H4" s="7">
        <f>'CAN Commercial Assignment'!H90</f>
        <v>0</v>
      </c>
      <c r="I4" s="7">
        <f>'CAN Commercial Assignment'!I90</f>
        <v>0</v>
      </c>
      <c r="J4" s="7">
        <f>'CAN Commercial Assignment'!J90</f>
        <v>0</v>
      </c>
      <c r="K4" s="7">
        <f>'CAN Commercial Assignment'!K90</f>
        <v>0</v>
      </c>
      <c r="L4" s="7">
        <f>'CAN Commercial Assignment'!L90</f>
        <v>0</v>
      </c>
      <c r="M4" s="7">
        <f>'CAN Commercial Assignment'!M90</f>
        <v>0</v>
      </c>
      <c r="N4" s="7">
        <f>'CAN Commercial Assignment'!N90</f>
        <v>0</v>
      </c>
      <c r="O4" s="7">
        <f>'CAN Commercial Assignment'!O90</f>
        <v>0</v>
      </c>
      <c r="P4" s="7">
        <f>'CAN Commercial Assignment'!P90</f>
        <v>0</v>
      </c>
      <c r="Q4" s="7">
        <f>'CAN Commercial Assignment'!Q90</f>
        <v>0</v>
      </c>
      <c r="R4" s="7">
        <f>'CAN Commercial Assignment'!R90</f>
        <v>0</v>
      </c>
      <c r="S4" s="7">
        <f>'CAN Commercial Assignment'!S90</f>
        <v>0</v>
      </c>
      <c r="T4" s="7">
        <f>'CAN Commercial Assignment'!T90</f>
        <v>0</v>
      </c>
      <c r="U4" s="7">
        <f>'CAN Commercial Assignment'!U90</f>
        <v>0</v>
      </c>
      <c r="V4" s="7">
        <f>'CAN Commercial Assignment'!V90</f>
        <v>0</v>
      </c>
      <c r="W4" s="7">
        <f>'CAN Commercial Assignment'!W90</f>
        <v>0</v>
      </c>
      <c r="X4" s="7">
        <f>'CAN Commercial Assignment'!X90</f>
        <v>0</v>
      </c>
      <c r="Y4" s="7">
        <f>'CAN Commercial Assignment'!Y90</f>
        <v>0</v>
      </c>
      <c r="Z4" s="7">
        <f>'CAN Commercial Assignment'!Z90</f>
        <v>0</v>
      </c>
      <c r="AA4" s="7">
        <f>'CAN Commercial Assignment'!AA90</f>
        <v>0</v>
      </c>
      <c r="AB4" s="7">
        <f>'CAN Commercial Assignment'!AB90</f>
        <v>0</v>
      </c>
      <c r="AC4" s="7">
        <f>'CAN Commercial Assignment'!AC90</f>
        <v>0</v>
      </c>
      <c r="AD4" s="7">
        <f>'CAN Commercial Assignment'!AD90</f>
        <v>0</v>
      </c>
      <c r="AE4" s="7">
        <f>'CAN Commercial Assignment'!AE90</f>
        <v>0</v>
      </c>
      <c r="AF4" s="7">
        <f>'CAN Commercial Assignment'!AF90</f>
        <v>0</v>
      </c>
      <c r="AG4" s="7">
        <f>'CAN Commercial Assignment'!AG90</f>
        <v>0</v>
      </c>
      <c r="AH4" s="7">
        <f>'CAN Commercial Assignment'!AH90</f>
        <v>0</v>
      </c>
      <c r="AI4" s="7">
        <f>'CAN Commercial Assignment'!AI90</f>
        <v>0</v>
      </c>
      <c r="AJ4" s="7">
        <f>'CAN Commercial Assignment'!AJ90</f>
        <v>0</v>
      </c>
      <c r="AK4" s="7">
        <f>'CAN Commercial Assignment'!AK90</f>
        <v>0</v>
      </c>
    </row>
    <row r="5" spans="1:39" x14ac:dyDescent="0.35">
      <c r="A5" s="1" t="s">
        <v>32</v>
      </c>
      <c r="B5" s="7">
        <f>'CAN Commercial Assignment'!B91</f>
        <v>0</v>
      </c>
      <c r="C5" s="7">
        <f>'CAN Commercial Assignment'!C91</f>
        <v>0</v>
      </c>
      <c r="D5" s="7">
        <f>'CAN Commercial Assignment'!D91</f>
        <v>0</v>
      </c>
      <c r="E5" s="7">
        <f>'CAN Commercial Assignment'!E91</f>
        <v>0</v>
      </c>
      <c r="F5" s="7">
        <f>'CAN Commercial Assignment'!F91</f>
        <v>0</v>
      </c>
      <c r="G5" s="7">
        <f>'CAN Commercial Assignment'!G91</f>
        <v>0</v>
      </c>
      <c r="H5" s="7">
        <f>'CAN Commercial Assignment'!H91</f>
        <v>0</v>
      </c>
      <c r="I5" s="7">
        <f>'CAN Commercial Assignment'!I91</f>
        <v>0</v>
      </c>
      <c r="J5" s="7">
        <f>'CAN Commercial Assignment'!J91</f>
        <v>0</v>
      </c>
      <c r="K5" s="7">
        <f>'CAN Commercial Assignment'!K91</f>
        <v>0</v>
      </c>
      <c r="L5" s="7">
        <f>'CAN Commercial Assignment'!L91</f>
        <v>0</v>
      </c>
      <c r="M5" s="7">
        <f>'CAN Commercial Assignment'!M91</f>
        <v>0</v>
      </c>
      <c r="N5" s="7">
        <f>'CAN Commercial Assignment'!N91</f>
        <v>0</v>
      </c>
      <c r="O5" s="7">
        <f>'CAN Commercial Assignment'!O91</f>
        <v>0</v>
      </c>
      <c r="P5" s="7">
        <f>'CAN Commercial Assignment'!P91</f>
        <v>0</v>
      </c>
      <c r="Q5" s="7">
        <f>'CAN Commercial Assignment'!Q91</f>
        <v>0</v>
      </c>
      <c r="R5" s="7">
        <f>'CAN Commercial Assignment'!R91</f>
        <v>0</v>
      </c>
      <c r="S5" s="7">
        <f>'CAN Commercial Assignment'!S91</f>
        <v>0</v>
      </c>
      <c r="T5" s="7">
        <f>'CAN Commercial Assignment'!T91</f>
        <v>0</v>
      </c>
      <c r="U5" s="7">
        <f>'CAN Commercial Assignment'!U91</f>
        <v>0</v>
      </c>
      <c r="V5" s="7">
        <f>'CAN Commercial Assignment'!V91</f>
        <v>0</v>
      </c>
      <c r="W5" s="7">
        <f>'CAN Commercial Assignment'!W91</f>
        <v>0</v>
      </c>
      <c r="X5" s="7">
        <f>'CAN Commercial Assignment'!X91</f>
        <v>0</v>
      </c>
      <c r="Y5" s="7">
        <f>'CAN Commercial Assignment'!Y91</f>
        <v>0</v>
      </c>
      <c r="Z5" s="7">
        <f>'CAN Commercial Assignment'!Z91</f>
        <v>0</v>
      </c>
      <c r="AA5" s="7">
        <f>'CAN Commercial Assignment'!AA91</f>
        <v>0</v>
      </c>
      <c r="AB5" s="7">
        <f>'CAN Commercial Assignment'!AB91</f>
        <v>0</v>
      </c>
      <c r="AC5" s="7">
        <f>'CAN Commercial Assignment'!AC91</f>
        <v>0</v>
      </c>
      <c r="AD5" s="7">
        <f>'CAN Commercial Assignment'!AD91</f>
        <v>0</v>
      </c>
      <c r="AE5" s="7">
        <f>'CAN Commercial Assignment'!AE91</f>
        <v>0</v>
      </c>
      <c r="AF5" s="7">
        <f>'CAN Commercial Assignment'!AF91</f>
        <v>0</v>
      </c>
      <c r="AG5" s="7">
        <f>'CAN Commercial Assignment'!AG91</f>
        <v>0</v>
      </c>
      <c r="AH5" s="7">
        <f>'CAN Commercial Assignment'!AH91</f>
        <v>0</v>
      </c>
      <c r="AI5" s="7">
        <f>'CAN Commercial Assignment'!AI91</f>
        <v>0</v>
      </c>
      <c r="AJ5" s="7">
        <f>'CAN Commercial Assignment'!AJ91</f>
        <v>0</v>
      </c>
      <c r="AK5" s="7">
        <f>'CAN Commercial Assignment'!AK91</f>
        <v>0</v>
      </c>
    </row>
    <row r="6" spans="1:39" x14ac:dyDescent="0.35">
      <c r="A6" s="1" t="s">
        <v>33</v>
      </c>
      <c r="B6" s="7">
        <f>'CAN Commercial Assignment'!B92</f>
        <v>0</v>
      </c>
      <c r="C6" s="7">
        <f>'CAN Commercial Assignment'!C92</f>
        <v>0</v>
      </c>
      <c r="D6" s="7">
        <f>'CAN Commercial Assignment'!D92</f>
        <v>0</v>
      </c>
      <c r="E6" s="7">
        <f>'CAN Commercial Assignment'!E92</f>
        <v>0</v>
      </c>
      <c r="F6" s="7">
        <f>'CAN Commercial Assignment'!F92</f>
        <v>0</v>
      </c>
      <c r="G6" s="7">
        <f>'CAN Commercial Assignment'!G92</f>
        <v>0</v>
      </c>
      <c r="H6" s="7">
        <f>'CAN Commercial Assignment'!H92</f>
        <v>0</v>
      </c>
      <c r="I6" s="7">
        <f>'CAN Commercial Assignment'!I92</f>
        <v>0</v>
      </c>
      <c r="J6" s="7">
        <f>'CAN Commercial Assignment'!J92</f>
        <v>0</v>
      </c>
      <c r="K6" s="7">
        <f>'CAN Commercial Assignment'!K92</f>
        <v>0</v>
      </c>
      <c r="L6" s="7">
        <f>'CAN Commercial Assignment'!L92</f>
        <v>0</v>
      </c>
      <c r="M6" s="7">
        <f>'CAN Commercial Assignment'!M92</f>
        <v>0</v>
      </c>
      <c r="N6" s="7">
        <f>'CAN Commercial Assignment'!N92</f>
        <v>0</v>
      </c>
      <c r="O6" s="7">
        <f>'CAN Commercial Assignment'!O92</f>
        <v>0</v>
      </c>
      <c r="P6" s="7">
        <f>'CAN Commercial Assignment'!P92</f>
        <v>0</v>
      </c>
      <c r="Q6" s="7">
        <f>'CAN Commercial Assignment'!Q92</f>
        <v>0</v>
      </c>
      <c r="R6" s="7">
        <f>'CAN Commercial Assignment'!R92</f>
        <v>0</v>
      </c>
      <c r="S6" s="7">
        <f>'CAN Commercial Assignment'!S92</f>
        <v>0</v>
      </c>
      <c r="T6" s="7">
        <f>'CAN Commercial Assignment'!T92</f>
        <v>0</v>
      </c>
      <c r="U6" s="7">
        <f>'CAN Commercial Assignment'!U92</f>
        <v>0</v>
      </c>
      <c r="V6" s="7">
        <f>'CAN Commercial Assignment'!V92</f>
        <v>0</v>
      </c>
      <c r="W6" s="7">
        <f>'CAN Commercial Assignment'!W92</f>
        <v>0</v>
      </c>
      <c r="X6" s="7">
        <f>'CAN Commercial Assignment'!X92</f>
        <v>0</v>
      </c>
      <c r="Y6" s="7">
        <f>'CAN Commercial Assignment'!Y92</f>
        <v>0</v>
      </c>
      <c r="Z6" s="7">
        <f>'CAN Commercial Assignment'!Z92</f>
        <v>0</v>
      </c>
      <c r="AA6" s="7">
        <f>'CAN Commercial Assignment'!AA92</f>
        <v>0</v>
      </c>
      <c r="AB6" s="7">
        <f>'CAN Commercial Assignment'!AB92</f>
        <v>0</v>
      </c>
      <c r="AC6" s="7">
        <f>'CAN Commercial Assignment'!AC92</f>
        <v>0</v>
      </c>
      <c r="AD6" s="7">
        <f>'CAN Commercial Assignment'!AD92</f>
        <v>0</v>
      </c>
      <c r="AE6" s="7">
        <f>'CAN Commercial Assignment'!AE92</f>
        <v>0</v>
      </c>
      <c r="AF6" s="7">
        <f>'CAN Commercial Assignment'!AF92</f>
        <v>0</v>
      </c>
      <c r="AG6" s="7">
        <f>'CAN Commercial Assignment'!AG92</f>
        <v>0</v>
      </c>
      <c r="AH6" s="7">
        <f>'CAN Commercial Assignment'!AH92</f>
        <v>0</v>
      </c>
      <c r="AI6" s="7">
        <f>'CAN Commercial Assignment'!AI92</f>
        <v>0</v>
      </c>
      <c r="AJ6" s="7">
        <f>'CAN Commercial Assignment'!AJ92</f>
        <v>0</v>
      </c>
      <c r="AK6" s="7">
        <f>'CAN Commercial Assignment'!AK92</f>
        <v>0</v>
      </c>
    </row>
    <row r="7" spans="1:39" x14ac:dyDescent="0.35">
      <c r="A7" s="1" t="s">
        <v>34</v>
      </c>
      <c r="B7" s="7">
        <f>'CAN Commercial Assignment'!B93</f>
        <v>0</v>
      </c>
      <c r="C7" s="7">
        <f>'CAN Commercial Assignment'!C93</f>
        <v>0</v>
      </c>
      <c r="D7" s="7">
        <f>'CAN Commercial Assignment'!D93</f>
        <v>0</v>
      </c>
      <c r="E7" s="7">
        <f>'CAN Commercial Assignment'!E93</f>
        <v>0</v>
      </c>
      <c r="F7" s="7">
        <f>'CAN Commercial Assignment'!F93</f>
        <v>0</v>
      </c>
      <c r="G7" s="7">
        <f>'CAN Commercial Assignment'!G93</f>
        <v>0</v>
      </c>
      <c r="H7" s="7">
        <f>'CAN Commercial Assignment'!H93</f>
        <v>0</v>
      </c>
      <c r="I7" s="7">
        <f>'CAN Commercial Assignment'!I93</f>
        <v>0</v>
      </c>
      <c r="J7" s="7">
        <f>'CAN Commercial Assignment'!J93</f>
        <v>0</v>
      </c>
      <c r="K7" s="7">
        <f>'CAN Commercial Assignment'!K93</f>
        <v>0</v>
      </c>
      <c r="L7" s="7">
        <f>'CAN Commercial Assignment'!L93</f>
        <v>0</v>
      </c>
      <c r="M7" s="7">
        <f>'CAN Commercial Assignment'!M93</f>
        <v>0</v>
      </c>
      <c r="N7" s="7">
        <f>'CAN Commercial Assignment'!N93</f>
        <v>0</v>
      </c>
      <c r="O7" s="7">
        <f>'CAN Commercial Assignment'!O93</f>
        <v>0</v>
      </c>
      <c r="P7" s="7">
        <f>'CAN Commercial Assignment'!P93</f>
        <v>0</v>
      </c>
      <c r="Q7" s="7">
        <f>'CAN Commercial Assignment'!Q93</f>
        <v>0</v>
      </c>
      <c r="R7" s="7">
        <f>'CAN Commercial Assignment'!R93</f>
        <v>0</v>
      </c>
      <c r="S7" s="7">
        <f>'CAN Commercial Assignment'!S93</f>
        <v>0</v>
      </c>
      <c r="T7" s="7">
        <f>'CAN Commercial Assignment'!T93</f>
        <v>0</v>
      </c>
      <c r="U7" s="7">
        <f>'CAN Commercial Assignment'!U93</f>
        <v>0</v>
      </c>
      <c r="V7" s="7">
        <f>'CAN Commercial Assignment'!V93</f>
        <v>0</v>
      </c>
      <c r="W7" s="7">
        <f>'CAN Commercial Assignment'!W93</f>
        <v>0</v>
      </c>
      <c r="X7" s="7">
        <f>'CAN Commercial Assignment'!X93</f>
        <v>0</v>
      </c>
      <c r="Y7" s="7">
        <f>'CAN Commercial Assignment'!Y93</f>
        <v>0</v>
      </c>
      <c r="Z7" s="7">
        <f>'CAN Commercial Assignment'!Z93</f>
        <v>0</v>
      </c>
      <c r="AA7" s="7">
        <f>'CAN Commercial Assignment'!AA93</f>
        <v>0</v>
      </c>
      <c r="AB7" s="7">
        <f>'CAN Commercial Assignment'!AB93</f>
        <v>0</v>
      </c>
      <c r="AC7" s="7">
        <f>'CAN Commercial Assignment'!AC93</f>
        <v>0</v>
      </c>
      <c r="AD7" s="7">
        <f>'CAN Commercial Assignment'!AD93</f>
        <v>0</v>
      </c>
      <c r="AE7" s="7">
        <f>'CAN Commercial Assignment'!AE93</f>
        <v>0</v>
      </c>
      <c r="AF7" s="7">
        <f>'CAN Commercial Assignment'!AF93</f>
        <v>0</v>
      </c>
      <c r="AG7" s="7">
        <f>'CAN Commercial Assignment'!AG93</f>
        <v>0</v>
      </c>
      <c r="AH7" s="7">
        <f>'CAN Commercial Assignment'!AH93</f>
        <v>0</v>
      </c>
      <c r="AI7" s="7">
        <f>'CAN Commercial Assignment'!AI93</f>
        <v>0</v>
      </c>
      <c r="AJ7" s="7">
        <f>'CAN Commercial Assignment'!AJ93</f>
        <v>0</v>
      </c>
      <c r="AK7" s="7">
        <f>'CAN Commercial Assignment'!AK93</f>
        <v>0</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M7"/>
  <sheetViews>
    <sheetView tabSelected="1" workbookViewId="0">
      <pane xSplit="1" ySplit="1" topLeftCell="AB2" activePane="bottomRight" state="frozen"/>
      <selection pane="topRight" activeCell="B1" sqref="B1"/>
      <selection pane="bottomLeft" activeCell="A2" sqref="A2"/>
      <selection pane="bottomRight" activeCell="AI12" sqref="AI12"/>
    </sheetView>
  </sheetViews>
  <sheetFormatPr defaultColWidth="8.81640625" defaultRowHeight="14.5" x14ac:dyDescent="0.35"/>
  <cols>
    <col min="1" max="1" width="25.81640625" customWidth="1"/>
    <col min="2" max="2" width="11.81640625" bestFit="1" customWidth="1"/>
  </cols>
  <sheetData>
    <row r="1" spans="1:39" x14ac:dyDescent="0.35">
      <c r="A1" s="1" t="s">
        <v>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x14ac:dyDescent="0.35">
      <c r="A2" s="1" t="s">
        <v>29</v>
      </c>
      <c r="B2" s="7">
        <f>'CAN Commercial Assignment'!B106</f>
        <v>59567544099314.773</v>
      </c>
      <c r="C2" s="7">
        <f>'CAN Commercial Assignment'!C106</f>
        <v>60278101656267.859</v>
      </c>
      <c r="D2" s="7">
        <f>'CAN Commercial Assignment'!D106</f>
        <v>61052972451952.453</v>
      </c>
      <c r="E2" s="7">
        <f>'CAN Commercial Assignment'!E106</f>
        <v>61694030218663.406</v>
      </c>
      <c r="F2" s="7">
        <f>'CAN Commercial Assignment'!F106</f>
        <v>63057055955650.773</v>
      </c>
      <c r="G2" s="7">
        <f>'CAN Commercial Assignment'!G106</f>
        <v>63599569243660.203</v>
      </c>
      <c r="H2" s="7">
        <f>'CAN Commercial Assignment'!H106</f>
        <v>64102664740189.031</v>
      </c>
      <c r="I2" s="7">
        <f>'CAN Commercial Assignment'!I106</f>
        <v>64715715128742.711</v>
      </c>
      <c r="J2" s="7">
        <f>'CAN Commercial Assignment'!J106</f>
        <v>65463615856572.156</v>
      </c>
      <c r="K2" s="7">
        <f>'CAN Commercial Assignment'!K106</f>
        <v>66176248034129.484</v>
      </c>
      <c r="L2" s="7">
        <f>'CAN Commercial Assignment'!L106</f>
        <v>66861910143831.656</v>
      </c>
      <c r="M2" s="7">
        <f>'CAN Commercial Assignment'!M106</f>
        <v>67646116732235.336</v>
      </c>
      <c r="N2" s="7">
        <f>'CAN Commercial Assignment'!N106</f>
        <v>68509158903600.258</v>
      </c>
      <c r="O2" s="7">
        <f>'CAN Commercial Assignment'!O106</f>
        <v>69436514313696.68</v>
      </c>
      <c r="P2" s="7">
        <f>'CAN Commercial Assignment'!P106</f>
        <v>70361795103188.859</v>
      </c>
      <c r="Q2" s="7">
        <f>'CAN Commercial Assignment'!Q106</f>
        <v>71338941407787.109</v>
      </c>
      <c r="R2" s="7">
        <f>'CAN Commercial Assignment'!R106</f>
        <v>72374177089304.156</v>
      </c>
      <c r="S2" s="7">
        <f>'CAN Commercial Assignment'!S106</f>
        <v>73411487391425.453</v>
      </c>
      <c r="T2" s="7">
        <f>'CAN Commercial Assignment'!T106</f>
        <v>74374111351794</v>
      </c>
      <c r="U2" s="7">
        <f>'CAN Commercial Assignment'!U106</f>
        <v>75375115793341.031</v>
      </c>
      <c r="V2" s="7">
        <f>'CAN Commercial Assignment'!V106</f>
        <v>76356411339147.766</v>
      </c>
      <c r="W2" s="7">
        <f>'CAN Commercial Assignment'!W106</f>
        <v>77146841789364.188</v>
      </c>
      <c r="X2" s="7">
        <f>'CAN Commercial Assignment'!X106</f>
        <v>77982913892873.938</v>
      </c>
      <c r="Y2" s="7">
        <f>'CAN Commercial Assignment'!Y106</f>
        <v>78733926551609.75</v>
      </c>
      <c r="Z2" s="7">
        <f>'CAN Commercial Assignment'!Z106</f>
        <v>79355275422580.406</v>
      </c>
      <c r="AA2" s="7">
        <f>'CAN Commercial Assignment'!AA106</f>
        <v>79946542294789.531</v>
      </c>
      <c r="AB2" s="7">
        <f>'CAN Commercial Assignment'!AB106</f>
        <v>81178037085467.75</v>
      </c>
      <c r="AC2" s="7">
        <f>'CAN Commercial Assignment'!AC106</f>
        <v>82027556502530.5</v>
      </c>
      <c r="AD2" s="7">
        <f>'CAN Commercial Assignment'!AD106</f>
        <v>82877075919593.25</v>
      </c>
      <c r="AE2" s="7">
        <f>'CAN Commercial Assignment'!AE106</f>
        <v>83726595336656</v>
      </c>
      <c r="AF2" s="7">
        <f>'CAN Commercial Assignment'!AF106</f>
        <v>84576114753718.5</v>
      </c>
      <c r="AG2" s="7">
        <f>'CAN Commercial Assignment'!AG106</f>
        <v>85425634170781.25</v>
      </c>
      <c r="AH2" s="7">
        <f>'CAN Commercial Assignment'!AH106</f>
        <v>86275153587844</v>
      </c>
      <c r="AI2" s="7">
        <f>'CAN Commercial Assignment'!AI106</f>
        <v>87124673004906.75</v>
      </c>
      <c r="AJ2" s="7">
        <f>'CAN Commercial Assignment'!AJ106</f>
        <v>87974192421969.5</v>
      </c>
      <c r="AK2" s="7">
        <f>'CAN Commercial Assignment'!AK106</f>
        <v>88823711839032.25</v>
      </c>
    </row>
    <row r="3" spans="1:39" x14ac:dyDescent="0.35">
      <c r="A3" s="1" t="s">
        <v>30</v>
      </c>
      <c r="B3" s="7">
        <f>'CAN Commercial Assignment'!B107</f>
        <v>2608956968189.7271</v>
      </c>
      <c r="C3" s="7">
        <f>'CAN Commercial Assignment'!C107</f>
        <v>2640078178868.1768</v>
      </c>
      <c r="D3" s="7">
        <f>'CAN Commercial Assignment'!D107</f>
        <v>2674016199856.2085</v>
      </c>
      <c r="E3" s="7">
        <f>'CAN Commercial Assignment'!E107</f>
        <v>2702093438103.335</v>
      </c>
      <c r="F3" s="7">
        <f>'CAN Commercial Assignment'!F107</f>
        <v>2761791643696.7402</v>
      </c>
      <c r="G3" s="7">
        <f>'CAN Commercial Assignment'!G107</f>
        <v>2785552801630.7974</v>
      </c>
      <c r="H3" s="7">
        <f>'CAN Commercial Assignment'!H107</f>
        <v>2807587527439.627</v>
      </c>
      <c r="I3" s="7">
        <f>'CAN Commercial Assignment'!I107</f>
        <v>2834438090229.355</v>
      </c>
      <c r="J3" s="7">
        <f>'CAN Commercial Assignment'!J107</f>
        <v>2867194868184.3359</v>
      </c>
      <c r="K3" s="7">
        <f>'CAN Commercial Assignment'!K107</f>
        <v>2898406943711.4819</v>
      </c>
      <c r="L3" s="7">
        <f>'CAN Commercial Assignment'!L107</f>
        <v>2928437776205.5771</v>
      </c>
      <c r="M3" s="7">
        <f>'CAN Commercial Assignment'!M107</f>
        <v>2962784689012.7412</v>
      </c>
      <c r="N3" s="7">
        <f>'CAN Commercial Assignment'!N107</f>
        <v>3000584466070.3623</v>
      </c>
      <c r="O3" s="7">
        <f>'CAN Commercial Assignment'!O107</f>
        <v>3041201053437.5645</v>
      </c>
      <c r="P3" s="7">
        <f>'CAN Commercial Assignment'!P107</f>
        <v>3081726775956.0708</v>
      </c>
      <c r="Q3" s="7">
        <f>'CAN Commercial Assignment'!Q107</f>
        <v>3124524119691.9829</v>
      </c>
      <c r="R3" s="7">
        <f>'CAN Commercial Assignment'!R107</f>
        <v>3169865679191.3877</v>
      </c>
      <c r="S3" s="7">
        <f>'CAN Commercial Assignment'!S107</f>
        <v>3215298103539.4897</v>
      </c>
      <c r="T3" s="7">
        <f>'CAN Commercial Assignment'!T107</f>
        <v>3257459393334.5278</v>
      </c>
      <c r="U3" s="7">
        <f>'CAN Commercial Assignment'!U107</f>
        <v>3301301682830.4453</v>
      </c>
      <c r="V3" s="7">
        <f>'CAN Commercial Assignment'!V107</f>
        <v>3344280756263.7495</v>
      </c>
      <c r="W3" s="7">
        <f>'CAN Commercial Assignment'!W107</f>
        <v>3378900263617.0024</v>
      </c>
      <c r="X3" s="7">
        <f>'CAN Commercial Assignment'!X107</f>
        <v>3415518797641.5723</v>
      </c>
      <c r="Y3" s="7">
        <f>'CAN Commercial Assignment'!Y107</f>
        <v>3448411872869.5977</v>
      </c>
      <c r="Z3" s="7">
        <f>'CAN Commercial Assignment'!Z107</f>
        <v>3475625895054.1108</v>
      </c>
      <c r="AA3" s="7">
        <f>'CAN Commercial Assignment'!AA107</f>
        <v>3501522376932.5288</v>
      </c>
      <c r="AB3" s="7">
        <f>'CAN Commercial Assignment'!AB107</f>
        <v>3555459751118.5938</v>
      </c>
      <c r="AC3" s="7">
        <f>'CAN Commercial Assignment'!AC107</f>
        <v>3592667254571.5313</v>
      </c>
      <c r="AD3" s="7">
        <f>'CAN Commercial Assignment'!AD107</f>
        <v>3629874758024.4688</v>
      </c>
      <c r="AE3" s="7">
        <f>'CAN Commercial Assignment'!AE107</f>
        <v>3667082261477.4063</v>
      </c>
      <c r="AF3" s="7">
        <f>'CAN Commercial Assignment'!AF107</f>
        <v>3704289764930.3438</v>
      </c>
      <c r="AG3" s="7">
        <f>'CAN Commercial Assignment'!AG107</f>
        <v>3741497268383.2813</v>
      </c>
      <c r="AH3" s="7">
        <f>'CAN Commercial Assignment'!AH107</f>
        <v>3778704771836.2188</v>
      </c>
      <c r="AI3" s="7">
        <f>'CAN Commercial Assignment'!AI107</f>
        <v>3815912275289.1563</v>
      </c>
      <c r="AJ3" s="7">
        <f>'CAN Commercial Assignment'!AJ107</f>
        <v>3853119778742.0938</v>
      </c>
      <c r="AK3" s="7">
        <f>'CAN Commercial Assignment'!AK107</f>
        <v>3890327282195.0313</v>
      </c>
    </row>
    <row r="4" spans="1:39" x14ac:dyDescent="0.35">
      <c r="A4" s="1" t="s">
        <v>31</v>
      </c>
      <c r="B4" s="7">
        <f>'CAN Commercial Assignment'!B108</f>
        <v>61104505846714.242</v>
      </c>
      <c r="C4" s="7">
        <f>'CAN Commercial Assignment'!C108</f>
        <v>61833397209448.234</v>
      </c>
      <c r="D4" s="7">
        <f>'CAN Commercial Assignment'!D108</f>
        <v>62628261221072.016</v>
      </c>
      <c r="E4" s="7">
        <f>'CAN Commercial Assignment'!E108</f>
        <v>63285859560005.742</v>
      </c>
      <c r="F4" s="7">
        <f>'CAN Commercial Assignment'!F108</f>
        <v>64684054086476.484</v>
      </c>
      <c r="G4" s="7">
        <f>'CAN Commercial Assignment'!G108</f>
        <v>65240565302111.336</v>
      </c>
      <c r="H4" s="7">
        <f>'CAN Commercial Assignment'!H108</f>
        <v>65756641668426.648</v>
      </c>
      <c r="I4" s="7">
        <f>'CAN Commercial Assignment'!I108</f>
        <v>66385509982843.852</v>
      </c>
      <c r="J4" s="7">
        <f>'CAN Commercial Assignment'!J108</f>
        <v>67152708044933.203</v>
      </c>
      <c r="K4" s="7">
        <f>'CAN Commercial Assignment'!K108</f>
        <v>67883727557631.383</v>
      </c>
      <c r="L4" s="7">
        <f>'CAN Commercial Assignment'!L108</f>
        <v>68587081120795.133</v>
      </c>
      <c r="M4" s="7">
        <f>'CAN Commercial Assignment'!M108</f>
        <v>69391521807257.742</v>
      </c>
      <c r="N4" s="7">
        <f>'CAN Commercial Assignment'!N108</f>
        <v>70276832192359.469</v>
      </c>
      <c r="O4" s="7">
        <f>'CAN Commercial Assignment'!O108</f>
        <v>71228115226350.969</v>
      </c>
      <c r="P4" s="7">
        <f>'CAN Commercial Assignment'!P108</f>
        <v>72177270110378.297</v>
      </c>
      <c r="Q4" s="7">
        <f>'CAN Commercial Assignment'!Q108</f>
        <v>73179628743510.297</v>
      </c>
      <c r="R4" s="7">
        <f>'CAN Commercial Assignment'!R108</f>
        <v>74241575575639.516</v>
      </c>
      <c r="S4" s="7">
        <f>'CAN Commercial Assignment'!S108</f>
        <v>75305650557732.938</v>
      </c>
      <c r="T4" s="7">
        <f>'CAN Commercial Assignment'!T108</f>
        <v>76293112141115.625</v>
      </c>
      <c r="U4" s="7">
        <f>'CAN Commercial Assignment'!U108</f>
        <v>77319944498835.766</v>
      </c>
      <c r="V4" s="7">
        <f>'CAN Commercial Assignment'!V108</f>
        <v>78326559431896.141</v>
      </c>
      <c r="W4" s="7">
        <f>'CAN Commercial Assignment'!W108</f>
        <v>79137384568251.313</v>
      </c>
      <c r="X4" s="7">
        <f>'CAN Commercial Assignment'!X108</f>
        <v>79995029003818.594</v>
      </c>
      <c r="Y4" s="7">
        <f>'CAN Commercial Assignment'!Y108</f>
        <v>80765419290854.234</v>
      </c>
      <c r="Z4" s="7">
        <f>'CAN Commercial Assignment'!Z108</f>
        <v>81402800205128.188</v>
      </c>
      <c r="AA4" s="7">
        <f>'CAN Commercial Assignment'!AA108</f>
        <v>82009322944921.438</v>
      </c>
      <c r="AB4" s="7">
        <f>'CAN Commercial Assignment'!AB108</f>
        <v>83272592763663</v>
      </c>
      <c r="AC4" s="7">
        <f>'CAN Commercial Assignment'!AC108</f>
        <v>84144031480361.75</v>
      </c>
      <c r="AD4" s="7">
        <f>'CAN Commercial Assignment'!AD108</f>
        <v>85015470197060.5</v>
      </c>
      <c r="AE4" s="7">
        <f>'CAN Commercial Assignment'!AE108</f>
        <v>85886908913759.25</v>
      </c>
      <c r="AF4" s="7">
        <f>'CAN Commercial Assignment'!AF108</f>
        <v>86758347630458</v>
      </c>
      <c r="AG4" s="7">
        <f>'CAN Commercial Assignment'!AG108</f>
        <v>87629786347157</v>
      </c>
      <c r="AH4" s="7">
        <f>'CAN Commercial Assignment'!AH108</f>
        <v>88501225063855.75</v>
      </c>
      <c r="AI4" s="7">
        <f>'CAN Commercial Assignment'!AI108</f>
        <v>89372663780554.5</v>
      </c>
      <c r="AJ4" s="7">
        <f>'CAN Commercial Assignment'!AJ108</f>
        <v>90244102497253.25</v>
      </c>
      <c r="AK4" s="7">
        <f>'CAN Commercial Assignment'!AK108</f>
        <v>91115541213952</v>
      </c>
    </row>
    <row r="5" spans="1:39" x14ac:dyDescent="0.35">
      <c r="A5" s="1" t="s">
        <v>32</v>
      </c>
      <c r="B5" s="7">
        <f>'CAN Commercial Assignment'!B109</f>
        <v>6671489840959.249</v>
      </c>
      <c r="C5" s="7">
        <f>'CAN Commercial Assignment'!C109</f>
        <v>6751071391521.8457</v>
      </c>
      <c r="D5" s="7">
        <f>'CAN Commercial Assignment'!D109</f>
        <v>6837855943741.2021</v>
      </c>
      <c r="E5" s="7">
        <f>'CAN Commercial Assignment'!E109</f>
        <v>6909653605416.6533</v>
      </c>
      <c r="F5" s="7">
        <f>'CAN Commercial Assignment'!F109</f>
        <v>7062310769561.5459</v>
      </c>
      <c r="G5" s="7">
        <f>'CAN Commercial Assignment'!G109</f>
        <v>7123071573859.7031</v>
      </c>
      <c r="H5" s="7">
        <f>'CAN Commercial Assignment'!H109</f>
        <v>7179417635206.9434</v>
      </c>
      <c r="I5" s="7">
        <f>'CAN Commercial Assignment'!I109</f>
        <v>7248078505838.3223</v>
      </c>
      <c r="J5" s="7">
        <f>'CAN Commercial Assignment'!J109</f>
        <v>7331842444459.6826</v>
      </c>
      <c r="K5" s="7">
        <f>'CAN Commercial Assignment'!K109</f>
        <v>7411656349914.4326</v>
      </c>
      <c r="L5" s="7">
        <f>'CAN Commercial Assignment'!L109</f>
        <v>7488449641771.1865</v>
      </c>
      <c r="M5" s="7">
        <f>'CAN Commercial Assignment'!M109</f>
        <v>7576279791005.2324</v>
      </c>
      <c r="N5" s="7">
        <f>'CAN Commercial Assignment'!N109</f>
        <v>7672939426141.1172</v>
      </c>
      <c r="O5" s="7">
        <f>'CAN Commercial Assignment'!O109</f>
        <v>7776802062933.7598</v>
      </c>
      <c r="P5" s="7">
        <f>'CAN Commercial Assignment'!P109</f>
        <v>7880432344834.25</v>
      </c>
      <c r="Q5" s="7">
        <f>'CAN Commercial Assignment'!Q109</f>
        <v>7989871499038.5801</v>
      </c>
      <c r="R5" s="7">
        <f>'CAN Commercial Assignment'!R109</f>
        <v>8105816590223.209</v>
      </c>
      <c r="S5" s="7">
        <f>'CAN Commercial Assignment'!S109</f>
        <v>8221994036299.9922</v>
      </c>
      <c r="T5" s="7">
        <f>'CAN Commercial Assignment'!T109</f>
        <v>8329806706259.2461</v>
      </c>
      <c r="U5" s="7">
        <f>'CAN Commercial Assignment'!U109</f>
        <v>8441917941723.3408</v>
      </c>
      <c r="V5" s="7">
        <f>'CAN Commercial Assignment'!V109</f>
        <v>8551821805711.9775</v>
      </c>
      <c r="W5" s="7">
        <f>'CAN Commercial Assignment'!W109</f>
        <v>8640349019622.4863</v>
      </c>
      <c r="X5" s="7">
        <f>'CAN Commercial Assignment'!X109</f>
        <v>8733988041160.373</v>
      </c>
      <c r="Y5" s="7">
        <f>'CAN Commercial Assignment'!Y109</f>
        <v>8818100512119.9629</v>
      </c>
      <c r="Z5" s="7">
        <f>'CAN Commercial Assignment'!Z109</f>
        <v>8887690802319.957</v>
      </c>
      <c r="AA5" s="7">
        <f>'CAN Commercial Assignment'!AA109</f>
        <v>8953911946583.7227</v>
      </c>
      <c r="AB5" s="7">
        <f>'CAN Commercial Assignment'!AB109</f>
        <v>9091837810566.0938</v>
      </c>
      <c r="AC5" s="7">
        <f>'CAN Commercial Assignment'!AC109</f>
        <v>9186982914268.5625</v>
      </c>
      <c r="AD5" s="7">
        <f>'CAN Commercial Assignment'!AD109</f>
        <v>9282128017971.0625</v>
      </c>
      <c r="AE5" s="7">
        <f>'CAN Commercial Assignment'!AE109</f>
        <v>9377273121673.5313</v>
      </c>
      <c r="AF5" s="7">
        <f>'CAN Commercial Assignment'!AF109</f>
        <v>9472418225376.0313</v>
      </c>
      <c r="AG5" s="7">
        <f>'CAN Commercial Assignment'!AG109</f>
        <v>9567563329078.5</v>
      </c>
      <c r="AH5" s="7">
        <f>'CAN Commercial Assignment'!AH109</f>
        <v>9662708432781</v>
      </c>
      <c r="AI5" s="7">
        <f>'CAN Commercial Assignment'!AI109</f>
        <v>9757853536483.4688</v>
      </c>
      <c r="AJ5" s="7">
        <f>'CAN Commercial Assignment'!AJ109</f>
        <v>9852998640185.9375</v>
      </c>
      <c r="AK5" s="7">
        <f>'CAN Commercial Assignment'!AK109</f>
        <v>9948143743888.4375</v>
      </c>
    </row>
    <row r="6" spans="1:39" x14ac:dyDescent="0.35">
      <c r="A6" s="1" t="s">
        <v>33</v>
      </c>
      <c r="B6" s="7">
        <f>'CAN Commercial Assignment'!B110</f>
        <v>0</v>
      </c>
      <c r="C6" s="7">
        <f>'CAN Commercial Assignment'!C110</f>
        <v>0</v>
      </c>
      <c r="D6" s="7">
        <f>'CAN Commercial Assignment'!D110</f>
        <v>0</v>
      </c>
      <c r="E6" s="7">
        <f>'CAN Commercial Assignment'!E110</f>
        <v>0</v>
      </c>
      <c r="F6" s="7">
        <f>'CAN Commercial Assignment'!F110</f>
        <v>0</v>
      </c>
      <c r="G6" s="7">
        <f>'CAN Commercial Assignment'!G110</f>
        <v>0</v>
      </c>
      <c r="H6" s="7">
        <f>'CAN Commercial Assignment'!H110</f>
        <v>0</v>
      </c>
      <c r="I6" s="7">
        <f>'CAN Commercial Assignment'!I110</f>
        <v>0</v>
      </c>
      <c r="J6" s="7">
        <f>'CAN Commercial Assignment'!J110</f>
        <v>0</v>
      </c>
      <c r="K6" s="7">
        <f>'CAN Commercial Assignment'!K110</f>
        <v>0</v>
      </c>
      <c r="L6" s="7">
        <f>'CAN Commercial Assignment'!L110</f>
        <v>0</v>
      </c>
      <c r="M6" s="7">
        <f>'CAN Commercial Assignment'!M110</f>
        <v>0</v>
      </c>
      <c r="N6" s="7">
        <f>'CAN Commercial Assignment'!N110</f>
        <v>0</v>
      </c>
      <c r="O6" s="7">
        <f>'CAN Commercial Assignment'!O110</f>
        <v>0</v>
      </c>
      <c r="P6" s="7">
        <f>'CAN Commercial Assignment'!P110</f>
        <v>0</v>
      </c>
      <c r="Q6" s="7">
        <f>'CAN Commercial Assignment'!Q110</f>
        <v>0</v>
      </c>
      <c r="R6" s="7">
        <f>'CAN Commercial Assignment'!R110</f>
        <v>0</v>
      </c>
      <c r="S6" s="7">
        <f>'CAN Commercial Assignment'!S110</f>
        <v>0</v>
      </c>
      <c r="T6" s="7">
        <f>'CAN Commercial Assignment'!T110</f>
        <v>0</v>
      </c>
      <c r="U6" s="7">
        <f>'CAN Commercial Assignment'!U110</f>
        <v>0</v>
      </c>
      <c r="V6" s="7">
        <f>'CAN Commercial Assignment'!V110</f>
        <v>0</v>
      </c>
      <c r="W6" s="7">
        <f>'CAN Commercial Assignment'!W110</f>
        <v>0</v>
      </c>
      <c r="X6" s="7">
        <f>'CAN Commercial Assignment'!X110</f>
        <v>0</v>
      </c>
      <c r="Y6" s="7">
        <f>'CAN Commercial Assignment'!Y110</f>
        <v>0</v>
      </c>
      <c r="Z6" s="7">
        <f>'CAN Commercial Assignment'!Z110</f>
        <v>0</v>
      </c>
      <c r="AA6" s="7">
        <f>'CAN Commercial Assignment'!AA110</f>
        <v>0</v>
      </c>
      <c r="AB6" s="7">
        <f>'CAN Commercial Assignment'!AB110</f>
        <v>0</v>
      </c>
      <c r="AC6" s="7">
        <f>'CAN Commercial Assignment'!AC110</f>
        <v>0</v>
      </c>
      <c r="AD6" s="7">
        <f>'CAN Commercial Assignment'!AD110</f>
        <v>0</v>
      </c>
      <c r="AE6" s="7">
        <f>'CAN Commercial Assignment'!AE110</f>
        <v>0</v>
      </c>
      <c r="AF6" s="7">
        <f>'CAN Commercial Assignment'!AF110</f>
        <v>0</v>
      </c>
      <c r="AG6" s="7">
        <f>'CAN Commercial Assignment'!AG110</f>
        <v>0</v>
      </c>
      <c r="AH6" s="7">
        <f>'CAN Commercial Assignment'!AH110</f>
        <v>0</v>
      </c>
      <c r="AI6" s="7">
        <f>'CAN Commercial Assignment'!AI110</f>
        <v>0</v>
      </c>
      <c r="AJ6" s="7">
        <f>'CAN Commercial Assignment'!AJ110</f>
        <v>0</v>
      </c>
      <c r="AK6" s="7">
        <f>'CAN Commercial Assignment'!AK110</f>
        <v>0</v>
      </c>
    </row>
    <row r="7" spans="1:39" x14ac:dyDescent="0.35">
      <c r="A7" s="1" t="s">
        <v>34</v>
      </c>
      <c r="B7" s="7">
        <f>'CAN Commercial Assignment'!B111</f>
        <v>0</v>
      </c>
      <c r="C7" s="7">
        <f>'CAN Commercial Assignment'!C111</f>
        <v>0</v>
      </c>
      <c r="D7" s="7">
        <f>'CAN Commercial Assignment'!D111</f>
        <v>0</v>
      </c>
      <c r="E7" s="7">
        <f>'CAN Commercial Assignment'!E111</f>
        <v>0</v>
      </c>
      <c r="F7" s="7">
        <f>'CAN Commercial Assignment'!F111</f>
        <v>0</v>
      </c>
      <c r="G7" s="7">
        <f>'CAN Commercial Assignment'!G111</f>
        <v>0</v>
      </c>
      <c r="H7" s="7">
        <f>'CAN Commercial Assignment'!H111</f>
        <v>0</v>
      </c>
      <c r="I7" s="7">
        <f>'CAN Commercial Assignment'!I111</f>
        <v>0</v>
      </c>
      <c r="J7" s="7">
        <f>'CAN Commercial Assignment'!J111</f>
        <v>0</v>
      </c>
      <c r="K7" s="7">
        <f>'CAN Commercial Assignment'!K111</f>
        <v>0</v>
      </c>
      <c r="L7" s="7">
        <f>'CAN Commercial Assignment'!L111</f>
        <v>0</v>
      </c>
      <c r="M7" s="7">
        <f>'CAN Commercial Assignment'!M111</f>
        <v>0</v>
      </c>
      <c r="N7" s="7">
        <f>'CAN Commercial Assignment'!N111</f>
        <v>0</v>
      </c>
      <c r="O7" s="7">
        <f>'CAN Commercial Assignment'!O111</f>
        <v>0</v>
      </c>
      <c r="P7" s="7">
        <f>'CAN Commercial Assignment'!P111</f>
        <v>0</v>
      </c>
      <c r="Q7" s="7">
        <f>'CAN Commercial Assignment'!Q111</f>
        <v>0</v>
      </c>
      <c r="R7" s="7">
        <f>'CAN Commercial Assignment'!R111</f>
        <v>0</v>
      </c>
      <c r="S7" s="7">
        <f>'CAN Commercial Assignment'!S111</f>
        <v>0</v>
      </c>
      <c r="T7" s="7">
        <f>'CAN Commercial Assignment'!T111</f>
        <v>0</v>
      </c>
      <c r="U7" s="7">
        <f>'CAN Commercial Assignment'!U111</f>
        <v>0</v>
      </c>
      <c r="V7" s="7">
        <f>'CAN Commercial Assignment'!V111</f>
        <v>0</v>
      </c>
      <c r="W7" s="7">
        <f>'CAN Commercial Assignment'!W111</f>
        <v>0</v>
      </c>
      <c r="X7" s="7">
        <f>'CAN Commercial Assignment'!X111</f>
        <v>0</v>
      </c>
      <c r="Y7" s="7">
        <f>'CAN Commercial Assignment'!Y111</f>
        <v>0</v>
      </c>
      <c r="Z7" s="7">
        <f>'CAN Commercial Assignment'!Z111</f>
        <v>0</v>
      </c>
      <c r="AA7" s="7">
        <f>'CAN Commercial Assignment'!AA111</f>
        <v>0</v>
      </c>
      <c r="AB7" s="7">
        <f>'CAN Commercial Assignment'!AB111</f>
        <v>0</v>
      </c>
      <c r="AC7" s="7">
        <f>'CAN Commercial Assignment'!AC111</f>
        <v>0</v>
      </c>
      <c r="AD7" s="7">
        <f>'CAN Commercial Assignment'!AD111</f>
        <v>0</v>
      </c>
      <c r="AE7" s="7">
        <f>'CAN Commercial Assignment'!AE111</f>
        <v>0</v>
      </c>
      <c r="AF7" s="7">
        <f>'CAN Commercial Assignment'!AF111</f>
        <v>0</v>
      </c>
      <c r="AG7" s="7">
        <f>'CAN Commercial Assignment'!AG111</f>
        <v>0</v>
      </c>
      <c r="AH7" s="7">
        <f>'CAN Commercial Assignment'!AH111</f>
        <v>0</v>
      </c>
      <c r="AI7" s="7">
        <f>'CAN Commercial Assignment'!AI111</f>
        <v>0</v>
      </c>
      <c r="AJ7" s="7">
        <f>'CAN Commercial Assignment'!AJ111</f>
        <v>0</v>
      </c>
      <c r="AK7" s="7">
        <f>'CAN Commercial Assignment'!AK111</f>
        <v>0</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G15"/>
  <sheetViews>
    <sheetView workbookViewId="0"/>
  </sheetViews>
  <sheetFormatPr defaultColWidth="8.81640625" defaultRowHeight="14.5" x14ac:dyDescent="0.35"/>
  <cols>
    <col min="1" max="1" width="18.6328125" customWidth="1"/>
  </cols>
  <sheetData>
    <row r="1" spans="1:7" ht="32" thickBot="1" x14ac:dyDescent="0.4">
      <c r="A1" s="54"/>
      <c r="B1" s="55" t="s">
        <v>24</v>
      </c>
      <c r="C1" s="55" t="s">
        <v>25</v>
      </c>
      <c r="D1" s="55" t="s">
        <v>86</v>
      </c>
      <c r="E1" s="55" t="s">
        <v>87</v>
      </c>
      <c r="F1" s="55" t="s">
        <v>26</v>
      </c>
      <c r="G1" s="55" t="s">
        <v>7</v>
      </c>
    </row>
    <row r="2" spans="1:7" ht="15" thickBot="1" x14ac:dyDescent="0.4">
      <c r="A2" s="56"/>
      <c r="B2" s="132" t="s">
        <v>88</v>
      </c>
      <c r="C2" s="133"/>
      <c r="D2" s="133"/>
      <c r="E2" s="133"/>
      <c r="F2" s="133"/>
      <c r="G2" s="134"/>
    </row>
    <row r="3" spans="1:7" ht="15" thickBot="1" x14ac:dyDescent="0.4">
      <c r="A3" s="57" t="s">
        <v>27</v>
      </c>
      <c r="B3" s="58">
        <v>39</v>
      </c>
      <c r="C3" s="58">
        <v>50</v>
      </c>
      <c r="D3" s="58">
        <v>7</v>
      </c>
      <c r="E3" s="58">
        <v>6</v>
      </c>
      <c r="F3" s="58">
        <v>1</v>
      </c>
      <c r="G3" s="58" t="s">
        <v>89</v>
      </c>
    </row>
    <row r="4" spans="1:7" ht="20.5" thickBot="1" x14ac:dyDescent="0.4">
      <c r="A4" s="56" t="s">
        <v>90</v>
      </c>
      <c r="B4" s="59">
        <v>71</v>
      </c>
      <c r="C4" s="59" t="s">
        <v>89</v>
      </c>
      <c r="D4" s="59" t="s">
        <v>91</v>
      </c>
      <c r="E4" s="59" t="s">
        <v>92</v>
      </c>
      <c r="F4" s="59" t="s">
        <v>89</v>
      </c>
      <c r="G4" s="59" t="s">
        <v>89</v>
      </c>
    </row>
    <row r="5" spans="1:7" ht="15" thickBot="1" x14ac:dyDescent="0.4">
      <c r="A5" s="56" t="s">
        <v>93</v>
      </c>
      <c r="B5" s="59" t="s">
        <v>89</v>
      </c>
      <c r="C5" s="59" t="s">
        <v>89</v>
      </c>
      <c r="D5" s="59">
        <v>76</v>
      </c>
      <c r="E5" s="59" t="s">
        <v>94</v>
      </c>
      <c r="F5" s="59" t="s">
        <v>89</v>
      </c>
      <c r="G5" s="59" t="s">
        <v>89</v>
      </c>
    </row>
    <row r="6" spans="1:7" ht="15" thickBot="1" x14ac:dyDescent="0.4">
      <c r="A6" s="56" t="s">
        <v>95</v>
      </c>
      <c r="B6" s="59">
        <v>29</v>
      </c>
      <c r="C6" s="59" t="s">
        <v>89</v>
      </c>
      <c r="D6" s="59">
        <v>54</v>
      </c>
      <c r="E6" s="59">
        <v>26</v>
      </c>
      <c r="F6" s="59" t="s">
        <v>89</v>
      </c>
      <c r="G6" s="59" t="s">
        <v>89</v>
      </c>
    </row>
    <row r="7" spans="1:7" ht="15" thickBot="1" x14ac:dyDescent="0.4">
      <c r="A7" s="56" t="s">
        <v>96</v>
      </c>
      <c r="B7" s="59">
        <v>66</v>
      </c>
      <c r="C7" s="59" t="s">
        <v>89</v>
      </c>
      <c r="D7" s="59">
        <v>13</v>
      </c>
      <c r="E7" s="59">
        <v>23</v>
      </c>
      <c r="F7" s="59" t="s">
        <v>89</v>
      </c>
      <c r="G7" s="59" t="s">
        <v>89</v>
      </c>
    </row>
    <row r="8" spans="1:7" ht="15" thickBot="1" x14ac:dyDescent="0.4">
      <c r="A8" s="56" t="s">
        <v>97</v>
      </c>
      <c r="B8" s="59">
        <v>85</v>
      </c>
      <c r="C8" s="59" t="s">
        <v>98</v>
      </c>
      <c r="D8" s="59">
        <v>8</v>
      </c>
      <c r="E8" s="59" t="s">
        <v>99</v>
      </c>
      <c r="F8" s="59" t="s">
        <v>89</v>
      </c>
      <c r="G8" s="59" t="s">
        <v>89</v>
      </c>
    </row>
    <row r="9" spans="1:7" ht="15" thickBot="1" x14ac:dyDescent="0.4">
      <c r="A9" s="56" t="s">
        <v>100</v>
      </c>
      <c r="B9" s="59">
        <v>14</v>
      </c>
      <c r="C9" s="59">
        <v>76</v>
      </c>
      <c r="D9" s="59">
        <v>5</v>
      </c>
      <c r="E9" s="59" t="s">
        <v>98</v>
      </c>
      <c r="F9" s="59" t="s">
        <v>101</v>
      </c>
      <c r="G9" s="59" t="s">
        <v>89</v>
      </c>
    </row>
    <row r="10" spans="1:7" ht="15" thickBot="1" x14ac:dyDescent="0.4">
      <c r="A10" s="56" t="s">
        <v>102</v>
      </c>
      <c r="B10" s="59">
        <v>37</v>
      </c>
      <c r="C10" s="59">
        <v>61</v>
      </c>
      <c r="D10" s="59" t="s">
        <v>89</v>
      </c>
      <c r="E10" s="59" t="s">
        <v>89</v>
      </c>
      <c r="F10" s="59" t="s">
        <v>89</v>
      </c>
      <c r="G10" s="59" t="s">
        <v>89</v>
      </c>
    </row>
    <row r="11" spans="1:7" ht="15" thickBot="1" x14ac:dyDescent="0.4">
      <c r="A11" s="56" t="s">
        <v>103</v>
      </c>
      <c r="B11" s="59" t="s">
        <v>104</v>
      </c>
      <c r="C11" s="59">
        <v>87</v>
      </c>
      <c r="D11" s="59" t="s">
        <v>89</v>
      </c>
      <c r="E11" s="59" t="s">
        <v>89</v>
      </c>
      <c r="F11" s="59" t="s">
        <v>89</v>
      </c>
      <c r="G11" s="59" t="s">
        <v>89</v>
      </c>
    </row>
    <row r="12" spans="1:7" ht="15" thickBot="1" x14ac:dyDescent="0.4">
      <c r="A12" s="56" t="s">
        <v>105</v>
      </c>
      <c r="B12" s="60" t="s">
        <v>106</v>
      </c>
      <c r="C12" s="60">
        <v>91</v>
      </c>
      <c r="D12" s="60" t="s">
        <v>89</v>
      </c>
      <c r="E12" s="60" t="s">
        <v>89</v>
      </c>
      <c r="F12" s="60" t="s">
        <v>89</v>
      </c>
      <c r="G12" s="60" t="s">
        <v>89</v>
      </c>
    </row>
    <row r="13" spans="1:7" ht="15" thickBot="1" x14ac:dyDescent="0.4">
      <c r="A13" s="56" t="s">
        <v>107</v>
      </c>
      <c r="B13" s="60">
        <v>39</v>
      </c>
      <c r="C13" s="60">
        <v>55</v>
      </c>
      <c r="D13" s="60" t="s">
        <v>98</v>
      </c>
      <c r="E13" s="60" t="s">
        <v>108</v>
      </c>
      <c r="F13" s="60" t="s">
        <v>89</v>
      </c>
      <c r="G13" s="60" t="s">
        <v>89</v>
      </c>
    </row>
    <row r="15" spans="1:7" x14ac:dyDescent="0.35">
      <c r="A15" s="7" t="s">
        <v>109</v>
      </c>
    </row>
  </sheetData>
  <mergeCells count="1">
    <mergeCell ref="B2:G2"/>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F16"/>
  <sheetViews>
    <sheetView workbookViewId="0"/>
  </sheetViews>
  <sheetFormatPr defaultColWidth="10.81640625" defaultRowHeight="15.5" x14ac:dyDescent="0.35"/>
  <cols>
    <col min="1" max="1" width="61.81640625" style="10" bestFit="1" customWidth="1"/>
    <col min="2" max="2" width="21.36328125" style="10" customWidth="1"/>
    <col min="3" max="3" width="14.1796875" style="10" customWidth="1"/>
    <col min="4" max="4" width="17.81640625" style="10" customWidth="1"/>
    <col min="5" max="5" width="10.81640625" style="10"/>
    <col min="6" max="6" width="17.36328125" style="10" customWidth="1"/>
    <col min="7" max="16384" width="10.81640625" style="10"/>
  </cols>
  <sheetData>
    <row r="1" spans="1:6" x14ac:dyDescent="0.35">
      <c r="A1" s="13" t="s">
        <v>10</v>
      </c>
      <c r="B1" s="13" t="s">
        <v>11</v>
      </c>
      <c r="C1" s="11"/>
      <c r="D1" s="11"/>
      <c r="E1" s="11"/>
      <c r="F1" s="11"/>
    </row>
    <row r="2" spans="1:6" x14ac:dyDescent="0.35">
      <c r="A2" s="11"/>
      <c r="B2" s="135">
        <v>2011</v>
      </c>
      <c r="C2" s="135"/>
      <c r="D2" s="135">
        <v>2016</v>
      </c>
      <c r="E2" s="135"/>
      <c r="F2" s="13" t="s">
        <v>12</v>
      </c>
    </row>
    <row r="3" spans="1:6" x14ac:dyDescent="0.35">
      <c r="A3" s="11"/>
      <c r="B3" s="11" t="s">
        <v>13</v>
      </c>
      <c r="C3" s="11" t="s">
        <v>14</v>
      </c>
      <c r="D3" s="11" t="s">
        <v>13</v>
      </c>
      <c r="E3" s="11" t="s">
        <v>14</v>
      </c>
      <c r="F3" s="11"/>
    </row>
    <row r="4" spans="1:6" x14ac:dyDescent="0.35">
      <c r="A4" s="11" t="s">
        <v>15</v>
      </c>
      <c r="B4" s="15">
        <v>6329414</v>
      </c>
      <c r="C4" s="11">
        <v>18.899999999999999</v>
      </c>
      <c r="D4" s="15">
        <v>6575373</v>
      </c>
      <c r="E4" s="11">
        <v>18.7</v>
      </c>
      <c r="F4" s="15">
        <v>245959</v>
      </c>
    </row>
    <row r="5" spans="1:6" x14ac:dyDescent="0.35">
      <c r="A5" s="11" t="s">
        <v>16</v>
      </c>
      <c r="B5" s="15">
        <v>4144723</v>
      </c>
      <c r="C5" s="11">
        <v>12.4</v>
      </c>
      <c r="D5" s="15">
        <v>4458766</v>
      </c>
      <c r="E5" s="11">
        <v>12.7</v>
      </c>
      <c r="F5" s="15">
        <v>314043</v>
      </c>
    </row>
    <row r="6" spans="1:6" x14ac:dyDescent="0.35">
      <c r="A6" s="11" t="s">
        <v>17</v>
      </c>
      <c r="B6" s="15">
        <v>2926734</v>
      </c>
      <c r="C6" s="11">
        <v>8.6999999999999993</v>
      </c>
      <c r="D6" s="15">
        <v>3179294</v>
      </c>
      <c r="E6" s="11">
        <v>9</v>
      </c>
      <c r="F6" s="15">
        <v>252560</v>
      </c>
    </row>
    <row r="7" spans="1:6" x14ac:dyDescent="0.35">
      <c r="A7" s="11" t="s">
        <v>18</v>
      </c>
      <c r="B7" s="15">
        <v>20075817</v>
      </c>
      <c r="C7" s="11">
        <v>60</v>
      </c>
      <c r="D7" s="15">
        <v>20938295</v>
      </c>
      <c r="E7" s="11">
        <v>59.6</v>
      </c>
      <c r="F7" s="15">
        <v>862478</v>
      </c>
    </row>
    <row r="8" spans="1:6" x14ac:dyDescent="0.35">
      <c r="A8" s="13" t="s">
        <v>19</v>
      </c>
      <c r="B8" s="12">
        <v>33476688</v>
      </c>
      <c r="C8" s="13">
        <v>100</v>
      </c>
      <c r="D8" s="12">
        <v>35151728</v>
      </c>
      <c r="E8" s="13">
        <v>100</v>
      </c>
      <c r="F8" s="12">
        <v>1675040</v>
      </c>
    </row>
    <row r="9" spans="1:6" x14ac:dyDescent="0.35">
      <c r="A9" s="11"/>
      <c r="B9" s="11"/>
      <c r="C9" s="11"/>
      <c r="D9" s="11"/>
      <c r="E9" s="11"/>
      <c r="F9" s="11"/>
    </row>
    <row r="10" spans="1:6" x14ac:dyDescent="0.35">
      <c r="A10" s="11"/>
      <c r="B10" s="11"/>
      <c r="C10" s="16" t="s">
        <v>20</v>
      </c>
      <c r="D10" s="17">
        <f>SUM(D5:D7)</f>
        <v>28576355</v>
      </c>
      <c r="E10" s="77">
        <f>D10/D8</f>
        <v>0.81294310766173428</v>
      </c>
      <c r="F10" s="11"/>
    </row>
    <row r="11" spans="1:6" x14ac:dyDescent="0.35">
      <c r="A11" s="11"/>
      <c r="B11" s="11"/>
      <c r="C11" s="16" t="s">
        <v>45</v>
      </c>
      <c r="D11" s="17"/>
      <c r="E11" s="77">
        <f>1-E10</f>
        <v>0.18705689233826572</v>
      </c>
      <c r="F11" s="11"/>
    </row>
    <row r="12" spans="1:6" x14ac:dyDescent="0.35">
      <c r="A12" s="11"/>
      <c r="B12" s="11"/>
      <c r="C12" s="11"/>
      <c r="D12" s="11"/>
      <c r="E12" s="11"/>
      <c r="F12" s="11"/>
    </row>
    <row r="13" spans="1:6" x14ac:dyDescent="0.35">
      <c r="A13" s="13" t="s">
        <v>51</v>
      </c>
      <c r="B13" s="11"/>
      <c r="C13" s="11"/>
      <c r="D13" s="11"/>
      <c r="E13" s="11"/>
      <c r="F13" s="11"/>
    </row>
    <row r="14" spans="1:6" x14ac:dyDescent="0.35">
      <c r="A14" s="8" t="s">
        <v>21</v>
      </c>
    </row>
    <row r="15" spans="1:6" x14ac:dyDescent="0.35">
      <c r="A15" s="8" t="s">
        <v>22</v>
      </c>
    </row>
    <row r="16" spans="1:6" x14ac:dyDescent="0.35">
      <c r="A16" s="11" t="s">
        <v>23</v>
      </c>
    </row>
  </sheetData>
  <mergeCells count="2">
    <mergeCell ref="B2:C2"/>
    <mergeCell ref="D2:E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AK218"/>
  <sheetViews>
    <sheetView zoomScale="125" zoomScaleNormal="125" zoomScalePageLayoutView="125" workbookViewId="0"/>
  </sheetViews>
  <sheetFormatPr defaultColWidth="8.81640625" defaultRowHeight="14.5" x14ac:dyDescent="0.35"/>
  <cols>
    <col min="1" max="1" width="36.81640625" customWidth="1"/>
    <col min="2" max="3" width="12" customWidth="1"/>
    <col min="4" max="4" width="15.81640625" customWidth="1"/>
    <col min="5" max="5" width="12" customWidth="1"/>
    <col min="6" max="6" width="19.6328125" customWidth="1"/>
    <col min="28" max="28" width="10.81640625" customWidth="1"/>
  </cols>
  <sheetData>
    <row r="1" spans="1:11" s="7" customFormat="1" ht="15" thickBot="1" x14ac:dyDescent="0.4">
      <c r="A1" s="20"/>
      <c r="B1" s="47">
        <v>2015</v>
      </c>
    </row>
    <row r="2" spans="1:11" s="7" customFormat="1" ht="16" thickTop="1" x14ac:dyDescent="0.35">
      <c r="A2" s="29" t="s">
        <v>71</v>
      </c>
      <c r="B2" s="30">
        <f>'NRC NEUD Residential E Use'!AB5</f>
        <v>1543.9860000000001</v>
      </c>
    </row>
    <row r="3" spans="1:11" s="7" customFormat="1" ht="15.5" x14ac:dyDescent="0.35">
      <c r="A3" s="45" t="s">
        <v>70</v>
      </c>
      <c r="B3" s="33"/>
    </row>
    <row r="4" spans="1:11" s="7" customFormat="1" x14ac:dyDescent="0.35">
      <c r="A4" s="39" t="s">
        <v>24</v>
      </c>
      <c r="B4" s="33">
        <f>'NRC NEUD Residential E Use'!AB7</f>
        <v>608.45799999999997</v>
      </c>
    </row>
    <row r="5" spans="1:11" s="7" customFormat="1" x14ac:dyDescent="0.35">
      <c r="A5" s="39" t="s">
        <v>36</v>
      </c>
      <c r="B5" s="33">
        <f>'NRC NEUD Residential E Use'!AB8</f>
        <v>689.77099999999996</v>
      </c>
      <c r="D5" s="7" t="s">
        <v>696</v>
      </c>
      <c r="E5" s="52">
        <f>B5+B7</f>
        <v>704.07999999999993</v>
      </c>
    </row>
    <row r="6" spans="1:11" s="7" customFormat="1" x14ac:dyDescent="0.35">
      <c r="A6" s="39" t="s">
        <v>37</v>
      </c>
      <c r="B6" s="33">
        <f>'NRC NEUD Residential E Use'!AB9</f>
        <v>69.447999999999993</v>
      </c>
    </row>
    <row r="7" spans="1:11" s="7" customFormat="1" ht="15.5" x14ac:dyDescent="0.35">
      <c r="A7" s="39" t="s">
        <v>114</v>
      </c>
      <c r="B7" s="33">
        <f>'NRC NEUD Residential E Use'!AB10</f>
        <v>14.308999999999999</v>
      </c>
    </row>
    <row r="8" spans="1:11" s="7" customFormat="1" x14ac:dyDescent="0.35">
      <c r="A8" s="39" t="s">
        <v>6</v>
      </c>
      <c r="B8" s="33">
        <f>'NRC NEUD Residential E Use'!AB11</f>
        <v>162</v>
      </c>
    </row>
    <row r="9" spans="1:11" s="7" customFormat="1" ht="15.5" x14ac:dyDescent="0.35">
      <c r="A9" s="45" t="s">
        <v>68</v>
      </c>
      <c r="B9" s="33"/>
      <c r="C9" s="1"/>
    </row>
    <row r="10" spans="1:11" s="7" customFormat="1" x14ac:dyDescent="0.35">
      <c r="A10" s="39" t="s">
        <v>38</v>
      </c>
      <c r="B10" s="33">
        <f>'NRC NEUD Residential E Use'!AB13</f>
        <v>1046.7996049999999</v>
      </c>
      <c r="C10" s="51"/>
    </row>
    <row r="11" spans="1:11" s="7" customFormat="1" x14ac:dyDescent="0.35">
      <c r="A11" s="39" t="s">
        <v>39</v>
      </c>
      <c r="B11" s="33">
        <f>'NRC NEUD Residential E Use'!AB14</f>
        <v>304.646345</v>
      </c>
      <c r="C11" s="51"/>
    </row>
    <row r="12" spans="1:11" s="7" customFormat="1" x14ac:dyDescent="0.35">
      <c r="A12" s="39" t="s">
        <v>40</v>
      </c>
      <c r="B12" s="33">
        <f>'NRC NEUD Residential E Use'!AB15</f>
        <v>133.868359</v>
      </c>
      <c r="C12" s="51"/>
    </row>
    <row r="13" spans="1:11" s="7" customFormat="1" x14ac:dyDescent="0.35">
      <c r="A13" s="42" t="s">
        <v>41</v>
      </c>
      <c r="B13" s="33"/>
      <c r="C13" s="51"/>
    </row>
    <row r="14" spans="1:11" s="7" customFormat="1" ht="15.5" x14ac:dyDescent="0.35">
      <c r="A14" s="42" t="s">
        <v>67</v>
      </c>
      <c r="B14" s="33"/>
      <c r="C14" s="51"/>
    </row>
    <row r="15" spans="1:11" s="7" customFormat="1" x14ac:dyDescent="0.35">
      <c r="A15" s="39" t="s">
        <v>42</v>
      </c>
      <c r="B15" s="33">
        <f>'NRC NEUD Residential E Use'!AB18</f>
        <v>36.503010000000003</v>
      </c>
      <c r="C15" s="51"/>
      <c r="E15"/>
      <c r="F15"/>
      <c r="G15"/>
      <c r="H15"/>
      <c r="I15"/>
      <c r="J15"/>
      <c r="K15"/>
    </row>
    <row r="16" spans="1:11" s="7" customFormat="1" x14ac:dyDescent="0.35">
      <c r="A16" s="39" t="s">
        <v>43</v>
      </c>
      <c r="B16" s="33">
        <f>'NRC NEUD Residential E Use'!AB19</f>
        <v>22.168680999999999</v>
      </c>
      <c r="C16" s="51"/>
      <c r="E16"/>
      <c r="F16"/>
      <c r="G16"/>
      <c r="H16"/>
      <c r="I16"/>
      <c r="J16"/>
      <c r="K16"/>
    </row>
    <row r="17" spans="1:11" s="7" customFormat="1" x14ac:dyDescent="0.35">
      <c r="A17" s="39"/>
      <c r="B17" s="33"/>
      <c r="C17" s="51"/>
      <c r="E17"/>
      <c r="F17"/>
      <c r="G17"/>
      <c r="H17"/>
      <c r="I17"/>
      <c r="J17"/>
      <c r="K17"/>
    </row>
    <row r="18" spans="1:11" s="7" customFormat="1" x14ac:dyDescent="0.35">
      <c r="A18" s="39"/>
      <c r="B18" s="33"/>
      <c r="E18"/>
      <c r="F18"/>
      <c r="G18"/>
      <c r="H18"/>
      <c r="I18"/>
      <c r="J18"/>
      <c r="K18"/>
    </row>
    <row r="19" spans="1:11" s="7" customFormat="1" x14ac:dyDescent="0.35">
      <c r="A19" s="25" t="s">
        <v>111</v>
      </c>
      <c r="B19" s="33"/>
      <c r="C19" s="82" t="s">
        <v>700</v>
      </c>
      <c r="D19" s="82" t="s">
        <v>701</v>
      </c>
      <c r="E19"/>
      <c r="F19"/>
      <c r="G19"/>
      <c r="H19"/>
      <c r="I19"/>
      <c r="J19"/>
      <c r="K19"/>
    </row>
    <row r="20" spans="1:11" s="7" customFormat="1" x14ac:dyDescent="0.35">
      <c r="A20" s="21" t="s">
        <v>24</v>
      </c>
      <c r="B20" s="62">
        <f>'CAN Main Res Heating Fuel'!B$3/SUM('CAN Main Res Heating Fuel'!B$3:F$3)</f>
        <v>0.37864077669902912</v>
      </c>
      <c r="D20" s="82" t="s">
        <v>702</v>
      </c>
      <c r="E20"/>
      <c r="F20"/>
      <c r="G20"/>
      <c r="H20"/>
      <c r="I20"/>
      <c r="J20"/>
      <c r="K20"/>
    </row>
    <row r="21" spans="1:11" s="7" customFormat="1" x14ac:dyDescent="0.35">
      <c r="A21" s="33" t="s">
        <v>112</v>
      </c>
      <c r="B21" s="62">
        <f>('CAN Main Res Heating Fuel'!C$3+'CAN Main Res Heating Fuel'!F$3)/SUM('CAN Main Res Heating Fuel'!B$3:F$3)</f>
        <v>0.49514563106796117</v>
      </c>
      <c r="E21"/>
      <c r="F21"/>
      <c r="G21"/>
      <c r="H21"/>
      <c r="I21"/>
      <c r="J21"/>
      <c r="K21"/>
    </row>
    <row r="22" spans="1:11" s="7" customFormat="1" x14ac:dyDescent="0.35">
      <c r="A22" s="7" t="s">
        <v>86</v>
      </c>
      <c r="B22" s="62">
        <f>'CAN Main Res Heating Fuel'!D$3/SUM('CAN Main Res Heating Fuel'!B$3:F$3)</f>
        <v>6.7961165048543687E-2</v>
      </c>
      <c r="E22"/>
      <c r="F22"/>
      <c r="G22"/>
      <c r="H22"/>
      <c r="I22"/>
      <c r="J22"/>
      <c r="K22"/>
    </row>
    <row r="23" spans="1:11" s="7" customFormat="1" x14ac:dyDescent="0.35">
      <c r="A23" s="7" t="s">
        <v>87</v>
      </c>
      <c r="B23" s="62">
        <f>'CAN Main Res Heating Fuel'!E$3/SUM('CAN Main Res Heating Fuel'!B$3:F$3)</f>
        <v>5.8252427184466021E-2</v>
      </c>
      <c r="E23"/>
      <c r="F23" s="83"/>
      <c r="G23"/>
      <c r="H23"/>
      <c r="I23"/>
      <c r="J23"/>
      <c r="K23"/>
    </row>
    <row r="24" spans="1:11" s="7" customFormat="1" x14ac:dyDescent="0.35">
      <c r="B24" s="62"/>
      <c r="E24"/>
      <c r="G24"/>
      <c r="H24"/>
      <c r="I24"/>
      <c r="J24"/>
      <c r="K24"/>
    </row>
    <row r="25" spans="1:11" s="7" customFormat="1" x14ac:dyDescent="0.35">
      <c r="A25" s="21"/>
      <c r="B25" s="33"/>
      <c r="E25"/>
      <c r="F25"/>
      <c r="G25"/>
      <c r="H25"/>
      <c r="I25"/>
      <c r="J25"/>
    </row>
    <row r="26" spans="1:11" s="7" customFormat="1" x14ac:dyDescent="0.35">
      <c r="A26" s="21" t="s">
        <v>115</v>
      </c>
      <c r="B26" s="33"/>
    </row>
    <row r="27" spans="1:11" s="7" customFormat="1" x14ac:dyDescent="0.35">
      <c r="A27" s="61" t="s">
        <v>116</v>
      </c>
      <c r="B27" s="33"/>
    </row>
    <row r="28" spans="1:11" s="7" customFormat="1" x14ac:dyDescent="0.35">
      <c r="A28" s="61" t="s">
        <v>697</v>
      </c>
      <c r="B28" s="33"/>
    </row>
    <row r="29" spans="1:11" s="7" customFormat="1" x14ac:dyDescent="0.35">
      <c r="A29" s="61" t="s">
        <v>117</v>
      </c>
      <c r="B29" s="21"/>
      <c r="G29" s="7" t="s">
        <v>695</v>
      </c>
    </row>
    <row r="30" spans="1:11" s="7" customFormat="1" x14ac:dyDescent="0.35">
      <c r="A30" s="61" t="s">
        <v>698</v>
      </c>
      <c r="B30" s="33"/>
      <c r="H30">
        <f>1+38/50</f>
        <v>1.76</v>
      </c>
    </row>
    <row r="31" spans="1:11" s="7" customFormat="1" x14ac:dyDescent="0.35">
      <c r="A31" s="61" t="s">
        <v>699</v>
      </c>
      <c r="B31" s="33"/>
      <c r="H31" s="52"/>
    </row>
    <row r="32" spans="1:11" s="7" customFormat="1" x14ac:dyDescent="0.35">
      <c r="A32" s="21"/>
      <c r="B32" s="33"/>
    </row>
    <row r="33" spans="1:17" x14ac:dyDescent="0.35">
      <c r="A33" s="1" t="s">
        <v>118</v>
      </c>
    </row>
    <row r="34" spans="1:17" x14ac:dyDescent="0.35">
      <c r="B34" t="s">
        <v>78</v>
      </c>
      <c r="C34" t="s">
        <v>79</v>
      </c>
      <c r="D34" t="s">
        <v>80</v>
      </c>
      <c r="E34" t="s">
        <v>81</v>
      </c>
      <c r="F34" t="s">
        <v>82</v>
      </c>
    </row>
    <row r="35" spans="1:17" x14ac:dyDescent="0.35">
      <c r="A35" t="s">
        <v>73</v>
      </c>
      <c r="B35" s="51">
        <f>B10-C35-D35-E35</f>
        <v>352.08364761363634</v>
      </c>
      <c r="C35" s="51">
        <f>(B10-E35-D35)/H30</f>
        <v>463.26795738636361</v>
      </c>
      <c r="D35" s="53">
        <f>B6</f>
        <v>69.447999999999993</v>
      </c>
      <c r="E35" s="51">
        <f>B8</f>
        <v>162</v>
      </c>
      <c r="F35">
        <v>0</v>
      </c>
      <c r="Q35" s="51"/>
    </row>
    <row r="36" spans="1:17" x14ac:dyDescent="0.35">
      <c r="A36" t="s">
        <v>74</v>
      </c>
      <c r="B36" s="51">
        <f>B16</f>
        <v>22.168680999999999</v>
      </c>
      <c r="C36" s="7">
        <v>0</v>
      </c>
      <c r="D36" s="7">
        <v>0</v>
      </c>
      <c r="E36" s="7">
        <v>0</v>
      </c>
      <c r="F36">
        <v>0</v>
      </c>
    </row>
    <row r="37" spans="1:17" x14ac:dyDescent="0.35">
      <c r="A37" t="s">
        <v>75</v>
      </c>
      <c r="B37" s="51">
        <f>B15</f>
        <v>36.503010000000003</v>
      </c>
      <c r="C37">
        <v>0</v>
      </c>
      <c r="D37">
        <v>0</v>
      </c>
      <c r="E37">
        <v>0</v>
      </c>
      <c r="F37">
        <v>0</v>
      </c>
    </row>
    <row r="38" spans="1:17" x14ac:dyDescent="0.35">
      <c r="A38" t="s">
        <v>76</v>
      </c>
      <c r="B38" s="53">
        <f>B4-B35-B36-B37</f>
        <v>197.70266138636362</v>
      </c>
      <c r="C38" s="53">
        <f>E5-C35</f>
        <v>240.81204261363632</v>
      </c>
      <c r="D38" s="84">
        <f>B6-D35</f>
        <v>0</v>
      </c>
      <c r="E38" s="84">
        <f>B8-E35</f>
        <v>0</v>
      </c>
      <c r="F38">
        <v>0</v>
      </c>
      <c r="H38" s="53"/>
    </row>
    <row r="39" spans="1:17" x14ac:dyDescent="0.35">
      <c r="A39" t="s">
        <v>77</v>
      </c>
      <c r="B39" s="7">
        <v>0</v>
      </c>
      <c r="C39" s="7">
        <v>0</v>
      </c>
      <c r="D39" s="7">
        <v>0</v>
      </c>
      <c r="E39" s="7">
        <v>0</v>
      </c>
      <c r="F39">
        <v>0</v>
      </c>
    </row>
    <row r="40" spans="1:17" x14ac:dyDescent="0.35">
      <c r="G40" s="81"/>
    </row>
    <row r="41" spans="1:17" x14ac:dyDescent="0.35">
      <c r="A41" t="s">
        <v>83</v>
      </c>
    </row>
    <row r="42" spans="1:17" x14ac:dyDescent="0.35">
      <c r="A42" t="s">
        <v>84</v>
      </c>
      <c r="E42" s="51"/>
      <c r="F42" s="51"/>
      <c r="I42" s="52"/>
      <c r="K42" s="52"/>
    </row>
    <row r="43" spans="1:17" x14ac:dyDescent="0.35">
      <c r="A43" t="s">
        <v>85</v>
      </c>
      <c r="F43" s="52"/>
    </row>
    <row r="44" spans="1:17" x14ac:dyDescent="0.35">
      <c r="C44" s="51"/>
    </row>
    <row r="45" spans="1:17" x14ac:dyDescent="0.35">
      <c r="A45" t="s">
        <v>598</v>
      </c>
    </row>
    <row r="46" spans="1:17" x14ac:dyDescent="0.35">
      <c r="A46" s="3"/>
    </row>
    <row r="47" spans="1:17" x14ac:dyDescent="0.35">
      <c r="A47" s="1" t="s">
        <v>599</v>
      </c>
      <c r="B47" s="7"/>
      <c r="C47" s="7"/>
      <c r="D47" s="7"/>
      <c r="E47" s="7"/>
      <c r="F47" s="7"/>
    </row>
    <row r="48" spans="1:17" x14ac:dyDescent="0.35">
      <c r="A48" s="7"/>
      <c r="B48" s="7" t="s">
        <v>78</v>
      </c>
      <c r="C48" s="7" t="s">
        <v>79</v>
      </c>
      <c r="D48" s="7" t="s">
        <v>80</v>
      </c>
      <c r="E48" s="7" t="s">
        <v>81</v>
      </c>
      <c r="F48" s="7" t="s">
        <v>82</v>
      </c>
    </row>
    <row r="49" spans="1:6" x14ac:dyDescent="0.35">
      <c r="A49" s="7" t="s">
        <v>73</v>
      </c>
      <c r="B49" s="73">
        <f>B35*BTU_per_PJ</f>
        <v>333710908880251.69</v>
      </c>
      <c r="C49" s="73">
        <f>C35*BTU_per_PJ</f>
        <v>439093301158225.88</v>
      </c>
      <c r="D49" s="73">
        <f>D35*BTU_per_PJ</f>
        <v>65824003349759.992</v>
      </c>
      <c r="E49" s="73">
        <f>E35*BTU_per_PJ</f>
        <v>153546373440000</v>
      </c>
      <c r="F49" s="51">
        <f t="shared" ref="B49:F53" si="0">F35*BTU_per_PJ</f>
        <v>0</v>
      </c>
    </row>
    <row r="50" spans="1:6" x14ac:dyDescent="0.35">
      <c r="A50" s="7" t="s">
        <v>74</v>
      </c>
      <c r="B50" s="73">
        <f>B36*BTU_per_PJ</f>
        <v>21011855379618.719</v>
      </c>
      <c r="C50" s="51">
        <f t="shared" si="0"/>
        <v>0</v>
      </c>
      <c r="D50" s="51">
        <f t="shared" si="0"/>
        <v>0</v>
      </c>
      <c r="E50" s="51">
        <f t="shared" si="0"/>
        <v>0</v>
      </c>
      <c r="F50" s="51">
        <f t="shared" si="0"/>
        <v>0</v>
      </c>
    </row>
    <row r="51" spans="1:6" x14ac:dyDescent="0.35">
      <c r="A51" s="7" t="s">
        <v>75</v>
      </c>
      <c r="B51" s="73">
        <f>B37*BTU_per_PJ</f>
        <v>34598177809531.203</v>
      </c>
      <c r="C51" s="51">
        <f t="shared" si="0"/>
        <v>0</v>
      </c>
      <c r="D51" s="51">
        <f t="shared" si="0"/>
        <v>0</v>
      </c>
      <c r="E51" s="51">
        <f t="shared" si="0"/>
        <v>0</v>
      </c>
      <c r="F51" s="51">
        <f t="shared" si="0"/>
        <v>0</v>
      </c>
    </row>
    <row r="52" spans="1:6" x14ac:dyDescent="0.35">
      <c r="A52" s="7" t="s">
        <v>76</v>
      </c>
      <c r="B52" s="73">
        <f>B38*BTU_per_PJ</f>
        <v>187385967131558.38</v>
      </c>
      <c r="C52" s="73">
        <f>C38*BTU_per_PJ</f>
        <v>228245776691374.06</v>
      </c>
      <c r="D52" s="73">
        <f t="shared" si="0"/>
        <v>0</v>
      </c>
      <c r="E52" s="73">
        <f t="shared" si="0"/>
        <v>0</v>
      </c>
      <c r="F52" s="51">
        <f t="shared" si="0"/>
        <v>0</v>
      </c>
    </row>
    <row r="53" spans="1:6" x14ac:dyDescent="0.35">
      <c r="A53" s="7" t="s">
        <v>77</v>
      </c>
      <c r="B53" s="51">
        <f t="shared" si="0"/>
        <v>0</v>
      </c>
      <c r="C53" s="51">
        <f t="shared" si="0"/>
        <v>0</v>
      </c>
      <c r="D53" s="51">
        <f t="shared" si="0"/>
        <v>0</v>
      </c>
      <c r="E53" s="51">
        <f t="shared" si="0"/>
        <v>0</v>
      </c>
      <c r="F53" s="51">
        <f t="shared" si="0"/>
        <v>0</v>
      </c>
    </row>
    <row r="55" spans="1:6" x14ac:dyDescent="0.35">
      <c r="A55" t="s">
        <v>663</v>
      </c>
    </row>
    <row r="57" spans="1:6" x14ac:dyDescent="0.35">
      <c r="A57" s="1" t="s">
        <v>664</v>
      </c>
      <c r="B57" s="7"/>
      <c r="C57" s="7"/>
      <c r="D57" s="7"/>
      <c r="E57" s="7"/>
      <c r="F57" s="7"/>
    </row>
    <row r="58" spans="1:6" x14ac:dyDescent="0.35">
      <c r="A58" s="7"/>
      <c r="B58" s="7" t="s">
        <v>78</v>
      </c>
      <c r="C58" s="7" t="s">
        <v>79</v>
      </c>
      <c r="D58" s="7" t="s">
        <v>80</v>
      </c>
      <c r="E58" s="7" t="s">
        <v>81</v>
      </c>
      <c r="F58" s="7" t="s">
        <v>82</v>
      </c>
    </row>
    <row r="59" spans="1:6" x14ac:dyDescent="0.35">
      <c r="A59" s="7" t="s">
        <v>73</v>
      </c>
      <c r="B59" s="73">
        <f t="shared" ref="B59:F63" si="1">B49*urban_share</f>
        <v>271287983325733.66</v>
      </c>
      <c r="C59" s="73">
        <f t="shared" si="1"/>
        <v>356957872797017.94</v>
      </c>
      <c r="D59" s="73">
        <f t="shared" si="1"/>
        <v>53511169841890.297</v>
      </c>
      <c r="E59" s="73">
        <f>E49*urban_share</f>
        <v>124824465994502.78</v>
      </c>
      <c r="F59" s="73">
        <f t="shared" si="1"/>
        <v>0</v>
      </c>
    </row>
    <row r="60" spans="1:6" x14ac:dyDescent="0.35">
      <c r="A60" s="7" t="s">
        <v>74</v>
      </c>
      <c r="B60" s="73">
        <f t="shared" si="1"/>
        <v>17081443010046.17</v>
      </c>
      <c r="C60" s="73">
        <f t="shared" si="1"/>
        <v>0</v>
      </c>
      <c r="D60" s="73">
        <f t="shared" si="1"/>
        <v>0</v>
      </c>
      <c r="E60" s="73">
        <f t="shared" si="1"/>
        <v>0</v>
      </c>
      <c r="F60" s="73">
        <f t="shared" si="1"/>
        <v>0</v>
      </c>
    </row>
    <row r="61" spans="1:6" x14ac:dyDescent="0.35">
      <c r="A61" s="7" t="s">
        <v>75</v>
      </c>
      <c r="B61" s="73">
        <f t="shared" si="1"/>
        <v>28126350187913.551</v>
      </c>
      <c r="C61" s="73">
        <f t="shared" si="1"/>
        <v>0</v>
      </c>
      <c r="D61" s="73">
        <f t="shared" si="1"/>
        <v>0</v>
      </c>
      <c r="E61" s="73">
        <f t="shared" si="1"/>
        <v>0</v>
      </c>
      <c r="F61" s="73">
        <f t="shared" si="1"/>
        <v>0</v>
      </c>
    </row>
    <row r="62" spans="1:6" x14ac:dyDescent="0.35">
      <c r="A62" s="7" t="s">
        <v>76</v>
      </c>
      <c r="B62" s="73">
        <f t="shared" si="1"/>
        <v>152334130452128.66</v>
      </c>
      <c r="C62" s="73">
        <f>C52*urban_share</f>
        <v>185550831014151.88</v>
      </c>
      <c r="D62" s="73">
        <f t="shared" si="1"/>
        <v>0</v>
      </c>
      <c r="E62" s="73">
        <f t="shared" si="1"/>
        <v>0</v>
      </c>
      <c r="F62" s="73">
        <f t="shared" si="1"/>
        <v>0</v>
      </c>
    </row>
    <row r="63" spans="1:6" x14ac:dyDescent="0.35">
      <c r="A63" s="7" t="s">
        <v>77</v>
      </c>
      <c r="B63" s="73">
        <f t="shared" si="1"/>
        <v>0</v>
      </c>
      <c r="C63" s="73">
        <f t="shared" si="1"/>
        <v>0</v>
      </c>
      <c r="D63" s="73">
        <f t="shared" si="1"/>
        <v>0</v>
      </c>
      <c r="E63" s="73">
        <f t="shared" si="1"/>
        <v>0</v>
      </c>
      <c r="F63" s="73">
        <f t="shared" si="1"/>
        <v>0</v>
      </c>
    </row>
    <row r="65" spans="1:37" x14ac:dyDescent="0.35">
      <c r="A65" s="1" t="s">
        <v>665</v>
      </c>
      <c r="B65" s="7"/>
      <c r="C65" s="7"/>
      <c r="D65" s="7"/>
      <c r="E65" s="7"/>
      <c r="F65" s="7"/>
    </row>
    <row r="66" spans="1:37" x14ac:dyDescent="0.35">
      <c r="A66" s="7"/>
      <c r="B66" s="7" t="s">
        <v>78</v>
      </c>
      <c r="C66" s="7" t="s">
        <v>79</v>
      </c>
      <c r="D66" s="7" t="s">
        <v>80</v>
      </c>
      <c r="E66" s="7" t="s">
        <v>81</v>
      </c>
      <c r="F66" s="7" t="s">
        <v>82</v>
      </c>
    </row>
    <row r="67" spans="1:37" x14ac:dyDescent="0.35">
      <c r="A67" s="7" t="s">
        <v>73</v>
      </c>
      <c r="B67" s="73">
        <f>B49*rural_share</f>
        <v>62422925554518.039</v>
      </c>
      <c r="C67" s="73">
        <f t="shared" ref="B67:F71" si="2">C49*rural_share</f>
        <v>82135428361207.953</v>
      </c>
      <c r="D67" s="73">
        <f t="shared" si="2"/>
        <v>12312833507869.697</v>
      </c>
      <c r="E67" s="73">
        <f t="shared" si="2"/>
        <v>28721907445497.223</v>
      </c>
      <c r="F67" s="73">
        <f t="shared" si="2"/>
        <v>0</v>
      </c>
    </row>
    <row r="68" spans="1:37" x14ac:dyDescent="0.35">
      <c r="A68" s="7" t="s">
        <v>74</v>
      </c>
      <c r="B68" s="73">
        <f t="shared" si="2"/>
        <v>3930412369572.5483</v>
      </c>
      <c r="C68" s="73">
        <f t="shared" si="2"/>
        <v>0</v>
      </c>
      <c r="D68" s="73">
        <f t="shared" si="2"/>
        <v>0</v>
      </c>
      <c r="E68" s="73">
        <f t="shared" si="2"/>
        <v>0</v>
      </c>
      <c r="F68" s="73">
        <f t="shared" si="2"/>
        <v>0</v>
      </c>
    </row>
    <row r="69" spans="1:37" x14ac:dyDescent="0.35">
      <c r="A69" s="7" t="s">
        <v>75</v>
      </c>
      <c r="B69" s="73">
        <f t="shared" si="2"/>
        <v>6471827621617.6523</v>
      </c>
      <c r="C69" s="73">
        <f t="shared" si="2"/>
        <v>0</v>
      </c>
      <c r="D69" s="73">
        <f t="shared" si="2"/>
        <v>0</v>
      </c>
      <c r="E69" s="73">
        <f t="shared" si="2"/>
        <v>0</v>
      </c>
      <c r="F69" s="73">
        <f t="shared" si="2"/>
        <v>0</v>
      </c>
    </row>
    <row r="70" spans="1:37" x14ac:dyDescent="0.35">
      <c r="A70" s="7" t="s">
        <v>76</v>
      </c>
      <c r="B70" s="73">
        <f t="shared" si="2"/>
        <v>35051836679429.715</v>
      </c>
      <c r="C70" s="73">
        <f>C52*rural_share</f>
        <v>42694945677222.195</v>
      </c>
      <c r="D70" s="73">
        <f t="shared" si="2"/>
        <v>0</v>
      </c>
      <c r="E70" s="73">
        <f t="shared" si="2"/>
        <v>0</v>
      </c>
      <c r="F70" s="73">
        <f t="shared" si="2"/>
        <v>0</v>
      </c>
    </row>
    <row r="71" spans="1:37" x14ac:dyDescent="0.35">
      <c r="A71" s="7" t="s">
        <v>77</v>
      </c>
      <c r="B71" s="73">
        <f t="shared" si="2"/>
        <v>0</v>
      </c>
      <c r="C71" s="73">
        <f t="shared" si="2"/>
        <v>0</v>
      </c>
      <c r="D71" s="73">
        <f t="shared" si="2"/>
        <v>0</v>
      </c>
      <c r="E71" s="73">
        <f t="shared" si="2"/>
        <v>0</v>
      </c>
      <c r="F71" s="73">
        <f t="shared" si="2"/>
        <v>0</v>
      </c>
    </row>
    <row r="73" spans="1:37" s="7" customFormat="1" x14ac:dyDescent="0.35">
      <c r="A73" s="5" t="s">
        <v>669</v>
      </c>
    </row>
    <row r="74" spans="1:37" s="7" customFormat="1" x14ac:dyDescent="0.35">
      <c r="A74" s="5"/>
    </row>
    <row r="75" spans="1:37" s="7" customFormat="1" x14ac:dyDescent="0.35">
      <c r="A75" s="78" t="s">
        <v>686</v>
      </c>
      <c r="B75" s="79"/>
      <c r="C75" s="79"/>
      <c r="D75" s="79"/>
      <c r="E75" s="79"/>
      <c r="F75" s="79"/>
      <c r="G75" s="79"/>
      <c r="H75" s="79"/>
      <c r="I75" s="79"/>
      <c r="J75" s="79"/>
      <c r="K75" s="79"/>
      <c r="L75" s="79"/>
      <c r="M75" s="79"/>
      <c r="N75" s="79"/>
      <c r="O75" s="79"/>
      <c r="P75" s="79"/>
      <c r="Q75" s="79"/>
      <c r="R75" s="79"/>
      <c r="S75" s="79"/>
      <c r="T75" s="79"/>
      <c r="U75" s="79"/>
      <c r="V75" s="79"/>
      <c r="W75" s="79"/>
      <c r="X75" s="79"/>
      <c r="Y75" s="79"/>
      <c r="Z75" s="79"/>
      <c r="AA75" s="79"/>
      <c r="AB75" s="79"/>
      <c r="AC75" s="79"/>
      <c r="AD75" s="79"/>
      <c r="AE75" s="79"/>
      <c r="AF75" s="79"/>
      <c r="AG75" s="79"/>
      <c r="AH75" s="79"/>
      <c r="AI75" s="79"/>
      <c r="AJ75" s="79"/>
      <c r="AK75" s="79"/>
    </row>
    <row r="76" spans="1:37" s="7" customFormat="1" x14ac:dyDescent="0.35">
      <c r="A76" s="1" t="s">
        <v>675</v>
      </c>
    </row>
    <row r="77" spans="1:37" s="7" customFormat="1" x14ac:dyDescent="0.35">
      <c r="A77" s="5"/>
      <c r="B77" s="7">
        <v>2015</v>
      </c>
      <c r="C77" s="7">
        <v>2016</v>
      </c>
      <c r="D77" s="7">
        <v>2017</v>
      </c>
      <c r="E77" s="7">
        <v>2018</v>
      </c>
      <c r="F77" s="7">
        <v>2019</v>
      </c>
      <c r="G77" s="7">
        <v>2020</v>
      </c>
      <c r="H77" s="7">
        <v>2021</v>
      </c>
      <c r="I77" s="7">
        <v>2022</v>
      </c>
      <c r="J77" s="7">
        <v>2023</v>
      </c>
      <c r="K77" s="7">
        <v>2024</v>
      </c>
      <c r="L77" s="7">
        <v>2025</v>
      </c>
      <c r="M77" s="7">
        <v>2026</v>
      </c>
      <c r="N77" s="7">
        <v>2027</v>
      </c>
      <c r="O77" s="7">
        <v>2028</v>
      </c>
      <c r="P77" s="7">
        <v>2029</v>
      </c>
      <c r="Q77" s="7">
        <v>2030</v>
      </c>
      <c r="R77" s="7">
        <v>2031</v>
      </c>
      <c r="S77" s="7">
        <v>2032</v>
      </c>
      <c r="T77" s="7">
        <v>2033</v>
      </c>
      <c r="U77" s="7">
        <v>2034</v>
      </c>
      <c r="V77" s="7">
        <v>2035</v>
      </c>
      <c r="W77" s="7">
        <v>2036</v>
      </c>
      <c r="X77" s="7">
        <v>2037</v>
      </c>
      <c r="Y77" s="7">
        <v>2038</v>
      </c>
      <c r="Z77" s="7">
        <v>2039</v>
      </c>
      <c r="AA77" s="7">
        <v>2040</v>
      </c>
      <c r="AB77" s="7">
        <v>2041</v>
      </c>
      <c r="AC77" s="7">
        <v>2042</v>
      </c>
      <c r="AD77" s="7">
        <v>2043</v>
      </c>
      <c r="AE77" s="7">
        <v>2044</v>
      </c>
      <c r="AF77" s="7">
        <v>2045</v>
      </c>
      <c r="AG77" s="7">
        <v>2046</v>
      </c>
      <c r="AH77" s="7">
        <v>2047</v>
      </c>
      <c r="AI77" s="7">
        <v>2048</v>
      </c>
      <c r="AJ77" s="7">
        <v>2049</v>
      </c>
      <c r="AK77" s="7">
        <v>2050</v>
      </c>
    </row>
    <row r="78" spans="1:37" s="7" customFormat="1" x14ac:dyDescent="0.35">
      <c r="A78" s="5" t="s">
        <v>78</v>
      </c>
      <c r="B78" s="7">
        <f>B59</f>
        <v>271287983325733.66</v>
      </c>
      <c r="C78" s="7">
        <f>$B78*('NEB CEF End-Use Demand'!M$19/'NEB CEF End-Use Demand'!$L$19)</f>
        <v>272477423878066.88</v>
      </c>
      <c r="D78" s="7">
        <f>$B78*('NEB CEF End-Use Demand'!N$19/'NEB CEF End-Use Demand'!$L$19)</f>
        <v>273628649472895.44</v>
      </c>
      <c r="E78" s="7">
        <f>$B78*('NEB CEF End-Use Demand'!O$19/'NEB CEF End-Use Demand'!$L$19)</f>
        <v>274679560804274.16</v>
      </c>
      <c r="F78" s="7">
        <f>$B78*('NEB CEF End-Use Demand'!P$19/'NEB CEF End-Use Demand'!$L$19)</f>
        <v>275697034047836.28</v>
      </c>
      <c r="G78" s="7">
        <f>$B78*('NEB CEF End-Use Demand'!Q$19/'NEB CEF End-Use Demand'!$L$19)</f>
        <v>276700176682334.19</v>
      </c>
      <c r="H78" s="7">
        <f>$B78*('NEB CEF End-Use Demand'!R$19/'NEB CEF End-Use Demand'!$L$19)</f>
        <v>277784526101529.53</v>
      </c>
      <c r="I78" s="7">
        <f>$B78*('NEB CEF End-Use Demand'!S$19/'NEB CEF End-Use Demand'!$L$19)</f>
        <v>278897536738853.41</v>
      </c>
      <c r="J78" s="7">
        <f>$B78*('NEB CEF End-Use Demand'!T$19/'NEB CEF End-Use Demand'!$L$19)</f>
        <v>280029654854929.56</v>
      </c>
      <c r="K78" s="7">
        <f>$B78*('NEB CEF End-Use Demand'!U$19/'NEB CEF End-Use Demand'!$L$19)</f>
        <v>281185657319446.19</v>
      </c>
      <c r="L78" s="7">
        <f>$B78*('NEB CEF End-Use Demand'!V$19/'NEB CEF End-Use Demand'!$L$19)</f>
        <v>282360767262715.13</v>
      </c>
      <c r="M78" s="7">
        <f>$B78*('NEB CEF End-Use Demand'!W$19/'NEB CEF End-Use Demand'!$L$19)</f>
        <v>283559761554424.5</v>
      </c>
      <c r="N78" s="7">
        <f>$B78*('NEB CEF End-Use Demand'!X$19/'NEB CEF End-Use Demand'!$L$19)</f>
        <v>284773086455198.13</v>
      </c>
      <c r="O78" s="7">
        <f>$B78*('NEB CEF End-Use Demand'!Y$19/'NEB CEF End-Use Demand'!$L$19)</f>
        <v>286010295704412.19</v>
      </c>
      <c r="P78" s="7">
        <f>$B78*('NEB CEF End-Use Demand'!Z$19/'NEB CEF End-Use Demand'!$L$19)</f>
        <v>287247504953626.31</v>
      </c>
      <c r="Q78" s="7">
        <f>$B78*('NEB CEF End-Use Demand'!AA$19/'NEB CEF End-Use Demand'!$L$19)</f>
        <v>288503821681592.69</v>
      </c>
      <c r="R78" s="7">
        <f>$B78*('NEB CEF End-Use Demand'!AB$19/'NEB CEF End-Use Demand'!$L$19)</f>
        <v>289779245888311.38</v>
      </c>
      <c r="S78" s="7">
        <f>$B78*('NEB CEF End-Use Demand'!AC$19/'NEB CEF End-Use Demand'!$L$19)</f>
        <v>291049893225342.06</v>
      </c>
      <c r="T78" s="7">
        <f>$B78*('NEB CEF End-Use Demand'!AD$19/'NEB CEF End-Use Demand'!$L$19)</f>
        <v>292334871171437</v>
      </c>
      <c r="U78" s="7">
        <f>$B78*('NEB CEF End-Use Demand'!AE$19/'NEB CEF End-Use Demand'!$L$19)</f>
        <v>293624625987219.94</v>
      </c>
      <c r="V78" s="7">
        <f>$B78*('NEB CEF End-Use Demand'!AF$19/'NEB CEF End-Use Demand'!$L$19)</f>
        <v>294923934542379.13</v>
      </c>
      <c r="W78" s="7">
        <f>$B78*('NEB CEF End-Use Demand'!AG$19/'NEB CEF End-Use Demand'!$L$19)</f>
        <v>296232796836914.44</v>
      </c>
      <c r="X78" s="7">
        <f>$B78*('NEB CEF End-Use Demand'!AH$19/'NEB CEF End-Use Demand'!$L$19)</f>
        <v>297551212870826</v>
      </c>
      <c r="Y78" s="7">
        <f>$B78*('NEB CEF End-Use Demand'!AI$19/'NEB CEF End-Use Demand'!$L$19)</f>
        <v>298869628904737.5</v>
      </c>
      <c r="Z78" s="7">
        <f>$B78*('NEB CEF End-Use Demand'!AJ$19/'NEB CEF End-Use Demand'!$L$19)</f>
        <v>300188044938649</v>
      </c>
      <c r="AA78" s="7">
        <f>$B78*('NEB CEF End-Use Demand'!AK$19/'NEB CEF End-Use Demand'!$L$19)</f>
        <v>301511237842248.63</v>
      </c>
      <c r="AB78" s="7">
        <f t="shared" ref="AB78:AK83" si="3">TREND($R78:$AA78,$R$123:$AA$123,AB$123)</f>
        <v>302783795927154.5</v>
      </c>
      <c r="AC78" s="7">
        <f t="shared" si="3"/>
        <v>304088749873763</v>
      </c>
      <c r="AD78" s="7">
        <f t="shared" si="3"/>
        <v>305393703820372</v>
      </c>
      <c r="AE78" s="7">
        <f t="shared" si="3"/>
        <v>306698657766980.5</v>
      </c>
      <c r="AF78" s="7">
        <f t="shared" si="3"/>
        <v>308003611713589.5</v>
      </c>
      <c r="AG78" s="7">
        <f t="shared" si="3"/>
        <v>309308565660198</v>
      </c>
      <c r="AH78" s="7">
        <f t="shared" si="3"/>
        <v>310613519606807</v>
      </c>
      <c r="AI78" s="7">
        <f t="shared" si="3"/>
        <v>311918473553415.5</v>
      </c>
      <c r="AJ78" s="7">
        <f t="shared" si="3"/>
        <v>313223427500024</v>
      </c>
      <c r="AK78" s="7">
        <f t="shared" si="3"/>
        <v>314528381446633</v>
      </c>
    </row>
    <row r="79" spans="1:37" s="7" customFormat="1" x14ac:dyDescent="0.35">
      <c r="A79" s="5" t="s">
        <v>666</v>
      </c>
      <c r="B79" s="7">
        <v>0</v>
      </c>
      <c r="C79" s="7">
        <f>$B79*('NEB CEF End-Use Demand'!M$24/'NEB CEF End-Use Demand'!$L$24)</f>
        <v>0</v>
      </c>
      <c r="D79" s="7">
        <f>$B79*('NEB CEF End-Use Demand'!N$24/'NEB CEF End-Use Demand'!$L$24)</f>
        <v>0</v>
      </c>
      <c r="E79" s="7">
        <f>$B79*('NEB CEF End-Use Demand'!O$24/'NEB CEF End-Use Demand'!$L$24)</f>
        <v>0</v>
      </c>
      <c r="F79" s="7">
        <f>$B79*('NEB CEF End-Use Demand'!P$24/'NEB CEF End-Use Demand'!$L$24)</f>
        <v>0</v>
      </c>
      <c r="G79" s="7">
        <f>$B79*('NEB CEF End-Use Demand'!Q$24/'NEB CEF End-Use Demand'!$L$24)</f>
        <v>0</v>
      </c>
      <c r="H79" s="7">
        <f>$B79*('NEB CEF End-Use Demand'!R$24/'NEB CEF End-Use Demand'!$L$24)</f>
        <v>0</v>
      </c>
      <c r="I79" s="7">
        <f>$B79*('NEB CEF End-Use Demand'!S$24/'NEB CEF End-Use Demand'!$L$24)</f>
        <v>0</v>
      </c>
      <c r="J79" s="7">
        <f>$B79*('NEB CEF End-Use Demand'!T$24/'NEB CEF End-Use Demand'!$L$24)</f>
        <v>0</v>
      </c>
      <c r="K79" s="7">
        <f>$B79*('NEB CEF End-Use Demand'!U$24/'NEB CEF End-Use Demand'!$L$24)</f>
        <v>0</v>
      </c>
      <c r="L79" s="7">
        <f>$B79*('NEB CEF End-Use Demand'!V$24/'NEB CEF End-Use Demand'!$L$24)</f>
        <v>0</v>
      </c>
      <c r="M79" s="7">
        <f>$B79*('NEB CEF End-Use Demand'!W$24/'NEB CEF End-Use Demand'!$L$24)</f>
        <v>0</v>
      </c>
      <c r="N79" s="7">
        <f>$B79*('NEB CEF End-Use Demand'!X$24/'NEB CEF End-Use Demand'!$L$24)</f>
        <v>0</v>
      </c>
      <c r="O79" s="7">
        <f>$B79*('NEB CEF End-Use Demand'!Y$24/'NEB CEF End-Use Demand'!$L$24)</f>
        <v>0</v>
      </c>
      <c r="P79" s="7">
        <f>$B79*('NEB CEF End-Use Demand'!Z$24/'NEB CEF End-Use Demand'!$L$24)</f>
        <v>0</v>
      </c>
      <c r="Q79" s="7">
        <f>$B79*('NEB CEF End-Use Demand'!AA$24/'NEB CEF End-Use Demand'!$L$24)</f>
        <v>0</v>
      </c>
      <c r="R79" s="7">
        <f>$B79*('NEB CEF End-Use Demand'!AB$24/'NEB CEF End-Use Demand'!$L$24)</f>
        <v>0</v>
      </c>
      <c r="S79" s="7">
        <f>$B79*('NEB CEF End-Use Demand'!AC$24/'NEB CEF End-Use Demand'!$L$24)</f>
        <v>0</v>
      </c>
      <c r="T79" s="7">
        <f>$B79*('NEB CEF End-Use Demand'!AD$24/'NEB CEF End-Use Demand'!$L$24)</f>
        <v>0</v>
      </c>
      <c r="U79" s="7">
        <f>$B79*('NEB CEF End-Use Demand'!AE$24/'NEB CEF End-Use Demand'!$L$24)</f>
        <v>0</v>
      </c>
      <c r="V79" s="7">
        <f>$B79*('NEB CEF End-Use Demand'!AF$24/'NEB CEF End-Use Demand'!$L$24)</f>
        <v>0</v>
      </c>
      <c r="W79" s="7">
        <f>$B79*('NEB CEF End-Use Demand'!AG$24/'NEB CEF End-Use Demand'!$L$24)</f>
        <v>0</v>
      </c>
      <c r="X79" s="7">
        <f>$B79*('NEB CEF End-Use Demand'!AH$24/'NEB CEF End-Use Demand'!$L$24)</f>
        <v>0</v>
      </c>
      <c r="Y79" s="7">
        <f>$B79*('NEB CEF End-Use Demand'!AI$24/'NEB CEF End-Use Demand'!$L$24)</f>
        <v>0</v>
      </c>
      <c r="Z79" s="7">
        <f>$B79*('NEB CEF End-Use Demand'!AJ$24/'NEB CEF End-Use Demand'!$L$24)</f>
        <v>0</v>
      </c>
      <c r="AA79" s="7">
        <f>$B79*('NEB CEF End-Use Demand'!AK$24/'NEB CEF End-Use Demand'!$L$24)</f>
        <v>0</v>
      </c>
      <c r="AB79" s="7">
        <f t="shared" si="3"/>
        <v>0</v>
      </c>
      <c r="AC79" s="7">
        <f t="shared" si="3"/>
        <v>0</v>
      </c>
      <c r="AD79" s="7">
        <f t="shared" si="3"/>
        <v>0</v>
      </c>
      <c r="AE79" s="7">
        <f t="shared" si="3"/>
        <v>0</v>
      </c>
      <c r="AF79" s="7">
        <f t="shared" si="3"/>
        <v>0</v>
      </c>
      <c r="AG79" s="7">
        <f t="shared" si="3"/>
        <v>0</v>
      </c>
      <c r="AH79" s="7">
        <f t="shared" si="3"/>
        <v>0</v>
      </c>
      <c r="AI79" s="7">
        <f t="shared" si="3"/>
        <v>0</v>
      </c>
      <c r="AJ79" s="7">
        <f t="shared" si="3"/>
        <v>0</v>
      </c>
      <c r="AK79" s="7">
        <f t="shared" si="3"/>
        <v>0</v>
      </c>
    </row>
    <row r="80" spans="1:37" s="7" customFormat="1" x14ac:dyDescent="0.35">
      <c r="A80" s="5" t="s">
        <v>79</v>
      </c>
      <c r="B80" s="7">
        <f>C59</f>
        <v>356957872797017.94</v>
      </c>
      <c r="C80" s="7">
        <f>$B80*('NEB CEF End-Use Demand'!M$20/'NEB CEF End-Use Demand'!$L$20)</f>
        <v>361155193290138.63</v>
      </c>
      <c r="D80" s="7">
        <f>$B80*('NEB CEF End-Use Demand'!N$20/'NEB CEF End-Use Demand'!$L$20)</f>
        <v>364640928736514.06</v>
      </c>
      <c r="E80" s="7">
        <f>$B80*('NEB CEF End-Use Demand'!O$20/'NEB CEF End-Use Demand'!$L$20)</f>
        <v>367719307525694.69</v>
      </c>
      <c r="F80" s="7">
        <f>$B80*('NEB CEF End-Use Demand'!P$20/'NEB CEF End-Use Demand'!$L$20)</f>
        <v>370493457925324.81</v>
      </c>
      <c r="G80" s="7">
        <f>$B80*('NEB CEF End-Use Demand'!Q$20/'NEB CEF End-Use Demand'!$L$20)</f>
        <v>373246982671426.13</v>
      </c>
      <c r="H80" s="7">
        <f>$B80*('NEB CEF End-Use Demand'!R$20/'NEB CEF End-Use Demand'!$L$20)</f>
        <v>375850971429443.25</v>
      </c>
      <c r="I80" s="7">
        <f>$B80*('NEB CEF End-Use Demand'!S$20/'NEB CEF End-Use Demand'!$L$20)</f>
        <v>378320893439522.94</v>
      </c>
      <c r="J80" s="7">
        <f>$B80*('NEB CEF End-Use Demand'!T$20/'NEB CEF End-Use Demand'!$L$20)</f>
        <v>380661905115047.19</v>
      </c>
      <c r="K80" s="7">
        <f>$B80*('NEB CEF End-Use Demand'!U$20/'NEB CEF End-Use Demand'!$L$20)</f>
        <v>382910101349691.69</v>
      </c>
      <c r="L80" s="7">
        <f>$B80*('NEB CEF End-Use Demand'!V$20/'NEB CEF End-Use Demand'!$L$20)</f>
        <v>385070638556838.56</v>
      </c>
      <c r="M80" s="7">
        <f>$B80*('NEB CEF End-Use Demand'!W$20/'NEB CEF End-Use Demand'!$L$20)</f>
        <v>387122891082959</v>
      </c>
      <c r="N80" s="7">
        <f>$B80*('NEB CEF End-Use Demand'!X$20/'NEB CEF End-Use Demand'!$L$20)</f>
        <v>389072015341435.13</v>
      </c>
      <c r="O80" s="7">
        <f>$B80*('NEB CEF End-Use Demand'!Y$20/'NEB CEF End-Use Demand'!$L$20)</f>
        <v>390918011332267.13</v>
      </c>
      <c r="P80" s="7">
        <f>$B80*('NEB CEF End-Use Demand'!Z$20/'NEB CEF End-Use Demand'!$L$20)</f>
        <v>392655722642072.63</v>
      </c>
      <c r="Q80" s="7">
        <f>$B80*('NEB CEF End-Use Demand'!AA$20/'NEB CEF End-Use Demand'!$L$20)</f>
        <v>394290305684233.88</v>
      </c>
      <c r="R80" s="7">
        <f>$B80*('NEB CEF End-Use Demand'!AB$20/'NEB CEF End-Use Demand'!$L$20)</f>
        <v>395816604045368.63</v>
      </c>
      <c r="S80" s="7">
        <f>$B80*('NEB CEF End-Use Demand'!AC$20/'NEB CEF End-Use Demand'!$L$20)</f>
        <v>397229461312094.81</v>
      </c>
      <c r="T80" s="7">
        <f>$B80*('NEB CEF End-Use Demand'!AD$20/'NEB CEF End-Use Demand'!$L$20)</f>
        <v>398549503137941.06</v>
      </c>
      <c r="U80" s="7">
        <f>$B80*('NEB CEF End-Use Demand'!AE$20/'NEB CEF End-Use Demand'!$L$20)</f>
        <v>399771573109525.31</v>
      </c>
      <c r="V80" s="7">
        <f>$B80*('NEB CEF End-Use Demand'!AF$20/'NEB CEF End-Use Demand'!$L$20)</f>
        <v>400900827640229.88</v>
      </c>
      <c r="W80" s="7">
        <f>$B80*('NEB CEF End-Use Demand'!AG$20/'NEB CEF End-Use Demand'!$L$20)</f>
        <v>401932110316672.31</v>
      </c>
      <c r="X80" s="7">
        <f>$B80*('NEB CEF End-Use Demand'!AH$20/'NEB CEF End-Use Demand'!$L$20)</f>
        <v>402880890378999.38</v>
      </c>
      <c r="Y80" s="7">
        <f>$B80*('NEB CEF End-Use Demand'!AI$20/'NEB CEF End-Use Demand'!$L$20)</f>
        <v>403736855000446.56</v>
      </c>
      <c r="Z80" s="7">
        <f>$B80*('NEB CEF End-Use Demand'!AJ$20/'NEB CEF End-Use Demand'!$L$20)</f>
        <v>404510317007778.38</v>
      </c>
      <c r="AA80" s="7">
        <f>$B80*('NEB CEF End-Use Demand'!AK$20/'NEB CEF End-Use Demand'!$L$20)</f>
        <v>405206432814377</v>
      </c>
      <c r="AB80" s="7">
        <f t="shared" si="3"/>
        <v>406779138895951.75</v>
      </c>
      <c r="AC80" s="7">
        <f t="shared" si="3"/>
        <v>407820171881335.25</v>
      </c>
      <c r="AD80" s="7">
        <f t="shared" si="3"/>
        <v>408861204866718.5</v>
      </c>
      <c r="AE80" s="7">
        <f t="shared" si="3"/>
        <v>409902237852101.75</v>
      </c>
      <c r="AF80" s="7">
        <f t="shared" si="3"/>
        <v>410943270837485.25</v>
      </c>
      <c r="AG80" s="7">
        <f t="shared" si="3"/>
        <v>411984303822868.5</v>
      </c>
      <c r="AH80" s="7">
        <f t="shared" si="3"/>
        <v>413025336808252</v>
      </c>
      <c r="AI80" s="7">
        <f t="shared" si="3"/>
        <v>414066369793635.25</v>
      </c>
      <c r="AJ80" s="7">
        <f t="shared" si="3"/>
        <v>415107402779018.5</v>
      </c>
      <c r="AK80" s="7">
        <f t="shared" si="3"/>
        <v>416148435764402</v>
      </c>
    </row>
    <row r="81" spans="1:37" s="7" customFormat="1" x14ac:dyDescent="0.35">
      <c r="A81" s="5" t="s">
        <v>667</v>
      </c>
      <c r="B81" s="7">
        <f>D59</f>
        <v>53511169841890.297</v>
      </c>
      <c r="C81" s="7">
        <f>$B81*('NEB CEF End-Use Demand'!M$21/'NEB CEF End-Use Demand'!$L$21)</f>
        <v>52653200579873.234</v>
      </c>
      <c r="D81" s="7">
        <f>$B81*('NEB CEF End-Use Demand'!N$21/'NEB CEF End-Use Demand'!$L$21)</f>
        <v>51745493969333.445</v>
      </c>
      <c r="E81" s="7">
        <f>$B81*('NEB CEF End-Use Demand'!O$21/'NEB CEF End-Use Demand'!$L$21)</f>
        <v>50819135853097.625</v>
      </c>
      <c r="F81" s="7">
        <f>$B81*('NEB CEF End-Use Demand'!P$21/'NEB CEF End-Use Demand'!$L$21)</f>
        <v>49861691894035.109</v>
      </c>
      <c r="G81" s="7">
        <f>$B81*('NEB CEF End-Use Demand'!Q$21/'NEB CEF End-Use Demand'!$L$21)</f>
        <v>48823424743623.164</v>
      </c>
      <c r="H81" s="7">
        <f>$B81*('NEB CEF End-Use Demand'!R$21/'NEB CEF End-Use Demand'!$L$21)</f>
        <v>47772723256080.523</v>
      </c>
      <c r="I81" s="7">
        <f>$B81*('NEB CEF End-Use Demand'!S$21/'NEB CEF End-Use Demand'!$L$21)</f>
        <v>46722021768537.891</v>
      </c>
      <c r="J81" s="7">
        <f>$B81*('NEB CEF End-Use Demand'!T$21/'NEB CEF End-Use Demand'!$L$21)</f>
        <v>45671320280995.25</v>
      </c>
      <c r="K81" s="7">
        <f>$B81*('NEB CEF End-Use Demand'!U$21/'NEB CEF End-Use Demand'!$L$21)</f>
        <v>44614401624887.281</v>
      </c>
      <c r="L81" s="7">
        <f>$B81*('NEB CEF End-Use Demand'!V$21/'NEB CEF End-Use Demand'!$L$21)</f>
        <v>43569917305909.984</v>
      </c>
      <c r="M81" s="7">
        <f>$B81*('NEB CEF End-Use Demand'!W$21/'NEB CEF End-Use Demand'!$L$21)</f>
        <v>42537867324063.375</v>
      </c>
      <c r="N81" s="7">
        <f>$B81*('NEB CEF End-Use Demand'!X$21/'NEB CEF End-Use Demand'!$L$21)</f>
        <v>41505817342216.758</v>
      </c>
      <c r="O81" s="7">
        <f>$B81*('NEB CEF End-Use Demand'!Y$21/'NEB CEF End-Use Demand'!$L$21)</f>
        <v>40486201697500.836</v>
      </c>
      <c r="P81" s="7">
        <f>$B81*('NEB CEF End-Use Demand'!Z$21/'NEB CEF End-Use Demand'!$L$21)</f>
        <v>39485237558480.922</v>
      </c>
      <c r="Q81" s="7">
        <f>$B81*('NEB CEF End-Use Demand'!AA$21/'NEB CEF End-Use Demand'!$L$21)</f>
        <v>38502924925157.039</v>
      </c>
      <c r="R81" s="7">
        <f>$B81*('NEB CEF End-Use Demand'!AB$21/'NEB CEF End-Use Demand'!$L$21)</f>
        <v>37533046628963.836</v>
      </c>
      <c r="S81" s="7">
        <f>$B81*('NEB CEF End-Use Demand'!AC$21/'NEB CEF End-Use Demand'!$L$21)</f>
        <v>36588037007032</v>
      </c>
      <c r="T81" s="7">
        <f>$B81*('NEB CEF End-Use Demand'!AD$21/'NEB CEF End-Use Demand'!$L$21)</f>
        <v>35661678890796.18</v>
      </c>
      <c r="U81" s="7">
        <f>$B81*('NEB CEF End-Use Demand'!AE$21/'NEB CEF End-Use Demand'!$L$21)</f>
        <v>34753972280256.391</v>
      </c>
      <c r="V81" s="7">
        <f>$B81*('NEB CEF End-Use Demand'!AF$21/'NEB CEF End-Use Demand'!$L$21)</f>
        <v>33871134343977.969</v>
      </c>
      <c r="W81" s="7">
        <f>$B81*('NEB CEF End-Use Demand'!AG$21/'NEB CEF End-Use Demand'!$L$21)</f>
        <v>33006947913395.566</v>
      </c>
      <c r="X81" s="7">
        <f>$B81*('NEB CEF End-Use Demand'!AH$21/'NEB CEF End-Use Demand'!$L$21)</f>
        <v>32167630157074.523</v>
      </c>
      <c r="Y81" s="7">
        <f>$B81*('NEB CEF End-Use Demand'!AI$21/'NEB CEF End-Use Demand'!$L$21)</f>
        <v>31353181075014.848</v>
      </c>
      <c r="Z81" s="7">
        <f>$B81*('NEB CEF End-Use Demand'!AJ$21/'NEB CEF End-Use Demand'!$L$21)</f>
        <v>30563600667216.531</v>
      </c>
      <c r="AA81" s="7">
        <f>$B81*('NEB CEF End-Use Demand'!AK$21/'NEB CEF End-Use Demand'!$L$21)</f>
        <v>29792671765114.25</v>
      </c>
      <c r="AB81" s="7">
        <f t="shared" si="3"/>
        <v>28795852405138</v>
      </c>
      <c r="AC81" s="7">
        <f t="shared" si="3"/>
        <v>27935245556457</v>
      </c>
      <c r="AD81" s="7">
        <f t="shared" si="3"/>
        <v>27074638707775.75</v>
      </c>
      <c r="AE81" s="7">
        <f t="shared" si="3"/>
        <v>26214031859094.5</v>
      </c>
      <c r="AF81" s="7">
        <f t="shared" si="3"/>
        <v>25353425010413.5</v>
      </c>
      <c r="AG81" s="7">
        <f t="shared" si="3"/>
        <v>24492818161732.25</v>
      </c>
      <c r="AH81" s="7">
        <f t="shared" si="3"/>
        <v>23632211313051.25</v>
      </c>
      <c r="AI81" s="7">
        <f t="shared" si="3"/>
        <v>22771604464370</v>
      </c>
      <c r="AJ81" s="7">
        <f t="shared" si="3"/>
        <v>21910997615688.75</v>
      </c>
      <c r="AK81" s="7">
        <f t="shared" si="3"/>
        <v>21050390767007.75</v>
      </c>
    </row>
    <row r="82" spans="1:37" s="7" customFormat="1" x14ac:dyDescent="0.35">
      <c r="A82" s="5" t="s">
        <v>668</v>
      </c>
      <c r="B82" s="7">
        <f>F59</f>
        <v>0</v>
      </c>
      <c r="C82" s="7">
        <f>$B82*('NEB CEF End-Use Demand'!M$20/'NEB CEF End-Use Demand'!$L$20)</f>
        <v>0</v>
      </c>
      <c r="D82" s="7">
        <f>$B82*('NEB CEF End-Use Demand'!N$20/'NEB CEF End-Use Demand'!$L$20)</f>
        <v>0</v>
      </c>
      <c r="E82" s="7">
        <f>$B82*('NEB CEF End-Use Demand'!O$20/'NEB CEF End-Use Demand'!$L$20)</f>
        <v>0</v>
      </c>
      <c r="F82" s="7">
        <f>$B82*('NEB CEF End-Use Demand'!P$20/'NEB CEF End-Use Demand'!$L$20)</f>
        <v>0</v>
      </c>
      <c r="G82" s="7">
        <f>$B82*('NEB CEF End-Use Demand'!Q$20/'NEB CEF End-Use Demand'!$L$20)</f>
        <v>0</v>
      </c>
      <c r="H82" s="7">
        <f>$B82*('NEB CEF End-Use Demand'!R$20/'NEB CEF End-Use Demand'!$L$20)</f>
        <v>0</v>
      </c>
      <c r="I82" s="7">
        <f>$B82*('NEB CEF End-Use Demand'!S$20/'NEB CEF End-Use Demand'!$L$20)</f>
        <v>0</v>
      </c>
      <c r="J82" s="7">
        <f>$B82*('NEB CEF End-Use Demand'!T$20/'NEB CEF End-Use Demand'!$L$20)</f>
        <v>0</v>
      </c>
      <c r="K82" s="7">
        <f>$B82*('NEB CEF End-Use Demand'!U$20/'NEB CEF End-Use Demand'!$L$20)</f>
        <v>0</v>
      </c>
      <c r="L82" s="7">
        <f>$B82*('NEB CEF End-Use Demand'!V$20/'NEB CEF End-Use Demand'!$L$20)</f>
        <v>0</v>
      </c>
      <c r="M82" s="7">
        <f>$B82*('NEB CEF End-Use Demand'!W$20/'NEB CEF End-Use Demand'!$L$20)</f>
        <v>0</v>
      </c>
      <c r="N82" s="7">
        <f>$B82*('NEB CEF End-Use Demand'!X$20/'NEB CEF End-Use Demand'!$L$20)</f>
        <v>0</v>
      </c>
      <c r="O82" s="7">
        <f>$B82*('NEB CEF End-Use Demand'!Y$20/'NEB CEF End-Use Demand'!$L$20)</f>
        <v>0</v>
      </c>
      <c r="P82" s="7">
        <f>$B82*('NEB CEF End-Use Demand'!Z$20/'NEB CEF End-Use Demand'!$L$20)</f>
        <v>0</v>
      </c>
      <c r="Q82" s="7">
        <f>$B82*('NEB CEF End-Use Demand'!AA$20/'NEB CEF End-Use Demand'!$L$20)</f>
        <v>0</v>
      </c>
      <c r="R82" s="7">
        <f>$B82*('NEB CEF End-Use Demand'!AB$20/'NEB CEF End-Use Demand'!$L$20)</f>
        <v>0</v>
      </c>
      <c r="S82" s="7">
        <f>$B82*('NEB CEF End-Use Demand'!AC$20/'NEB CEF End-Use Demand'!$L$20)</f>
        <v>0</v>
      </c>
      <c r="T82" s="7">
        <f>$B82*('NEB CEF End-Use Demand'!AD$20/'NEB CEF End-Use Demand'!$L$20)</f>
        <v>0</v>
      </c>
      <c r="U82" s="7">
        <f>$B82*('NEB CEF End-Use Demand'!AE$20/'NEB CEF End-Use Demand'!$L$20)</f>
        <v>0</v>
      </c>
      <c r="V82" s="7">
        <f>$B82*('NEB CEF End-Use Demand'!AF$20/'NEB CEF End-Use Demand'!$L$20)</f>
        <v>0</v>
      </c>
      <c r="W82" s="7">
        <f>$B82*('NEB CEF End-Use Demand'!AG$20/'NEB CEF End-Use Demand'!$L$20)</f>
        <v>0</v>
      </c>
      <c r="X82" s="7">
        <f>$B82*('NEB CEF End-Use Demand'!AH$20/'NEB CEF End-Use Demand'!$L$20)</f>
        <v>0</v>
      </c>
      <c r="Y82" s="7">
        <f>$B82*('NEB CEF End-Use Demand'!AI$20/'NEB CEF End-Use Demand'!$L$20)</f>
        <v>0</v>
      </c>
      <c r="Z82" s="7">
        <f>$B82*('NEB CEF End-Use Demand'!AJ$20/'NEB CEF End-Use Demand'!$L$20)</f>
        <v>0</v>
      </c>
      <c r="AA82" s="7">
        <f>$B82*('NEB CEF End-Use Demand'!AK$20/'NEB CEF End-Use Demand'!$L$20)</f>
        <v>0</v>
      </c>
      <c r="AB82" s="7">
        <f t="shared" si="3"/>
        <v>0</v>
      </c>
      <c r="AC82" s="7">
        <f t="shared" si="3"/>
        <v>0</v>
      </c>
      <c r="AD82" s="7">
        <f t="shared" si="3"/>
        <v>0</v>
      </c>
      <c r="AE82" s="7">
        <f t="shared" si="3"/>
        <v>0</v>
      </c>
      <c r="AF82" s="7">
        <f t="shared" si="3"/>
        <v>0</v>
      </c>
      <c r="AG82" s="7">
        <f t="shared" si="3"/>
        <v>0</v>
      </c>
      <c r="AH82" s="7">
        <f t="shared" si="3"/>
        <v>0</v>
      </c>
      <c r="AI82" s="7">
        <f t="shared" si="3"/>
        <v>0</v>
      </c>
      <c r="AJ82" s="7">
        <f t="shared" si="3"/>
        <v>0</v>
      </c>
      <c r="AK82" s="7">
        <f t="shared" si="3"/>
        <v>0</v>
      </c>
    </row>
    <row r="83" spans="1:37" s="7" customFormat="1" x14ac:dyDescent="0.35">
      <c r="A83" s="5" t="s">
        <v>81</v>
      </c>
      <c r="B83" s="7">
        <f>E59</f>
        <v>124824465994502.78</v>
      </c>
      <c r="C83" s="7">
        <f>$B83*('NEB CEF End-Use Demand'!M$23/'NEB CEF End-Use Demand'!$L$23)</f>
        <v>125616623955716.91</v>
      </c>
      <c r="D83" s="7">
        <f>$B83*('NEB CEF End-Use Demand'!N$23/'NEB CEF End-Use Demand'!$L$23)</f>
        <v>126093320781934.27</v>
      </c>
      <c r="E83" s="7">
        <f>$B83*('NEB CEF End-Use Demand'!O$23/'NEB CEF End-Use Demand'!$L$23)</f>
        <v>126303628205265.44</v>
      </c>
      <c r="F83" s="7">
        <f>$B83*('NEB CEF End-Use Demand'!P$23/'NEB CEF End-Use Demand'!$L$23)</f>
        <v>126387751174597.92</v>
      </c>
      <c r="G83" s="7">
        <f>$B83*('NEB CEF End-Use Demand'!Q$23/'NEB CEF End-Use Demand'!$L$23)</f>
        <v>126752284041705.33</v>
      </c>
      <c r="H83" s="7">
        <f>$B83*('NEB CEF End-Use Demand'!R$23/'NEB CEF End-Use Demand'!$L$23)</f>
        <v>126969601712480.88</v>
      </c>
      <c r="I83" s="7">
        <f>$B83*('NEB CEF End-Use Demand'!S$23/'NEB CEF End-Use Demand'!$L$23)</f>
        <v>127060734929257.72</v>
      </c>
      <c r="J83" s="7">
        <f>$B83*('NEB CEF End-Use Demand'!T$23/'NEB CEF End-Use Demand'!$L$23)</f>
        <v>127046714434368.97</v>
      </c>
      <c r="K83" s="7">
        <f>$B83*('NEB CEF End-Use Demand'!U$23/'NEB CEF End-Use Demand'!$L$23)</f>
        <v>126934550475259</v>
      </c>
      <c r="L83" s="7">
        <f>$B83*('NEB CEF End-Use Demand'!V$23/'NEB CEF End-Use Demand'!$L$23)</f>
        <v>126731253299372.19</v>
      </c>
      <c r="M83" s="7">
        <f>$B83*('NEB CEF End-Use Demand'!W$23/'NEB CEF End-Use Demand'!$L$23)</f>
        <v>126436822906708.53</v>
      </c>
      <c r="N83" s="7">
        <f>$B83*('NEB CEF End-Use Demand'!X$23/'NEB CEF End-Use Demand'!$L$23)</f>
        <v>126044249049823.66</v>
      </c>
      <c r="O83" s="7">
        <f>$B83*('NEB CEF End-Use Demand'!Y$23/'NEB CEF End-Use Demand'!$L$23)</f>
        <v>125567552223606.31</v>
      </c>
      <c r="P83" s="7">
        <f>$B83*('NEB CEF End-Use Demand'!Z$23/'NEB CEF End-Use Demand'!$L$23)</f>
        <v>124999722180612.11</v>
      </c>
      <c r="Q83" s="7">
        <f>$B83*('NEB CEF End-Use Demand'!AA$23/'NEB CEF End-Use Demand'!$L$23)</f>
        <v>124347769168285.42</v>
      </c>
      <c r="R83" s="7">
        <f>$B83*('NEB CEF End-Use Demand'!AB$23/'NEB CEF End-Use Demand'!$L$23)</f>
        <v>123653754671292.5</v>
      </c>
      <c r="S83" s="7">
        <f>$B83*('NEB CEF End-Use Demand'!AC$23/'NEB CEF End-Use Demand'!$L$23)</f>
        <v>122910668442189</v>
      </c>
      <c r="T83" s="7">
        <f>$B83*('NEB CEF End-Use Demand'!AD$23/'NEB CEF End-Use Demand'!$L$23)</f>
        <v>122125520728419.25</v>
      </c>
      <c r="U83" s="7">
        <f>$B83*('NEB CEF End-Use Demand'!AE$23/'NEB CEF End-Use Demand'!$L$23)</f>
        <v>121305321777427.61</v>
      </c>
      <c r="V83" s="7">
        <f>$B83*('NEB CEF End-Use Demand'!AF$23/'NEB CEF End-Use Demand'!$L$23)</f>
        <v>120436051094325.39</v>
      </c>
      <c r="W83" s="7">
        <f>$B83*('NEB CEF End-Use Demand'!AG$23/'NEB CEF End-Use Demand'!$L$23)</f>
        <v>119538739421445.67</v>
      </c>
      <c r="X83" s="7">
        <f>$B83*('NEB CEF End-Use Demand'!AH$23/'NEB CEF End-Use Demand'!$L$23)</f>
        <v>118599366263899.7</v>
      </c>
      <c r="Y83" s="7">
        <f>$B83*('NEB CEF End-Use Demand'!AI$23/'NEB CEF End-Use Demand'!$L$23)</f>
        <v>117638962364020.63</v>
      </c>
      <c r="Z83" s="7">
        <f>$B83*('NEB CEF End-Use Demand'!AJ$23/'NEB CEF End-Use Demand'!$L$23)</f>
        <v>116636496979475.3</v>
      </c>
      <c r="AA83" s="7">
        <f>$B83*('NEB CEF End-Use Demand'!AK$23/'NEB CEF End-Use Demand'!$L$23)</f>
        <v>115620011100041.25</v>
      </c>
      <c r="AB83" s="7">
        <f t="shared" si="3"/>
        <v>114924127203730</v>
      </c>
      <c r="AC83" s="7">
        <f t="shared" si="3"/>
        <v>114029152279998.25</v>
      </c>
      <c r="AD83" s="7">
        <f t="shared" si="3"/>
        <v>113134177356266.75</v>
      </c>
      <c r="AE83" s="7">
        <f t="shared" si="3"/>
        <v>112239202432535.25</v>
      </c>
      <c r="AF83" s="7">
        <f t="shared" si="3"/>
        <v>111344227508803.5</v>
      </c>
      <c r="AG83" s="7">
        <f t="shared" si="3"/>
        <v>110449252585072</v>
      </c>
      <c r="AH83" s="7">
        <f t="shared" si="3"/>
        <v>109554277661340.25</v>
      </c>
      <c r="AI83" s="7">
        <f t="shared" si="3"/>
        <v>108659302737608.75</v>
      </c>
      <c r="AJ83" s="7">
        <f t="shared" si="3"/>
        <v>107764327813877.25</v>
      </c>
      <c r="AK83" s="7">
        <f t="shared" si="3"/>
        <v>106869352890145.5</v>
      </c>
    </row>
    <row r="84" spans="1:37" s="7" customFormat="1" x14ac:dyDescent="0.35">
      <c r="A84" s="1"/>
    </row>
    <row r="85" spans="1:37" s="7" customFormat="1" x14ac:dyDescent="0.35">
      <c r="A85" s="1" t="s">
        <v>676</v>
      </c>
    </row>
    <row r="86" spans="1:37" s="7" customFormat="1" x14ac:dyDescent="0.35">
      <c r="A86" s="5"/>
      <c r="B86" s="7">
        <v>2015</v>
      </c>
      <c r="C86" s="7">
        <v>2016</v>
      </c>
      <c r="D86" s="7">
        <v>2017</v>
      </c>
      <c r="E86" s="7">
        <v>2018</v>
      </c>
      <c r="F86" s="7">
        <v>2019</v>
      </c>
      <c r="G86" s="7">
        <v>2020</v>
      </c>
      <c r="H86" s="7">
        <v>2021</v>
      </c>
      <c r="I86" s="7">
        <v>2022</v>
      </c>
      <c r="J86" s="7">
        <v>2023</v>
      </c>
      <c r="K86" s="7">
        <v>2024</v>
      </c>
      <c r="L86" s="7">
        <v>2025</v>
      </c>
      <c r="M86" s="7">
        <v>2026</v>
      </c>
      <c r="N86" s="7">
        <v>2027</v>
      </c>
      <c r="O86" s="7">
        <v>2028</v>
      </c>
      <c r="P86" s="7">
        <v>2029</v>
      </c>
      <c r="Q86" s="7">
        <v>2030</v>
      </c>
      <c r="R86" s="7">
        <v>2031</v>
      </c>
      <c r="S86" s="7">
        <v>2032</v>
      </c>
      <c r="T86" s="7">
        <v>2033</v>
      </c>
      <c r="U86" s="7">
        <v>2034</v>
      </c>
      <c r="V86" s="7">
        <v>2035</v>
      </c>
      <c r="W86" s="7">
        <v>2036</v>
      </c>
      <c r="X86" s="7">
        <v>2037</v>
      </c>
      <c r="Y86" s="7">
        <v>2038</v>
      </c>
      <c r="Z86" s="7">
        <v>2039</v>
      </c>
      <c r="AA86" s="7">
        <v>2040</v>
      </c>
      <c r="AB86" s="7">
        <v>2041</v>
      </c>
      <c r="AC86" s="7">
        <v>2042</v>
      </c>
      <c r="AD86" s="7">
        <v>2043</v>
      </c>
      <c r="AE86" s="7">
        <v>2044</v>
      </c>
      <c r="AF86" s="7">
        <v>2045</v>
      </c>
      <c r="AG86" s="7">
        <v>2046</v>
      </c>
      <c r="AH86" s="7">
        <v>2047</v>
      </c>
      <c r="AI86" s="7">
        <v>2048</v>
      </c>
      <c r="AJ86" s="7">
        <v>2049</v>
      </c>
      <c r="AK86" s="7">
        <v>2050</v>
      </c>
    </row>
    <row r="87" spans="1:37" s="7" customFormat="1" x14ac:dyDescent="0.35">
      <c r="A87" s="5" t="s">
        <v>78</v>
      </c>
      <c r="B87" s="7">
        <f>B60</f>
        <v>17081443010046.17</v>
      </c>
      <c r="C87" s="7">
        <f>$B87*('NEB CEF End-Use Demand'!M$19/'NEB CEF End-Use Demand'!$L$19)</f>
        <v>17156335236231.223</v>
      </c>
      <c r="D87" s="7">
        <f>$B87*('NEB CEF End-Use Demand'!N$19/'NEB CEF End-Use Demand'!$L$19)</f>
        <v>17228821286474.588</v>
      </c>
      <c r="E87" s="7">
        <f>$B87*('NEB CEF End-Use Demand'!O$19/'NEB CEF End-Use Demand'!$L$19)</f>
        <v>17294991124871.02</v>
      </c>
      <c r="F87" s="7">
        <f>$B87*('NEB CEF End-Use Demand'!P$19/'NEB CEF End-Use Demand'!$L$19)</f>
        <v>17359055559318.473</v>
      </c>
      <c r="G87" s="7">
        <f>$B87*('NEB CEF End-Use Demand'!Q$19/'NEB CEF End-Use Demand'!$L$19)</f>
        <v>17422217677787.797</v>
      </c>
      <c r="H87" s="7">
        <f>$B87*('NEB CEF End-Use Demand'!R$19/'NEB CEF End-Use Demand'!$L$19)</f>
        <v>17490492920133.205</v>
      </c>
      <c r="I87" s="7">
        <f>$B87*('NEB CEF End-Use Demand'!S$19/'NEB CEF End-Use Demand'!$L$19)</f>
        <v>17560572794434.883</v>
      </c>
      <c r="J87" s="7">
        <f>$B87*('NEB CEF End-Use Demand'!T$19/'NEB CEF End-Use Demand'!$L$19)</f>
        <v>17631855756707.398</v>
      </c>
      <c r="K87" s="7">
        <f>$B87*('NEB CEF End-Use Demand'!U$19/'NEB CEF End-Use Demand'!$L$19)</f>
        <v>17704642578943.477</v>
      </c>
      <c r="L87" s="7">
        <f>$B87*('NEB CEF End-Use Demand'!V$19/'NEB CEF End-Use Demand'!$L$19)</f>
        <v>17778632489150.395</v>
      </c>
      <c r="M87" s="7">
        <f>$B87*('NEB CEF End-Use Demand'!W$19/'NEB CEF End-Use Demand'!$L$19)</f>
        <v>17854126259320.867</v>
      </c>
      <c r="N87" s="7">
        <f>$B87*('NEB CEF End-Use Demand'!X$19/'NEB CEF End-Use Demand'!$L$19)</f>
        <v>17930522345469.477</v>
      </c>
      <c r="O87" s="7">
        <f>$B87*('NEB CEF End-Use Demand'!Y$19/'NEB CEF End-Use Demand'!$L$19)</f>
        <v>18008422291581.637</v>
      </c>
      <c r="P87" s="7">
        <f>$B87*('NEB CEF End-Use Demand'!Z$19/'NEB CEF End-Use Demand'!$L$19)</f>
        <v>18086322237693.805</v>
      </c>
      <c r="Q87" s="7">
        <f>$B87*('NEB CEF End-Use Demand'!AA$19/'NEB CEF End-Use Demand'!$L$19)</f>
        <v>18165425271776.809</v>
      </c>
      <c r="R87" s="7">
        <f>$B87*('NEB CEF End-Use Demand'!AB$19/'NEB CEF End-Use Demand'!$L$19)</f>
        <v>18245731393830.66</v>
      </c>
      <c r="S87" s="7">
        <f>$B87*('NEB CEF End-Use Demand'!AC$19/'NEB CEF End-Use Demand'!$L$19)</f>
        <v>18325736743891.801</v>
      </c>
      <c r="T87" s="7">
        <f>$B87*('NEB CEF End-Use Demand'!AD$19/'NEB CEF End-Use Demand'!$L$19)</f>
        <v>18406644409931.078</v>
      </c>
      <c r="U87" s="7">
        <f>$B87*('NEB CEF End-Use Demand'!AE$19/'NEB CEF End-Use Demand'!$L$19)</f>
        <v>18487852847963.059</v>
      </c>
      <c r="V87" s="7">
        <f>$B87*('NEB CEF End-Use Demand'!AF$19/'NEB CEF End-Use Demand'!$L$19)</f>
        <v>18569662829980.465</v>
      </c>
      <c r="W87" s="7">
        <f>$B87*('NEB CEF End-Use Demand'!AG$19/'NEB CEF End-Use Demand'!$L$19)</f>
        <v>18652074355983.293</v>
      </c>
      <c r="X87" s="7">
        <f>$B87*('NEB CEF End-Use Demand'!AH$19/'NEB CEF End-Use Demand'!$L$19)</f>
        <v>18735087425971.543</v>
      </c>
      <c r="Y87" s="7">
        <f>$B87*('NEB CEF End-Use Demand'!AI$19/'NEB CEF End-Use Demand'!$L$19)</f>
        <v>18818100495959.797</v>
      </c>
      <c r="Z87" s="7">
        <f>$B87*('NEB CEF End-Use Demand'!AJ$19/'NEB CEF End-Use Demand'!$L$19)</f>
        <v>18901113565948.043</v>
      </c>
      <c r="AA87" s="7">
        <f>$B87*('NEB CEF End-Use Demand'!AK$19/'NEB CEF End-Use Demand'!$L$19)</f>
        <v>18984427407929.012</v>
      </c>
      <c r="AB87" s="7">
        <f t="shared" ref="AB87:AK92" si="4">TREND($R87:$AA87,$R$123:$AA$123,AB$123)</f>
        <v>19064553066787.25</v>
      </c>
      <c r="AC87" s="7">
        <f t="shared" si="4"/>
        <v>19146718506614.219</v>
      </c>
      <c r="AD87" s="7">
        <f t="shared" si="4"/>
        <v>19228883946441.188</v>
      </c>
      <c r="AE87" s="7">
        <f t="shared" si="4"/>
        <v>19311049386268.156</v>
      </c>
      <c r="AF87" s="7">
        <f t="shared" si="4"/>
        <v>19393214826095.125</v>
      </c>
      <c r="AG87" s="7">
        <f t="shared" si="4"/>
        <v>19475380265922.125</v>
      </c>
      <c r="AH87" s="7">
        <f t="shared" si="4"/>
        <v>19557545705749.094</v>
      </c>
      <c r="AI87" s="7">
        <f t="shared" si="4"/>
        <v>19639711145576.063</v>
      </c>
      <c r="AJ87" s="7">
        <f t="shared" si="4"/>
        <v>19721876585403.031</v>
      </c>
      <c r="AK87" s="7">
        <f t="shared" si="4"/>
        <v>19804042025230</v>
      </c>
    </row>
    <row r="88" spans="1:37" s="7" customFormat="1" x14ac:dyDescent="0.35">
      <c r="A88" s="5" t="s">
        <v>666</v>
      </c>
      <c r="B88" s="7">
        <v>0</v>
      </c>
      <c r="C88" s="7">
        <f>$B88*('NEB CEF End-Use Demand'!M$24/'NEB CEF End-Use Demand'!$L$24)</f>
        <v>0</v>
      </c>
      <c r="D88" s="7">
        <f>$B88*('NEB CEF End-Use Demand'!N$24/'NEB CEF End-Use Demand'!$L$24)</f>
        <v>0</v>
      </c>
      <c r="E88" s="7">
        <f>$B88*('NEB CEF End-Use Demand'!O$24/'NEB CEF End-Use Demand'!$L$24)</f>
        <v>0</v>
      </c>
      <c r="F88" s="7">
        <f>$B88*('NEB CEF End-Use Demand'!P$24/'NEB CEF End-Use Demand'!$L$24)</f>
        <v>0</v>
      </c>
      <c r="G88" s="7">
        <f>$B88*('NEB CEF End-Use Demand'!Q$24/'NEB CEF End-Use Demand'!$L$24)</f>
        <v>0</v>
      </c>
      <c r="H88" s="7">
        <f>$B88*('NEB CEF End-Use Demand'!R$24/'NEB CEF End-Use Demand'!$L$24)</f>
        <v>0</v>
      </c>
      <c r="I88" s="7">
        <f>$B88*('NEB CEF End-Use Demand'!S$24/'NEB CEF End-Use Demand'!$L$24)</f>
        <v>0</v>
      </c>
      <c r="J88" s="7">
        <f>$B88*('NEB CEF End-Use Demand'!T$24/'NEB CEF End-Use Demand'!$L$24)</f>
        <v>0</v>
      </c>
      <c r="K88" s="7">
        <f>$B88*('NEB CEF End-Use Demand'!U$24/'NEB CEF End-Use Demand'!$L$24)</f>
        <v>0</v>
      </c>
      <c r="L88" s="7">
        <f>$B88*('NEB CEF End-Use Demand'!V$24/'NEB CEF End-Use Demand'!$L$24)</f>
        <v>0</v>
      </c>
      <c r="M88" s="7">
        <f>$B88*('NEB CEF End-Use Demand'!W$24/'NEB CEF End-Use Demand'!$L$24)</f>
        <v>0</v>
      </c>
      <c r="N88" s="7">
        <f>$B88*('NEB CEF End-Use Demand'!X$24/'NEB CEF End-Use Demand'!$L$24)</f>
        <v>0</v>
      </c>
      <c r="O88" s="7">
        <f>$B88*('NEB CEF End-Use Demand'!Y$24/'NEB CEF End-Use Demand'!$L$24)</f>
        <v>0</v>
      </c>
      <c r="P88" s="7">
        <f>$B88*('NEB CEF End-Use Demand'!Z$24/'NEB CEF End-Use Demand'!$L$24)</f>
        <v>0</v>
      </c>
      <c r="Q88" s="7">
        <f>$B88*('NEB CEF End-Use Demand'!AA$24/'NEB CEF End-Use Demand'!$L$24)</f>
        <v>0</v>
      </c>
      <c r="R88" s="7">
        <f>$B88*('NEB CEF End-Use Demand'!AB$24/'NEB CEF End-Use Demand'!$L$24)</f>
        <v>0</v>
      </c>
      <c r="S88" s="7">
        <f>$B88*('NEB CEF End-Use Demand'!AC$24/'NEB CEF End-Use Demand'!$L$24)</f>
        <v>0</v>
      </c>
      <c r="T88" s="7">
        <f>$B88*('NEB CEF End-Use Demand'!AD$24/'NEB CEF End-Use Demand'!$L$24)</f>
        <v>0</v>
      </c>
      <c r="U88" s="7">
        <f>$B88*('NEB CEF End-Use Demand'!AE$24/'NEB CEF End-Use Demand'!$L$24)</f>
        <v>0</v>
      </c>
      <c r="V88" s="7">
        <f>$B88*('NEB CEF End-Use Demand'!AF$24/'NEB CEF End-Use Demand'!$L$24)</f>
        <v>0</v>
      </c>
      <c r="W88" s="7">
        <f>$B88*('NEB CEF End-Use Demand'!AG$24/'NEB CEF End-Use Demand'!$L$24)</f>
        <v>0</v>
      </c>
      <c r="X88" s="7">
        <f>$B88*('NEB CEF End-Use Demand'!AH$24/'NEB CEF End-Use Demand'!$L$24)</f>
        <v>0</v>
      </c>
      <c r="Y88" s="7">
        <f>$B88*('NEB CEF End-Use Demand'!AI$24/'NEB CEF End-Use Demand'!$L$24)</f>
        <v>0</v>
      </c>
      <c r="Z88" s="7">
        <f>$B88*('NEB CEF End-Use Demand'!AJ$24/'NEB CEF End-Use Demand'!$L$24)</f>
        <v>0</v>
      </c>
      <c r="AA88" s="7">
        <f>$B88*('NEB CEF End-Use Demand'!AK$24/'NEB CEF End-Use Demand'!$L$24)</f>
        <v>0</v>
      </c>
      <c r="AB88" s="7">
        <f t="shared" si="4"/>
        <v>0</v>
      </c>
      <c r="AC88" s="7">
        <f t="shared" si="4"/>
        <v>0</v>
      </c>
      <c r="AD88" s="7">
        <f t="shared" si="4"/>
        <v>0</v>
      </c>
      <c r="AE88" s="7">
        <f t="shared" si="4"/>
        <v>0</v>
      </c>
      <c r="AF88" s="7">
        <f t="shared" si="4"/>
        <v>0</v>
      </c>
      <c r="AG88" s="7">
        <f t="shared" si="4"/>
        <v>0</v>
      </c>
      <c r="AH88" s="7">
        <f t="shared" si="4"/>
        <v>0</v>
      </c>
      <c r="AI88" s="7">
        <f t="shared" si="4"/>
        <v>0</v>
      </c>
      <c r="AJ88" s="7">
        <f t="shared" si="4"/>
        <v>0</v>
      </c>
      <c r="AK88" s="7">
        <f t="shared" si="4"/>
        <v>0</v>
      </c>
    </row>
    <row r="89" spans="1:37" s="7" customFormat="1" x14ac:dyDescent="0.35">
      <c r="A89" s="5" t="s">
        <v>79</v>
      </c>
      <c r="B89" s="7">
        <f>C60</f>
        <v>0</v>
      </c>
      <c r="C89" s="7">
        <f>$B89*('NEB CEF End-Use Demand'!M$20/'NEB CEF End-Use Demand'!$L$20)</f>
        <v>0</v>
      </c>
      <c r="D89" s="7">
        <f>$B89*('NEB CEF End-Use Demand'!N$20/'NEB CEF End-Use Demand'!$L$20)</f>
        <v>0</v>
      </c>
      <c r="E89" s="7">
        <f>$B89*('NEB CEF End-Use Demand'!O$20/'NEB CEF End-Use Demand'!$L$20)</f>
        <v>0</v>
      </c>
      <c r="F89" s="7">
        <f>$B89*('NEB CEF End-Use Demand'!P$20/'NEB CEF End-Use Demand'!$L$20)</f>
        <v>0</v>
      </c>
      <c r="G89" s="7">
        <f>$B89*('NEB CEF End-Use Demand'!Q$20/'NEB CEF End-Use Demand'!$L$20)</f>
        <v>0</v>
      </c>
      <c r="H89" s="7">
        <f>$B89*('NEB CEF End-Use Demand'!R$20/'NEB CEF End-Use Demand'!$L$20)</f>
        <v>0</v>
      </c>
      <c r="I89" s="7">
        <f>$B89*('NEB CEF End-Use Demand'!S$20/'NEB CEF End-Use Demand'!$L$20)</f>
        <v>0</v>
      </c>
      <c r="J89" s="7">
        <f>$B89*('NEB CEF End-Use Demand'!T$20/'NEB CEF End-Use Demand'!$L$20)</f>
        <v>0</v>
      </c>
      <c r="K89" s="7">
        <f>$B89*('NEB CEF End-Use Demand'!U$20/'NEB CEF End-Use Demand'!$L$20)</f>
        <v>0</v>
      </c>
      <c r="L89" s="7">
        <f>$B89*('NEB CEF End-Use Demand'!V$20/'NEB CEF End-Use Demand'!$L$20)</f>
        <v>0</v>
      </c>
      <c r="M89" s="7">
        <f>$B89*('NEB CEF End-Use Demand'!W$20/'NEB CEF End-Use Demand'!$L$20)</f>
        <v>0</v>
      </c>
      <c r="N89" s="7">
        <f>$B89*('NEB CEF End-Use Demand'!X$20/'NEB CEF End-Use Demand'!$L$20)</f>
        <v>0</v>
      </c>
      <c r="O89" s="7">
        <f>$B89*('NEB CEF End-Use Demand'!Y$20/'NEB CEF End-Use Demand'!$L$20)</f>
        <v>0</v>
      </c>
      <c r="P89" s="7">
        <f>$B89*('NEB CEF End-Use Demand'!Z$20/'NEB CEF End-Use Demand'!$L$20)</f>
        <v>0</v>
      </c>
      <c r="Q89" s="7">
        <f>$B89*('NEB CEF End-Use Demand'!AA$20/'NEB CEF End-Use Demand'!$L$20)</f>
        <v>0</v>
      </c>
      <c r="R89" s="7">
        <f>$B89*('NEB CEF End-Use Demand'!AB$20/'NEB CEF End-Use Demand'!$L$20)</f>
        <v>0</v>
      </c>
      <c r="S89" s="7">
        <f>$B89*('NEB CEF End-Use Demand'!AC$20/'NEB CEF End-Use Demand'!$L$20)</f>
        <v>0</v>
      </c>
      <c r="T89" s="7">
        <f>$B89*('NEB CEF End-Use Demand'!AD$20/'NEB CEF End-Use Demand'!$L$20)</f>
        <v>0</v>
      </c>
      <c r="U89" s="7">
        <f>$B89*('NEB CEF End-Use Demand'!AE$20/'NEB CEF End-Use Demand'!$L$20)</f>
        <v>0</v>
      </c>
      <c r="V89" s="7">
        <f>$B89*('NEB CEF End-Use Demand'!AF$20/'NEB CEF End-Use Demand'!$L$20)</f>
        <v>0</v>
      </c>
      <c r="W89" s="7">
        <f>$B89*('NEB CEF End-Use Demand'!AG$20/'NEB CEF End-Use Demand'!$L$20)</f>
        <v>0</v>
      </c>
      <c r="X89" s="7">
        <f>$B89*('NEB CEF End-Use Demand'!AH$20/'NEB CEF End-Use Demand'!$L$20)</f>
        <v>0</v>
      </c>
      <c r="Y89" s="7">
        <f>$B89*('NEB CEF End-Use Demand'!AI$20/'NEB CEF End-Use Demand'!$L$20)</f>
        <v>0</v>
      </c>
      <c r="Z89" s="7">
        <f>$B89*('NEB CEF End-Use Demand'!AJ$20/'NEB CEF End-Use Demand'!$L$20)</f>
        <v>0</v>
      </c>
      <c r="AA89" s="7">
        <f>$B89*('NEB CEF End-Use Demand'!AK$20/'NEB CEF End-Use Demand'!$L$20)</f>
        <v>0</v>
      </c>
      <c r="AB89" s="7">
        <f t="shared" si="4"/>
        <v>0</v>
      </c>
      <c r="AC89" s="7">
        <f t="shared" si="4"/>
        <v>0</v>
      </c>
      <c r="AD89" s="7">
        <f t="shared" si="4"/>
        <v>0</v>
      </c>
      <c r="AE89" s="7">
        <f t="shared" si="4"/>
        <v>0</v>
      </c>
      <c r="AF89" s="7">
        <f t="shared" si="4"/>
        <v>0</v>
      </c>
      <c r="AG89" s="7">
        <f t="shared" si="4"/>
        <v>0</v>
      </c>
      <c r="AH89" s="7">
        <f t="shared" si="4"/>
        <v>0</v>
      </c>
      <c r="AI89" s="7">
        <f t="shared" si="4"/>
        <v>0</v>
      </c>
      <c r="AJ89" s="7">
        <f t="shared" si="4"/>
        <v>0</v>
      </c>
      <c r="AK89" s="7">
        <f t="shared" si="4"/>
        <v>0</v>
      </c>
    </row>
    <row r="90" spans="1:37" s="7" customFormat="1" x14ac:dyDescent="0.35">
      <c r="A90" s="5" t="s">
        <v>667</v>
      </c>
      <c r="B90" s="7">
        <v>0</v>
      </c>
      <c r="C90" s="7">
        <f>$B90*('NEB CEF End-Use Demand'!M$21/'NEB CEF End-Use Demand'!$L$21)</f>
        <v>0</v>
      </c>
      <c r="D90" s="7">
        <f>$B90*('NEB CEF End-Use Demand'!N$21/'NEB CEF End-Use Demand'!$L$21)</f>
        <v>0</v>
      </c>
      <c r="E90" s="7">
        <f>$B90*('NEB CEF End-Use Demand'!O$21/'NEB CEF End-Use Demand'!$L$21)</f>
        <v>0</v>
      </c>
      <c r="F90" s="7">
        <f>$B90*('NEB CEF End-Use Demand'!P$21/'NEB CEF End-Use Demand'!$L$21)</f>
        <v>0</v>
      </c>
      <c r="G90" s="7">
        <f>$B90*('NEB CEF End-Use Demand'!Q$21/'NEB CEF End-Use Demand'!$L$21)</f>
        <v>0</v>
      </c>
      <c r="H90" s="7">
        <f>$B90*('NEB CEF End-Use Demand'!R$21/'NEB CEF End-Use Demand'!$L$21)</f>
        <v>0</v>
      </c>
      <c r="I90" s="7">
        <f>$B90*('NEB CEF End-Use Demand'!S$21/'NEB CEF End-Use Demand'!$L$21)</f>
        <v>0</v>
      </c>
      <c r="J90" s="7">
        <f>$B90*('NEB CEF End-Use Demand'!T$21/'NEB CEF End-Use Demand'!$L$21)</f>
        <v>0</v>
      </c>
      <c r="K90" s="7">
        <f>$B90*('NEB CEF End-Use Demand'!U$21/'NEB CEF End-Use Demand'!$L$21)</f>
        <v>0</v>
      </c>
      <c r="L90" s="7">
        <f>$B90*('NEB CEF End-Use Demand'!V$21/'NEB CEF End-Use Demand'!$L$21)</f>
        <v>0</v>
      </c>
      <c r="M90" s="7">
        <f>$B90*('NEB CEF End-Use Demand'!W$21/'NEB CEF End-Use Demand'!$L$21)</f>
        <v>0</v>
      </c>
      <c r="N90" s="7">
        <f>$B90*('NEB CEF End-Use Demand'!X$21/'NEB CEF End-Use Demand'!$L$21)</f>
        <v>0</v>
      </c>
      <c r="O90" s="7">
        <f>$B90*('NEB CEF End-Use Demand'!Y$21/'NEB CEF End-Use Demand'!$L$21)</f>
        <v>0</v>
      </c>
      <c r="P90" s="7">
        <f>$B90*('NEB CEF End-Use Demand'!Z$21/'NEB CEF End-Use Demand'!$L$21)</f>
        <v>0</v>
      </c>
      <c r="Q90" s="7">
        <f>$B90*('NEB CEF End-Use Demand'!AA$21/'NEB CEF End-Use Demand'!$L$21)</f>
        <v>0</v>
      </c>
      <c r="R90" s="7">
        <f>$B90*('NEB CEF End-Use Demand'!AB$21/'NEB CEF End-Use Demand'!$L$21)</f>
        <v>0</v>
      </c>
      <c r="S90" s="7">
        <f>$B90*('NEB CEF End-Use Demand'!AC$21/'NEB CEF End-Use Demand'!$L$21)</f>
        <v>0</v>
      </c>
      <c r="T90" s="7">
        <f>$B90*('NEB CEF End-Use Demand'!AD$21/'NEB CEF End-Use Demand'!$L$21)</f>
        <v>0</v>
      </c>
      <c r="U90" s="7">
        <f>$B90*('NEB CEF End-Use Demand'!AE$21/'NEB CEF End-Use Demand'!$L$21)</f>
        <v>0</v>
      </c>
      <c r="V90" s="7">
        <f>$B90*('NEB CEF End-Use Demand'!AF$21/'NEB CEF End-Use Demand'!$L$21)</f>
        <v>0</v>
      </c>
      <c r="W90" s="7">
        <f>$B90*('NEB CEF End-Use Demand'!AG$21/'NEB CEF End-Use Demand'!$L$21)</f>
        <v>0</v>
      </c>
      <c r="X90" s="7">
        <f>$B90*('NEB CEF End-Use Demand'!AH$21/'NEB CEF End-Use Demand'!$L$21)</f>
        <v>0</v>
      </c>
      <c r="Y90" s="7">
        <f>$B90*('NEB CEF End-Use Demand'!AI$21/'NEB CEF End-Use Demand'!$L$21)</f>
        <v>0</v>
      </c>
      <c r="Z90" s="7">
        <f>$B90*('NEB CEF End-Use Demand'!AJ$21/'NEB CEF End-Use Demand'!$L$21)</f>
        <v>0</v>
      </c>
      <c r="AA90" s="7">
        <f>$B90*('NEB CEF End-Use Demand'!AK$21/'NEB CEF End-Use Demand'!$L$21)</f>
        <v>0</v>
      </c>
      <c r="AB90" s="7">
        <f t="shared" si="4"/>
        <v>0</v>
      </c>
      <c r="AC90" s="7">
        <f t="shared" si="4"/>
        <v>0</v>
      </c>
      <c r="AD90" s="7">
        <f t="shared" si="4"/>
        <v>0</v>
      </c>
      <c r="AE90" s="7">
        <f t="shared" si="4"/>
        <v>0</v>
      </c>
      <c r="AF90" s="7">
        <f t="shared" si="4"/>
        <v>0</v>
      </c>
      <c r="AG90" s="7">
        <f t="shared" si="4"/>
        <v>0</v>
      </c>
      <c r="AH90" s="7">
        <f t="shared" si="4"/>
        <v>0</v>
      </c>
      <c r="AI90" s="7">
        <f t="shared" si="4"/>
        <v>0</v>
      </c>
      <c r="AJ90" s="7">
        <f t="shared" si="4"/>
        <v>0</v>
      </c>
      <c r="AK90" s="7">
        <f t="shared" si="4"/>
        <v>0</v>
      </c>
    </row>
    <row r="91" spans="1:37" s="7" customFormat="1" x14ac:dyDescent="0.35">
      <c r="A91" s="5" t="s">
        <v>668</v>
      </c>
      <c r="B91" s="7">
        <v>0</v>
      </c>
      <c r="C91" s="7">
        <f>$B91*('NEB CEF End-Use Demand'!M$20/'NEB CEF End-Use Demand'!$L$20)</f>
        <v>0</v>
      </c>
      <c r="D91" s="7">
        <f>$B91*('NEB CEF End-Use Demand'!N$20/'NEB CEF End-Use Demand'!$L$20)</f>
        <v>0</v>
      </c>
      <c r="E91" s="7">
        <f>$B91*('NEB CEF End-Use Demand'!O$20/'NEB CEF End-Use Demand'!$L$20)</f>
        <v>0</v>
      </c>
      <c r="F91" s="7">
        <f>$B91*('NEB CEF End-Use Demand'!P$20/'NEB CEF End-Use Demand'!$L$20)</f>
        <v>0</v>
      </c>
      <c r="G91" s="7">
        <f>$B91*('NEB CEF End-Use Demand'!Q$20/'NEB CEF End-Use Demand'!$L$20)</f>
        <v>0</v>
      </c>
      <c r="H91" s="7">
        <f>$B91*('NEB CEF End-Use Demand'!R$20/'NEB CEF End-Use Demand'!$L$20)</f>
        <v>0</v>
      </c>
      <c r="I91" s="7">
        <f>$B91*('NEB CEF End-Use Demand'!S$20/'NEB CEF End-Use Demand'!$L$20)</f>
        <v>0</v>
      </c>
      <c r="J91" s="7">
        <f>$B91*('NEB CEF End-Use Demand'!T$20/'NEB CEF End-Use Demand'!$L$20)</f>
        <v>0</v>
      </c>
      <c r="K91" s="7">
        <f>$B91*('NEB CEF End-Use Demand'!U$20/'NEB CEF End-Use Demand'!$L$20)</f>
        <v>0</v>
      </c>
      <c r="L91" s="7">
        <f>$B91*('NEB CEF End-Use Demand'!V$20/'NEB CEF End-Use Demand'!$L$20)</f>
        <v>0</v>
      </c>
      <c r="M91" s="7">
        <f>$B91*('NEB CEF End-Use Demand'!W$20/'NEB CEF End-Use Demand'!$L$20)</f>
        <v>0</v>
      </c>
      <c r="N91" s="7">
        <f>$B91*('NEB CEF End-Use Demand'!X$20/'NEB CEF End-Use Demand'!$L$20)</f>
        <v>0</v>
      </c>
      <c r="O91" s="7">
        <f>$B91*('NEB CEF End-Use Demand'!Y$20/'NEB CEF End-Use Demand'!$L$20)</f>
        <v>0</v>
      </c>
      <c r="P91" s="7">
        <f>$B91*('NEB CEF End-Use Demand'!Z$20/'NEB CEF End-Use Demand'!$L$20)</f>
        <v>0</v>
      </c>
      <c r="Q91" s="7">
        <f>$B91*('NEB CEF End-Use Demand'!AA$20/'NEB CEF End-Use Demand'!$L$20)</f>
        <v>0</v>
      </c>
      <c r="R91" s="7">
        <f>$B91*('NEB CEF End-Use Demand'!AB$20/'NEB CEF End-Use Demand'!$L$20)</f>
        <v>0</v>
      </c>
      <c r="S91" s="7">
        <f>$B91*('NEB CEF End-Use Demand'!AC$20/'NEB CEF End-Use Demand'!$L$20)</f>
        <v>0</v>
      </c>
      <c r="T91" s="7">
        <f>$B91*('NEB CEF End-Use Demand'!AD$20/'NEB CEF End-Use Demand'!$L$20)</f>
        <v>0</v>
      </c>
      <c r="U91" s="7">
        <f>$B91*('NEB CEF End-Use Demand'!AE$20/'NEB CEF End-Use Demand'!$L$20)</f>
        <v>0</v>
      </c>
      <c r="V91" s="7">
        <f>$B91*('NEB CEF End-Use Demand'!AF$20/'NEB CEF End-Use Demand'!$L$20)</f>
        <v>0</v>
      </c>
      <c r="W91" s="7">
        <f>$B91*('NEB CEF End-Use Demand'!AG$20/'NEB CEF End-Use Demand'!$L$20)</f>
        <v>0</v>
      </c>
      <c r="X91" s="7">
        <f>$B91*('NEB CEF End-Use Demand'!AH$20/'NEB CEF End-Use Demand'!$L$20)</f>
        <v>0</v>
      </c>
      <c r="Y91" s="7">
        <f>$B91*('NEB CEF End-Use Demand'!AI$20/'NEB CEF End-Use Demand'!$L$20)</f>
        <v>0</v>
      </c>
      <c r="Z91" s="7">
        <f>$B91*('NEB CEF End-Use Demand'!AJ$20/'NEB CEF End-Use Demand'!$L$20)</f>
        <v>0</v>
      </c>
      <c r="AA91" s="7">
        <f>$B91*('NEB CEF End-Use Demand'!AK$20/'NEB CEF End-Use Demand'!$L$20)</f>
        <v>0</v>
      </c>
      <c r="AB91" s="7">
        <f t="shared" si="4"/>
        <v>0</v>
      </c>
      <c r="AC91" s="7">
        <f t="shared" si="4"/>
        <v>0</v>
      </c>
      <c r="AD91" s="7">
        <f t="shared" si="4"/>
        <v>0</v>
      </c>
      <c r="AE91" s="7">
        <f t="shared" si="4"/>
        <v>0</v>
      </c>
      <c r="AF91" s="7">
        <f t="shared" si="4"/>
        <v>0</v>
      </c>
      <c r="AG91" s="7">
        <f t="shared" si="4"/>
        <v>0</v>
      </c>
      <c r="AH91" s="7">
        <f t="shared" si="4"/>
        <v>0</v>
      </c>
      <c r="AI91" s="7">
        <f t="shared" si="4"/>
        <v>0</v>
      </c>
      <c r="AJ91" s="7">
        <f t="shared" si="4"/>
        <v>0</v>
      </c>
      <c r="AK91" s="7">
        <f t="shared" si="4"/>
        <v>0</v>
      </c>
    </row>
    <row r="92" spans="1:37" s="7" customFormat="1" x14ac:dyDescent="0.35">
      <c r="A92" s="5" t="s">
        <v>81</v>
      </c>
      <c r="B92" s="7">
        <v>0</v>
      </c>
      <c r="C92" s="7">
        <f>$B92*('NEB CEF End-Use Demand'!M$23/'NEB CEF End-Use Demand'!$L$23)</f>
        <v>0</v>
      </c>
      <c r="D92" s="7">
        <f>$B92*('NEB CEF End-Use Demand'!N$23/'NEB CEF End-Use Demand'!$L$23)</f>
        <v>0</v>
      </c>
      <c r="E92" s="7">
        <f>$B92*('NEB CEF End-Use Demand'!O$23/'NEB CEF End-Use Demand'!$L$23)</f>
        <v>0</v>
      </c>
      <c r="F92" s="7">
        <f>$B92*('NEB CEF End-Use Demand'!P$23/'NEB CEF End-Use Demand'!$L$23)</f>
        <v>0</v>
      </c>
      <c r="G92" s="7">
        <f>$B92*('NEB CEF End-Use Demand'!Q$23/'NEB CEF End-Use Demand'!$L$23)</f>
        <v>0</v>
      </c>
      <c r="H92" s="7">
        <f>$B92*('NEB CEF End-Use Demand'!R$23/'NEB CEF End-Use Demand'!$L$23)</f>
        <v>0</v>
      </c>
      <c r="I92" s="7">
        <f>$B92*('NEB CEF End-Use Demand'!S$23/'NEB CEF End-Use Demand'!$L$23)</f>
        <v>0</v>
      </c>
      <c r="J92" s="7">
        <f>$B92*('NEB CEF End-Use Demand'!T$23/'NEB CEF End-Use Demand'!$L$23)</f>
        <v>0</v>
      </c>
      <c r="K92" s="7">
        <f>$B92*('NEB CEF End-Use Demand'!U$23/'NEB CEF End-Use Demand'!$L$23)</f>
        <v>0</v>
      </c>
      <c r="L92" s="7">
        <f>$B92*('NEB CEF End-Use Demand'!V$23/'NEB CEF End-Use Demand'!$L$23)</f>
        <v>0</v>
      </c>
      <c r="M92" s="7">
        <f>$B92*('NEB CEF End-Use Demand'!W$23/'NEB CEF End-Use Demand'!$L$23)</f>
        <v>0</v>
      </c>
      <c r="N92" s="7">
        <f>$B92*('NEB CEF End-Use Demand'!X$23/'NEB CEF End-Use Demand'!$L$23)</f>
        <v>0</v>
      </c>
      <c r="O92" s="7">
        <f>$B92*('NEB CEF End-Use Demand'!Y$23/'NEB CEF End-Use Demand'!$L$23)</f>
        <v>0</v>
      </c>
      <c r="P92" s="7">
        <f>$B92*('NEB CEF End-Use Demand'!Z$23/'NEB CEF End-Use Demand'!$L$23)</f>
        <v>0</v>
      </c>
      <c r="Q92" s="7">
        <f>$B92*('NEB CEF End-Use Demand'!AA$23/'NEB CEF End-Use Demand'!$L$23)</f>
        <v>0</v>
      </c>
      <c r="R92" s="7">
        <f>$B92*('NEB CEF End-Use Demand'!AB$23/'NEB CEF End-Use Demand'!$L$23)</f>
        <v>0</v>
      </c>
      <c r="S92" s="7">
        <f>$B92*('NEB CEF End-Use Demand'!AC$23/'NEB CEF End-Use Demand'!$L$23)</f>
        <v>0</v>
      </c>
      <c r="T92" s="7">
        <f>$B92*('NEB CEF End-Use Demand'!AD$23/'NEB CEF End-Use Demand'!$L$23)</f>
        <v>0</v>
      </c>
      <c r="U92" s="7">
        <f>$B92*('NEB CEF End-Use Demand'!AE$23/'NEB CEF End-Use Demand'!$L$23)</f>
        <v>0</v>
      </c>
      <c r="V92" s="7">
        <f>$B92*('NEB CEF End-Use Demand'!AF$23/'NEB CEF End-Use Demand'!$L$23)</f>
        <v>0</v>
      </c>
      <c r="W92" s="7">
        <f>$B92*('NEB CEF End-Use Demand'!AG$23/'NEB CEF End-Use Demand'!$L$23)</f>
        <v>0</v>
      </c>
      <c r="X92" s="7">
        <f>$B92*('NEB CEF End-Use Demand'!AH$23/'NEB CEF End-Use Demand'!$L$23)</f>
        <v>0</v>
      </c>
      <c r="Y92" s="7">
        <f>$B92*('NEB CEF End-Use Demand'!AI$23/'NEB CEF End-Use Demand'!$L$23)</f>
        <v>0</v>
      </c>
      <c r="Z92" s="7">
        <f>$B92*('NEB CEF End-Use Demand'!AJ$23/'NEB CEF End-Use Demand'!$L$23)</f>
        <v>0</v>
      </c>
      <c r="AA92" s="7">
        <f>$B92*('NEB CEF End-Use Demand'!AK$23/'NEB CEF End-Use Demand'!$L$23)</f>
        <v>0</v>
      </c>
      <c r="AB92" s="7">
        <f t="shared" si="4"/>
        <v>0</v>
      </c>
      <c r="AC92" s="7">
        <f t="shared" si="4"/>
        <v>0</v>
      </c>
      <c r="AD92" s="7">
        <f t="shared" si="4"/>
        <v>0</v>
      </c>
      <c r="AE92" s="7">
        <f t="shared" si="4"/>
        <v>0</v>
      </c>
      <c r="AF92" s="7">
        <f t="shared" si="4"/>
        <v>0</v>
      </c>
      <c r="AG92" s="7">
        <f t="shared" si="4"/>
        <v>0</v>
      </c>
      <c r="AH92" s="7">
        <f t="shared" si="4"/>
        <v>0</v>
      </c>
      <c r="AI92" s="7">
        <f t="shared" si="4"/>
        <v>0</v>
      </c>
      <c r="AJ92" s="7">
        <f t="shared" si="4"/>
        <v>0</v>
      </c>
      <c r="AK92" s="7">
        <f t="shared" si="4"/>
        <v>0</v>
      </c>
    </row>
    <row r="93" spans="1:37" s="7" customFormat="1" x14ac:dyDescent="0.35"/>
    <row r="94" spans="1:37" s="7" customFormat="1" x14ac:dyDescent="0.35">
      <c r="A94" s="1" t="s">
        <v>677</v>
      </c>
    </row>
    <row r="95" spans="1:37" s="7" customFormat="1" x14ac:dyDescent="0.35">
      <c r="A95" s="5"/>
      <c r="B95" s="7">
        <v>2015</v>
      </c>
      <c r="C95" s="7">
        <v>2016</v>
      </c>
      <c r="D95" s="7">
        <v>2017</v>
      </c>
      <c r="E95" s="7">
        <v>2018</v>
      </c>
      <c r="F95" s="7">
        <v>2019</v>
      </c>
      <c r="G95" s="7">
        <v>2020</v>
      </c>
      <c r="H95" s="7">
        <v>2021</v>
      </c>
      <c r="I95" s="7">
        <v>2022</v>
      </c>
      <c r="J95" s="7">
        <v>2023</v>
      </c>
      <c r="K95" s="7">
        <v>2024</v>
      </c>
      <c r="L95" s="7">
        <v>2025</v>
      </c>
      <c r="M95" s="7">
        <v>2026</v>
      </c>
      <c r="N95" s="7">
        <v>2027</v>
      </c>
      <c r="O95" s="7">
        <v>2028</v>
      </c>
      <c r="P95" s="7">
        <v>2029</v>
      </c>
      <c r="Q95" s="7">
        <v>2030</v>
      </c>
      <c r="R95" s="7">
        <v>2031</v>
      </c>
      <c r="S95" s="7">
        <v>2032</v>
      </c>
      <c r="T95" s="7">
        <v>2033</v>
      </c>
      <c r="U95" s="7">
        <v>2034</v>
      </c>
      <c r="V95" s="7">
        <v>2035</v>
      </c>
      <c r="W95" s="7">
        <v>2036</v>
      </c>
      <c r="X95" s="7">
        <v>2037</v>
      </c>
      <c r="Y95" s="7">
        <v>2038</v>
      </c>
      <c r="Z95" s="7">
        <v>2039</v>
      </c>
      <c r="AA95" s="7">
        <v>2040</v>
      </c>
      <c r="AB95" s="7">
        <v>2041</v>
      </c>
      <c r="AC95" s="7">
        <v>2042</v>
      </c>
      <c r="AD95" s="7">
        <v>2043</v>
      </c>
      <c r="AE95" s="7">
        <v>2044</v>
      </c>
      <c r="AF95" s="7">
        <v>2045</v>
      </c>
      <c r="AG95" s="7">
        <v>2046</v>
      </c>
      <c r="AH95" s="7">
        <v>2047</v>
      </c>
      <c r="AI95" s="7">
        <v>2048</v>
      </c>
      <c r="AJ95" s="7">
        <v>2049</v>
      </c>
      <c r="AK95" s="7">
        <v>2050</v>
      </c>
    </row>
    <row r="96" spans="1:37" s="7" customFormat="1" x14ac:dyDescent="0.35">
      <c r="A96" s="5" t="s">
        <v>78</v>
      </c>
      <c r="B96" s="7">
        <f>B61</f>
        <v>28126350187913.551</v>
      </c>
      <c r="C96" s="7">
        <f>$B96*('NEB CEF End-Use Demand'!M$19/'NEB CEF End-Use Demand'!$L$19)</f>
        <v>28249667929792.523</v>
      </c>
      <c r="D96" s="7">
        <f>$B96*('NEB CEF End-Use Demand'!N$19/'NEB CEF End-Use Demand'!$L$19)</f>
        <v>28369023655868.156</v>
      </c>
      <c r="E96" s="7">
        <f>$B96*('NEB CEF End-Use Demand'!O$19/'NEB CEF End-Use Demand'!$L$19)</f>
        <v>28477979090460.016</v>
      </c>
      <c r="F96" s="7">
        <f>$B96*('NEB CEF End-Use Demand'!P$19/'NEB CEF End-Use Demand'!$L$19)</f>
        <v>28583467761223.949</v>
      </c>
      <c r="G96" s="7">
        <f>$B96*('NEB CEF End-Use Demand'!Q$19/'NEB CEF End-Use Demand'!$L$19)</f>
        <v>28687470676061.641</v>
      </c>
      <c r="H96" s="7">
        <f>$B96*('NEB CEF End-Use Demand'!R$19/'NEB CEF End-Use Demand'!$L$19)</f>
        <v>28799892874481.422</v>
      </c>
      <c r="I96" s="7">
        <f>$B96*('NEB CEF End-Use Demand'!S$19/'NEB CEF End-Use Demand'!$L$19)</f>
        <v>28915286584753.715</v>
      </c>
      <c r="J96" s="7">
        <f>$B96*('NEB CEF End-Use Demand'!T$19/'NEB CEF End-Use Demand'!$L$19)</f>
        <v>29032661302927.672</v>
      </c>
      <c r="K96" s="7">
        <f>$B96*('NEB CEF End-Use Demand'!U$19/'NEB CEF End-Use Demand'!$L$19)</f>
        <v>29152512280978.719</v>
      </c>
      <c r="L96" s="7">
        <f>$B96*('NEB CEF End-Use Demand'!V$19/'NEB CEF End-Use Demand'!$L$19)</f>
        <v>29274344266931.438</v>
      </c>
      <c r="M96" s="7">
        <f>$B96*('NEB CEF End-Use Demand'!W$19/'NEB CEF End-Use Demand'!$L$19)</f>
        <v>29398652512761.242</v>
      </c>
      <c r="N96" s="7">
        <f>$B96*('NEB CEF End-Use Demand'!X$19/'NEB CEF End-Use Demand'!$L$19)</f>
        <v>29524446514517.301</v>
      </c>
      <c r="O96" s="7">
        <f>$B96*('NEB CEF End-Use Demand'!Y$19/'NEB CEF End-Use Demand'!$L$19)</f>
        <v>29652716776150.441</v>
      </c>
      <c r="P96" s="7">
        <f>$B96*('NEB CEF End-Use Demand'!Z$19/'NEB CEF End-Use Demand'!$L$19)</f>
        <v>29780987037783.594</v>
      </c>
      <c r="Q96" s="7">
        <f>$B96*('NEB CEF End-Use Demand'!AA$19/'NEB CEF End-Use Demand'!$L$19)</f>
        <v>29911238307318.406</v>
      </c>
      <c r="R96" s="7">
        <f>$B96*('NEB CEF End-Use Demand'!AB$19/'NEB CEF End-Use Demand'!$L$19)</f>
        <v>30043470584754.891</v>
      </c>
      <c r="S96" s="7">
        <f>$B96*('NEB CEF End-Use Demand'!AC$19/'NEB CEF End-Use Demand'!$L$19)</f>
        <v>30175207610215.957</v>
      </c>
      <c r="T96" s="7">
        <f>$B96*('NEB CEF End-Use Demand'!AD$19/'NEB CEF End-Use Demand'!$L$19)</f>
        <v>30308430391603.285</v>
      </c>
      <c r="U96" s="7">
        <f>$B96*('NEB CEF End-Use Demand'!AE$19/'NEB CEF End-Use Demand'!$L$19)</f>
        <v>30442148424966.016</v>
      </c>
      <c r="V96" s="7">
        <f>$B96*('NEB CEF End-Use Demand'!AF$19/'NEB CEF End-Use Demand'!$L$19)</f>
        <v>30576856962279.594</v>
      </c>
      <c r="W96" s="7">
        <f>$B96*('NEB CEF End-Use Demand'!AG$19/'NEB CEF End-Use Demand'!$L$19)</f>
        <v>30712556003544</v>
      </c>
      <c r="X96" s="7">
        <f>$B96*('NEB CEF End-Use Demand'!AH$19/'NEB CEF End-Use Demand'!$L$19)</f>
        <v>30849245548759.246</v>
      </c>
      <c r="Y96" s="7">
        <f>$B96*('NEB CEF End-Use Demand'!AI$19/'NEB CEF End-Use Demand'!$L$19)</f>
        <v>30985935093974.492</v>
      </c>
      <c r="Z96" s="7">
        <f>$B96*('NEB CEF End-Use Demand'!AJ$19/'NEB CEF End-Use Demand'!$L$19)</f>
        <v>31122624639189.73</v>
      </c>
      <c r="AA96" s="7">
        <f>$B96*('NEB CEF End-Use Demand'!AK$19/'NEB CEF End-Use Demand'!$L$19)</f>
        <v>31259809436380.398</v>
      </c>
      <c r="AB96" s="7">
        <f t="shared" ref="AB96:AK101" si="5">TREND($R96:$AA96,$R$123:$AA$123,AB$123)</f>
        <v>31391744562631.625</v>
      </c>
      <c r="AC96" s="7">
        <f t="shared" si="5"/>
        <v>31527038397734.344</v>
      </c>
      <c r="AD96" s="7">
        <f t="shared" si="5"/>
        <v>31662332232837.031</v>
      </c>
      <c r="AE96" s="7">
        <f t="shared" si="5"/>
        <v>31797626067939.75</v>
      </c>
      <c r="AF96" s="7">
        <f t="shared" si="5"/>
        <v>31932919903042.438</v>
      </c>
      <c r="AG96" s="7">
        <f t="shared" si="5"/>
        <v>32068213738145.156</v>
      </c>
      <c r="AH96" s="7">
        <f t="shared" si="5"/>
        <v>32203507573247.844</v>
      </c>
      <c r="AI96" s="7">
        <f t="shared" si="5"/>
        <v>32338801408350.563</v>
      </c>
      <c r="AJ96" s="7">
        <f t="shared" si="5"/>
        <v>32474095243453.281</v>
      </c>
      <c r="AK96" s="7">
        <f t="shared" si="5"/>
        <v>32609389078555.969</v>
      </c>
    </row>
    <row r="97" spans="1:37" s="7" customFormat="1" x14ac:dyDescent="0.35">
      <c r="A97" s="5" t="s">
        <v>666</v>
      </c>
      <c r="B97" s="7">
        <v>0</v>
      </c>
      <c r="C97" s="7">
        <f>$B97*('NEB CEF End-Use Demand'!M$24/'NEB CEF End-Use Demand'!$L$24)</f>
        <v>0</v>
      </c>
      <c r="D97" s="7">
        <f>$B97*('NEB CEF End-Use Demand'!N$24/'NEB CEF End-Use Demand'!$L$24)</f>
        <v>0</v>
      </c>
      <c r="E97" s="7">
        <f>$B97*('NEB CEF End-Use Demand'!O$24/'NEB CEF End-Use Demand'!$L$24)</f>
        <v>0</v>
      </c>
      <c r="F97" s="7">
        <f>$B97*('NEB CEF End-Use Demand'!P$24/'NEB CEF End-Use Demand'!$L$24)</f>
        <v>0</v>
      </c>
      <c r="G97" s="7">
        <f>$B97*('NEB CEF End-Use Demand'!Q$24/'NEB CEF End-Use Demand'!$L$24)</f>
        <v>0</v>
      </c>
      <c r="H97" s="7">
        <f>$B97*('NEB CEF End-Use Demand'!R$24/'NEB CEF End-Use Demand'!$L$24)</f>
        <v>0</v>
      </c>
      <c r="I97" s="7">
        <f>$B97*('NEB CEF End-Use Demand'!S$24/'NEB CEF End-Use Demand'!$L$24)</f>
        <v>0</v>
      </c>
      <c r="J97" s="7">
        <f>$B97*('NEB CEF End-Use Demand'!T$24/'NEB CEF End-Use Demand'!$L$24)</f>
        <v>0</v>
      </c>
      <c r="K97" s="7">
        <f>$B97*('NEB CEF End-Use Demand'!U$24/'NEB CEF End-Use Demand'!$L$24)</f>
        <v>0</v>
      </c>
      <c r="L97" s="7">
        <f>$B97*('NEB CEF End-Use Demand'!V$24/'NEB CEF End-Use Demand'!$L$24)</f>
        <v>0</v>
      </c>
      <c r="M97" s="7">
        <f>$B97*('NEB CEF End-Use Demand'!W$24/'NEB CEF End-Use Demand'!$L$24)</f>
        <v>0</v>
      </c>
      <c r="N97" s="7">
        <f>$B97*('NEB CEF End-Use Demand'!X$24/'NEB CEF End-Use Demand'!$L$24)</f>
        <v>0</v>
      </c>
      <c r="O97" s="7">
        <f>$B97*('NEB CEF End-Use Demand'!Y$24/'NEB CEF End-Use Demand'!$L$24)</f>
        <v>0</v>
      </c>
      <c r="P97" s="7">
        <f>$B97*('NEB CEF End-Use Demand'!Z$24/'NEB CEF End-Use Demand'!$L$24)</f>
        <v>0</v>
      </c>
      <c r="Q97" s="7">
        <f>$B97*('NEB CEF End-Use Demand'!AA$24/'NEB CEF End-Use Demand'!$L$24)</f>
        <v>0</v>
      </c>
      <c r="R97" s="7">
        <f>$B97*('NEB CEF End-Use Demand'!AB$24/'NEB CEF End-Use Demand'!$L$24)</f>
        <v>0</v>
      </c>
      <c r="S97" s="7">
        <f>$B97*('NEB CEF End-Use Demand'!AC$24/'NEB CEF End-Use Demand'!$L$24)</f>
        <v>0</v>
      </c>
      <c r="T97" s="7">
        <f>$B97*('NEB CEF End-Use Demand'!AD$24/'NEB CEF End-Use Demand'!$L$24)</f>
        <v>0</v>
      </c>
      <c r="U97" s="7">
        <f>$B97*('NEB CEF End-Use Demand'!AE$24/'NEB CEF End-Use Demand'!$L$24)</f>
        <v>0</v>
      </c>
      <c r="V97" s="7">
        <f>$B97*('NEB CEF End-Use Demand'!AF$24/'NEB CEF End-Use Demand'!$L$24)</f>
        <v>0</v>
      </c>
      <c r="W97" s="7">
        <f>$B97*('NEB CEF End-Use Demand'!AG$24/'NEB CEF End-Use Demand'!$L$24)</f>
        <v>0</v>
      </c>
      <c r="X97" s="7">
        <f>$B97*('NEB CEF End-Use Demand'!AH$24/'NEB CEF End-Use Demand'!$L$24)</f>
        <v>0</v>
      </c>
      <c r="Y97" s="7">
        <f>$B97*('NEB CEF End-Use Demand'!AI$24/'NEB CEF End-Use Demand'!$L$24)</f>
        <v>0</v>
      </c>
      <c r="Z97" s="7">
        <f>$B97*('NEB CEF End-Use Demand'!AJ$24/'NEB CEF End-Use Demand'!$L$24)</f>
        <v>0</v>
      </c>
      <c r="AA97" s="7">
        <f>$B97*('NEB CEF End-Use Demand'!AK$24/'NEB CEF End-Use Demand'!$L$24)</f>
        <v>0</v>
      </c>
      <c r="AB97" s="7">
        <f t="shared" si="5"/>
        <v>0</v>
      </c>
      <c r="AC97" s="7">
        <f t="shared" si="5"/>
        <v>0</v>
      </c>
      <c r="AD97" s="7">
        <f t="shared" si="5"/>
        <v>0</v>
      </c>
      <c r="AE97" s="7">
        <f t="shared" si="5"/>
        <v>0</v>
      </c>
      <c r="AF97" s="7">
        <f t="shared" si="5"/>
        <v>0</v>
      </c>
      <c r="AG97" s="7">
        <f t="shared" si="5"/>
        <v>0</v>
      </c>
      <c r="AH97" s="7">
        <f t="shared" si="5"/>
        <v>0</v>
      </c>
      <c r="AI97" s="7">
        <f t="shared" si="5"/>
        <v>0</v>
      </c>
      <c r="AJ97" s="7">
        <f t="shared" si="5"/>
        <v>0</v>
      </c>
      <c r="AK97" s="7">
        <f t="shared" si="5"/>
        <v>0</v>
      </c>
    </row>
    <row r="98" spans="1:37" s="7" customFormat="1" x14ac:dyDescent="0.35">
      <c r="A98" s="5" t="s">
        <v>79</v>
      </c>
      <c r="B98" s="7">
        <v>0</v>
      </c>
      <c r="C98" s="7">
        <f>$B98*('NEB CEF End-Use Demand'!M$20/'NEB CEF End-Use Demand'!$L$20)</f>
        <v>0</v>
      </c>
      <c r="D98" s="7">
        <f>$B98*('NEB CEF End-Use Demand'!N$20/'NEB CEF End-Use Demand'!$L$20)</f>
        <v>0</v>
      </c>
      <c r="E98" s="7">
        <f>$B98*('NEB CEF End-Use Demand'!O$20/'NEB CEF End-Use Demand'!$L$20)</f>
        <v>0</v>
      </c>
      <c r="F98" s="7">
        <f>$B98*('NEB CEF End-Use Demand'!P$20/'NEB CEF End-Use Demand'!$L$20)</f>
        <v>0</v>
      </c>
      <c r="G98" s="7">
        <f>$B98*('NEB CEF End-Use Demand'!Q$20/'NEB CEF End-Use Demand'!$L$20)</f>
        <v>0</v>
      </c>
      <c r="H98" s="7">
        <f>$B98*('NEB CEF End-Use Demand'!R$20/'NEB CEF End-Use Demand'!$L$20)</f>
        <v>0</v>
      </c>
      <c r="I98" s="7">
        <f>$B98*('NEB CEF End-Use Demand'!S$20/'NEB CEF End-Use Demand'!$L$20)</f>
        <v>0</v>
      </c>
      <c r="J98" s="7">
        <f>$B98*('NEB CEF End-Use Demand'!T$20/'NEB CEF End-Use Demand'!$L$20)</f>
        <v>0</v>
      </c>
      <c r="K98" s="7">
        <f>$B98*('NEB CEF End-Use Demand'!U$20/'NEB CEF End-Use Demand'!$L$20)</f>
        <v>0</v>
      </c>
      <c r="L98" s="7">
        <f>$B98*('NEB CEF End-Use Demand'!V$20/'NEB CEF End-Use Demand'!$L$20)</f>
        <v>0</v>
      </c>
      <c r="M98" s="7">
        <f>$B98*('NEB CEF End-Use Demand'!W$20/'NEB CEF End-Use Demand'!$L$20)</f>
        <v>0</v>
      </c>
      <c r="N98" s="7">
        <f>$B98*('NEB CEF End-Use Demand'!X$20/'NEB CEF End-Use Demand'!$L$20)</f>
        <v>0</v>
      </c>
      <c r="O98" s="7">
        <f>$B98*('NEB CEF End-Use Demand'!Y$20/'NEB CEF End-Use Demand'!$L$20)</f>
        <v>0</v>
      </c>
      <c r="P98" s="7">
        <f>$B98*('NEB CEF End-Use Demand'!Z$20/'NEB CEF End-Use Demand'!$L$20)</f>
        <v>0</v>
      </c>
      <c r="Q98" s="7">
        <f>$B98*('NEB CEF End-Use Demand'!AA$20/'NEB CEF End-Use Demand'!$L$20)</f>
        <v>0</v>
      </c>
      <c r="R98" s="7">
        <f>$B98*('NEB CEF End-Use Demand'!AB$20/'NEB CEF End-Use Demand'!$L$20)</f>
        <v>0</v>
      </c>
      <c r="S98" s="7">
        <f>$B98*('NEB CEF End-Use Demand'!AC$20/'NEB CEF End-Use Demand'!$L$20)</f>
        <v>0</v>
      </c>
      <c r="T98" s="7">
        <f>$B98*('NEB CEF End-Use Demand'!AD$20/'NEB CEF End-Use Demand'!$L$20)</f>
        <v>0</v>
      </c>
      <c r="U98" s="7">
        <f>$B98*('NEB CEF End-Use Demand'!AE$20/'NEB CEF End-Use Demand'!$L$20)</f>
        <v>0</v>
      </c>
      <c r="V98" s="7">
        <f>$B98*('NEB CEF End-Use Demand'!AF$20/'NEB CEF End-Use Demand'!$L$20)</f>
        <v>0</v>
      </c>
      <c r="W98" s="7">
        <f>$B98*('NEB CEF End-Use Demand'!AG$20/'NEB CEF End-Use Demand'!$L$20)</f>
        <v>0</v>
      </c>
      <c r="X98" s="7">
        <f>$B98*('NEB CEF End-Use Demand'!AH$20/'NEB CEF End-Use Demand'!$L$20)</f>
        <v>0</v>
      </c>
      <c r="Y98" s="7">
        <f>$B98*('NEB CEF End-Use Demand'!AI$20/'NEB CEF End-Use Demand'!$L$20)</f>
        <v>0</v>
      </c>
      <c r="Z98" s="7">
        <f>$B98*('NEB CEF End-Use Demand'!AJ$20/'NEB CEF End-Use Demand'!$L$20)</f>
        <v>0</v>
      </c>
      <c r="AA98" s="7">
        <f>$B98*('NEB CEF End-Use Demand'!AK$20/'NEB CEF End-Use Demand'!$L$20)</f>
        <v>0</v>
      </c>
      <c r="AB98" s="7">
        <f t="shared" si="5"/>
        <v>0</v>
      </c>
      <c r="AC98" s="7">
        <f t="shared" si="5"/>
        <v>0</v>
      </c>
      <c r="AD98" s="7">
        <f t="shared" si="5"/>
        <v>0</v>
      </c>
      <c r="AE98" s="7">
        <f t="shared" si="5"/>
        <v>0</v>
      </c>
      <c r="AF98" s="7">
        <f t="shared" si="5"/>
        <v>0</v>
      </c>
      <c r="AG98" s="7">
        <f t="shared" si="5"/>
        <v>0</v>
      </c>
      <c r="AH98" s="7">
        <f t="shared" si="5"/>
        <v>0</v>
      </c>
      <c r="AI98" s="7">
        <f t="shared" si="5"/>
        <v>0</v>
      </c>
      <c r="AJ98" s="7">
        <f t="shared" si="5"/>
        <v>0</v>
      </c>
      <c r="AK98" s="7">
        <f t="shared" si="5"/>
        <v>0</v>
      </c>
    </row>
    <row r="99" spans="1:37" s="7" customFormat="1" x14ac:dyDescent="0.35">
      <c r="A99" s="5" t="s">
        <v>667</v>
      </c>
      <c r="B99" s="7">
        <v>0</v>
      </c>
      <c r="C99" s="7">
        <f>$B99*('NEB CEF End-Use Demand'!M$21/'NEB CEF End-Use Demand'!$L$21)</f>
        <v>0</v>
      </c>
      <c r="D99" s="7">
        <f>$B99*('NEB CEF End-Use Demand'!N$21/'NEB CEF End-Use Demand'!$L$21)</f>
        <v>0</v>
      </c>
      <c r="E99" s="7">
        <f>$B99*('NEB CEF End-Use Demand'!O$21/'NEB CEF End-Use Demand'!$L$21)</f>
        <v>0</v>
      </c>
      <c r="F99" s="7">
        <f>$B99*('NEB CEF End-Use Demand'!P$21/'NEB CEF End-Use Demand'!$L$21)</f>
        <v>0</v>
      </c>
      <c r="G99" s="7">
        <f>$B99*('NEB CEF End-Use Demand'!Q$21/'NEB CEF End-Use Demand'!$L$21)</f>
        <v>0</v>
      </c>
      <c r="H99" s="7">
        <f>$B99*('NEB CEF End-Use Demand'!R$21/'NEB CEF End-Use Demand'!$L$21)</f>
        <v>0</v>
      </c>
      <c r="I99" s="7">
        <f>$B99*('NEB CEF End-Use Demand'!S$21/'NEB CEF End-Use Demand'!$L$21)</f>
        <v>0</v>
      </c>
      <c r="J99" s="7">
        <f>$B99*('NEB CEF End-Use Demand'!T$21/'NEB CEF End-Use Demand'!$L$21)</f>
        <v>0</v>
      </c>
      <c r="K99" s="7">
        <f>$B99*('NEB CEF End-Use Demand'!U$21/'NEB CEF End-Use Demand'!$L$21)</f>
        <v>0</v>
      </c>
      <c r="L99" s="7">
        <f>$B99*('NEB CEF End-Use Demand'!V$21/'NEB CEF End-Use Demand'!$L$21)</f>
        <v>0</v>
      </c>
      <c r="M99" s="7">
        <f>$B99*('NEB CEF End-Use Demand'!W$21/'NEB CEF End-Use Demand'!$L$21)</f>
        <v>0</v>
      </c>
      <c r="N99" s="7">
        <f>$B99*('NEB CEF End-Use Demand'!X$21/'NEB CEF End-Use Demand'!$L$21)</f>
        <v>0</v>
      </c>
      <c r="O99" s="7">
        <f>$B99*('NEB CEF End-Use Demand'!Y$21/'NEB CEF End-Use Demand'!$L$21)</f>
        <v>0</v>
      </c>
      <c r="P99" s="7">
        <f>$B99*('NEB CEF End-Use Demand'!Z$21/'NEB CEF End-Use Demand'!$L$21)</f>
        <v>0</v>
      </c>
      <c r="Q99" s="7">
        <f>$B99*('NEB CEF End-Use Demand'!AA$21/'NEB CEF End-Use Demand'!$L$21)</f>
        <v>0</v>
      </c>
      <c r="R99" s="7">
        <f>$B99*('NEB CEF End-Use Demand'!AB$21/'NEB CEF End-Use Demand'!$L$21)</f>
        <v>0</v>
      </c>
      <c r="S99" s="7">
        <f>$B99*('NEB CEF End-Use Demand'!AC$21/'NEB CEF End-Use Demand'!$L$21)</f>
        <v>0</v>
      </c>
      <c r="T99" s="7">
        <f>$B99*('NEB CEF End-Use Demand'!AD$21/'NEB CEF End-Use Demand'!$L$21)</f>
        <v>0</v>
      </c>
      <c r="U99" s="7">
        <f>$B99*('NEB CEF End-Use Demand'!AE$21/'NEB CEF End-Use Demand'!$L$21)</f>
        <v>0</v>
      </c>
      <c r="V99" s="7">
        <f>$B99*('NEB CEF End-Use Demand'!AF$21/'NEB CEF End-Use Demand'!$L$21)</f>
        <v>0</v>
      </c>
      <c r="W99" s="7">
        <f>$B99*('NEB CEF End-Use Demand'!AG$21/'NEB CEF End-Use Demand'!$L$21)</f>
        <v>0</v>
      </c>
      <c r="X99" s="7">
        <f>$B99*('NEB CEF End-Use Demand'!AH$21/'NEB CEF End-Use Demand'!$L$21)</f>
        <v>0</v>
      </c>
      <c r="Y99" s="7">
        <f>$B99*('NEB CEF End-Use Demand'!AI$21/'NEB CEF End-Use Demand'!$L$21)</f>
        <v>0</v>
      </c>
      <c r="Z99" s="7">
        <f>$B99*('NEB CEF End-Use Demand'!AJ$21/'NEB CEF End-Use Demand'!$L$21)</f>
        <v>0</v>
      </c>
      <c r="AA99" s="7">
        <f>$B99*('NEB CEF End-Use Demand'!AK$21/'NEB CEF End-Use Demand'!$L$21)</f>
        <v>0</v>
      </c>
      <c r="AB99" s="7">
        <f t="shared" si="5"/>
        <v>0</v>
      </c>
      <c r="AC99" s="7">
        <f t="shared" si="5"/>
        <v>0</v>
      </c>
      <c r="AD99" s="7">
        <f t="shared" si="5"/>
        <v>0</v>
      </c>
      <c r="AE99" s="7">
        <f t="shared" si="5"/>
        <v>0</v>
      </c>
      <c r="AF99" s="7">
        <f t="shared" si="5"/>
        <v>0</v>
      </c>
      <c r="AG99" s="7">
        <f t="shared" si="5"/>
        <v>0</v>
      </c>
      <c r="AH99" s="7">
        <f t="shared" si="5"/>
        <v>0</v>
      </c>
      <c r="AI99" s="7">
        <f t="shared" si="5"/>
        <v>0</v>
      </c>
      <c r="AJ99" s="7">
        <f t="shared" si="5"/>
        <v>0</v>
      </c>
      <c r="AK99" s="7">
        <f t="shared" si="5"/>
        <v>0</v>
      </c>
    </row>
    <row r="100" spans="1:37" s="7" customFormat="1" x14ac:dyDescent="0.35">
      <c r="A100" s="5" t="s">
        <v>668</v>
      </c>
      <c r="B100" s="7">
        <v>0</v>
      </c>
      <c r="C100" s="7">
        <f>$B100*('NEB CEF End-Use Demand'!M$20/'NEB CEF End-Use Demand'!$L$20)</f>
        <v>0</v>
      </c>
      <c r="D100" s="7">
        <f>$B100*('NEB CEF End-Use Demand'!N$20/'NEB CEF End-Use Demand'!$L$20)</f>
        <v>0</v>
      </c>
      <c r="E100" s="7">
        <f>$B100*('NEB CEF End-Use Demand'!O$20/'NEB CEF End-Use Demand'!$L$20)</f>
        <v>0</v>
      </c>
      <c r="F100" s="7">
        <f>$B100*('NEB CEF End-Use Demand'!P$20/'NEB CEF End-Use Demand'!$L$20)</f>
        <v>0</v>
      </c>
      <c r="G100" s="7">
        <f>$B100*('NEB CEF End-Use Demand'!Q$20/'NEB CEF End-Use Demand'!$L$20)</f>
        <v>0</v>
      </c>
      <c r="H100" s="7">
        <f>$B100*('NEB CEF End-Use Demand'!R$20/'NEB CEF End-Use Demand'!$L$20)</f>
        <v>0</v>
      </c>
      <c r="I100" s="7">
        <f>$B100*('NEB CEF End-Use Demand'!S$20/'NEB CEF End-Use Demand'!$L$20)</f>
        <v>0</v>
      </c>
      <c r="J100" s="7">
        <f>$B100*('NEB CEF End-Use Demand'!T$20/'NEB CEF End-Use Demand'!$L$20)</f>
        <v>0</v>
      </c>
      <c r="K100" s="7">
        <f>$B100*('NEB CEF End-Use Demand'!U$20/'NEB CEF End-Use Demand'!$L$20)</f>
        <v>0</v>
      </c>
      <c r="L100" s="7">
        <f>$B100*('NEB CEF End-Use Demand'!V$20/'NEB CEF End-Use Demand'!$L$20)</f>
        <v>0</v>
      </c>
      <c r="M100" s="7">
        <f>$B100*('NEB CEF End-Use Demand'!W$20/'NEB CEF End-Use Demand'!$L$20)</f>
        <v>0</v>
      </c>
      <c r="N100" s="7">
        <f>$B100*('NEB CEF End-Use Demand'!X$20/'NEB CEF End-Use Demand'!$L$20)</f>
        <v>0</v>
      </c>
      <c r="O100" s="7">
        <f>$B100*('NEB CEF End-Use Demand'!Y$20/'NEB CEF End-Use Demand'!$L$20)</f>
        <v>0</v>
      </c>
      <c r="P100" s="7">
        <f>$B100*('NEB CEF End-Use Demand'!Z$20/'NEB CEF End-Use Demand'!$L$20)</f>
        <v>0</v>
      </c>
      <c r="Q100" s="7">
        <f>$B100*('NEB CEF End-Use Demand'!AA$20/'NEB CEF End-Use Demand'!$L$20)</f>
        <v>0</v>
      </c>
      <c r="R100" s="7">
        <f>$B100*('NEB CEF End-Use Demand'!AB$20/'NEB CEF End-Use Demand'!$L$20)</f>
        <v>0</v>
      </c>
      <c r="S100" s="7">
        <f>$B100*('NEB CEF End-Use Demand'!AC$20/'NEB CEF End-Use Demand'!$L$20)</f>
        <v>0</v>
      </c>
      <c r="T100" s="7">
        <f>$B100*('NEB CEF End-Use Demand'!AD$20/'NEB CEF End-Use Demand'!$L$20)</f>
        <v>0</v>
      </c>
      <c r="U100" s="7">
        <f>$B100*('NEB CEF End-Use Demand'!AE$20/'NEB CEF End-Use Demand'!$L$20)</f>
        <v>0</v>
      </c>
      <c r="V100" s="7">
        <f>$B100*('NEB CEF End-Use Demand'!AF$20/'NEB CEF End-Use Demand'!$L$20)</f>
        <v>0</v>
      </c>
      <c r="W100" s="7">
        <f>$B100*('NEB CEF End-Use Demand'!AG$20/'NEB CEF End-Use Demand'!$L$20)</f>
        <v>0</v>
      </c>
      <c r="X100" s="7">
        <f>$B100*('NEB CEF End-Use Demand'!AH$20/'NEB CEF End-Use Demand'!$L$20)</f>
        <v>0</v>
      </c>
      <c r="Y100" s="7">
        <f>$B100*('NEB CEF End-Use Demand'!AI$20/'NEB CEF End-Use Demand'!$L$20)</f>
        <v>0</v>
      </c>
      <c r="Z100" s="7">
        <f>$B100*('NEB CEF End-Use Demand'!AJ$20/'NEB CEF End-Use Demand'!$L$20)</f>
        <v>0</v>
      </c>
      <c r="AA100" s="7">
        <f>$B100*('NEB CEF End-Use Demand'!AK$20/'NEB CEF End-Use Demand'!$L$20)</f>
        <v>0</v>
      </c>
      <c r="AB100" s="7">
        <f t="shared" si="5"/>
        <v>0</v>
      </c>
      <c r="AC100" s="7">
        <f t="shared" si="5"/>
        <v>0</v>
      </c>
      <c r="AD100" s="7">
        <f t="shared" si="5"/>
        <v>0</v>
      </c>
      <c r="AE100" s="7">
        <f t="shared" si="5"/>
        <v>0</v>
      </c>
      <c r="AF100" s="7">
        <f t="shared" si="5"/>
        <v>0</v>
      </c>
      <c r="AG100" s="7">
        <f t="shared" si="5"/>
        <v>0</v>
      </c>
      <c r="AH100" s="7">
        <f t="shared" si="5"/>
        <v>0</v>
      </c>
      <c r="AI100" s="7">
        <f t="shared" si="5"/>
        <v>0</v>
      </c>
      <c r="AJ100" s="7">
        <f t="shared" si="5"/>
        <v>0</v>
      </c>
      <c r="AK100" s="7">
        <f t="shared" si="5"/>
        <v>0</v>
      </c>
    </row>
    <row r="101" spans="1:37" s="7" customFormat="1" x14ac:dyDescent="0.35">
      <c r="A101" s="5" t="s">
        <v>81</v>
      </c>
      <c r="B101" s="7">
        <v>0</v>
      </c>
      <c r="C101" s="7">
        <f>$B101*('NEB CEF End-Use Demand'!M$23/'NEB CEF End-Use Demand'!$L$23)</f>
        <v>0</v>
      </c>
      <c r="D101" s="7">
        <f>$B101*('NEB CEF End-Use Demand'!N$23/'NEB CEF End-Use Demand'!$L$23)</f>
        <v>0</v>
      </c>
      <c r="E101" s="7">
        <f>$B101*('NEB CEF End-Use Demand'!O$23/'NEB CEF End-Use Demand'!$L$23)</f>
        <v>0</v>
      </c>
      <c r="F101" s="7">
        <f>$B101*('NEB CEF End-Use Demand'!P$23/'NEB CEF End-Use Demand'!$L$23)</f>
        <v>0</v>
      </c>
      <c r="G101" s="7">
        <f>$B101*('NEB CEF End-Use Demand'!Q$23/'NEB CEF End-Use Demand'!$L$23)</f>
        <v>0</v>
      </c>
      <c r="H101" s="7">
        <f>$B101*('NEB CEF End-Use Demand'!R$23/'NEB CEF End-Use Demand'!$L$23)</f>
        <v>0</v>
      </c>
      <c r="I101" s="7">
        <f>$B101*('NEB CEF End-Use Demand'!S$23/'NEB CEF End-Use Demand'!$L$23)</f>
        <v>0</v>
      </c>
      <c r="J101" s="7">
        <f>$B101*('NEB CEF End-Use Demand'!T$23/'NEB CEF End-Use Demand'!$L$23)</f>
        <v>0</v>
      </c>
      <c r="K101" s="7">
        <f>$B101*('NEB CEF End-Use Demand'!U$23/'NEB CEF End-Use Demand'!$L$23)</f>
        <v>0</v>
      </c>
      <c r="L101" s="7">
        <f>$B101*('NEB CEF End-Use Demand'!V$23/'NEB CEF End-Use Demand'!$L$23)</f>
        <v>0</v>
      </c>
      <c r="M101" s="7">
        <f>$B101*('NEB CEF End-Use Demand'!W$23/'NEB CEF End-Use Demand'!$L$23)</f>
        <v>0</v>
      </c>
      <c r="N101" s="7">
        <f>$B101*('NEB CEF End-Use Demand'!X$23/'NEB CEF End-Use Demand'!$L$23)</f>
        <v>0</v>
      </c>
      <c r="O101" s="7">
        <f>$B101*('NEB CEF End-Use Demand'!Y$23/'NEB CEF End-Use Demand'!$L$23)</f>
        <v>0</v>
      </c>
      <c r="P101" s="7">
        <f>$B101*('NEB CEF End-Use Demand'!Z$23/'NEB CEF End-Use Demand'!$L$23)</f>
        <v>0</v>
      </c>
      <c r="Q101" s="7">
        <f>$B101*('NEB CEF End-Use Demand'!AA$23/'NEB CEF End-Use Demand'!$L$23)</f>
        <v>0</v>
      </c>
      <c r="R101" s="7">
        <f>$B101*('NEB CEF End-Use Demand'!AB$23/'NEB CEF End-Use Demand'!$L$23)</f>
        <v>0</v>
      </c>
      <c r="S101" s="7">
        <f>$B101*('NEB CEF End-Use Demand'!AC$23/'NEB CEF End-Use Demand'!$L$23)</f>
        <v>0</v>
      </c>
      <c r="T101" s="7">
        <f>$B101*('NEB CEF End-Use Demand'!AD$23/'NEB CEF End-Use Demand'!$L$23)</f>
        <v>0</v>
      </c>
      <c r="U101" s="7">
        <f>$B101*('NEB CEF End-Use Demand'!AE$23/'NEB CEF End-Use Demand'!$L$23)</f>
        <v>0</v>
      </c>
      <c r="V101" s="7">
        <f>$B101*('NEB CEF End-Use Demand'!AF$23/'NEB CEF End-Use Demand'!$L$23)</f>
        <v>0</v>
      </c>
      <c r="W101" s="7">
        <f>$B101*('NEB CEF End-Use Demand'!AG$23/'NEB CEF End-Use Demand'!$L$23)</f>
        <v>0</v>
      </c>
      <c r="X101" s="7">
        <f>$B101*('NEB CEF End-Use Demand'!AH$23/'NEB CEF End-Use Demand'!$L$23)</f>
        <v>0</v>
      </c>
      <c r="Y101" s="7">
        <f>$B101*('NEB CEF End-Use Demand'!AI$23/'NEB CEF End-Use Demand'!$L$23)</f>
        <v>0</v>
      </c>
      <c r="Z101" s="7">
        <f>$B101*('NEB CEF End-Use Demand'!AJ$23/'NEB CEF End-Use Demand'!$L$23)</f>
        <v>0</v>
      </c>
      <c r="AA101" s="7">
        <f>$B101*('NEB CEF End-Use Demand'!AK$23/'NEB CEF End-Use Demand'!$L$23)</f>
        <v>0</v>
      </c>
      <c r="AB101" s="7">
        <f t="shared" si="5"/>
        <v>0</v>
      </c>
      <c r="AC101" s="7">
        <f t="shared" si="5"/>
        <v>0</v>
      </c>
      <c r="AD101" s="7">
        <f t="shared" si="5"/>
        <v>0</v>
      </c>
      <c r="AE101" s="7">
        <f t="shared" si="5"/>
        <v>0</v>
      </c>
      <c r="AF101" s="7">
        <f t="shared" si="5"/>
        <v>0</v>
      </c>
      <c r="AG101" s="7">
        <f t="shared" si="5"/>
        <v>0</v>
      </c>
      <c r="AH101" s="7">
        <f t="shared" si="5"/>
        <v>0</v>
      </c>
      <c r="AI101" s="7">
        <f t="shared" si="5"/>
        <v>0</v>
      </c>
      <c r="AJ101" s="7">
        <f t="shared" si="5"/>
        <v>0</v>
      </c>
      <c r="AK101" s="7">
        <f t="shared" si="5"/>
        <v>0</v>
      </c>
    </row>
    <row r="102" spans="1:37" s="7" customFormat="1" x14ac:dyDescent="0.35"/>
    <row r="103" spans="1:37" s="7" customFormat="1" x14ac:dyDescent="0.35">
      <c r="A103" s="1" t="s">
        <v>678</v>
      </c>
    </row>
    <row r="104" spans="1:37" s="7" customFormat="1" x14ac:dyDescent="0.35">
      <c r="A104" s="5"/>
      <c r="B104" s="7">
        <v>2015</v>
      </c>
      <c r="C104" s="7">
        <v>2016</v>
      </c>
      <c r="D104" s="7">
        <v>2017</v>
      </c>
      <c r="E104" s="7">
        <v>2018</v>
      </c>
      <c r="F104" s="7">
        <v>2019</v>
      </c>
      <c r="G104" s="7">
        <v>2020</v>
      </c>
      <c r="H104" s="7">
        <v>2021</v>
      </c>
      <c r="I104" s="7">
        <v>2022</v>
      </c>
      <c r="J104" s="7">
        <v>2023</v>
      </c>
      <c r="K104" s="7">
        <v>2024</v>
      </c>
      <c r="L104" s="7">
        <v>2025</v>
      </c>
      <c r="M104" s="7">
        <v>2026</v>
      </c>
      <c r="N104" s="7">
        <v>2027</v>
      </c>
      <c r="O104" s="7">
        <v>2028</v>
      </c>
      <c r="P104" s="7">
        <v>2029</v>
      </c>
      <c r="Q104" s="7">
        <v>2030</v>
      </c>
      <c r="R104" s="7">
        <v>2031</v>
      </c>
      <c r="S104" s="7">
        <v>2032</v>
      </c>
      <c r="T104" s="7">
        <v>2033</v>
      </c>
      <c r="U104" s="7">
        <v>2034</v>
      </c>
      <c r="V104" s="7">
        <v>2035</v>
      </c>
      <c r="W104" s="7">
        <v>2036</v>
      </c>
      <c r="X104" s="7">
        <v>2037</v>
      </c>
      <c r="Y104" s="7">
        <v>2038</v>
      </c>
      <c r="Z104" s="7">
        <v>2039</v>
      </c>
      <c r="AA104" s="7">
        <v>2040</v>
      </c>
      <c r="AB104" s="7">
        <v>2041</v>
      </c>
      <c r="AC104" s="7">
        <v>2042</v>
      </c>
      <c r="AD104" s="7">
        <v>2043</v>
      </c>
      <c r="AE104" s="7">
        <v>2044</v>
      </c>
      <c r="AF104" s="7">
        <v>2045</v>
      </c>
      <c r="AG104" s="7">
        <v>2046</v>
      </c>
      <c r="AH104" s="7">
        <v>2047</v>
      </c>
      <c r="AI104" s="7">
        <v>2048</v>
      </c>
      <c r="AJ104" s="7">
        <v>2049</v>
      </c>
      <c r="AK104" s="7">
        <v>2050</v>
      </c>
    </row>
    <row r="105" spans="1:37" s="7" customFormat="1" x14ac:dyDescent="0.35">
      <c r="A105" s="5" t="s">
        <v>78</v>
      </c>
      <c r="B105" s="7">
        <f>B62</f>
        <v>152334130452128.66</v>
      </c>
      <c r="C105" s="7">
        <f>$B105*('NEB CEF End-Use Demand'!M$19/'NEB CEF End-Use Demand'!$L$19)</f>
        <v>153002027312295.25</v>
      </c>
      <c r="D105" s="7">
        <f>$B105*('NEB CEF End-Use Demand'!N$19/'NEB CEF End-Use Demand'!$L$19)</f>
        <v>153648465638801.84</v>
      </c>
      <c r="E105" s="7">
        <f>$B105*('NEB CEF End-Use Demand'!O$19/'NEB CEF End-Use Demand'!$L$19)</f>
        <v>154238575314451.03</v>
      </c>
      <c r="F105" s="7">
        <f>$B105*('NEB CEF End-Use Demand'!P$19/'NEB CEF End-Use Demand'!$L$19)</f>
        <v>154809908773147.72</v>
      </c>
      <c r="G105" s="7">
        <f>$B105*('NEB CEF End-Use Demand'!Q$19/'NEB CEF End-Use Demand'!$L$19)</f>
        <v>155373195281721.97</v>
      </c>
      <c r="H105" s="7">
        <f>$B105*('NEB CEF End-Use Demand'!R$19/'NEB CEF End-Use Demand'!$L$19)</f>
        <v>155982081174323.63</v>
      </c>
      <c r="I105" s="7">
        <f>$B105*('NEB CEF End-Use Demand'!S$19/'NEB CEF End-Use Demand'!$L$19)</f>
        <v>156607060967170.25</v>
      </c>
      <c r="J105" s="7">
        <f>$B105*('NEB CEF End-Use Demand'!T$19/'NEB CEF End-Use Demand'!$L$19)</f>
        <v>157242770026846.88</v>
      </c>
      <c r="K105" s="7">
        <f>$B105*('NEB CEF End-Use Demand'!U$19/'NEB CEF End-Use Demand'!$L$19)</f>
        <v>157891890670060.97</v>
      </c>
      <c r="L105" s="7">
        <f>$B105*('NEB CEF End-Use Demand'!V$19/'NEB CEF End-Use Demand'!$L$19)</f>
        <v>158551740580105.06</v>
      </c>
      <c r="M105" s="7">
        <f>$B105*('NEB CEF End-Use Demand'!W$19/'NEB CEF End-Use Demand'!$L$19)</f>
        <v>159225002073686.59</v>
      </c>
      <c r="N105" s="7">
        <f>$B105*('NEB CEF End-Use Demand'!X$19/'NEB CEF End-Use Demand'!$L$19)</f>
        <v>159906310517390.66</v>
      </c>
      <c r="O105" s="7">
        <f>$B105*('NEB CEF End-Use Demand'!Y$19/'NEB CEF End-Use Demand'!$L$19)</f>
        <v>160601030544632.19</v>
      </c>
      <c r="P105" s="7">
        <f>$B105*('NEB CEF End-Use Demand'!Z$19/'NEB CEF End-Use Demand'!$L$19)</f>
        <v>161295750571873.75</v>
      </c>
      <c r="Q105" s="7">
        <f>$B105*('NEB CEF End-Use Demand'!AA$19/'NEB CEF End-Use Demand'!$L$19)</f>
        <v>162001199865945.25</v>
      </c>
      <c r="R105" s="7">
        <f>$B105*('NEB CEF End-Use Demand'!AB$19/'NEB CEF End-Use Demand'!$L$19)</f>
        <v>162717378426846.75</v>
      </c>
      <c r="S105" s="7">
        <f>$B105*('NEB CEF End-Use Demand'!AC$19/'NEB CEF End-Use Demand'!$L$19)</f>
        <v>163430874671040.75</v>
      </c>
      <c r="T105" s="7">
        <f>$B105*('NEB CEF End-Use Demand'!AD$19/'NEB CEF End-Use Demand'!$L$19)</f>
        <v>164152417865357.28</v>
      </c>
      <c r="U105" s="7">
        <f>$B105*('NEB CEF End-Use Demand'!AE$19/'NEB CEF End-Use Demand'!$L$19)</f>
        <v>164876643376381.25</v>
      </c>
      <c r="V105" s="7">
        <f>$B105*('NEB CEF End-Use Demand'!AF$19/'NEB CEF End-Use Demand'!$L$19)</f>
        <v>165606233520820.25</v>
      </c>
      <c r="W105" s="7">
        <f>$B105*('NEB CEF End-Use Demand'!AG$19/'NEB CEF End-Use Demand'!$L$19)</f>
        <v>166341188298674.22</v>
      </c>
      <c r="X105" s="7">
        <f>$B105*('NEB CEF End-Use Demand'!AH$19/'NEB CEF End-Use Demand'!$L$19)</f>
        <v>167081507709943.19</v>
      </c>
      <c r="Y105" s="7">
        <f>$B105*('NEB CEF End-Use Demand'!AI$19/'NEB CEF End-Use Demand'!$L$19)</f>
        <v>167821827121212.19</v>
      </c>
      <c r="Z105" s="7">
        <f>$B105*('NEB CEF End-Use Demand'!AJ$19/'NEB CEF End-Use Demand'!$L$19)</f>
        <v>168562146532481.13</v>
      </c>
      <c r="AA105" s="7">
        <f>$B105*('NEB CEF End-Use Demand'!AK$19/'NEB CEF End-Use Demand'!$L$19)</f>
        <v>169305148260457.63</v>
      </c>
      <c r="AB105" s="7">
        <f t="shared" ref="AB105:AK110" si="6">TREND($R105:$AA105,$R$123:$AA$123,AB$123)</f>
        <v>170019717431334.75</v>
      </c>
      <c r="AC105" s="7">
        <f t="shared" si="6"/>
        <v>170752477586428</v>
      </c>
      <c r="AD105" s="7">
        <f t="shared" si="6"/>
        <v>171485237741521.25</v>
      </c>
      <c r="AE105" s="7">
        <f t="shared" si="6"/>
        <v>172217997896614.5</v>
      </c>
      <c r="AF105" s="7">
        <f t="shared" si="6"/>
        <v>172950758051707.75</v>
      </c>
      <c r="AG105" s="7">
        <f t="shared" si="6"/>
        <v>173683518206801.25</v>
      </c>
      <c r="AH105" s="7">
        <f t="shared" si="6"/>
        <v>174416278361894.5</v>
      </c>
      <c r="AI105" s="7">
        <f t="shared" si="6"/>
        <v>175149038516987.75</v>
      </c>
      <c r="AJ105" s="7">
        <f t="shared" si="6"/>
        <v>175881798672081</v>
      </c>
      <c r="AK105" s="7">
        <f t="shared" si="6"/>
        <v>176614558827174.25</v>
      </c>
    </row>
    <row r="106" spans="1:37" s="7" customFormat="1" x14ac:dyDescent="0.35">
      <c r="A106" s="5" t="s">
        <v>666</v>
      </c>
      <c r="B106" s="7">
        <v>0</v>
      </c>
      <c r="C106" s="7">
        <f>$B106*('NEB CEF End-Use Demand'!M$24/'NEB CEF End-Use Demand'!$L$24)</f>
        <v>0</v>
      </c>
      <c r="D106" s="7">
        <f>$B106*('NEB CEF End-Use Demand'!N$24/'NEB CEF End-Use Demand'!$L$24)</f>
        <v>0</v>
      </c>
      <c r="E106" s="7">
        <f>$B106*('NEB CEF End-Use Demand'!O$24/'NEB CEF End-Use Demand'!$L$24)</f>
        <v>0</v>
      </c>
      <c r="F106" s="7">
        <f>$B106*('NEB CEF End-Use Demand'!P$24/'NEB CEF End-Use Demand'!$L$24)</f>
        <v>0</v>
      </c>
      <c r="G106" s="7">
        <f>$B106*('NEB CEF End-Use Demand'!Q$24/'NEB CEF End-Use Demand'!$L$24)</f>
        <v>0</v>
      </c>
      <c r="H106" s="7">
        <f>$B106*('NEB CEF End-Use Demand'!R$24/'NEB CEF End-Use Demand'!$L$24)</f>
        <v>0</v>
      </c>
      <c r="I106" s="7">
        <f>$B106*('NEB CEF End-Use Demand'!S$24/'NEB CEF End-Use Demand'!$L$24)</f>
        <v>0</v>
      </c>
      <c r="J106" s="7">
        <f>$B106*('NEB CEF End-Use Demand'!T$24/'NEB CEF End-Use Demand'!$L$24)</f>
        <v>0</v>
      </c>
      <c r="K106" s="7">
        <f>$B106*('NEB CEF End-Use Demand'!U$24/'NEB CEF End-Use Demand'!$L$24)</f>
        <v>0</v>
      </c>
      <c r="L106" s="7">
        <f>$B106*('NEB CEF End-Use Demand'!V$24/'NEB CEF End-Use Demand'!$L$24)</f>
        <v>0</v>
      </c>
      <c r="M106" s="7">
        <f>$B106*('NEB CEF End-Use Demand'!W$24/'NEB CEF End-Use Demand'!$L$24)</f>
        <v>0</v>
      </c>
      <c r="N106" s="7">
        <f>$B106*('NEB CEF End-Use Demand'!X$24/'NEB CEF End-Use Demand'!$L$24)</f>
        <v>0</v>
      </c>
      <c r="O106" s="7">
        <f>$B106*('NEB CEF End-Use Demand'!Y$24/'NEB CEF End-Use Demand'!$L$24)</f>
        <v>0</v>
      </c>
      <c r="P106" s="7">
        <f>$B106*('NEB CEF End-Use Demand'!Z$24/'NEB CEF End-Use Demand'!$L$24)</f>
        <v>0</v>
      </c>
      <c r="Q106" s="7">
        <f>$B106*('NEB CEF End-Use Demand'!AA$24/'NEB CEF End-Use Demand'!$L$24)</f>
        <v>0</v>
      </c>
      <c r="R106" s="7">
        <f>$B106*('NEB CEF End-Use Demand'!AB$24/'NEB CEF End-Use Demand'!$L$24)</f>
        <v>0</v>
      </c>
      <c r="S106" s="7">
        <f>$B106*('NEB CEF End-Use Demand'!AC$24/'NEB CEF End-Use Demand'!$L$24)</f>
        <v>0</v>
      </c>
      <c r="T106" s="7">
        <f>$B106*('NEB CEF End-Use Demand'!AD$24/'NEB CEF End-Use Demand'!$L$24)</f>
        <v>0</v>
      </c>
      <c r="U106" s="7">
        <f>$B106*('NEB CEF End-Use Demand'!AE$24/'NEB CEF End-Use Demand'!$L$24)</f>
        <v>0</v>
      </c>
      <c r="V106" s="7">
        <f>$B106*('NEB CEF End-Use Demand'!AF$24/'NEB CEF End-Use Demand'!$L$24)</f>
        <v>0</v>
      </c>
      <c r="W106" s="7">
        <f>$B106*('NEB CEF End-Use Demand'!AG$24/'NEB CEF End-Use Demand'!$L$24)</f>
        <v>0</v>
      </c>
      <c r="X106" s="7">
        <f>$B106*('NEB CEF End-Use Demand'!AH$24/'NEB CEF End-Use Demand'!$L$24)</f>
        <v>0</v>
      </c>
      <c r="Y106" s="7">
        <f>$B106*('NEB CEF End-Use Demand'!AI$24/'NEB CEF End-Use Demand'!$L$24)</f>
        <v>0</v>
      </c>
      <c r="Z106" s="7">
        <f>$B106*('NEB CEF End-Use Demand'!AJ$24/'NEB CEF End-Use Demand'!$L$24)</f>
        <v>0</v>
      </c>
      <c r="AA106" s="7">
        <f>$B106*('NEB CEF End-Use Demand'!AK$24/'NEB CEF End-Use Demand'!$L$24)</f>
        <v>0</v>
      </c>
      <c r="AB106" s="7">
        <f t="shared" si="6"/>
        <v>0</v>
      </c>
      <c r="AC106" s="7">
        <f t="shared" si="6"/>
        <v>0</v>
      </c>
      <c r="AD106" s="7">
        <f t="shared" si="6"/>
        <v>0</v>
      </c>
      <c r="AE106" s="7">
        <f t="shared" si="6"/>
        <v>0</v>
      </c>
      <c r="AF106" s="7">
        <f t="shared" si="6"/>
        <v>0</v>
      </c>
      <c r="AG106" s="7">
        <f t="shared" si="6"/>
        <v>0</v>
      </c>
      <c r="AH106" s="7">
        <f t="shared" si="6"/>
        <v>0</v>
      </c>
      <c r="AI106" s="7">
        <f t="shared" si="6"/>
        <v>0</v>
      </c>
      <c r="AJ106" s="7">
        <f t="shared" si="6"/>
        <v>0</v>
      </c>
      <c r="AK106" s="7">
        <f t="shared" si="6"/>
        <v>0</v>
      </c>
    </row>
    <row r="107" spans="1:37" s="7" customFormat="1" x14ac:dyDescent="0.35">
      <c r="A107" s="5" t="s">
        <v>79</v>
      </c>
      <c r="B107" s="7">
        <f>C62</f>
        <v>185550831014151.88</v>
      </c>
      <c r="C107" s="7">
        <f>$B107*('NEB CEF End-Use Demand'!M$20/'NEB CEF End-Use Demand'!$L$20)</f>
        <v>187732646754560.38</v>
      </c>
      <c r="D107" s="7">
        <f>$B107*('NEB CEF End-Use Demand'!N$20/'NEB CEF End-Use Demand'!$L$20)</f>
        <v>189544572357160.09</v>
      </c>
      <c r="E107" s="7">
        <f>$B107*('NEB CEF End-Use Demand'!O$20/'NEB CEF End-Use Demand'!$L$20)</f>
        <v>191144749257680.81</v>
      </c>
      <c r="F107" s="7">
        <f>$B107*('NEB CEF End-Use Demand'!P$20/'NEB CEF End-Use Demand'!$L$20)</f>
        <v>192586784722471.72</v>
      </c>
      <c r="G107" s="7">
        <f>$B107*('NEB CEF End-Use Demand'!Q$20/'NEB CEF End-Use Demand'!$L$20)</f>
        <v>194018098733992.78</v>
      </c>
      <c r="H107" s="7">
        <f>$B107*('NEB CEF End-Use Demand'!R$20/'NEB CEF End-Use Demand'!$L$20)</f>
        <v>195371682209307.63</v>
      </c>
      <c r="I107" s="7">
        <f>$B107*('NEB CEF End-Use Demand'!S$20/'NEB CEF End-Use Demand'!$L$20)</f>
        <v>196655576238368.69</v>
      </c>
      <c r="J107" s="7">
        <f>$B107*('NEB CEF End-Use Demand'!T$20/'NEB CEF End-Use Demand'!$L$20)</f>
        <v>197872461184493.31</v>
      </c>
      <c r="K107" s="7">
        <f>$B107*('NEB CEF End-Use Demand'!U$20/'NEB CEF End-Use Demand'!$L$20)</f>
        <v>199041099590903.75</v>
      </c>
      <c r="L107" s="7">
        <f>$B107*('NEB CEF End-Use Demand'!V$20/'NEB CEF End-Use Demand'!$L$20)</f>
        <v>200164171820917.5</v>
      </c>
      <c r="M107" s="7">
        <f>$B107*('NEB CEF End-Use Demand'!W$20/'NEB CEF End-Use Demand'!$L$20)</f>
        <v>201230956421264.63</v>
      </c>
      <c r="N107" s="7">
        <f>$B107*('NEB CEF End-Use Demand'!X$20/'NEB CEF End-Use Demand'!$L$20)</f>
        <v>202244133755262.69</v>
      </c>
      <c r="O107" s="7">
        <f>$B107*('NEB CEF End-Use Demand'!Y$20/'NEB CEF End-Use Demand'!$L$20)</f>
        <v>203203703822911.66</v>
      </c>
      <c r="P107" s="7">
        <f>$B107*('NEB CEF End-Use Demand'!Z$20/'NEB CEF End-Use Demand'!$L$20)</f>
        <v>204106986260894.03</v>
      </c>
      <c r="Q107" s="7">
        <f>$B107*('NEB CEF End-Use Demand'!AA$20/'NEB CEF End-Use Demand'!$L$20)</f>
        <v>204956661432527.34</v>
      </c>
      <c r="R107" s="7">
        <f>$B107*('NEB CEF End-Use Demand'!AB$20/'NEB CEF End-Use Demand'!$L$20)</f>
        <v>205750048974494.06</v>
      </c>
      <c r="S107" s="7">
        <f>$B107*('NEB CEF End-Use Demand'!AC$20/'NEB CEF End-Use Demand'!$L$20)</f>
        <v>206484468523476.78</v>
      </c>
      <c r="T107" s="7">
        <f>$B107*('NEB CEF End-Use Demand'!AD$20/'NEB CEF End-Use Demand'!$L$20)</f>
        <v>207170641532745.28</v>
      </c>
      <c r="U107" s="7">
        <f>$B107*('NEB CEF End-Use Demand'!AE$20/'NEB CEF End-Use Demand'!$L$20)</f>
        <v>207805887638982.16</v>
      </c>
      <c r="V107" s="7">
        <f>$B107*('NEB CEF End-Use Demand'!AF$20/'NEB CEF End-Use Demand'!$L$20)</f>
        <v>208392887205504.91</v>
      </c>
      <c r="W107" s="7">
        <f>$B107*('NEB CEF End-Use Demand'!AG$20/'NEB CEF End-Use Demand'!$L$20)</f>
        <v>208928959868995.94</v>
      </c>
      <c r="X107" s="7">
        <f>$B107*('NEB CEF End-Use Demand'!AH$20/'NEB CEF End-Use Demand'!$L$20)</f>
        <v>209422146719407.69</v>
      </c>
      <c r="Y107" s="7">
        <f>$B107*('NEB CEF End-Use Demand'!AI$20/'NEB CEF End-Use Demand'!$L$20)</f>
        <v>209867087030105.25</v>
      </c>
      <c r="Z107" s="7">
        <f>$B107*('NEB CEF End-Use Demand'!AJ$20/'NEB CEF End-Use Demand'!$L$20)</f>
        <v>210269141527723.5</v>
      </c>
      <c r="AA107" s="7">
        <f>$B107*('NEB CEF End-Use Demand'!AK$20/'NEB CEF End-Use Demand'!$L$20)</f>
        <v>210630990575579.97</v>
      </c>
      <c r="AB107" s="7">
        <f t="shared" si="6"/>
        <v>211448501387403.75</v>
      </c>
      <c r="AC107" s="7">
        <f t="shared" si="6"/>
        <v>211989642374258.75</v>
      </c>
      <c r="AD107" s="7">
        <f t="shared" si="6"/>
        <v>212530783361113.75</v>
      </c>
      <c r="AE107" s="7">
        <f t="shared" si="6"/>
        <v>213071924347968.63</v>
      </c>
      <c r="AF107" s="7">
        <f t="shared" si="6"/>
        <v>213613065334823.63</v>
      </c>
      <c r="AG107" s="7">
        <f t="shared" si="6"/>
        <v>214154206321678.63</v>
      </c>
      <c r="AH107" s="7">
        <f t="shared" si="6"/>
        <v>214695347308533.5</v>
      </c>
      <c r="AI107" s="7">
        <f t="shared" si="6"/>
        <v>215236488295388.5</v>
      </c>
      <c r="AJ107" s="7">
        <f t="shared" si="6"/>
        <v>215777629282243.5</v>
      </c>
      <c r="AK107" s="7">
        <f t="shared" si="6"/>
        <v>216318770269098.38</v>
      </c>
    </row>
    <row r="108" spans="1:37" s="7" customFormat="1" x14ac:dyDescent="0.35">
      <c r="A108" s="5" t="s">
        <v>667</v>
      </c>
      <c r="B108" s="7">
        <v>0</v>
      </c>
      <c r="C108" s="7">
        <f>$B108*('NEB CEF End-Use Demand'!M$21/'NEB CEF End-Use Demand'!$L$21)</f>
        <v>0</v>
      </c>
      <c r="D108" s="7">
        <f>$B108*('NEB CEF End-Use Demand'!N$21/'NEB CEF End-Use Demand'!$L$21)</f>
        <v>0</v>
      </c>
      <c r="E108" s="7">
        <f>$B108*('NEB CEF End-Use Demand'!O$21/'NEB CEF End-Use Demand'!$L$21)</f>
        <v>0</v>
      </c>
      <c r="F108" s="7">
        <f>$B108*('NEB CEF End-Use Demand'!P$21/'NEB CEF End-Use Demand'!$L$21)</f>
        <v>0</v>
      </c>
      <c r="G108" s="7">
        <f>$B108*('NEB CEF End-Use Demand'!Q$21/'NEB CEF End-Use Demand'!$L$21)</f>
        <v>0</v>
      </c>
      <c r="H108" s="7">
        <f>$B108*('NEB CEF End-Use Demand'!R$21/'NEB CEF End-Use Demand'!$L$21)</f>
        <v>0</v>
      </c>
      <c r="I108" s="7">
        <f>$B108*('NEB CEF End-Use Demand'!S$21/'NEB CEF End-Use Demand'!$L$21)</f>
        <v>0</v>
      </c>
      <c r="J108" s="7">
        <f>$B108*('NEB CEF End-Use Demand'!T$21/'NEB CEF End-Use Demand'!$L$21)</f>
        <v>0</v>
      </c>
      <c r="K108" s="7">
        <f>$B108*('NEB CEF End-Use Demand'!U$21/'NEB CEF End-Use Demand'!$L$21)</f>
        <v>0</v>
      </c>
      <c r="L108" s="7">
        <f>$B108*('NEB CEF End-Use Demand'!V$21/'NEB CEF End-Use Demand'!$L$21)</f>
        <v>0</v>
      </c>
      <c r="M108" s="7">
        <f>$B108*('NEB CEF End-Use Demand'!W$21/'NEB CEF End-Use Demand'!$L$21)</f>
        <v>0</v>
      </c>
      <c r="N108" s="7">
        <f>$B108*('NEB CEF End-Use Demand'!X$21/'NEB CEF End-Use Demand'!$L$21)</f>
        <v>0</v>
      </c>
      <c r="O108" s="7">
        <f>$B108*('NEB CEF End-Use Demand'!Y$21/'NEB CEF End-Use Demand'!$L$21)</f>
        <v>0</v>
      </c>
      <c r="P108" s="7">
        <f>$B108*('NEB CEF End-Use Demand'!Z$21/'NEB CEF End-Use Demand'!$L$21)</f>
        <v>0</v>
      </c>
      <c r="Q108" s="7">
        <f>$B108*('NEB CEF End-Use Demand'!AA$21/'NEB CEF End-Use Demand'!$L$21)</f>
        <v>0</v>
      </c>
      <c r="R108" s="7">
        <f>$B108*('NEB CEF End-Use Demand'!AB$21/'NEB CEF End-Use Demand'!$L$21)</f>
        <v>0</v>
      </c>
      <c r="S108" s="7">
        <f>$B108*('NEB CEF End-Use Demand'!AC$21/'NEB CEF End-Use Demand'!$L$21)</f>
        <v>0</v>
      </c>
      <c r="T108" s="7">
        <f>$B108*('NEB CEF End-Use Demand'!AD$21/'NEB CEF End-Use Demand'!$L$21)</f>
        <v>0</v>
      </c>
      <c r="U108" s="7">
        <f>$B108*('NEB CEF End-Use Demand'!AE$21/'NEB CEF End-Use Demand'!$L$21)</f>
        <v>0</v>
      </c>
      <c r="V108" s="7">
        <f>$B108*('NEB CEF End-Use Demand'!AF$21/'NEB CEF End-Use Demand'!$L$21)</f>
        <v>0</v>
      </c>
      <c r="W108" s="7">
        <f>$B108*('NEB CEF End-Use Demand'!AG$21/'NEB CEF End-Use Demand'!$L$21)</f>
        <v>0</v>
      </c>
      <c r="X108" s="7">
        <f>$B108*('NEB CEF End-Use Demand'!AH$21/'NEB CEF End-Use Demand'!$L$21)</f>
        <v>0</v>
      </c>
      <c r="Y108" s="7">
        <f>$B108*('NEB CEF End-Use Demand'!AI$21/'NEB CEF End-Use Demand'!$L$21)</f>
        <v>0</v>
      </c>
      <c r="Z108" s="7">
        <f>$B108*('NEB CEF End-Use Demand'!AJ$21/'NEB CEF End-Use Demand'!$L$21)</f>
        <v>0</v>
      </c>
      <c r="AA108" s="7">
        <f>$B108*('NEB CEF End-Use Demand'!AK$21/'NEB CEF End-Use Demand'!$L$21)</f>
        <v>0</v>
      </c>
      <c r="AB108" s="7">
        <f t="shared" si="6"/>
        <v>0</v>
      </c>
      <c r="AC108" s="7">
        <f t="shared" si="6"/>
        <v>0</v>
      </c>
      <c r="AD108" s="7">
        <f t="shared" si="6"/>
        <v>0</v>
      </c>
      <c r="AE108" s="7">
        <f t="shared" si="6"/>
        <v>0</v>
      </c>
      <c r="AF108" s="7">
        <f t="shared" si="6"/>
        <v>0</v>
      </c>
      <c r="AG108" s="7">
        <f t="shared" si="6"/>
        <v>0</v>
      </c>
      <c r="AH108" s="7">
        <f t="shared" si="6"/>
        <v>0</v>
      </c>
      <c r="AI108" s="7">
        <f t="shared" si="6"/>
        <v>0</v>
      </c>
      <c r="AJ108" s="7">
        <f t="shared" si="6"/>
        <v>0</v>
      </c>
      <c r="AK108" s="7">
        <f t="shared" si="6"/>
        <v>0</v>
      </c>
    </row>
    <row r="109" spans="1:37" s="7" customFormat="1" x14ac:dyDescent="0.35">
      <c r="A109" s="5" t="s">
        <v>668</v>
      </c>
      <c r="B109" s="7">
        <v>0</v>
      </c>
      <c r="C109" s="7">
        <f>$B109*('NEB CEF End-Use Demand'!M$20/'NEB CEF End-Use Demand'!$L$20)</f>
        <v>0</v>
      </c>
      <c r="D109" s="7">
        <f>$B109*('NEB CEF End-Use Demand'!N$20/'NEB CEF End-Use Demand'!$L$20)</f>
        <v>0</v>
      </c>
      <c r="E109" s="7">
        <f>$B109*('NEB CEF End-Use Demand'!O$20/'NEB CEF End-Use Demand'!$L$20)</f>
        <v>0</v>
      </c>
      <c r="F109" s="7">
        <f>$B109*('NEB CEF End-Use Demand'!P$20/'NEB CEF End-Use Demand'!$L$20)</f>
        <v>0</v>
      </c>
      <c r="G109" s="7">
        <f>$B109*('NEB CEF End-Use Demand'!Q$20/'NEB CEF End-Use Demand'!$L$20)</f>
        <v>0</v>
      </c>
      <c r="H109" s="7">
        <f>$B109*('NEB CEF End-Use Demand'!R$20/'NEB CEF End-Use Demand'!$L$20)</f>
        <v>0</v>
      </c>
      <c r="I109" s="7">
        <f>$B109*('NEB CEF End-Use Demand'!S$20/'NEB CEF End-Use Demand'!$L$20)</f>
        <v>0</v>
      </c>
      <c r="J109" s="7">
        <f>$B109*('NEB CEF End-Use Demand'!T$20/'NEB CEF End-Use Demand'!$L$20)</f>
        <v>0</v>
      </c>
      <c r="K109" s="7">
        <f>$B109*('NEB CEF End-Use Demand'!U$20/'NEB CEF End-Use Demand'!$L$20)</f>
        <v>0</v>
      </c>
      <c r="L109" s="7">
        <f>$B109*('NEB CEF End-Use Demand'!V$20/'NEB CEF End-Use Demand'!$L$20)</f>
        <v>0</v>
      </c>
      <c r="M109" s="7">
        <f>$B109*('NEB CEF End-Use Demand'!W$20/'NEB CEF End-Use Demand'!$L$20)</f>
        <v>0</v>
      </c>
      <c r="N109" s="7">
        <f>$B109*('NEB CEF End-Use Demand'!X$20/'NEB CEF End-Use Demand'!$L$20)</f>
        <v>0</v>
      </c>
      <c r="O109" s="7">
        <f>$B109*('NEB CEF End-Use Demand'!Y$20/'NEB CEF End-Use Demand'!$L$20)</f>
        <v>0</v>
      </c>
      <c r="P109" s="7">
        <f>$B109*('NEB CEF End-Use Demand'!Z$20/'NEB CEF End-Use Demand'!$L$20)</f>
        <v>0</v>
      </c>
      <c r="Q109" s="7">
        <f>$B109*('NEB CEF End-Use Demand'!AA$20/'NEB CEF End-Use Demand'!$L$20)</f>
        <v>0</v>
      </c>
      <c r="R109" s="7">
        <f>$B109*('NEB CEF End-Use Demand'!AB$20/'NEB CEF End-Use Demand'!$L$20)</f>
        <v>0</v>
      </c>
      <c r="S109" s="7">
        <f>$B109*('NEB CEF End-Use Demand'!AC$20/'NEB CEF End-Use Demand'!$L$20)</f>
        <v>0</v>
      </c>
      <c r="T109" s="7">
        <f>$B109*('NEB CEF End-Use Demand'!AD$20/'NEB CEF End-Use Demand'!$L$20)</f>
        <v>0</v>
      </c>
      <c r="U109" s="7">
        <f>$B109*('NEB CEF End-Use Demand'!AE$20/'NEB CEF End-Use Demand'!$L$20)</f>
        <v>0</v>
      </c>
      <c r="V109" s="7">
        <f>$B109*('NEB CEF End-Use Demand'!AF$20/'NEB CEF End-Use Demand'!$L$20)</f>
        <v>0</v>
      </c>
      <c r="W109" s="7">
        <f>$B109*('NEB CEF End-Use Demand'!AG$20/'NEB CEF End-Use Demand'!$L$20)</f>
        <v>0</v>
      </c>
      <c r="X109" s="7">
        <f>$B109*('NEB CEF End-Use Demand'!AH$20/'NEB CEF End-Use Demand'!$L$20)</f>
        <v>0</v>
      </c>
      <c r="Y109" s="7">
        <f>$B109*('NEB CEF End-Use Demand'!AI$20/'NEB CEF End-Use Demand'!$L$20)</f>
        <v>0</v>
      </c>
      <c r="Z109" s="7">
        <f>$B109*('NEB CEF End-Use Demand'!AJ$20/'NEB CEF End-Use Demand'!$L$20)</f>
        <v>0</v>
      </c>
      <c r="AA109" s="7">
        <f>$B109*('NEB CEF End-Use Demand'!AK$20/'NEB CEF End-Use Demand'!$L$20)</f>
        <v>0</v>
      </c>
      <c r="AB109" s="7">
        <f t="shared" si="6"/>
        <v>0</v>
      </c>
      <c r="AC109" s="7">
        <f t="shared" si="6"/>
        <v>0</v>
      </c>
      <c r="AD109" s="7">
        <f t="shared" si="6"/>
        <v>0</v>
      </c>
      <c r="AE109" s="7">
        <f t="shared" si="6"/>
        <v>0</v>
      </c>
      <c r="AF109" s="7">
        <f t="shared" si="6"/>
        <v>0</v>
      </c>
      <c r="AG109" s="7">
        <f t="shared" si="6"/>
        <v>0</v>
      </c>
      <c r="AH109" s="7">
        <f t="shared" si="6"/>
        <v>0</v>
      </c>
      <c r="AI109" s="7">
        <f t="shared" si="6"/>
        <v>0</v>
      </c>
      <c r="AJ109" s="7">
        <f t="shared" si="6"/>
        <v>0</v>
      </c>
      <c r="AK109" s="7">
        <f t="shared" si="6"/>
        <v>0</v>
      </c>
    </row>
    <row r="110" spans="1:37" s="7" customFormat="1" x14ac:dyDescent="0.35">
      <c r="A110" s="5" t="s">
        <v>81</v>
      </c>
      <c r="B110" s="7">
        <f>E70</f>
        <v>0</v>
      </c>
      <c r="C110" s="7">
        <f>$B110*('NEB CEF End-Use Demand'!M$23/'NEB CEF End-Use Demand'!$L$23)</f>
        <v>0</v>
      </c>
      <c r="D110" s="7">
        <f>$B110*('NEB CEF End-Use Demand'!N$23/'NEB CEF End-Use Demand'!$L$23)</f>
        <v>0</v>
      </c>
      <c r="E110" s="7">
        <f>$B110*('NEB CEF End-Use Demand'!O$23/'NEB CEF End-Use Demand'!$L$23)</f>
        <v>0</v>
      </c>
      <c r="F110" s="7">
        <f>$B110*('NEB CEF End-Use Demand'!P$23/'NEB CEF End-Use Demand'!$L$23)</f>
        <v>0</v>
      </c>
      <c r="G110" s="7">
        <f>$B110*('NEB CEF End-Use Demand'!Q$23/'NEB CEF End-Use Demand'!$L$23)</f>
        <v>0</v>
      </c>
      <c r="H110" s="7">
        <f>$B110*('NEB CEF End-Use Demand'!R$23/'NEB CEF End-Use Demand'!$L$23)</f>
        <v>0</v>
      </c>
      <c r="I110" s="7">
        <f>$B110*('NEB CEF End-Use Demand'!S$23/'NEB CEF End-Use Demand'!$L$23)</f>
        <v>0</v>
      </c>
      <c r="J110" s="7">
        <f>$B110*('NEB CEF End-Use Demand'!T$23/'NEB CEF End-Use Demand'!$L$23)</f>
        <v>0</v>
      </c>
      <c r="K110" s="7">
        <f>$B110*('NEB CEF End-Use Demand'!U$23/'NEB CEF End-Use Demand'!$L$23)</f>
        <v>0</v>
      </c>
      <c r="L110" s="7">
        <f>$B110*('NEB CEF End-Use Demand'!V$23/'NEB CEF End-Use Demand'!$L$23)</f>
        <v>0</v>
      </c>
      <c r="M110" s="7">
        <f>$B110*('NEB CEF End-Use Demand'!W$23/'NEB CEF End-Use Demand'!$L$23)</f>
        <v>0</v>
      </c>
      <c r="N110" s="7">
        <f>$B110*('NEB CEF End-Use Demand'!X$23/'NEB CEF End-Use Demand'!$L$23)</f>
        <v>0</v>
      </c>
      <c r="O110" s="7">
        <f>$B110*('NEB CEF End-Use Demand'!Y$23/'NEB CEF End-Use Demand'!$L$23)</f>
        <v>0</v>
      </c>
      <c r="P110" s="7">
        <f>$B110*('NEB CEF End-Use Demand'!Z$23/'NEB CEF End-Use Demand'!$L$23)</f>
        <v>0</v>
      </c>
      <c r="Q110" s="7">
        <f>$B110*('NEB CEF End-Use Demand'!AA$23/'NEB CEF End-Use Demand'!$L$23)</f>
        <v>0</v>
      </c>
      <c r="R110" s="7">
        <f>$B110*('NEB CEF End-Use Demand'!AB$23/'NEB CEF End-Use Demand'!$L$23)</f>
        <v>0</v>
      </c>
      <c r="S110" s="7">
        <f>$B110*('NEB CEF End-Use Demand'!AC$23/'NEB CEF End-Use Demand'!$L$23)</f>
        <v>0</v>
      </c>
      <c r="T110" s="7">
        <f>$B110*('NEB CEF End-Use Demand'!AD$23/'NEB CEF End-Use Demand'!$L$23)</f>
        <v>0</v>
      </c>
      <c r="U110" s="7">
        <f>$B110*('NEB CEF End-Use Demand'!AE$23/'NEB CEF End-Use Demand'!$L$23)</f>
        <v>0</v>
      </c>
      <c r="V110" s="7">
        <f>$B110*('NEB CEF End-Use Demand'!AF$23/'NEB CEF End-Use Demand'!$L$23)</f>
        <v>0</v>
      </c>
      <c r="W110" s="7">
        <f>$B110*('NEB CEF End-Use Demand'!AG$23/'NEB CEF End-Use Demand'!$L$23)</f>
        <v>0</v>
      </c>
      <c r="X110" s="7">
        <f>$B110*('NEB CEF End-Use Demand'!AH$23/'NEB CEF End-Use Demand'!$L$23)</f>
        <v>0</v>
      </c>
      <c r="Y110" s="7">
        <f>$B110*('NEB CEF End-Use Demand'!AI$23/'NEB CEF End-Use Demand'!$L$23)</f>
        <v>0</v>
      </c>
      <c r="Z110" s="7">
        <f>$B110*('NEB CEF End-Use Demand'!AJ$23/'NEB CEF End-Use Demand'!$L$23)</f>
        <v>0</v>
      </c>
      <c r="AA110" s="7">
        <f>$B110*('NEB CEF End-Use Demand'!AK$23/'NEB CEF End-Use Demand'!$L$23)</f>
        <v>0</v>
      </c>
      <c r="AB110" s="7">
        <f t="shared" si="6"/>
        <v>0</v>
      </c>
      <c r="AC110" s="7">
        <f t="shared" si="6"/>
        <v>0</v>
      </c>
      <c r="AD110" s="7">
        <f t="shared" si="6"/>
        <v>0</v>
      </c>
      <c r="AE110" s="7">
        <f t="shared" si="6"/>
        <v>0</v>
      </c>
      <c r="AF110" s="7">
        <f t="shared" si="6"/>
        <v>0</v>
      </c>
      <c r="AG110" s="7">
        <f t="shared" si="6"/>
        <v>0</v>
      </c>
      <c r="AH110" s="7">
        <f t="shared" si="6"/>
        <v>0</v>
      </c>
      <c r="AI110" s="7">
        <f t="shared" si="6"/>
        <v>0</v>
      </c>
      <c r="AJ110" s="7">
        <f t="shared" si="6"/>
        <v>0</v>
      </c>
      <c r="AK110" s="7">
        <f t="shared" si="6"/>
        <v>0</v>
      </c>
    </row>
    <row r="111" spans="1:37" s="7" customFormat="1" x14ac:dyDescent="0.35"/>
    <row r="112" spans="1:37" s="7" customFormat="1" x14ac:dyDescent="0.35">
      <c r="A112" s="1" t="s">
        <v>679</v>
      </c>
    </row>
    <row r="113" spans="1:37" s="7" customFormat="1" x14ac:dyDescent="0.35">
      <c r="A113" s="5"/>
      <c r="B113" s="7">
        <v>2015</v>
      </c>
      <c r="C113" s="7">
        <v>2016</v>
      </c>
      <c r="D113" s="7">
        <v>2017</v>
      </c>
      <c r="E113" s="7">
        <v>2018</v>
      </c>
      <c r="F113" s="7">
        <v>2019</v>
      </c>
      <c r="G113" s="7">
        <v>2020</v>
      </c>
      <c r="H113" s="7">
        <v>2021</v>
      </c>
      <c r="I113" s="7">
        <v>2022</v>
      </c>
      <c r="J113" s="7">
        <v>2023</v>
      </c>
      <c r="K113" s="7">
        <v>2024</v>
      </c>
      <c r="L113" s="7">
        <v>2025</v>
      </c>
      <c r="M113" s="7">
        <v>2026</v>
      </c>
      <c r="N113" s="7">
        <v>2027</v>
      </c>
      <c r="O113" s="7">
        <v>2028</v>
      </c>
      <c r="P113" s="7">
        <v>2029</v>
      </c>
      <c r="Q113" s="7">
        <v>2030</v>
      </c>
      <c r="R113" s="7">
        <v>2031</v>
      </c>
      <c r="S113" s="7">
        <v>2032</v>
      </c>
      <c r="T113" s="7">
        <v>2033</v>
      </c>
      <c r="U113" s="7">
        <v>2034</v>
      </c>
      <c r="V113" s="7">
        <v>2035</v>
      </c>
      <c r="W113" s="7">
        <v>2036</v>
      </c>
      <c r="X113" s="7">
        <v>2037</v>
      </c>
      <c r="Y113" s="7">
        <v>2038</v>
      </c>
      <c r="Z113" s="7">
        <v>2039</v>
      </c>
      <c r="AA113" s="7">
        <v>2040</v>
      </c>
      <c r="AB113" s="7">
        <v>2041</v>
      </c>
      <c r="AC113" s="7">
        <v>2042</v>
      </c>
      <c r="AD113" s="7">
        <v>2043</v>
      </c>
      <c r="AE113" s="7">
        <v>2044</v>
      </c>
      <c r="AF113" s="7">
        <v>2045</v>
      </c>
      <c r="AG113" s="7">
        <v>2046</v>
      </c>
      <c r="AH113" s="7">
        <v>2047</v>
      </c>
      <c r="AI113" s="7">
        <v>2048</v>
      </c>
      <c r="AJ113" s="7">
        <v>2049</v>
      </c>
      <c r="AK113" s="7">
        <v>2050</v>
      </c>
    </row>
    <row r="114" spans="1:37" s="7" customFormat="1" x14ac:dyDescent="0.35">
      <c r="A114" s="5" t="s">
        <v>78</v>
      </c>
      <c r="B114" s="7">
        <v>0</v>
      </c>
      <c r="C114" s="7">
        <f>$B114*('NEB CEF End-Use Demand'!M$19/'NEB CEF End-Use Demand'!$L$19)</f>
        <v>0</v>
      </c>
      <c r="D114" s="7">
        <f>$B114*('NEB CEF End-Use Demand'!N$19/'NEB CEF End-Use Demand'!$L$19)</f>
        <v>0</v>
      </c>
      <c r="E114" s="7">
        <f>$B114*('NEB CEF End-Use Demand'!O$19/'NEB CEF End-Use Demand'!$L$19)</f>
        <v>0</v>
      </c>
      <c r="F114" s="7">
        <f>$B114*('NEB CEF End-Use Demand'!P$19/'NEB CEF End-Use Demand'!$L$19)</f>
        <v>0</v>
      </c>
      <c r="G114" s="7">
        <f>$B114*('NEB CEF End-Use Demand'!Q$19/'NEB CEF End-Use Demand'!$L$19)</f>
        <v>0</v>
      </c>
      <c r="H114" s="7">
        <f>$B114*('NEB CEF End-Use Demand'!R$19/'NEB CEF End-Use Demand'!$L$19)</f>
        <v>0</v>
      </c>
      <c r="I114" s="7">
        <f>$B114*('NEB CEF End-Use Demand'!S$19/'NEB CEF End-Use Demand'!$L$19)</f>
        <v>0</v>
      </c>
      <c r="J114" s="7">
        <f>$B114*('NEB CEF End-Use Demand'!T$19/'NEB CEF End-Use Demand'!$L$19)</f>
        <v>0</v>
      </c>
      <c r="K114" s="7">
        <f>$B114*('NEB CEF End-Use Demand'!U$19/'NEB CEF End-Use Demand'!$L$19)</f>
        <v>0</v>
      </c>
      <c r="L114" s="7">
        <f>$B114*('NEB CEF End-Use Demand'!V$19/'NEB CEF End-Use Demand'!$L$19)</f>
        <v>0</v>
      </c>
      <c r="M114" s="7">
        <f>$B114*('NEB CEF End-Use Demand'!W$19/'NEB CEF End-Use Demand'!$L$19)</f>
        <v>0</v>
      </c>
      <c r="N114" s="7">
        <f>$B114*('NEB CEF End-Use Demand'!X$19/'NEB CEF End-Use Demand'!$L$19)</f>
        <v>0</v>
      </c>
      <c r="O114" s="7">
        <f>$B114*('NEB CEF End-Use Demand'!Y$19/'NEB CEF End-Use Demand'!$L$19)</f>
        <v>0</v>
      </c>
      <c r="P114" s="7">
        <f>$B114*('NEB CEF End-Use Demand'!Z$19/'NEB CEF End-Use Demand'!$L$19)</f>
        <v>0</v>
      </c>
      <c r="Q114" s="7">
        <f>$B114*('NEB CEF End-Use Demand'!AA$19/'NEB CEF End-Use Demand'!$L$19)</f>
        <v>0</v>
      </c>
      <c r="R114" s="7">
        <f>$B114*('NEB CEF End-Use Demand'!AB$19/'NEB CEF End-Use Demand'!$L$19)</f>
        <v>0</v>
      </c>
      <c r="S114" s="7">
        <f>$B114*('NEB CEF End-Use Demand'!AC$19/'NEB CEF End-Use Demand'!$L$19)</f>
        <v>0</v>
      </c>
      <c r="T114" s="7">
        <f>$B114*('NEB CEF End-Use Demand'!AD$19/'NEB CEF End-Use Demand'!$L$19)</f>
        <v>0</v>
      </c>
      <c r="U114" s="7">
        <f>$B114*('NEB CEF End-Use Demand'!AE$19/'NEB CEF End-Use Demand'!$L$19)</f>
        <v>0</v>
      </c>
      <c r="V114" s="7">
        <f>$B114*('NEB CEF End-Use Demand'!AF$19/'NEB CEF End-Use Demand'!$L$19)</f>
        <v>0</v>
      </c>
      <c r="W114" s="7">
        <f>$B114*('NEB CEF End-Use Demand'!AG$19/'NEB CEF End-Use Demand'!$L$19)</f>
        <v>0</v>
      </c>
      <c r="X114" s="7">
        <f>$B114*('NEB CEF End-Use Demand'!AH$19/'NEB CEF End-Use Demand'!$L$19)</f>
        <v>0</v>
      </c>
      <c r="Y114" s="7">
        <f>$B114*('NEB CEF End-Use Demand'!AI$19/'NEB CEF End-Use Demand'!$L$19)</f>
        <v>0</v>
      </c>
      <c r="Z114" s="7">
        <f>$B114*('NEB CEF End-Use Demand'!AJ$19/'NEB CEF End-Use Demand'!$L$19)</f>
        <v>0</v>
      </c>
      <c r="AA114" s="7">
        <f>$B114*('NEB CEF End-Use Demand'!AK$19/'NEB CEF End-Use Demand'!$L$19)</f>
        <v>0</v>
      </c>
      <c r="AB114" s="7">
        <f t="shared" ref="AB114:AK119" si="7">TREND($R114:$AA114,$R$123:$AA$123,AB$123)</f>
        <v>0</v>
      </c>
      <c r="AC114" s="7">
        <f t="shared" si="7"/>
        <v>0</v>
      </c>
      <c r="AD114" s="7">
        <f t="shared" si="7"/>
        <v>0</v>
      </c>
      <c r="AE114" s="7">
        <f t="shared" si="7"/>
        <v>0</v>
      </c>
      <c r="AF114" s="7">
        <f t="shared" si="7"/>
        <v>0</v>
      </c>
      <c r="AG114" s="7">
        <f t="shared" si="7"/>
        <v>0</v>
      </c>
      <c r="AH114" s="7">
        <f t="shared" si="7"/>
        <v>0</v>
      </c>
      <c r="AI114" s="7">
        <f t="shared" si="7"/>
        <v>0</v>
      </c>
      <c r="AJ114" s="7">
        <f t="shared" si="7"/>
        <v>0</v>
      </c>
      <c r="AK114" s="7">
        <f t="shared" si="7"/>
        <v>0</v>
      </c>
    </row>
    <row r="115" spans="1:37" s="7" customFormat="1" x14ac:dyDescent="0.35">
      <c r="A115" s="5" t="s">
        <v>666</v>
      </c>
      <c r="B115" s="7">
        <v>0</v>
      </c>
      <c r="C115" s="7">
        <f>$B115*('NEB CEF End-Use Demand'!M$24/'NEB CEF End-Use Demand'!$L$24)</f>
        <v>0</v>
      </c>
      <c r="D115" s="7">
        <f>$B115*('NEB CEF End-Use Demand'!N$24/'NEB CEF End-Use Demand'!$L$24)</f>
        <v>0</v>
      </c>
      <c r="E115" s="7">
        <f>$B115*('NEB CEF End-Use Demand'!O$24/'NEB CEF End-Use Demand'!$L$24)</f>
        <v>0</v>
      </c>
      <c r="F115" s="7">
        <f>$B115*('NEB CEF End-Use Demand'!P$24/'NEB CEF End-Use Demand'!$L$24)</f>
        <v>0</v>
      </c>
      <c r="G115" s="7">
        <f>$B115*('NEB CEF End-Use Demand'!Q$24/'NEB CEF End-Use Demand'!$L$24)</f>
        <v>0</v>
      </c>
      <c r="H115" s="7">
        <f>$B115*('NEB CEF End-Use Demand'!R$24/'NEB CEF End-Use Demand'!$L$24)</f>
        <v>0</v>
      </c>
      <c r="I115" s="7">
        <f>$B115*('NEB CEF End-Use Demand'!S$24/'NEB CEF End-Use Demand'!$L$24)</f>
        <v>0</v>
      </c>
      <c r="J115" s="7">
        <f>$B115*('NEB CEF End-Use Demand'!T$24/'NEB CEF End-Use Demand'!$L$24)</f>
        <v>0</v>
      </c>
      <c r="K115" s="7">
        <f>$B115*('NEB CEF End-Use Demand'!U$24/'NEB CEF End-Use Demand'!$L$24)</f>
        <v>0</v>
      </c>
      <c r="L115" s="7">
        <f>$B115*('NEB CEF End-Use Demand'!V$24/'NEB CEF End-Use Demand'!$L$24)</f>
        <v>0</v>
      </c>
      <c r="M115" s="7">
        <f>$B115*('NEB CEF End-Use Demand'!W$24/'NEB CEF End-Use Demand'!$L$24)</f>
        <v>0</v>
      </c>
      <c r="N115" s="7">
        <f>$B115*('NEB CEF End-Use Demand'!X$24/'NEB CEF End-Use Demand'!$L$24)</f>
        <v>0</v>
      </c>
      <c r="O115" s="7">
        <f>$B115*('NEB CEF End-Use Demand'!Y$24/'NEB CEF End-Use Demand'!$L$24)</f>
        <v>0</v>
      </c>
      <c r="P115" s="7">
        <f>$B115*('NEB CEF End-Use Demand'!Z$24/'NEB CEF End-Use Demand'!$L$24)</f>
        <v>0</v>
      </c>
      <c r="Q115" s="7">
        <f>$B115*('NEB CEF End-Use Demand'!AA$24/'NEB CEF End-Use Demand'!$L$24)</f>
        <v>0</v>
      </c>
      <c r="R115" s="7">
        <f>$B115*('NEB CEF End-Use Demand'!AB$24/'NEB CEF End-Use Demand'!$L$24)</f>
        <v>0</v>
      </c>
      <c r="S115" s="7">
        <f>$B115*('NEB CEF End-Use Demand'!AC$24/'NEB CEF End-Use Demand'!$L$24)</f>
        <v>0</v>
      </c>
      <c r="T115" s="7">
        <f>$B115*('NEB CEF End-Use Demand'!AD$24/'NEB CEF End-Use Demand'!$L$24)</f>
        <v>0</v>
      </c>
      <c r="U115" s="7">
        <f>$B115*('NEB CEF End-Use Demand'!AE$24/'NEB CEF End-Use Demand'!$L$24)</f>
        <v>0</v>
      </c>
      <c r="V115" s="7">
        <f>$B115*('NEB CEF End-Use Demand'!AF$24/'NEB CEF End-Use Demand'!$L$24)</f>
        <v>0</v>
      </c>
      <c r="W115" s="7">
        <f>$B115*('NEB CEF End-Use Demand'!AG$24/'NEB CEF End-Use Demand'!$L$24)</f>
        <v>0</v>
      </c>
      <c r="X115" s="7">
        <f>$B115*('NEB CEF End-Use Demand'!AH$24/'NEB CEF End-Use Demand'!$L$24)</f>
        <v>0</v>
      </c>
      <c r="Y115" s="7">
        <f>$B115*('NEB CEF End-Use Demand'!AI$24/'NEB CEF End-Use Demand'!$L$24)</f>
        <v>0</v>
      </c>
      <c r="Z115" s="7">
        <f>$B115*('NEB CEF End-Use Demand'!AJ$24/'NEB CEF End-Use Demand'!$L$24)</f>
        <v>0</v>
      </c>
      <c r="AA115" s="7">
        <f>$B115*('NEB CEF End-Use Demand'!AK$24/'NEB CEF End-Use Demand'!$L$24)</f>
        <v>0</v>
      </c>
      <c r="AB115" s="7">
        <f t="shared" si="7"/>
        <v>0</v>
      </c>
      <c r="AC115" s="7">
        <f t="shared" si="7"/>
        <v>0</v>
      </c>
      <c r="AD115" s="7">
        <f t="shared" si="7"/>
        <v>0</v>
      </c>
      <c r="AE115" s="7">
        <f t="shared" si="7"/>
        <v>0</v>
      </c>
      <c r="AF115" s="7">
        <f t="shared" si="7"/>
        <v>0</v>
      </c>
      <c r="AG115" s="7">
        <f t="shared" si="7"/>
        <v>0</v>
      </c>
      <c r="AH115" s="7">
        <f t="shared" si="7"/>
        <v>0</v>
      </c>
      <c r="AI115" s="7">
        <f t="shared" si="7"/>
        <v>0</v>
      </c>
      <c r="AJ115" s="7">
        <f t="shared" si="7"/>
        <v>0</v>
      </c>
      <c r="AK115" s="7">
        <f t="shared" si="7"/>
        <v>0</v>
      </c>
    </row>
    <row r="116" spans="1:37" s="7" customFormat="1" x14ac:dyDescent="0.35">
      <c r="A116" s="5" t="s">
        <v>79</v>
      </c>
      <c r="B116" s="7">
        <v>0</v>
      </c>
      <c r="C116" s="7">
        <f>$B116*('NEB CEF End-Use Demand'!M$20/'NEB CEF End-Use Demand'!$L$20)</f>
        <v>0</v>
      </c>
      <c r="D116" s="7">
        <f>$B116*('NEB CEF End-Use Demand'!N$20/'NEB CEF End-Use Demand'!$L$20)</f>
        <v>0</v>
      </c>
      <c r="E116" s="7">
        <f>$B116*('NEB CEF End-Use Demand'!O$20/'NEB CEF End-Use Demand'!$L$20)</f>
        <v>0</v>
      </c>
      <c r="F116" s="7">
        <f>$B116*('NEB CEF End-Use Demand'!P$20/'NEB CEF End-Use Demand'!$L$20)</f>
        <v>0</v>
      </c>
      <c r="G116" s="7">
        <f>$B116*('NEB CEF End-Use Demand'!Q$20/'NEB CEF End-Use Demand'!$L$20)</f>
        <v>0</v>
      </c>
      <c r="H116" s="7">
        <f>$B116*('NEB CEF End-Use Demand'!R$20/'NEB CEF End-Use Demand'!$L$20)</f>
        <v>0</v>
      </c>
      <c r="I116" s="7">
        <f>$B116*('NEB CEF End-Use Demand'!S$20/'NEB CEF End-Use Demand'!$L$20)</f>
        <v>0</v>
      </c>
      <c r="J116" s="7">
        <f>$B116*('NEB CEF End-Use Demand'!T$20/'NEB CEF End-Use Demand'!$L$20)</f>
        <v>0</v>
      </c>
      <c r="K116" s="7">
        <f>$B116*('NEB CEF End-Use Demand'!U$20/'NEB CEF End-Use Demand'!$L$20)</f>
        <v>0</v>
      </c>
      <c r="L116" s="7">
        <f>$B116*('NEB CEF End-Use Demand'!V$20/'NEB CEF End-Use Demand'!$L$20)</f>
        <v>0</v>
      </c>
      <c r="M116" s="7">
        <f>$B116*('NEB CEF End-Use Demand'!W$20/'NEB CEF End-Use Demand'!$L$20)</f>
        <v>0</v>
      </c>
      <c r="N116" s="7">
        <f>$B116*('NEB CEF End-Use Demand'!X$20/'NEB CEF End-Use Demand'!$L$20)</f>
        <v>0</v>
      </c>
      <c r="O116" s="7">
        <f>$B116*('NEB CEF End-Use Demand'!Y$20/'NEB CEF End-Use Demand'!$L$20)</f>
        <v>0</v>
      </c>
      <c r="P116" s="7">
        <f>$B116*('NEB CEF End-Use Demand'!Z$20/'NEB CEF End-Use Demand'!$L$20)</f>
        <v>0</v>
      </c>
      <c r="Q116" s="7">
        <f>$B116*('NEB CEF End-Use Demand'!AA$20/'NEB CEF End-Use Demand'!$L$20)</f>
        <v>0</v>
      </c>
      <c r="R116" s="7">
        <f>$B116*('NEB CEF End-Use Demand'!AB$20/'NEB CEF End-Use Demand'!$L$20)</f>
        <v>0</v>
      </c>
      <c r="S116" s="7">
        <f>$B116*('NEB CEF End-Use Demand'!AC$20/'NEB CEF End-Use Demand'!$L$20)</f>
        <v>0</v>
      </c>
      <c r="T116" s="7">
        <f>$B116*('NEB CEF End-Use Demand'!AD$20/'NEB CEF End-Use Demand'!$L$20)</f>
        <v>0</v>
      </c>
      <c r="U116" s="7">
        <f>$B116*('NEB CEF End-Use Demand'!AE$20/'NEB CEF End-Use Demand'!$L$20)</f>
        <v>0</v>
      </c>
      <c r="V116" s="7">
        <f>$B116*('NEB CEF End-Use Demand'!AF$20/'NEB CEF End-Use Demand'!$L$20)</f>
        <v>0</v>
      </c>
      <c r="W116" s="7">
        <f>$B116*('NEB CEF End-Use Demand'!AG$20/'NEB CEF End-Use Demand'!$L$20)</f>
        <v>0</v>
      </c>
      <c r="X116" s="7">
        <f>$B116*('NEB CEF End-Use Demand'!AH$20/'NEB CEF End-Use Demand'!$L$20)</f>
        <v>0</v>
      </c>
      <c r="Y116" s="7">
        <f>$B116*('NEB CEF End-Use Demand'!AI$20/'NEB CEF End-Use Demand'!$L$20)</f>
        <v>0</v>
      </c>
      <c r="Z116" s="7">
        <f>$B116*('NEB CEF End-Use Demand'!AJ$20/'NEB CEF End-Use Demand'!$L$20)</f>
        <v>0</v>
      </c>
      <c r="AA116" s="7">
        <f>$B116*('NEB CEF End-Use Demand'!AK$20/'NEB CEF End-Use Demand'!$L$20)</f>
        <v>0</v>
      </c>
      <c r="AB116" s="7">
        <f t="shared" si="7"/>
        <v>0</v>
      </c>
      <c r="AC116" s="7">
        <f t="shared" si="7"/>
        <v>0</v>
      </c>
      <c r="AD116" s="7">
        <f t="shared" si="7"/>
        <v>0</v>
      </c>
      <c r="AE116" s="7">
        <f t="shared" si="7"/>
        <v>0</v>
      </c>
      <c r="AF116" s="7">
        <f t="shared" si="7"/>
        <v>0</v>
      </c>
      <c r="AG116" s="7">
        <f t="shared" si="7"/>
        <v>0</v>
      </c>
      <c r="AH116" s="7">
        <f t="shared" si="7"/>
        <v>0</v>
      </c>
      <c r="AI116" s="7">
        <f t="shared" si="7"/>
        <v>0</v>
      </c>
      <c r="AJ116" s="7">
        <f t="shared" si="7"/>
        <v>0</v>
      </c>
      <c r="AK116" s="7">
        <f t="shared" si="7"/>
        <v>0</v>
      </c>
    </row>
    <row r="117" spans="1:37" s="7" customFormat="1" x14ac:dyDescent="0.35">
      <c r="A117" s="5" t="s">
        <v>667</v>
      </c>
      <c r="B117" s="7">
        <v>0</v>
      </c>
      <c r="C117" s="7">
        <f>$B117*('NEB CEF End-Use Demand'!M$21/'NEB CEF End-Use Demand'!$L$21)</f>
        <v>0</v>
      </c>
      <c r="D117" s="7">
        <f>$B117*('NEB CEF End-Use Demand'!N$21/'NEB CEF End-Use Demand'!$L$21)</f>
        <v>0</v>
      </c>
      <c r="E117" s="7">
        <f>$B117*('NEB CEF End-Use Demand'!O$21/'NEB CEF End-Use Demand'!$L$21)</f>
        <v>0</v>
      </c>
      <c r="F117" s="7">
        <f>$B117*('NEB CEF End-Use Demand'!P$21/'NEB CEF End-Use Demand'!$L$21)</f>
        <v>0</v>
      </c>
      <c r="G117" s="7">
        <f>$B117*('NEB CEF End-Use Demand'!Q$21/'NEB CEF End-Use Demand'!$L$21)</f>
        <v>0</v>
      </c>
      <c r="H117" s="7">
        <f>$B117*('NEB CEF End-Use Demand'!R$21/'NEB CEF End-Use Demand'!$L$21)</f>
        <v>0</v>
      </c>
      <c r="I117" s="7">
        <f>$B117*('NEB CEF End-Use Demand'!S$21/'NEB CEF End-Use Demand'!$L$21)</f>
        <v>0</v>
      </c>
      <c r="J117" s="7">
        <f>$B117*('NEB CEF End-Use Demand'!T$21/'NEB CEF End-Use Demand'!$L$21)</f>
        <v>0</v>
      </c>
      <c r="K117" s="7">
        <f>$B117*('NEB CEF End-Use Demand'!U$21/'NEB CEF End-Use Demand'!$L$21)</f>
        <v>0</v>
      </c>
      <c r="L117" s="7">
        <f>$B117*('NEB CEF End-Use Demand'!V$21/'NEB CEF End-Use Demand'!$L$21)</f>
        <v>0</v>
      </c>
      <c r="M117" s="7">
        <f>$B117*('NEB CEF End-Use Demand'!W$21/'NEB CEF End-Use Demand'!$L$21)</f>
        <v>0</v>
      </c>
      <c r="N117" s="7">
        <f>$B117*('NEB CEF End-Use Demand'!X$21/'NEB CEF End-Use Demand'!$L$21)</f>
        <v>0</v>
      </c>
      <c r="O117" s="7">
        <f>$B117*('NEB CEF End-Use Demand'!Y$21/'NEB CEF End-Use Demand'!$L$21)</f>
        <v>0</v>
      </c>
      <c r="P117" s="7">
        <f>$B117*('NEB CEF End-Use Demand'!Z$21/'NEB CEF End-Use Demand'!$L$21)</f>
        <v>0</v>
      </c>
      <c r="Q117" s="7">
        <f>$B117*('NEB CEF End-Use Demand'!AA$21/'NEB CEF End-Use Demand'!$L$21)</f>
        <v>0</v>
      </c>
      <c r="R117" s="7">
        <f>$B117*('NEB CEF End-Use Demand'!AB$21/'NEB CEF End-Use Demand'!$L$21)</f>
        <v>0</v>
      </c>
      <c r="S117" s="7">
        <f>$B117*('NEB CEF End-Use Demand'!AC$21/'NEB CEF End-Use Demand'!$L$21)</f>
        <v>0</v>
      </c>
      <c r="T117" s="7">
        <f>$B117*('NEB CEF End-Use Demand'!AD$21/'NEB CEF End-Use Demand'!$L$21)</f>
        <v>0</v>
      </c>
      <c r="U117" s="7">
        <f>$B117*('NEB CEF End-Use Demand'!AE$21/'NEB CEF End-Use Demand'!$L$21)</f>
        <v>0</v>
      </c>
      <c r="V117" s="7">
        <f>$B117*('NEB CEF End-Use Demand'!AF$21/'NEB CEF End-Use Demand'!$L$21)</f>
        <v>0</v>
      </c>
      <c r="W117" s="7">
        <f>$B117*('NEB CEF End-Use Demand'!AG$21/'NEB CEF End-Use Demand'!$L$21)</f>
        <v>0</v>
      </c>
      <c r="X117" s="7">
        <f>$B117*('NEB CEF End-Use Demand'!AH$21/'NEB CEF End-Use Demand'!$L$21)</f>
        <v>0</v>
      </c>
      <c r="Y117" s="7">
        <f>$B117*('NEB CEF End-Use Demand'!AI$21/'NEB CEF End-Use Demand'!$L$21)</f>
        <v>0</v>
      </c>
      <c r="Z117" s="7">
        <f>$B117*('NEB CEF End-Use Demand'!AJ$21/'NEB CEF End-Use Demand'!$L$21)</f>
        <v>0</v>
      </c>
      <c r="AA117" s="7">
        <f>$B117*('NEB CEF End-Use Demand'!AK$21/'NEB CEF End-Use Demand'!$L$21)</f>
        <v>0</v>
      </c>
      <c r="AB117" s="7">
        <f t="shared" si="7"/>
        <v>0</v>
      </c>
      <c r="AC117" s="7">
        <f t="shared" si="7"/>
        <v>0</v>
      </c>
      <c r="AD117" s="7">
        <f t="shared" si="7"/>
        <v>0</v>
      </c>
      <c r="AE117" s="7">
        <f t="shared" si="7"/>
        <v>0</v>
      </c>
      <c r="AF117" s="7">
        <f t="shared" si="7"/>
        <v>0</v>
      </c>
      <c r="AG117" s="7">
        <f t="shared" si="7"/>
        <v>0</v>
      </c>
      <c r="AH117" s="7">
        <f t="shared" si="7"/>
        <v>0</v>
      </c>
      <c r="AI117" s="7">
        <f t="shared" si="7"/>
        <v>0</v>
      </c>
      <c r="AJ117" s="7">
        <f t="shared" si="7"/>
        <v>0</v>
      </c>
      <c r="AK117" s="7">
        <f t="shared" si="7"/>
        <v>0</v>
      </c>
    </row>
    <row r="118" spans="1:37" s="7" customFormat="1" x14ac:dyDescent="0.35">
      <c r="A118" s="5" t="s">
        <v>668</v>
      </c>
      <c r="B118" s="7">
        <v>0</v>
      </c>
      <c r="C118" s="7">
        <f>$B118*('NEB CEF End-Use Demand'!M$20/'NEB CEF End-Use Demand'!$L$20)</f>
        <v>0</v>
      </c>
      <c r="D118" s="7">
        <f>$B118*('NEB CEF End-Use Demand'!N$20/'NEB CEF End-Use Demand'!$L$20)</f>
        <v>0</v>
      </c>
      <c r="E118" s="7">
        <f>$B118*('NEB CEF End-Use Demand'!O$20/'NEB CEF End-Use Demand'!$L$20)</f>
        <v>0</v>
      </c>
      <c r="F118" s="7">
        <f>$B118*('NEB CEF End-Use Demand'!P$20/'NEB CEF End-Use Demand'!$L$20)</f>
        <v>0</v>
      </c>
      <c r="G118" s="7">
        <f>$B118*('NEB CEF End-Use Demand'!Q$20/'NEB CEF End-Use Demand'!$L$20)</f>
        <v>0</v>
      </c>
      <c r="H118" s="7">
        <f>$B118*('NEB CEF End-Use Demand'!R$20/'NEB CEF End-Use Demand'!$L$20)</f>
        <v>0</v>
      </c>
      <c r="I118" s="7">
        <f>$B118*('NEB CEF End-Use Demand'!S$20/'NEB CEF End-Use Demand'!$L$20)</f>
        <v>0</v>
      </c>
      <c r="J118" s="7">
        <f>$B118*('NEB CEF End-Use Demand'!T$20/'NEB CEF End-Use Demand'!$L$20)</f>
        <v>0</v>
      </c>
      <c r="K118" s="7">
        <f>$B118*('NEB CEF End-Use Demand'!U$20/'NEB CEF End-Use Demand'!$L$20)</f>
        <v>0</v>
      </c>
      <c r="L118" s="7">
        <f>$B118*('NEB CEF End-Use Demand'!V$20/'NEB CEF End-Use Demand'!$L$20)</f>
        <v>0</v>
      </c>
      <c r="M118" s="7">
        <f>$B118*('NEB CEF End-Use Demand'!W$20/'NEB CEF End-Use Demand'!$L$20)</f>
        <v>0</v>
      </c>
      <c r="N118" s="7">
        <f>$B118*('NEB CEF End-Use Demand'!X$20/'NEB CEF End-Use Demand'!$L$20)</f>
        <v>0</v>
      </c>
      <c r="O118" s="7">
        <f>$B118*('NEB CEF End-Use Demand'!Y$20/'NEB CEF End-Use Demand'!$L$20)</f>
        <v>0</v>
      </c>
      <c r="P118" s="7">
        <f>$B118*('NEB CEF End-Use Demand'!Z$20/'NEB CEF End-Use Demand'!$L$20)</f>
        <v>0</v>
      </c>
      <c r="Q118" s="7">
        <f>$B118*('NEB CEF End-Use Demand'!AA$20/'NEB CEF End-Use Demand'!$L$20)</f>
        <v>0</v>
      </c>
      <c r="R118" s="7">
        <f>$B118*('NEB CEF End-Use Demand'!AB$20/'NEB CEF End-Use Demand'!$L$20)</f>
        <v>0</v>
      </c>
      <c r="S118" s="7">
        <f>$B118*('NEB CEF End-Use Demand'!AC$20/'NEB CEF End-Use Demand'!$L$20)</f>
        <v>0</v>
      </c>
      <c r="T118" s="7">
        <f>$B118*('NEB CEF End-Use Demand'!AD$20/'NEB CEF End-Use Demand'!$L$20)</f>
        <v>0</v>
      </c>
      <c r="U118" s="7">
        <f>$B118*('NEB CEF End-Use Demand'!AE$20/'NEB CEF End-Use Demand'!$L$20)</f>
        <v>0</v>
      </c>
      <c r="V118" s="7">
        <f>$B118*('NEB CEF End-Use Demand'!AF$20/'NEB CEF End-Use Demand'!$L$20)</f>
        <v>0</v>
      </c>
      <c r="W118" s="7">
        <f>$B118*('NEB CEF End-Use Demand'!AG$20/'NEB CEF End-Use Demand'!$L$20)</f>
        <v>0</v>
      </c>
      <c r="X118" s="7">
        <f>$B118*('NEB CEF End-Use Demand'!AH$20/'NEB CEF End-Use Demand'!$L$20)</f>
        <v>0</v>
      </c>
      <c r="Y118" s="7">
        <f>$B118*('NEB CEF End-Use Demand'!AI$20/'NEB CEF End-Use Demand'!$L$20)</f>
        <v>0</v>
      </c>
      <c r="Z118" s="7">
        <f>$B118*('NEB CEF End-Use Demand'!AJ$20/'NEB CEF End-Use Demand'!$L$20)</f>
        <v>0</v>
      </c>
      <c r="AA118" s="7">
        <f>$B118*('NEB CEF End-Use Demand'!AK$20/'NEB CEF End-Use Demand'!$L$20)</f>
        <v>0</v>
      </c>
      <c r="AB118" s="7">
        <f t="shared" si="7"/>
        <v>0</v>
      </c>
      <c r="AC118" s="7">
        <f t="shared" si="7"/>
        <v>0</v>
      </c>
      <c r="AD118" s="7">
        <f t="shared" si="7"/>
        <v>0</v>
      </c>
      <c r="AE118" s="7">
        <f t="shared" si="7"/>
        <v>0</v>
      </c>
      <c r="AF118" s="7">
        <f t="shared" si="7"/>
        <v>0</v>
      </c>
      <c r="AG118" s="7">
        <f t="shared" si="7"/>
        <v>0</v>
      </c>
      <c r="AH118" s="7">
        <f t="shared" si="7"/>
        <v>0</v>
      </c>
      <c r="AI118" s="7">
        <f t="shared" si="7"/>
        <v>0</v>
      </c>
      <c r="AJ118" s="7">
        <f t="shared" si="7"/>
        <v>0</v>
      </c>
      <c r="AK118" s="7">
        <f t="shared" si="7"/>
        <v>0</v>
      </c>
    </row>
    <row r="119" spans="1:37" s="7" customFormat="1" x14ac:dyDescent="0.35">
      <c r="A119" s="5" t="s">
        <v>81</v>
      </c>
      <c r="B119" s="7">
        <v>0</v>
      </c>
      <c r="C119" s="7">
        <f>$B119*('NEB CEF End-Use Demand'!M$23/'NEB CEF End-Use Demand'!$L$23)</f>
        <v>0</v>
      </c>
      <c r="D119" s="7">
        <f>$B119*('NEB CEF End-Use Demand'!N$23/'NEB CEF End-Use Demand'!$L$23)</f>
        <v>0</v>
      </c>
      <c r="E119" s="7">
        <f>$B119*('NEB CEF End-Use Demand'!O$23/'NEB CEF End-Use Demand'!$L$23)</f>
        <v>0</v>
      </c>
      <c r="F119" s="7">
        <f>$B119*('NEB CEF End-Use Demand'!P$23/'NEB CEF End-Use Demand'!$L$23)</f>
        <v>0</v>
      </c>
      <c r="G119" s="7">
        <f>$B119*('NEB CEF End-Use Demand'!Q$23/'NEB CEF End-Use Demand'!$L$23)</f>
        <v>0</v>
      </c>
      <c r="H119" s="7">
        <f>$B119*('NEB CEF End-Use Demand'!R$23/'NEB CEF End-Use Demand'!$L$23)</f>
        <v>0</v>
      </c>
      <c r="I119" s="7">
        <f>$B119*('NEB CEF End-Use Demand'!S$23/'NEB CEF End-Use Demand'!$L$23)</f>
        <v>0</v>
      </c>
      <c r="J119" s="7">
        <f>$B119*('NEB CEF End-Use Demand'!T$23/'NEB CEF End-Use Demand'!$L$23)</f>
        <v>0</v>
      </c>
      <c r="K119" s="7">
        <f>$B119*('NEB CEF End-Use Demand'!U$23/'NEB CEF End-Use Demand'!$L$23)</f>
        <v>0</v>
      </c>
      <c r="L119" s="7">
        <f>$B119*('NEB CEF End-Use Demand'!V$23/'NEB CEF End-Use Demand'!$L$23)</f>
        <v>0</v>
      </c>
      <c r="M119" s="7">
        <f>$B119*('NEB CEF End-Use Demand'!W$23/'NEB CEF End-Use Demand'!$L$23)</f>
        <v>0</v>
      </c>
      <c r="N119" s="7">
        <f>$B119*('NEB CEF End-Use Demand'!X$23/'NEB CEF End-Use Demand'!$L$23)</f>
        <v>0</v>
      </c>
      <c r="O119" s="7">
        <f>$B119*('NEB CEF End-Use Demand'!Y$23/'NEB CEF End-Use Demand'!$L$23)</f>
        <v>0</v>
      </c>
      <c r="P119" s="7">
        <f>$B119*('NEB CEF End-Use Demand'!Z$23/'NEB CEF End-Use Demand'!$L$23)</f>
        <v>0</v>
      </c>
      <c r="Q119" s="7">
        <f>$B119*('NEB CEF End-Use Demand'!AA$23/'NEB CEF End-Use Demand'!$L$23)</f>
        <v>0</v>
      </c>
      <c r="R119" s="7">
        <f>$B119*('NEB CEF End-Use Demand'!AB$23/'NEB CEF End-Use Demand'!$L$23)</f>
        <v>0</v>
      </c>
      <c r="S119" s="7">
        <f>$B119*('NEB CEF End-Use Demand'!AC$23/'NEB CEF End-Use Demand'!$L$23)</f>
        <v>0</v>
      </c>
      <c r="T119" s="7">
        <f>$B119*('NEB CEF End-Use Demand'!AD$23/'NEB CEF End-Use Demand'!$L$23)</f>
        <v>0</v>
      </c>
      <c r="U119" s="7">
        <f>$B119*('NEB CEF End-Use Demand'!AE$23/'NEB CEF End-Use Demand'!$L$23)</f>
        <v>0</v>
      </c>
      <c r="V119" s="7">
        <f>$B119*('NEB CEF End-Use Demand'!AF$23/'NEB CEF End-Use Demand'!$L$23)</f>
        <v>0</v>
      </c>
      <c r="W119" s="7">
        <f>$B119*('NEB CEF End-Use Demand'!AG$23/'NEB CEF End-Use Demand'!$L$23)</f>
        <v>0</v>
      </c>
      <c r="X119" s="7">
        <f>$B119*('NEB CEF End-Use Demand'!AH$23/'NEB CEF End-Use Demand'!$L$23)</f>
        <v>0</v>
      </c>
      <c r="Y119" s="7">
        <f>$B119*('NEB CEF End-Use Demand'!AI$23/'NEB CEF End-Use Demand'!$L$23)</f>
        <v>0</v>
      </c>
      <c r="Z119" s="7">
        <f>$B119*('NEB CEF End-Use Demand'!AJ$23/'NEB CEF End-Use Demand'!$L$23)</f>
        <v>0</v>
      </c>
      <c r="AA119" s="7">
        <f>$B119*('NEB CEF End-Use Demand'!AK$23/'NEB CEF End-Use Demand'!$L$23)</f>
        <v>0</v>
      </c>
      <c r="AB119" s="7">
        <f t="shared" si="7"/>
        <v>0</v>
      </c>
      <c r="AC119" s="7">
        <f t="shared" si="7"/>
        <v>0</v>
      </c>
      <c r="AD119" s="7">
        <f t="shared" si="7"/>
        <v>0</v>
      </c>
      <c r="AE119" s="7">
        <f t="shared" si="7"/>
        <v>0</v>
      </c>
      <c r="AF119" s="7">
        <f t="shared" si="7"/>
        <v>0</v>
      </c>
      <c r="AG119" s="7">
        <f t="shared" si="7"/>
        <v>0</v>
      </c>
      <c r="AH119" s="7">
        <f t="shared" si="7"/>
        <v>0</v>
      </c>
      <c r="AI119" s="7">
        <f t="shared" si="7"/>
        <v>0</v>
      </c>
      <c r="AJ119" s="7">
        <f t="shared" si="7"/>
        <v>0</v>
      </c>
      <c r="AK119" s="7">
        <f t="shared" si="7"/>
        <v>0</v>
      </c>
    </row>
    <row r="120" spans="1:37" s="7" customFormat="1" x14ac:dyDescent="0.35">
      <c r="A120" s="5"/>
    </row>
    <row r="121" spans="1:37" s="7" customFormat="1" x14ac:dyDescent="0.35">
      <c r="A121" s="78" t="s">
        <v>685</v>
      </c>
      <c r="B121" s="79"/>
      <c r="C121" s="79"/>
      <c r="D121" s="79"/>
      <c r="E121" s="79"/>
      <c r="F121" s="79"/>
      <c r="G121" s="79"/>
      <c r="H121" s="79"/>
      <c r="I121" s="79"/>
      <c r="J121" s="79"/>
      <c r="K121" s="79"/>
      <c r="L121" s="79"/>
      <c r="M121" s="79"/>
      <c r="N121" s="79"/>
      <c r="O121" s="79"/>
      <c r="P121" s="79"/>
      <c r="Q121" s="79"/>
      <c r="R121" s="79"/>
      <c r="S121" s="79"/>
      <c r="T121" s="79"/>
      <c r="U121" s="79"/>
      <c r="V121" s="79"/>
      <c r="W121" s="79"/>
      <c r="X121" s="79"/>
      <c r="Y121" s="79"/>
      <c r="Z121" s="79"/>
      <c r="AA121" s="79"/>
      <c r="AB121" s="79"/>
      <c r="AC121" s="79"/>
      <c r="AD121" s="79"/>
      <c r="AE121" s="79"/>
      <c r="AF121" s="79"/>
      <c r="AG121" s="79"/>
      <c r="AH121" s="79"/>
      <c r="AI121" s="79"/>
      <c r="AJ121" s="79"/>
      <c r="AK121" s="79"/>
    </row>
    <row r="122" spans="1:37" s="7" customFormat="1" x14ac:dyDescent="0.35">
      <c r="A122" s="1" t="s">
        <v>680</v>
      </c>
    </row>
    <row r="123" spans="1:37" s="7" customFormat="1" x14ac:dyDescent="0.35">
      <c r="A123" s="5"/>
      <c r="B123" s="7">
        <v>2015</v>
      </c>
      <c r="C123" s="7">
        <v>2016</v>
      </c>
      <c r="D123" s="7">
        <v>2017</v>
      </c>
      <c r="E123" s="7">
        <v>2018</v>
      </c>
      <c r="F123" s="7">
        <v>2019</v>
      </c>
      <c r="G123" s="7">
        <v>2020</v>
      </c>
      <c r="H123" s="7">
        <v>2021</v>
      </c>
      <c r="I123" s="7">
        <v>2022</v>
      </c>
      <c r="J123" s="7">
        <v>2023</v>
      </c>
      <c r="K123" s="7">
        <v>2024</v>
      </c>
      <c r="L123" s="7">
        <v>2025</v>
      </c>
      <c r="M123" s="7">
        <v>2026</v>
      </c>
      <c r="N123" s="7">
        <v>2027</v>
      </c>
      <c r="O123" s="7">
        <v>2028</v>
      </c>
      <c r="P123" s="7">
        <v>2029</v>
      </c>
      <c r="Q123" s="7">
        <v>2030</v>
      </c>
      <c r="R123" s="7">
        <v>2031</v>
      </c>
      <c r="S123" s="7">
        <v>2032</v>
      </c>
      <c r="T123" s="7">
        <v>2033</v>
      </c>
      <c r="U123" s="7">
        <v>2034</v>
      </c>
      <c r="V123" s="7">
        <v>2035</v>
      </c>
      <c r="W123" s="7">
        <v>2036</v>
      </c>
      <c r="X123" s="7">
        <v>2037</v>
      </c>
      <c r="Y123" s="7">
        <v>2038</v>
      </c>
      <c r="Z123" s="7">
        <v>2039</v>
      </c>
      <c r="AA123" s="7">
        <v>2040</v>
      </c>
      <c r="AB123" s="7">
        <v>2041</v>
      </c>
      <c r="AC123" s="7">
        <v>2042</v>
      </c>
      <c r="AD123" s="7">
        <v>2043</v>
      </c>
      <c r="AE123" s="7">
        <v>2044</v>
      </c>
      <c r="AF123" s="7">
        <v>2045</v>
      </c>
      <c r="AG123" s="7">
        <v>2046</v>
      </c>
      <c r="AH123" s="7">
        <v>2047</v>
      </c>
      <c r="AI123" s="7">
        <v>2048</v>
      </c>
      <c r="AJ123" s="7">
        <v>2049</v>
      </c>
      <c r="AK123" s="7">
        <v>2050</v>
      </c>
    </row>
    <row r="124" spans="1:37" s="7" customFormat="1" x14ac:dyDescent="0.35">
      <c r="A124" s="5" t="s">
        <v>78</v>
      </c>
      <c r="B124" s="7">
        <f>B67</f>
        <v>62422925554518.039</v>
      </c>
      <c r="C124" s="7">
        <f>$B124*('NEB CEF End-Use Demand'!M$19/'NEB CEF End-Use Demand'!$L$19)</f>
        <v>62696613899057.328</v>
      </c>
      <c r="D124" s="7">
        <f>$B124*('NEB CEF End-Use Demand'!N$19/'NEB CEF End-Use Demand'!$L$19)</f>
        <v>62961509043772.063</v>
      </c>
      <c r="E124" s="7">
        <f>$B124*('NEB CEF End-Use Demand'!O$19/'NEB CEF End-Use Demand'!$L$19)</f>
        <v>63203322038947.328</v>
      </c>
      <c r="F124" s="7">
        <f>$B124*('NEB CEF End-Use Demand'!P$19/'NEB CEF End-Use Demand'!$L$19)</f>
        <v>63437440984276.109</v>
      </c>
      <c r="G124" s="7">
        <f>$B124*('NEB CEF End-Use Demand'!Q$19/'NEB CEF End-Use Demand'!$L$19)</f>
        <v>63668262479670.688</v>
      </c>
      <c r="H124" s="7">
        <f>$B124*('NEB CEF End-Use Demand'!R$19/'NEB CEF End-Use Demand'!$L$19)</f>
        <v>63917769524692.445</v>
      </c>
      <c r="I124" s="7">
        <f>$B124*('NEB CEF End-Use Demand'!S$19/'NEB CEF End-Use Demand'!$L$19)</f>
        <v>64173871469582.625</v>
      </c>
      <c r="J124" s="7">
        <f>$B124*('NEB CEF End-Use Demand'!T$19/'NEB CEF End-Use Demand'!$L$19)</f>
        <v>64434370014385.07</v>
      </c>
      <c r="K124" s="7">
        <f>$B124*('NEB CEF End-Use Demand'!U$19/'NEB CEF End-Use Demand'!$L$19)</f>
        <v>64700364309077.867</v>
      </c>
      <c r="L124" s="7">
        <f>$B124*('NEB CEF End-Use Demand'!V$19/'NEB CEF End-Use Demand'!$L$19)</f>
        <v>64970755203682.945</v>
      </c>
      <c r="M124" s="7">
        <f>$B124*('NEB CEF End-Use Demand'!W$19/'NEB CEF End-Use Demand'!$L$19)</f>
        <v>65246641848178.359</v>
      </c>
      <c r="N124" s="7">
        <f>$B124*('NEB CEF End-Use Demand'!X$19/'NEB CEF End-Use Demand'!$L$19)</f>
        <v>65525825942607.992</v>
      </c>
      <c r="O124" s="7">
        <f>$B124*('NEB CEF End-Use Demand'!Y$19/'NEB CEF End-Use Demand'!$L$19)</f>
        <v>65810505786927.969</v>
      </c>
      <c r="P124" s="7">
        <f>$B124*('NEB CEF End-Use Demand'!Z$19/'NEB CEF End-Use Demand'!$L$19)</f>
        <v>66095185631247.953</v>
      </c>
      <c r="Q124" s="7">
        <f>$B124*('NEB CEF End-Use Demand'!AA$19/'NEB CEF End-Use Demand'!$L$19)</f>
        <v>66384262075480.203</v>
      </c>
      <c r="R124" s="7">
        <f>$B124*('NEB CEF End-Use Demand'!AB$19/'NEB CEF End-Use Demand'!$L$19)</f>
        <v>66677735119624.734</v>
      </c>
      <c r="S124" s="7">
        <f>$B124*('NEB CEF End-Use Demand'!AC$19/'NEB CEF End-Use Demand'!$L$19)</f>
        <v>66970109013791.195</v>
      </c>
      <c r="T124" s="7">
        <f>$B124*('NEB CEF End-Use Demand'!AD$19/'NEB CEF End-Use Demand'!$L$19)</f>
        <v>67265780357891.883</v>
      </c>
      <c r="U124" s="7">
        <f>$B124*('NEB CEF End-Use Demand'!AE$19/'NEB CEF End-Use Demand'!$L$19)</f>
        <v>67562550851970.602</v>
      </c>
      <c r="V124" s="7">
        <f>$B124*('NEB CEF End-Use Demand'!AF$19/'NEB CEF End-Use Demand'!$L$19)</f>
        <v>67861519646005.492</v>
      </c>
      <c r="W124" s="7">
        <f>$B124*('NEB CEF End-Use Demand'!AG$19/'NEB CEF End-Use Demand'!$L$19)</f>
        <v>68162686739996.508</v>
      </c>
      <c r="X124" s="7">
        <f>$B124*('NEB CEF End-Use Demand'!AH$19/'NEB CEF End-Use Demand'!$L$19)</f>
        <v>68466052133943.664</v>
      </c>
      <c r="Y124" s="7">
        <f>$B124*('NEB CEF End-Use Demand'!AI$19/'NEB CEF End-Use Demand'!$L$19)</f>
        <v>68769417527890.828</v>
      </c>
      <c r="Z124" s="7">
        <f>$B124*('NEB CEF End-Use Demand'!AJ$19/'NEB CEF End-Use Demand'!$L$19)</f>
        <v>69072782921837.977</v>
      </c>
      <c r="AA124" s="7">
        <f>$B124*('NEB CEF End-Use Demand'!AK$19/'NEB CEF End-Use Demand'!$L$19)</f>
        <v>69377247465763.219</v>
      </c>
      <c r="AB124" s="7">
        <f>TREND($R124:$AA124,$R$123:$AA$123,AB$123)</f>
        <v>69670061019921</v>
      </c>
      <c r="AC124" s="7">
        <f t="shared" ref="AC124:AK124" si="8">TREND($R124:$AA124,$R$123:$AA$123,AC$123)</f>
        <v>69970328809384.5</v>
      </c>
      <c r="AD124" s="7">
        <f t="shared" si="8"/>
        <v>70270596598848</v>
      </c>
      <c r="AE124" s="7">
        <f t="shared" si="8"/>
        <v>70570864388311.5</v>
      </c>
      <c r="AF124" s="7">
        <f t="shared" si="8"/>
        <v>70871132177775</v>
      </c>
      <c r="AG124" s="7">
        <f t="shared" si="8"/>
        <v>71171399967238.5</v>
      </c>
      <c r="AH124" s="7">
        <f t="shared" si="8"/>
        <v>71471667756702</v>
      </c>
      <c r="AI124" s="7">
        <f t="shared" si="8"/>
        <v>71771935546165.5</v>
      </c>
      <c r="AJ124" s="7">
        <f t="shared" si="8"/>
        <v>72072203335629</v>
      </c>
      <c r="AK124" s="7">
        <f t="shared" si="8"/>
        <v>72372471125092.5</v>
      </c>
    </row>
    <row r="125" spans="1:37" s="7" customFormat="1" x14ac:dyDescent="0.35">
      <c r="A125" s="5" t="s">
        <v>666</v>
      </c>
      <c r="B125" s="7">
        <v>0</v>
      </c>
      <c r="C125" s="7">
        <f>$B125*('NEB CEF End-Use Demand'!M$24/'NEB CEF End-Use Demand'!$L$24)</f>
        <v>0</v>
      </c>
      <c r="D125" s="7">
        <f>$B125*('NEB CEF End-Use Demand'!N$24/'NEB CEF End-Use Demand'!$L$24)</f>
        <v>0</v>
      </c>
      <c r="E125" s="7">
        <f>$B125*('NEB CEF End-Use Demand'!O$24/'NEB CEF End-Use Demand'!$L$24)</f>
        <v>0</v>
      </c>
      <c r="F125" s="7">
        <f>$B125*('NEB CEF End-Use Demand'!P$24/'NEB CEF End-Use Demand'!$L$24)</f>
        <v>0</v>
      </c>
      <c r="G125" s="7">
        <f>$B125*('NEB CEF End-Use Demand'!Q$24/'NEB CEF End-Use Demand'!$L$24)</f>
        <v>0</v>
      </c>
      <c r="H125" s="7">
        <f>$B125*('NEB CEF End-Use Demand'!R$24/'NEB CEF End-Use Demand'!$L$24)</f>
        <v>0</v>
      </c>
      <c r="I125" s="7">
        <f>$B125*('NEB CEF End-Use Demand'!S$24/'NEB CEF End-Use Demand'!$L$24)</f>
        <v>0</v>
      </c>
      <c r="J125" s="7">
        <f>$B125*('NEB CEF End-Use Demand'!T$24/'NEB CEF End-Use Demand'!$L$24)</f>
        <v>0</v>
      </c>
      <c r="K125" s="7">
        <f>$B125*('NEB CEF End-Use Demand'!U$24/'NEB CEF End-Use Demand'!$L$24)</f>
        <v>0</v>
      </c>
      <c r="L125" s="7">
        <f>$B125*('NEB CEF End-Use Demand'!V$24/'NEB CEF End-Use Demand'!$L$24)</f>
        <v>0</v>
      </c>
      <c r="M125" s="7">
        <f>$B125*('NEB CEF End-Use Demand'!W$24/'NEB CEF End-Use Demand'!$L$24)</f>
        <v>0</v>
      </c>
      <c r="N125" s="7">
        <f>$B125*('NEB CEF End-Use Demand'!X$24/'NEB CEF End-Use Demand'!$L$24)</f>
        <v>0</v>
      </c>
      <c r="O125" s="7">
        <f>$B125*('NEB CEF End-Use Demand'!Y$24/'NEB CEF End-Use Demand'!$L$24)</f>
        <v>0</v>
      </c>
      <c r="P125" s="7">
        <f>$B125*('NEB CEF End-Use Demand'!Z$24/'NEB CEF End-Use Demand'!$L$24)</f>
        <v>0</v>
      </c>
      <c r="Q125" s="7">
        <f>$B125*('NEB CEF End-Use Demand'!AA$24/'NEB CEF End-Use Demand'!$L$24)</f>
        <v>0</v>
      </c>
      <c r="R125" s="7">
        <f>$B125*('NEB CEF End-Use Demand'!AB$24/'NEB CEF End-Use Demand'!$L$24)</f>
        <v>0</v>
      </c>
      <c r="S125" s="7">
        <f>$B125*('NEB CEF End-Use Demand'!AC$24/'NEB CEF End-Use Demand'!$L$24)</f>
        <v>0</v>
      </c>
      <c r="T125" s="7">
        <f>$B125*('NEB CEF End-Use Demand'!AD$24/'NEB CEF End-Use Demand'!$L$24)</f>
        <v>0</v>
      </c>
      <c r="U125" s="7">
        <f>$B125*('NEB CEF End-Use Demand'!AE$24/'NEB CEF End-Use Demand'!$L$24)</f>
        <v>0</v>
      </c>
      <c r="V125" s="7">
        <f>$B125*('NEB CEF End-Use Demand'!AF$24/'NEB CEF End-Use Demand'!$L$24)</f>
        <v>0</v>
      </c>
      <c r="W125" s="7">
        <f>$B125*('NEB CEF End-Use Demand'!AG$24/'NEB CEF End-Use Demand'!$L$24)</f>
        <v>0</v>
      </c>
      <c r="X125" s="7">
        <f>$B125*('NEB CEF End-Use Demand'!AH$24/'NEB CEF End-Use Demand'!$L$24)</f>
        <v>0</v>
      </c>
      <c r="Y125" s="7">
        <f>$B125*('NEB CEF End-Use Demand'!AI$24/'NEB CEF End-Use Demand'!$L$24)</f>
        <v>0</v>
      </c>
      <c r="Z125" s="7">
        <f>$B125*('NEB CEF End-Use Demand'!AJ$24/'NEB CEF End-Use Demand'!$L$24)</f>
        <v>0</v>
      </c>
      <c r="AA125" s="7">
        <f>$B125*('NEB CEF End-Use Demand'!AK$24/'NEB CEF End-Use Demand'!$L$24)</f>
        <v>0</v>
      </c>
      <c r="AB125" s="7">
        <f t="shared" ref="AB125:AK129" si="9">TREND($R125:$AA125,$R$123:$AA$123,AB$123)</f>
        <v>0</v>
      </c>
      <c r="AC125" s="7">
        <f t="shared" si="9"/>
        <v>0</v>
      </c>
      <c r="AD125" s="7">
        <f t="shared" si="9"/>
        <v>0</v>
      </c>
      <c r="AE125" s="7">
        <f t="shared" si="9"/>
        <v>0</v>
      </c>
      <c r="AF125" s="7">
        <f t="shared" si="9"/>
        <v>0</v>
      </c>
      <c r="AG125" s="7">
        <f t="shared" si="9"/>
        <v>0</v>
      </c>
      <c r="AH125" s="7">
        <f t="shared" si="9"/>
        <v>0</v>
      </c>
      <c r="AI125" s="7">
        <f t="shared" si="9"/>
        <v>0</v>
      </c>
      <c r="AJ125" s="7">
        <f t="shared" si="9"/>
        <v>0</v>
      </c>
      <c r="AK125" s="7">
        <f t="shared" si="9"/>
        <v>0</v>
      </c>
    </row>
    <row r="126" spans="1:37" s="7" customFormat="1" x14ac:dyDescent="0.35">
      <c r="A126" s="5" t="s">
        <v>79</v>
      </c>
      <c r="B126" s="7">
        <f>C67</f>
        <v>82135428361207.953</v>
      </c>
      <c r="C126" s="7">
        <f>$B126*('NEB CEF End-Use Demand'!M$20/'NEB CEF End-Use Demand'!$L$20)</f>
        <v>83101225008219.516</v>
      </c>
      <c r="D126" s="7">
        <f>$B126*('NEB CEF End-Use Demand'!N$20/'NEB CEF End-Use Demand'!$L$20)</f>
        <v>83903287088538.719</v>
      </c>
      <c r="E126" s="7">
        <f>$B126*('NEB CEF End-Use Demand'!O$20/'NEB CEF End-Use Demand'!$L$20)</f>
        <v>84611617061838.359</v>
      </c>
      <c r="F126" s="7">
        <f>$B126*('NEB CEF End-Use Demand'!P$20/'NEB CEF End-Use Demand'!$L$20)</f>
        <v>85249944575465.188</v>
      </c>
      <c r="G126" s="7">
        <f>$B126*('NEB CEF End-Use Demand'!Q$20/'NEB CEF End-Use Demand'!$L$20)</f>
        <v>85883526159622.656</v>
      </c>
      <c r="H126" s="7">
        <f>$B126*('NEB CEF End-Use Demand'!R$20/'NEB CEF End-Use Demand'!$L$20)</f>
        <v>86482699755127.375</v>
      </c>
      <c r="I126" s="7">
        <f>$B126*('NEB CEF End-Use Demand'!S$20/'NEB CEF End-Use Demand'!$L$20)</f>
        <v>87051024809081.375</v>
      </c>
      <c r="J126" s="7">
        <f>$B126*('NEB CEF End-Use Demand'!T$20/'NEB CEF End-Use Demand'!$L$20)</f>
        <v>87589687803851.938</v>
      </c>
      <c r="K126" s="7">
        <f>$B126*('NEB CEF End-Use Demand'!U$20/'NEB CEF End-Use Demand'!$L$20)</f>
        <v>88106994116010.484</v>
      </c>
      <c r="L126" s="7">
        <f>$B126*('NEB CEF End-Use Demand'!V$20/'NEB CEF End-Use Demand'!$L$20)</f>
        <v>88604130227924.297</v>
      </c>
      <c r="M126" s="7">
        <f>$B126*('NEB CEF End-Use Demand'!W$20/'NEB CEF End-Use Demand'!$L$20)</f>
        <v>89076350210124.063</v>
      </c>
      <c r="N126" s="7">
        <f>$B126*('NEB CEF End-Use Demand'!X$20/'NEB CEF End-Use Demand'!$L$20)</f>
        <v>89524840544977.094</v>
      </c>
      <c r="O126" s="7">
        <f>$B126*('NEB CEF End-Use Demand'!Y$20/'NEB CEF End-Use Demand'!$L$20)</f>
        <v>89949601232483.422</v>
      </c>
      <c r="P126" s="7">
        <f>$B126*('NEB CEF End-Use Demand'!Z$20/'NEB CEF End-Use Demand'!$L$20)</f>
        <v>90349445790275.688</v>
      </c>
      <c r="Q126" s="7">
        <f>$B126*('NEB CEF End-Use Demand'!AA$20/'NEB CEF End-Use Demand'!$L$20)</f>
        <v>90725560700721.219</v>
      </c>
      <c r="R126" s="7">
        <f>$B126*('NEB CEF End-Use Demand'!AB$20/'NEB CEF End-Use Demand'!$L$20)</f>
        <v>91076759481452.703</v>
      </c>
      <c r="S126" s="7">
        <f>$B126*('NEB CEF End-Use Demand'!AC$20/'NEB CEF End-Use Demand'!$L$20)</f>
        <v>91401855650102.797</v>
      </c>
      <c r="T126" s="7">
        <f>$B126*('NEB CEF End-Use Demand'!AD$20/'NEB CEF End-Use Demand'!$L$20)</f>
        <v>91705595136140.813</v>
      </c>
      <c r="U126" s="7">
        <f>$B126*('NEB CEF End-Use Demand'!AE$20/'NEB CEF End-Use Demand'!$L$20)</f>
        <v>91986791457199.469</v>
      </c>
      <c r="V126" s="7">
        <f>$B126*('NEB CEF End-Use Demand'!AF$20/'NEB CEF End-Use Demand'!$L$20)</f>
        <v>92246631095646.094</v>
      </c>
      <c r="W126" s="7">
        <f>$B126*('NEB CEF End-Use Demand'!AG$20/'NEB CEF End-Use Demand'!$L$20)</f>
        <v>92483927569113.313</v>
      </c>
      <c r="X126" s="7">
        <f>$B126*('NEB CEF End-Use Demand'!AH$20/'NEB CEF End-Use Demand'!$L$20)</f>
        <v>92702240324703.156</v>
      </c>
      <c r="Y126" s="7">
        <f>$B126*('NEB CEF End-Use Demand'!AI$20/'NEB CEF End-Use Demand'!$L$20)</f>
        <v>92899196397680.938</v>
      </c>
      <c r="Z126" s="7">
        <f>$B126*('NEB CEF End-Use Demand'!AJ$20/'NEB CEF End-Use Demand'!$L$20)</f>
        <v>93077168752781.359</v>
      </c>
      <c r="AA126" s="7">
        <f>$B126*('NEB CEF End-Use Demand'!AK$20/'NEB CEF End-Use Demand'!$L$20)</f>
        <v>93237343872371.734</v>
      </c>
      <c r="AB126" s="7">
        <f t="shared" si="9"/>
        <v>93599220994409.25</v>
      </c>
      <c r="AC126" s="7">
        <f t="shared" si="9"/>
        <v>93838760998171.063</v>
      </c>
      <c r="AD126" s="7">
        <f t="shared" si="9"/>
        <v>94078301001932.875</v>
      </c>
      <c r="AE126" s="7">
        <f t="shared" si="9"/>
        <v>94317841005694.75</v>
      </c>
      <c r="AF126" s="7">
        <f t="shared" si="9"/>
        <v>94557381009456.563</v>
      </c>
      <c r="AG126" s="7">
        <f t="shared" si="9"/>
        <v>94796921013218.375</v>
      </c>
      <c r="AH126" s="7">
        <f t="shared" si="9"/>
        <v>95036461016980.188</v>
      </c>
      <c r="AI126" s="7">
        <f t="shared" si="9"/>
        <v>95276001020742</v>
      </c>
      <c r="AJ126" s="7">
        <f t="shared" si="9"/>
        <v>95515541024503.813</v>
      </c>
      <c r="AK126" s="7">
        <f t="shared" si="9"/>
        <v>95755081028265.625</v>
      </c>
    </row>
    <row r="127" spans="1:37" s="7" customFormat="1" x14ac:dyDescent="0.35">
      <c r="A127" s="5" t="s">
        <v>667</v>
      </c>
      <c r="B127" s="7">
        <f>D67</f>
        <v>12312833507869.697</v>
      </c>
      <c r="C127" s="7">
        <f>$B127*('NEB CEF End-Use Demand'!M$21/'NEB CEF End-Use Demand'!$L$21)</f>
        <v>12115416170343.729</v>
      </c>
      <c r="D127" s="7">
        <f>$B127*('NEB CEF End-Use Demand'!N$21/'NEB CEF End-Use Demand'!$L$21)</f>
        <v>11906554349482.92</v>
      </c>
      <c r="E127" s="7">
        <f>$B127*('NEB CEF End-Use Demand'!O$21/'NEB CEF End-Use Demand'!$L$21)</f>
        <v>11693400847371.547</v>
      </c>
      <c r="F127" s="7">
        <f>$B127*('NEB CEF End-Use Demand'!P$21/'NEB CEF End-Use Demand'!$L$21)</f>
        <v>11473094543175.9</v>
      </c>
      <c r="G127" s="7">
        <f>$B127*('NEB CEF End-Use Demand'!Q$21/'NEB CEF End-Use Demand'!$L$21)</f>
        <v>11234190953561.141</v>
      </c>
      <c r="H127" s="7">
        <f>$B127*('NEB CEF End-Use Demand'!R$21/'NEB CEF End-Use Demand'!$L$21)</f>
        <v>10992426243112.672</v>
      </c>
      <c r="I127" s="7">
        <f>$B127*('NEB CEF End-Use Demand'!S$21/'NEB CEF End-Use Demand'!$L$21)</f>
        <v>10750661532664.203</v>
      </c>
      <c r="J127" s="7">
        <f>$B127*('NEB CEF End-Use Demand'!T$21/'NEB CEF End-Use Demand'!$L$21)</f>
        <v>10508896822215.73</v>
      </c>
      <c r="K127" s="7">
        <f>$B127*('NEB CEF End-Use Demand'!U$21/'NEB CEF End-Use Demand'!$L$21)</f>
        <v>10265701551350.408</v>
      </c>
      <c r="L127" s="7">
        <f>$B127*('NEB CEF End-Use Demand'!V$21/'NEB CEF End-Use Demand'!$L$21)</f>
        <v>10025367401318.793</v>
      </c>
      <c r="M127" s="7">
        <f>$B127*('NEB CEF End-Use Demand'!W$21/'NEB CEF End-Use Demand'!$L$21)</f>
        <v>9787894372120.8887</v>
      </c>
      <c r="N127" s="7">
        <f>$B127*('NEB CEF End-Use Demand'!X$21/'NEB CEF End-Use Demand'!$L$21)</f>
        <v>9550421342922.9824</v>
      </c>
      <c r="O127" s="7">
        <f>$B127*('NEB CEF End-Use Demand'!Y$21/'NEB CEF End-Use Demand'!$L$21)</f>
        <v>9315809434558.7871</v>
      </c>
      <c r="P127" s="7">
        <f>$B127*('NEB CEF End-Use Demand'!Z$21/'NEB CEF End-Use Demand'!$L$21)</f>
        <v>9085489207445.1563</v>
      </c>
      <c r="Q127" s="7">
        <f>$B127*('NEB CEF End-Use Demand'!AA$21/'NEB CEF End-Use Demand'!$L$21)</f>
        <v>8859460661582.0898</v>
      </c>
      <c r="R127" s="7">
        <f>$B127*('NEB CEF End-Use Demand'!AB$21/'NEB CEF End-Use Demand'!$L$21)</f>
        <v>8636293236552.7324</v>
      </c>
      <c r="S127" s="7">
        <f>$B127*('NEB CEF End-Use Demand'!AC$21/'NEB CEF End-Use Demand'!$L$21)</f>
        <v>8418848053190.7959</v>
      </c>
      <c r="T127" s="7">
        <f>$B127*('NEB CEF End-Use Demand'!AD$21/'NEB CEF End-Use Demand'!$L$21)</f>
        <v>8205694551079.4219</v>
      </c>
      <c r="U127" s="7">
        <f>$B127*('NEB CEF End-Use Demand'!AE$21/'NEB CEF End-Use Demand'!$L$21)</f>
        <v>7996832730218.6143</v>
      </c>
      <c r="V127" s="7">
        <f>$B127*('NEB CEF End-Use Demand'!AF$21/'NEB CEF End-Use Demand'!$L$21)</f>
        <v>7793693151025.2256</v>
      </c>
      <c r="W127" s="7">
        <f>$B127*('NEB CEF End-Use Demand'!AG$21/'NEB CEF End-Use Demand'!$L$21)</f>
        <v>7594845253082.4023</v>
      </c>
      <c r="X127" s="7">
        <f>$B127*('NEB CEF End-Use Demand'!AH$21/'NEB CEF End-Use Demand'!$L$21)</f>
        <v>7401719596806.9971</v>
      </c>
      <c r="Y127" s="7">
        <f>$B127*('NEB CEF End-Use Demand'!AI$21/'NEB CEF End-Use Demand'!$L$21)</f>
        <v>7214316182199.0107</v>
      </c>
      <c r="Z127" s="7">
        <f>$B127*('NEB CEF End-Use Demand'!AJ$21/'NEB CEF End-Use Demand'!$L$21)</f>
        <v>7032635009258.4443</v>
      </c>
      <c r="AA127" s="7">
        <f>$B127*('NEB CEF End-Use Demand'!AK$21/'NEB CEF End-Use Demand'!$L$21)</f>
        <v>6855245517568.4443</v>
      </c>
      <c r="AB127" s="7">
        <f t="shared" si="9"/>
        <v>6625878997399.375</v>
      </c>
      <c r="AC127" s="7">
        <f t="shared" si="9"/>
        <v>6427854755454.125</v>
      </c>
      <c r="AD127" s="7">
        <f t="shared" si="9"/>
        <v>6229830513508.875</v>
      </c>
      <c r="AE127" s="7">
        <f t="shared" si="9"/>
        <v>6031806271563.625</v>
      </c>
      <c r="AF127" s="7">
        <f t="shared" si="9"/>
        <v>5833782029618.4375</v>
      </c>
      <c r="AG127" s="7">
        <f t="shared" si="9"/>
        <v>5635757787673.1875</v>
      </c>
      <c r="AH127" s="7">
        <f t="shared" si="9"/>
        <v>5437733545727.9375</v>
      </c>
      <c r="AI127" s="7">
        <f t="shared" si="9"/>
        <v>5239709303782.6875</v>
      </c>
      <c r="AJ127" s="7">
        <f t="shared" si="9"/>
        <v>5041685061837.4375</v>
      </c>
      <c r="AK127" s="7">
        <f t="shared" si="9"/>
        <v>4843660819892.1875</v>
      </c>
    </row>
    <row r="128" spans="1:37" s="7" customFormat="1" x14ac:dyDescent="0.35">
      <c r="A128" s="5" t="s">
        <v>668</v>
      </c>
      <c r="B128" s="7">
        <f>F67</f>
        <v>0</v>
      </c>
      <c r="C128" s="7">
        <f>$B128*('NEB CEF End-Use Demand'!M$20/'NEB CEF End-Use Demand'!$L$20)</f>
        <v>0</v>
      </c>
      <c r="D128" s="7">
        <f>$B128*('NEB CEF End-Use Demand'!N$20/'NEB CEF End-Use Demand'!$L$20)</f>
        <v>0</v>
      </c>
      <c r="E128" s="7">
        <f>$B128*('NEB CEF End-Use Demand'!O$20/'NEB CEF End-Use Demand'!$L$20)</f>
        <v>0</v>
      </c>
      <c r="F128" s="7">
        <f>$B128*('NEB CEF End-Use Demand'!P$20/'NEB CEF End-Use Demand'!$L$20)</f>
        <v>0</v>
      </c>
      <c r="G128" s="7">
        <f>$B128*('NEB CEF End-Use Demand'!Q$20/'NEB CEF End-Use Demand'!$L$20)</f>
        <v>0</v>
      </c>
      <c r="H128" s="7">
        <f>$B128*('NEB CEF End-Use Demand'!R$20/'NEB CEF End-Use Demand'!$L$20)</f>
        <v>0</v>
      </c>
      <c r="I128" s="7">
        <f>$B128*('NEB CEF End-Use Demand'!S$20/'NEB CEF End-Use Demand'!$L$20)</f>
        <v>0</v>
      </c>
      <c r="J128" s="7">
        <f>$B128*('NEB CEF End-Use Demand'!T$20/'NEB CEF End-Use Demand'!$L$20)</f>
        <v>0</v>
      </c>
      <c r="K128" s="7">
        <f>$B128*('NEB CEF End-Use Demand'!U$20/'NEB CEF End-Use Demand'!$L$20)</f>
        <v>0</v>
      </c>
      <c r="L128" s="7">
        <f>$B128*('NEB CEF End-Use Demand'!V$20/'NEB CEF End-Use Demand'!$L$20)</f>
        <v>0</v>
      </c>
      <c r="M128" s="7">
        <f>$B128*('NEB CEF End-Use Demand'!W$20/'NEB CEF End-Use Demand'!$L$20)</f>
        <v>0</v>
      </c>
      <c r="N128" s="7">
        <f>$B128*('NEB CEF End-Use Demand'!X$20/'NEB CEF End-Use Demand'!$L$20)</f>
        <v>0</v>
      </c>
      <c r="O128" s="7">
        <f>$B128*('NEB CEF End-Use Demand'!Y$20/'NEB CEF End-Use Demand'!$L$20)</f>
        <v>0</v>
      </c>
      <c r="P128" s="7">
        <f>$B128*('NEB CEF End-Use Demand'!Z$20/'NEB CEF End-Use Demand'!$L$20)</f>
        <v>0</v>
      </c>
      <c r="Q128" s="7">
        <f>$B128*('NEB CEF End-Use Demand'!AA$20/'NEB CEF End-Use Demand'!$L$20)</f>
        <v>0</v>
      </c>
      <c r="R128" s="7">
        <f>$B128*('NEB CEF End-Use Demand'!AB$20/'NEB CEF End-Use Demand'!$L$20)</f>
        <v>0</v>
      </c>
      <c r="S128" s="7">
        <f>$B128*('NEB CEF End-Use Demand'!AC$20/'NEB CEF End-Use Demand'!$L$20)</f>
        <v>0</v>
      </c>
      <c r="T128" s="7">
        <f>$B128*('NEB CEF End-Use Demand'!AD$20/'NEB CEF End-Use Demand'!$L$20)</f>
        <v>0</v>
      </c>
      <c r="U128" s="7">
        <f>$B128*('NEB CEF End-Use Demand'!AE$20/'NEB CEF End-Use Demand'!$L$20)</f>
        <v>0</v>
      </c>
      <c r="V128" s="7">
        <f>$B128*('NEB CEF End-Use Demand'!AF$20/'NEB CEF End-Use Demand'!$L$20)</f>
        <v>0</v>
      </c>
      <c r="W128" s="7">
        <f>$B128*('NEB CEF End-Use Demand'!AG$20/'NEB CEF End-Use Demand'!$L$20)</f>
        <v>0</v>
      </c>
      <c r="X128" s="7">
        <f>$B128*('NEB CEF End-Use Demand'!AH$20/'NEB CEF End-Use Demand'!$L$20)</f>
        <v>0</v>
      </c>
      <c r="Y128" s="7">
        <f>$B128*('NEB CEF End-Use Demand'!AI$20/'NEB CEF End-Use Demand'!$L$20)</f>
        <v>0</v>
      </c>
      <c r="Z128" s="7">
        <f>$B128*('NEB CEF End-Use Demand'!AJ$20/'NEB CEF End-Use Demand'!$L$20)</f>
        <v>0</v>
      </c>
      <c r="AA128" s="7">
        <f>$B128*('NEB CEF End-Use Demand'!AK$20/'NEB CEF End-Use Demand'!$L$20)</f>
        <v>0</v>
      </c>
      <c r="AB128" s="7">
        <f t="shared" si="9"/>
        <v>0</v>
      </c>
      <c r="AC128" s="7">
        <f t="shared" si="9"/>
        <v>0</v>
      </c>
      <c r="AD128" s="7">
        <f t="shared" si="9"/>
        <v>0</v>
      </c>
      <c r="AE128" s="7">
        <f t="shared" si="9"/>
        <v>0</v>
      </c>
      <c r="AF128" s="7">
        <f t="shared" si="9"/>
        <v>0</v>
      </c>
      <c r="AG128" s="7">
        <f t="shared" si="9"/>
        <v>0</v>
      </c>
      <c r="AH128" s="7">
        <f t="shared" si="9"/>
        <v>0</v>
      </c>
      <c r="AI128" s="7">
        <f t="shared" si="9"/>
        <v>0</v>
      </c>
      <c r="AJ128" s="7">
        <f t="shared" si="9"/>
        <v>0</v>
      </c>
      <c r="AK128" s="7">
        <f t="shared" si="9"/>
        <v>0</v>
      </c>
    </row>
    <row r="129" spans="1:37" s="7" customFormat="1" x14ac:dyDescent="0.35">
      <c r="A129" s="5" t="s">
        <v>81</v>
      </c>
      <c r="B129" s="7">
        <f>E67</f>
        <v>28721907445497.223</v>
      </c>
      <c r="C129" s="7">
        <f>$B129*('NEB CEF End-Use Demand'!M$23/'NEB CEF End-Use Demand'!$L$23)</f>
        <v>28904181709303.871</v>
      </c>
      <c r="D129" s="7">
        <f>$B129*('NEB CEF End-Use Demand'!N$23/'NEB CEF End-Use Demand'!$L$23)</f>
        <v>29013868876904.332</v>
      </c>
      <c r="E129" s="7">
        <f>$B129*('NEB CEF End-Use Demand'!O$23/'NEB CEF End-Use Demand'!$L$23)</f>
        <v>29062260274375.121</v>
      </c>
      <c r="F129" s="7">
        <f>$B129*('NEB CEF End-Use Demand'!P$23/'NEB CEF End-Use Demand'!$L$23)</f>
        <v>29081616833363.441</v>
      </c>
      <c r="G129" s="7">
        <f>$B129*('NEB CEF End-Use Demand'!Q$23/'NEB CEF End-Use Demand'!$L$23)</f>
        <v>29165495255646.148</v>
      </c>
      <c r="H129" s="7">
        <f>$B129*('NEB CEF End-Use Demand'!R$23/'NEB CEF End-Use Demand'!$L$23)</f>
        <v>29215499699699.301</v>
      </c>
      <c r="I129" s="7">
        <f>$B129*('NEB CEF End-Use Demand'!S$23/'NEB CEF End-Use Demand'!$L$23)</f>
        <v>29236469305269.973</v>
      </c>
      <c r="J129" s="7">
        <f>$B129*('NEB CEF End-Use Demand'!T$23/'NEB CEF End-Use Demand'!$L$23)</f>
        <v>29233243212105.254</v>
      </c>
      <c r="K129" s="7">
        <f>$B129*('NEB CEF End-Use Demand'!U$23/'NEB CEF End-Use Demand'!$L$23)</f>
        <v>29207434466787.5</v>
      </c>
      <c r="L129" s="7">
        <f>$B129*('NEB CEF End-Use Demand'!V$23/'NEB CEF End-Use Demand'!$L$23)</f>
        <v>29160656115899.066</v>
      </c>
      <c r="M129" s="7">
        <f>$B129*('NEB CEF End-Use Demand'!W$23/'NEB CEF End-Use Demand'!$L$23)</f>
        <v>29092908159439.961</v>
      </c>
      <c r="N129" s="7">
        <f>$B129*('NEB CEF End-Use Demand'!X$23/'NEB CEF End-Use Demand'!$L$23)</f>
        <v>29002577550827.816</v>
      </c>
      <c r="O129" s="7">
        <f>$B129*('NEB CEF End-Use Demand'!Y$23/'NEB CEF End-Use Demand'!$L$23)</f>
        <v>28892890383227.355</v>
      </c>
      <c r="P129" s="7">
        <f>$B129*('NEB CEF End-Use Demand'!Z$23/'NEB CEF End-Use Demand'!$L$23)</f>
        <v>28762233610056.219</v>
      </c>
      <c r="Q129" s="7">
        <f>$B129*('NEB CEF End-Use Demand'!AA$23/'NEB CEF End-Use Demand'!$L$23)</f>
        <v>28612220277896.762</v>
      </c>
      <c r="R129" s="7">
        <f>$B129*('NEB CEF End-Use Demand'!AB$23/'NEB CEF End-Use Demand'!$L$23)</f>
        <v>28452528666243.148</v>
      </c>
      <c r="S129" s="7">
        <f>$B129*('NEB CEF End-Use Demand'!AC$23/'NEB CEF End-Use Demand'!$L$23)</f>
        <v>28281545728513.02</v>
      </c>
      <c r="T129" s="7">
        <f>$B129*('NEB CEF End-Use Demand'!AD$23/'NEB CEF End-Use Demand'!$L$23)</f>
        <v>28100884511288.73</v>
      </c>
      <c r="U129" s="7">
        <f>$B129*('NEB CEF End-Use Demand'!AE$23/'NEB CEF End-Use Demand'!$L$23)</f>
        <v>27912158061152.641</v>
      </c>
      <c r="V129" s="7">
        <f>$B129*('NEB CEF End-Use Demand'!AF$23/'NEB CEF End-Use Demand'!$L$23)</f>
        <v>27712140284940.039</v>
      </c>
      <c r="W129" s="7">
        <f>$B129*('NEB CEF End-Use Demand'!AG$23/'NEB CEF End-Use Demand'!$L$23)</f>
        <v>27505670322397.996</v>
      </c>
      <c r="X129" s="7">
        <f>$B129*('NEB CEF End-Use Demand'!AH$23/'NEB CEF End-Use Demand'!$L$23)</f>
        <v>27289522080361.789</v>
      </c>
      <c r="Y129" s="7">
        <f>$B129*('NEB CEF End-Use Demand'!AI$23/'NEB CEF End-Use Demand'!$L$23)</f>
        <v>27068534698578.508</v>
      </c>
      <c r="Z129" s="7">
        <f>$B129*('NEB CEF End-Use Demand'!AJ$23/'NEB CEF End-Use Demand'!$L$23)</f>
        <v>26837869037301.066</v>
      </c>
      <c r="AA129" s="7">
        <f>$B129*('NEB CEF End-Use Demand'!AK$23/'NEB CEF End-Use Demand'!$L$23)</f>
        <v>26603977282858.91</v>
      </c>
      <c r="AB129" s="7">
        <f t="shared" si="9"/>
        <v>26443855525450</v>
      </c>
      <c r="AC129" s="7">
        <f t="shared" si="9"/>
        <v>26237923245102.063</v>
      </c>
      <c r="AD129" s="7">
        <f t="shared" si="9"/>
        <v>26031990964754.125</v>
      </c>
      <c r="AE129" s="7">
        <f t="shared" si="9"/>
        <v>25826058684406.188</v>
      </c>
      <c r="AF129" s="7">
        <f t="shared" si="9"/>
        <v>25620126404058.25</v>
      </c>
      <c r="AG129" s="7">
        <f t="shared" si="9"/>
        <v>25414194123710.375</v>
      </c>
      <c r="AH129" s="7">
        <f t="shared" si="9"/>
        <v>25208261843362.438</v>
      </c>
      <c r="AI129" s="7">
        <f t="shared" si="9"/>
        <v>25002329563014.5</v>
      </c>
      <c r="AJ129" s="7">
        <f t="shared" si="9"/>
        <v>24796397282666.563</v>
      </c>
      <c r="AK129" s="7">
        <f t="shared" si="9"/>
        <v>24590465002318.625</v>
      </c>
    </row>
    <row r="130" spans="1:37" s="7" customFormat="1" x14ac:dyDescent="0.35">
      <c r="A130" s="1"/>
    </row>
    <row r="131" spans="1:37" s="7" customFormat="1" x14ac:dyDescent="0.35">
      <c r="A131" s="1" t="s">
        <v>681</v>
      </c>
    </row>
    <row r="132" spans="1:37" s="7" customFormat="1" x14ac:dyDescent="0.35">
      <c r="A132" s="5"/>
      <c r="B132" s="7">
        <v>2015</v>
      </c>
      <c r="C132" s="7">
        <v>2016</v>
      </c>
      <c r="D132" s="7">
        <v>2017</v>
      </c>
      <c r="E132" s="7">
        <v>2018</v>
      </c>
      <c r="F132" s="7">
        <v>2019</v>
      </c>
      <c r="G132" s="7">
        <v>2020</v>
      </c>
      <c r="H132" s="7">
        <v>2021</v>
      </c>
      <c r="I132" s="7">
        <v>2022</v>
      </c>
      <c r="J132" s="7">
        <v>2023</v>
      </c>
      <c r="K132" s="7">
        <v>2024</v>
      </c>
      <c r="L132" s="7">
        <v>2025</v>
      </c>
      <c r="M132" s="7">
        <v>2026</v>
      </c>
      <c r="N132" s="7">
        <v>2027</v>
      </c>
      <c r="O132" s="7">
        <v>2028</v>
      </c>
      <c r="P132" s="7">
        <v>2029</v>
      </c>
      <c r="Q132" s="7">
        <v>2030</v>
      </c>
      <c r="R132" s="7">
        <v>2031</v>
      </c>
      <c r="S132" s="7">
        <v>2032</v>
      </c>
      <c r="T132" s="7">
        <v>2033</v>
      </c>
      <c r="U132" s="7">
        <v>2034</v>
      </c>
      <c r="V132" s="7">
        <v>2035</v>
      </c>
      <c r="W132" s="7">
        <v>2036</v>
      </c>
      <c r="X132" s="7">
        <v>2037</v>
      </c>
      <c r="Y132" s="7">
        <v>2038</v>
      </c>
      <c r="Z132" s="7">
        <v>2039</v>
      </c>
      <c r="AA132" s="7">
        <v>2040</v>
      </c>
      <c r="AB132" s="7">
        <v>2041</v>
      </c>
      <c r="AC132" s="7">
        <v>2042</v>
      </c>
      <c r="AD132" s="7">
        <v>2043</v>
      </c>
      <c r="AE132" s="7">
        <v>2044</v>
      </c>
      <c r="AF132" s="7">
        <v>2045</v>
      </c>
      <c r="AG132" s="7">
        <v>2046</v>
      </c>
      <c r="AH132" s="7">
        <v>2047</v>
      </c>
      <c r="AI132" s="7">
        <v>2048</v>
      </c>
      <c r="AJ132" s="7">
        <v>2049</v>
      </c>
      <c r="AK132" s="7">
        <v>2050</v>
      </c>
    </row>
    <row r="133" spans="1:37" s="7" customFormat="1" x14ac:dyDescent="0.35">
      <c r="A133" s="5" t="s">
        <v>78</v>
      </c>
      <c r="B133" s="7">
        <f>B68</f>
        <v>3930412369572.5483</v>
      </c>
      <c r="C133" s="7">
        <f>$B133*('NEB CEF End-Use Demand'!M$19/'NEB CEF End-Use Demand'!$L$19)</f>
        <v>3947644949513.8003</v>
      </c>
      <c r="D133" s="7">
        <f>$B133*('NEB CEF End-Use Demand'!N$19/'NEB CEF End-Use Demand'!$L$19)</f>
        <v>3964323872268.1846</v>
      </c>
      <c r="E133" s="7">
        <f>$B133*('NEB CEF End-Use Demand'!O$19/'NEB CEF End-Use Demand'!$L$19)</f>
        <v>3979549444907.0415</v>
      </c>
      <c r="F133" s="7">
        <f>$B133*('NEB CEF End-Use Demand'!P$19/'NEB CEF End-Use Demand'!$L$19)</f>
        <v>3994290567507.3892</v>
      </c>
      <c r="G133" s="7">
        <f>$B133*('NEB CEF End-Use Demand'!Q$19/'NEB CEF End-Use Demand'!$L$19)</f>
        <v>4008824068662.6616</v>
      </c>
      <c r="H133" s="7">
        <f>$B133*('NEB CEF End-Use Demand'!R$19/'NEB CEF End-Use Demand'!$L$19)</f>
        <v>4024534091340.0278</v>
      </c>
      <c r="I133" s="7">
        <f>$B133*('NEB CEF End-Use Demand'!S$19/'NEB CEF End-Use Demand'!$L$19)</f>
        <v>4040659356907.5449</v>
      </c>
      <c r="J133" s="7">
        <f>$B133*('NEB CEF End-Use Demand'!T$19/'NEB CEF End-Use Demand'!$L$19)</f>
        <v>4057061451068.4946</v>
      </c>
      <c r="K133" s="7">
        <f>$B133*('NEB CEF End-Use Demand'!U$19/'NEB CEF End-Use Demand'!$L$19)</f>
        <v>4073809580971.2373</v>
      </c>
      <c r="L133" s="7">
        <f>$B133*('NEB CEF End-Use Demand'!V$19/'NEB CEF End-Use Demand'!$L$19)</f>
        <v>4090834539467.4136</v>
      </c>
      <c r="M133" s="7">
        <f>$B133*('NEB CEF End-Use Demand'!W$19/'NEB CEF End-Use Demand'!$L$19)</f>
        <v>4108205533705.3818</v>
      </c>
      <c r="N133" s="7">
        <f>$B133*('NEB CEF End-Use Demand'!X$19/'NEB CEF End-Use Demand'!$L$19)</f>
        <v>4125784149388.4258</v>
      </c>
      <c r="O133" s="7">
        <f>$B133*('NEB CEF End-Use Demand'!Y$19/'NEB CEF End-Use Demand'!$L$19)</f>
        <v>4143708800813.2617</v>
      </c>
      <c r="P133" s="7">
        <f>$B133*('NEB CEF End-Use Demand'!Z$19/'NEB CEF End-Use Demand'!$L$19)</f>
        <v>4161633452238.0981</v>
      </c>
      <c r="Q133" s="7">
        <f>$B133*('NEB CEF End-Use Demand'!AA$19/'NEB CEF End-Use Demand'!$L$19)</f>
        <v>4179834932256.3677</v>
      </c>
      <c r="R133" s="7">
        <f>$B133*('NEB CEF End-Use Demand'!AB$19/'NEB CEF End-Use Demand'!$L$19)</f>
        <v>4198313240868.0713</v>
      </c>
      <c r="S133" s="7">
        <f>$B133*('NEB CEF End-Use Demand'!AC$19/'NEB CEF End-Use Demand'!$L$19)</f>
        <v>4216722342331.416</v>
      </c>
      <c r="T133" s="7">
        <f>$B133*('NEB CEF End-Use Demand'!AD$19/'NEB CEF End-Use Demand'!$L$19)</f>
        <v>4235339065239.8374</v>
      </c>
      <c r="U133" s="7">
        <f>$B133*('NEB CEF End-Use Demand'!AE$19/'NEB CEF End-Use Demand'!$L$19)</f>
        <v>4254024995296.6157</v>
      </c>
      <c r="V133" s="7">
        <f>$B133*('NEB CEF End-Use Demand'!AF$19/'NEB CEF End-Use Demand'!$L$19)</f>
        <v>4272849339650.1113</v>
      </c>
      <c r="W133" s="7">
        <f>$B133*('NEB CEF End-Use Demand'!AG$19/'NEB CEF End-Use Demand'!$L$19)</f>
        <v>4291812098300.3242</v>
      </c>
      <c r="X133" s="7">
        <f>$B133*('NEB CEF End-Use Demand'!AH$19/'NEB CEF End-Use Demand'!$L$19)</f>
        <v>4310913271247.2539</v>
      </c>
      <c r="Y133" s="7">
        <f>$B133*('NEB CEF End-Use Demand'!AI$19/'NEB CEF End-Use Demand'!$L$19)</f>
        <v>4330014444194.1836</v>
      </c>
      <c r="Z133" s="7">
        <f>$B133*('NEB CEF End-Use Demand'!AJ$19/'NEB CEF End-Use Demand'!$L$19)</f>
        <v>4349115617141.1128</v>
      </c>
      <c r="AA133" s="7">
        <f>$B133*('NEB CEF End-Use Demand'!AK$19/'NEB CEF End-Use Demand'!$L$19)</f>
        <v>4368285997236.4014</v>
      </c>
      <c r="AB133" s="7">
        <f>TREND($R133:$AA133,$R$123:$AA$123,AB$123)</f>
        <v>4386722781559.0859</v>
      </c>
      <c r="AC133" s="7">
        <f t="shared" ref="AC133:AK133" si="10">TREND($R133:$AA133,$R$123:$AA$123,AC$123)</f>
        <v>4405628916178.8281</v>
      </c>
      <c r="AD133" s="7">
        <f t="shared" si="10"/>
        <v>4424535050798.5625</v>
      </c>
      <c r="AE133" s="7">
        <f t="shared" si="10"/>
        <v>4443441185418.2969</v>
      </c>
      <c r="AF133" s="7">
        <f t="shared" si="10"/>
        <v>4462347320038.0391</v>
      </c>
      <c r="AG133" s="7">
        <f t="shared" si="10"/>
        <v>4481253454657.7734</v>
      </c>
      <c r="AH133" s="7">
        <f t="shared" si="10"/>
        <v>4500159589277.5156</v>
      </c>
      <c r="AI133" s="7">
        <f t="shared" si="10"/>
        <v>4519065723897.25</v>
      </c>
      <c r="AJ133" s="7">
        <f t="shared" si="10"/>
        <v>4537971858516.9844</v>
      </c>
      <c r="AK133" s="7">
        <f t="shared" si="10"/>
        <v>4556877993136.7266</v>
      </c>
    </row>
    <row r="134" spans="1:37" s="7" customFormat="1" x14ac:dyDescent="0.35">
      <c r="A134" s="5" t="s">
        <v>666</v>
      </c>
      <c r="B134" s="7">
        <v>0</v>
      </c>
      <c r="C134" s="7">
        <f>$B134*('NEB CEF End-Use Demand'!M$24/'NEB CEF End-Use Demand'!$L$24)</f>
        <v>0</v>
      </c>
      <c r="D134" s="7">
        <f>$B134*('NEB CEF End-Use Demand'!N$24/'NEB CEF End-Use Demand'!$L$24)</f>
        <v>0</v>
      </c>
      <c r="E134" s="7">
        <f>$B134*('NEB CEF End-Use Demand'!O$24/'NEB CEF End-Use Demand'!$L$24)</f>
        <v>0</v>
      </c>
      <c r="F134" s="7">
        <f>$B134*('NEB CEF End-Use Demand'!P$24/'NEB CEF End-Use Demand'!$L$24)</f>
        <v>0</v>
      </c>
      <c r="G134" s="7">
        <f>$B134*('NEB CEF End-Use Demand'!Q$24/'NEB CEF End-Use Demand'!$L$24)</f>
        <v>0</v>
      </c>
      <c r="H134" s="7">
        <f>$B134*('NEB CEF End-Use Demand'!R$24/'NEB CEF End-Use Demand'!$L$24)</f>
        <v>0</v>
      </c>
      <c r="I134" s="7">
        <f>$B134*('NEB CEF End-Use Demand'!S$24/'NEB CEF End-Use Demand'!$L$24)</f>
        <v>0</v>
      </c>
      <c r="J134" s="7">
        <f>$B134*('NEB CEF End-Use Demand'!T$24/'NEB CEF End-Use Demand'!$L$24)</f>
        <v>0</v>
      </c>
      <c r="K134" s="7">
        <f>$B134*('NEB CEF End-Use Demand'!U$24/'NEB CEF End-Use Demand'!$L$24)</f>
        <v>0</v>
      </c>
      <c r="L134" s="7">
        <f>$B134*('NEB CEF End-Use Demand'!V$24/'NEB CEF End-Use Demand'!$L$24)</f>
        <v>0</v>
      </c>
      <c r="M134" s="7">
        <f>$B134*('NEB CEF End-Use Demand'!W$24/'NEB CEF End-Use Demand'!$L$24)</f>
        <v>0</v>
      </c>
      <c r="N134" s="7">
        <f>$B134*('NEB CEF End-Use Demand'!X$24/'NEB CEF End-Use Demand'!$L$24)</f>
        <v>0</v>
      </c>
      <c r="O134" s="7">
        <f>$B134*('NEB CEF End-Use Demand'!Y$24/'NEB CEF End-Use Demand'!$L$24)</f>
        <v>0</v>
      </c>
      <c r="P134" s="7">
        <f>$B134*('NEB CEF End-Use Demand'!Z$24/'NEB CEF End-Use Demand'!$L$24)</f>
        <v>0</v>
      </c>
      <c r="Q134" s="7">
        <f>$B134*('NEB CEF End-Use Demand'!AA$24/'NEB CEF End-Use Demand'!$L$24)</f>
        <v>0</v>
      </c>
      <c r="R134" s="7">
        <f>$B134*('NEB CEF End-Use Demand'!AB$24/'NEB CEF End-Use Demand'!$L$24)</f>
        <v>0</v>
      </c>
      <c r="S134" s="7">
        <f>$B134*('NEB CEF End-Use Demand'!AC$24/'NEB CEF End-Use Demand'!$L$24)</f>
        <v>0</v>
      </c>
      <c r="T134" s="7">
        <f>$B134*('NEB CEF End-Use Demand'!AD$24/'NEB CEF End-Use Demand'!$L$24)</f>
        <v>0</v>
      </c>
      <c r="U134" s="7">
        <f>$B134*('NEB CEF End-Use Demand'!AE$24/'NEB CEF End-Use Demand'!$L$24)</f>
        <v>0</v>
      </c>
      <c r="V134" s="7">
        <f>$B134*('NEB CEF End-Use Demand'!AF$24/'NEB CEF End-Use Demand'!$L$24)</f>
        <v>0</v>
      </c>
      <c r="W134" s="7">
        <f>$B134*('NEB CEF End-Use Demand'!AG$24/'NEB CEF End-Use Demand'!$L$24)</f>
        <v>0</v>
      </c>
      <c r="X134" s="7">
        <f>$B134*('NEB CEF End-Use Demand'!AH$24/'NEB CEF End-Use Demand'!$L$24)</f>
        <v>0</v>
      </c>
      <c r="Y134" s="7">
        <f>$B134*('NEB CEF End-Use Demand'!AI$24/'NEB CEF End-Use Demand'!$L$24)</f>
        <v>0</v>
      </c>
      <c r="Z134" s="7">
        <f>$B134*('NEB CEF End-Use Demand'!AJ$24/'NEB CEF End-Use Demand'!$L$24)</f>
        <v>0</v>
      </c>
      <c r="AA134" s="7">
        <f>$B134*('NEB CEF End-Use Demand'!AK$24/'NEB CEF End-Use Demand'!$L$24)</f>
        <v>0</v>
      </c>
      <c r="AB134" s="7">
        <f t="shared" ref="AB134:AK138" si="11">TREND($R134:$AA134,$R$123:$AA$123,AB$123)</f>
        <v>0</v>
      </c>
      <c r="AC134" s="7">
        <f t="shared" si="11"/>
        <v>0</v>
      </c>
      <c r="AD134" s="7">
        <f t="shared" si="11"/>
        <v>0</v>
      </c>
      <c r="AE134" s="7">
        <f t="shared" si="11"/>
        <v>0</v>
      </c>
      <c r="AF134" s="7">
        <f t="shared" si="11"/>
        <v>0</v>
      </c>
      <c r="AG134" s="7">
        <f t="shared" si="11"/>
        <v>0</v>
      </c>
      <c r="AH134" s="7">
        <f t="shared" si="11"/>
        <v>0</v>
      </c>
      <c r="AI134" s="7">
        <f t="shared" si="11"/>
        <v>0</v>
      </c>
      <c r="AJ134" s="7">
        <f t="shared" si="11"/>
        <v>0</v>
      </c>
      <c r="AK134" s="7">
        <f t="shared" si="11"/>
        <v>0</v>
      </c>
    </row>
    <row r="135" spans="1:37" s="7" customFormat="1" x14ac:dyDescent="0.35">
      <c r="A135" s="5" t="s">
        <v>79</v>
      </c>
      <c r="B135" s="7">
        <f>C68</f>
        <v>0</v>
      </c>
      <c r="C135" s="7">
        <f>$B135*('NEB CEF End-Use Demand'!M$20/'NEB CEF End-Use Demand'!$L$20)</f>
        <v>0</v>
      </c>
      <c r="D135" s="7">
        <f>$B135*('NEB CEF End-Use Demand'!N$20/'NEB CEF End-Use Demand'!$L$20)</f>
        <v>0</v>
      </c>
      <c r="E135" s="7">
        <f>$B135*('NEB CEF End-Use Demand'!O$20/'NEB CEF End-Use Demand'!$L$20)</f>
        <v>0</v>
      </c>
      <c r="F135" s="7">
        <f>$B135*('NEB CEF End-Use Demand'!P$20/'NEB CEF End-Use Demand'!$L$20)</f>
        <v>0</v>
      </c>
      <c r="G135" s="7">
        <f>$B135*('NEB CEF End-Use Demand'!Q$20/'NEB CEF End-Use Demand'!$L$20)</f>
        <v>0</v>
      </c>
      <c r="H135" s="7">
        <f>$B135*('NEB CEF End-Use Demand'!R$20/'NEB CEF End-Use Demand'!$L$20)</f>
        <v>0</v>
      </c>
      <c r="I135" s="7">
        <f>$B135*('NEB CEF End-Use Demand'!S$20/'NEB CEF End-Use Demand'!$L$20)</f>
        <v>0</v>
      </c>
      <c r="J135" s="7">
        <f>$B135*('NEB CEF End-Use Demand'!T$20/'NEB CEF End-Use Demand'!$L$20)</f>
        <v>0</v>
      </c>
      <c r="K135" s="7">
        <f>$B135*('NEB CEF End-Use Demand'!U$20/'NEB CEF End-Use Demand'!$L$20)</f>
        <v>0</v>
      </c>
      <c r="L135" s="7">
        <f>$B135*('NEB CEF End-Use Demand'!V$20/'NEB CEF End-Use Demand'!$L$20)</f>
        <v>0</v>
      </c>
      <c r="M135" s="7">
        <f>$B135*('NEB CEF End-Use Demand'!W$20/'NEB CEF End-Use Demand'!$L$20)</f>
        <v>0</v>
      </c>
      <c r="N135" s="7">
        <f>$B135*('NEB CEF End-Use Demand'!X$20/'NEB CEF End-Use Demand'!$L$20)</f>
        <v>0</v>
      </c>
      <c r="O135" s="7">
        <f>$B135*('NEB CEF End-Use Demand'!Y$20/'NEB CEF End-Use Demand'!$L$20)</f>
        <v>0</v>
      </c>
      <c r="P135" s="7">
        <f>$B135*('NEB CEF End-Use Demand'!Z$20/'NEB CEF End-Use Demand'!$L$20)</f>
        <v>0</v>
      </c>
      <c r="Q135" s="7">
        <f>$B135*('NEB CEF End-Use Demand'!AA$20/'NEB CEF End-Use Demand'!$L$20)</f>
        <v>0</v>
      </c>
      <c r="R135" s="7">
        <f>$B135*('NEB CEF End-Use Demand'!AB$20/'NEB CEF End-Use Demand'!$L$20)</f>
        <v>0</v>
      </c>
      <c r="S135" s="7">
        <f>$B135*('NEB CEF End-Use Demand'!AC$20/'NEB CEF End-Use Demand'!$L$20)</f>
        <v>0</v>
      </c>
      <c r="T135" s="7">
        <f>$B135*('NEB CEF End-Use Demand'!AD$20/'NEB CEF End-Use Demand'!$L$20)</f>
        <v>0</v>
      </c>
      <c r="U135" s="7">
        <f>$B135*('NEB CEF End-Use Demand'!AE$20/'NEB CEF End-Use Demand'!$L$20)</f>
        <v>0</v>
      </c>
      <c r="V135" s="7">
        <f>$B135*('NEB CEF End-Use Demand'!AF$20/'NEB CEF End-Use Demand'!$L$20)</f>
        <v>0</v>
      </c>
      <c r="W135" s="7">
        <f>$B135*('NEB CEF End-Use Demand'!AG$20/'NEB CEF End-Use Demand'!$L$20)</f>
        <v>0</v>
      </c>
      <c r="X135" s="7">
        <f>$B135*('NEB CEF End-Use Demand'!AH$20/'NEB CEF End-Use Demand'!$L$20)</f>
        <v>0</v>
      </c>
      <c r="Y135" s="7">
        <f>$B135*('NEB CEF End-Use Demand'!AI$20/'NEB CEF End-Use Demand'!$L$20)</f>
        <v>0</v>
      </c>
      <c r="Z135" s="7">
        <f>$B135*('NEB CEF End-Use Demand'!AJ$20/'NEB CEF End-Use Demand'!$L$20)</f>
        <v>0</v>
      </c>
      <c r="AA135" s="7">
        <f>$B135*('NEB CEF End-Use Demand'!AK$20/'NEB CEF End-Use Demand'!$L$20)</f>
        <v>0</v>
      </c>
      <c r="AB135" s="7">
        <f t="shared" si="11"/>
        <v>0</v>
      </c>
      <c r="AC135" s="7">
        <f t="shared" si="11"/>
        <v>0</v>
      </c>
      <c r="AD135" s="7">
        <f t="shared" si="11"/>
        <v>0</v>
      </c>
      <c r="AE135" s="7">
        <f t="shared" si="11"/>
        <v>0</v>
      </c>
      <c r="AF135" s="7">
        <f t="shared" si="11"/>
        <v>0</v>
      </c>
      <c r="AG135" s="7">
        <f t="shared" si="11"/>
        <v>0</v>
      </c>
      <c r="AH135" s="7">
        <f t="shared" si="11"/>
        <v>0</v>
      </c>
      <c r="AI135" s="7">
        <f t="shared" si="11"/>
        <v>0</v>
      </c>
      <c r="AJ135" s="7">
        <f t="shared" si="11"/>
        <v>0</v>
      </c>
      <c r="AK135" s="7">
        <f t="shared" si="11"/>
        <v>0</v>
      </c>
    </row>
    <row r="136" spans="1:37" s="7" customFormat="1" x14ac:dyDescent="0.35">
      <c r="A136" s="5" t="s">
        <v>667</v>
      </c>
      <c r="B136" s="7">
        <v>0</v>
      </c>
      <c r="C136" s="7">
        <f>$B136*('NEB CEF End-Use Demand'!M$21/'NEB CEF End-Use Demand'!$L$21)</f>
        <v>0</v>
      </c>
      <c r="D136" s="7">
        <f>$B136*('NEB CEF End-Use Demand'!N$21/'NEB CEF End-Use Demand'!$L$21)</f>
        <v>0</v>
      </c>
      <c r="E136" s="7">
        <f>$B136*('NEB CEF End-Use Demand'!O$21/'NEB CEF End-Use Demand'!$L$21)</f>
        <v>0</v>
      </c>
      <c r="F136" s="7">
        <f>$B136*('NEB CEF End-Use Demand'!P$21/'NEB CEF End-Use Demand'!$L$21)</f>
        <v>0</v>
      </c>
      <c r="G136" s="7">
        <f>$B136*('NEB CEF End-Use Demand'!Q$21/'NEB CEF End-Use Demand'!$L$21)</f>
        <v>0</v>
      </c>
      <c r="H136" s="7">
        <f>$B136*('NEB CEF End-Use Demand'!R$21/'NEB CEF End-Use Demand'!$L$21)</f>
        <v>0</v>
      </c>
      <c r="I136" s="7">
        <f>$B136*('NEB CEF End-Use Demand'!S$21/'NEB CEF End-Use Demand'!$L$21)</f>
        <v>0</v>
      </c>
      <c r="J136" s="7">
        <f>$B136*('NEB CEF End-Use Demand'!T$21/'NEB CEF End-Use Demand'!$L$21)</f>
        <v>0</v>
      </c>
      <c r="K136" s="7">
        <f>$B136*('NEB CEF End-Use Demand'!U$21/'NEB CEF End-Use Demand'!$L$21)</f>
        <v>0</v>
      </c>
      <c r="L136" s="7">
        <f>$B136*('NEB CEF End-Use Demand'!V$21/'NEB CEF End-Use Demand'!$L$21)</f>
        <v>0</v>
      </c>
      <c r="M136" s="7">
        <f>$B136*('NEB CEF End-Use Demand'!W$21/'NEB CEF End-Use Demand'!$L$21)</f>
        <v>0</v>
      </c>
      <c r="N136" s="7">
        <f>$B136*('NEB CEF End-Use Demand'!X$21/'NEB CEF End-Use Demand'!$L$21)</f>
        <v>0</v>
      </c>
      <c r="O136" s="7">
        <f>$B136*('NEB CEF End-Use Demand'!Y$21/'NEB CEF End-Use Demand'!$L$21)</f>
        <v>0</v>
      </c>
      <c r="P136" s="7">
        <f>$B136*('NEB CEF End-Use Demand'!Z$21/'NEB CEF End-Use Demand'!$L$21)</f>
        <v>0</v>
      </c>
      <c r="Q136" s="7">
        <f>$B136*('NEB CEF End-Use Demand'!AA$21/'NEB CEF End-Use Demand'!$L$21)</f>
        <v>0</v>
      </c>
      <c r="R136" s="7">
        <f>$B136*('NEB CEF End-Use Demand'!AB$21/'NEB CEF End-Use Demand'!$L$21)</f>
        <v>0</v>
      </c>
      <c r="S136" s="7">
        <f>$B136*('NEB CEF End-Use Demand'!AC$21/'NEB CEF End-Use Demand'!$L$21)</f>
        <v>0</v>
      </c>
      <c r="T136" s="7">
        <f>$B136*('NEB CEF End-Use Demand'!AD$21/'NEB CEF End-Use Demand'!$L$21)</f>
        <v>0</v>
      </c>
      <c r="U136" s="7">
        <f>$B136*('NEB CEF End-Use Demand'!AE$21/'NEB CEF End-Use Demand'!$L$21)</f>
        <v>0</v>
      </c>
      <c r="V136" s="7">
        <f>$B136*('NEB CEF End-Use Demand'!AF$21/'NEB CEF End-Use Demand'!$L$21)</f>
        <v>0</v>
      </c>
      <c r="W136" s="7">
        <f>$B136*('NEB CEF End-Use Demand'!AG$21/'NEB CEF End-Use Demand'!$L$21)</f>
        <v>0</v>
      </c>
      <c r="X136" s="7">
        <f>$B136*('NEB CEF End-Use Demand'!AH$21/'NEB CEF End-Use Demand'!$L$21)</f>
        <v>0</v>
      </c>
      <c r="Y136" s="7">
        <f>$B136*('NEB CEF End-Use Demand'!AI$21/'NEB CEF End-Use Demand'!$L$21)</f>
        <v>0</v>
      </c>
      <c r="Z136" s="7">
        <f>$B136*('NEB CEF End-Use Demand'!AJ$21/'NEB CEF End-Use Demand'!$L$21)</f>
        <v>0</v>
      </c>
      <c r="AA136" s="7">
        <f>$B136*('NEB CEF End-Use Demand'!AK$21/'NEB CEF End-Use Demand'!$L$21)</f>
        <v>0</v>
      </c>
      <c r="AB136" s="7">
        <f t="shared" si="11"/>
        <v>0</v>
      </c>
      <c r="AC136" s="7">
        <f t="shared" si="11"/>
        <v>0</v>
      </c>
      <c r="AD136" s="7">
        <f t="shared" si="11"/>
        <v>0</v>
      </c>
      <c r="AE136" s="7">
        <f t="shared" si="11"/>
        <v>0</v>
      </c>
      <c r="AF136" s="7">
        <f t="shared" si="11"/>
        <v>0</v>
      </c>
      <c r="AG136" s="7">
        <f t="shared" si="11"/>
        <v>0</v>
      </c>
      <c r="AH136" s="7">
        <f t="shared" si="11"/>
        <v>0</v>
      </c>
      <c r="AI136" s="7">
        <f t="shared" si="11"/>
        <v>0</v>
      </c>
      <c r="AJ136" s="7">
        <f t="shared" si="11"/>
        <v>0</v>
      </c>
      <c r="AK136" s="7">
        <f t="shared" si="11"/>
        <v>0</v>
      </c>
    </row>
    <row r="137" spans="1:37" s="7" customFormat="1" x14ac:dyDescent="0.35">
      <c r="A137" s="5" t="s">
        <v>668</v>
      </c>
      <c r="B137" s="7">
        <v>0</v>
      </c>
      <c r="C137" s="7">
        <f>$B137*('NEB CEF End-Use Demand'!M$20/'NEB CEF End-Use Demand'!$L$20)</f>
        <v>0</v>
      </c>
      <c r="D137" s="7">
        <f>$B137*('NEB CEF End-Use Demand'!N$20/'NEB CEF End-Use Demand'!$L$20)</f>
        <v>0</v>
      </c>
      <c r="E137" s="7">
        <f>$B137*('NEB CEF End-Use Demand'!O$20/'NEB CEF End-Use Demand'!$L$20)</f>
        <v>0</v>
      </c>
      <c r="F137" s="7">
        <f>$B137*('NEB CEF End-Use Demand'!P$20/'NEB CEF End-Use Demand'!$L$20)</f>
        <v>0</v>
      </c>
      <c r="G137" s="7">
        <f>$B137*('NEB CEF End-Use Demand'!Q$20/'NEB CEF End-Use Demand'!$L$20)</f>
        <v>0</v>
      </c>
      <c r="H137" s="7">
        <f>$B137*('NEB CEF End-Use Demand'!R$20/'NEB CEF End-Use Demand'!$L$20)</f>
        <v>0</v>
      </c>
      <c r="I137" s="7">
        <f>$B137*('NEB CEF End-Use Demand'!S$20/'NEB CEF End-Use Demand'!$L$20)</f>
        <v>0</v>
      </c>
      <c r="J137" s="7">
        <f>$B137*('NEB CEF End-Use Demand'!T$20/'NEB CEF End-Use Demand'!$L$20)</f>
        <v>0</v>
      </c>
      <c r="K137" s="7">
        <f>$B137*('NEB CEF End-Use Demand'!U$20/'NEB CEF End-Use Demand'!$L$20)</f>
        <v>0</v>
      </c>
      <c r="L137" s="7">
        <f>$B137*('NEB CEF End-Use Demand'!V$20/'NEB CEF End-Use Demand'!$L$20)</f>
        <v>0</v>
      </c>
      <c r="M137" s="7">
        <f>$B137*('NEB CEF End-Use Demand'!W$20/'NEB CEF End-Use Demand'!$L$20)</f>
        <v>0</v>
      </c>
      <c r="N137" s="7">
        <f>$B137*('NEB CEF End-Use Demand'!X$20/'NEB CEF End-Use Demand'!$L$20)</f>
        <v>0</v>
      </c>
      <c r="O137" s="7">
        <f>$B137*('NEB CEF End-Use Demand'!Y$20/'NEB CEF End-Use Demand'!$L$20)</f>
        <v>0</v>
      </c>
      <c r="P137" s="7">
        <f>$B137*('NEB CEF End-Use Demand'!Z$20/'NEB CEF End-Use Demand'!$L$20)</f>
        <v>0</v>
      </c>
      <c r="Q137" s="7">
        <f>$B137*('NEB CEF End-Use Demand'!AA$20/'NEB CEF End-Use Demand'!$L$20)</f>
        <v>0</v>
      </c>
      <c r="R137" s="7">
        <f>$B137*('NEB CEF End-Use Demand'!AB$20/'NEB CEF End-Use Demand'!$L$20)</f>
        <v>0</v>
      </c>
      <c r="S137" s="7">
        <f>$B137*('NEB CEF End-Use Demand'!AC$20/'NEB CEF End-Use Demand'!$L$20)</f>
        <v>0</v>
      </c>
      <c r="T137" s="7">
        <f>$B137*('NEB CEF End-Use Demand'!AD$20/'NEB CEF End-Use Demand'!$L$20)</f>
        <v>0</v>
      </c>
      <c r="U137" s="7">
        <f>$B137*('NEB CEF End-Use Demand'!AE$20/'NEB CEF End-Use Demand'!$L$20)</f>
        <v>0</v>
      </c>
      <c r="V137" s="7">
        <f>$B137*('NEB CEF End-Use Demand'!AF$20/'NEB CEF End-Use Demand'!$L$20)</f>
        <v>0</v>
      </c>
      <c r="W137" s="7">
        <f>$B137*('NEB CEF End-Use Demand'!AG$20/'NEB CEF End-Use Demand'!$L$20)</f>
        <v>0</v>
      </c>
      <c r="X137" s="7">
        <f>$B137*('NEB CEF End-Use Demand'!AH$20/'NEB CEF End-Use Demand'!$L$20)</f>
        <v>0</v>
      </c>
      <c r="Y137" s="7">
        <f>$B137*('NEB CEF End-Use Demand'!AI$20/'NEB CEF End-Use Demand'!$L$20)</f>
        <v>0</v>
      </c>
      <c r="Z137" s="7">
        <f>$B137*('NEB CEF End-Use Demand'!AJ$20/'NEB CEF End-Use Demand'!$L$20)</f>
        <v>0</v>
      </c>
      <c r="AA137" s="7">
        <f>$B137*('NEB CEF End-Use Demand'!AK$20/'NEB CEF End-Use Demand'!$L$20)</f>
        <v>0</v>
      </c>
      <c r="AB137" s="7">
        <f t="shared" si="11"/>
        <v>0</v>
      </c>
      <c r="AC137" s="7">
        <f t="shared" si="11"/>
        <v>0</v>
      </c>
      <c r="AD137" s="7">
        <f t="shared" si="11"/>
        <v>0</v>
      </c>
      <c r="AE137" s="7">
        <f t="shared" si="11"/>
        <v>0</v>
      </c>
      <c r="AF137" s="7">
        <f t="shared" si="11"/>
        <v>0</v>
      </c>
      <c r="AG137" s="7">
        <f t="shared" si="11"/>
        <v>0</v>
      </c>
      <c r="AH137" s="7">
        <f t="shared" si="11"/>
        <v>0</v>
      </c>
      <c r="AI137" s="7">
        <f t="shared" si="11"/>
        <v>0</v>
      </c>
      <c r="AJ137" s="7">
        <f t="shared" si="11"/>
        <v>0</v>
      </c>
      <c r="AK137" s="7">
        <f t="shared" si="11"/>
        <v>0</v>
      </c>
    </row>
    <row r="138" spans="1:37" s="7" customFormat="1" x14ac:dyDescent="0.35">
      <c r="A138" s="5" t="s">
        <v>81</v>
      </c>
      <c r="B138" s="7">
        <v>0</v>
      </c>
      <c r="C138" s="7">
        <f>$B138*('NEB CEF End-Use Demand'!M$23/'NEB CEF End-Use Demand'!$L$23)</f>
        <v>0</v>
      </c>
      <c r="D138" s="7">
        <f>$B138*('NEB CEF End-Use Demand'!N$23/'NEB CEF End-Use Demand'!$L$23)</f>
        <v>0</v>
      </c>
      <c r="E138" s="7">
        <f>$B138*('NEB CEF End-Use Demand'!O$23/'NEB CEF End-Use Demand'!$L$23)</f>
        <v>0</v>
      </c>
      <c r="F138" s="7">
        <f>$B138*('NEB CEF End-Use Demand'!P$23/'NEB CEF End-Use Demand'!$L$23)</f>
        <v>0</v>
      </c>
      <c r="G138" s="7">
        <f>$B138*('NEB CEF End-Use Demand'!Q$23/'NEB CEF End-Use Demand'!$L$23)</f>
        <v>0</v>
      </c>
      <c r="H138" s="7">
        <f>$B138*('NEB CEF End-Use Demand'!R$23/'NEB CEF End-Use Demand'!$L$23)</f>
        <v>0</v>
      </c>
      <c r="I138" s="7">
        <f>$B138*('NEB CEF End-Use Demand'!S$23/'NEB CEF End-Use Demand'!$L$23)</f>
        <v>0</v>
      </c>
      <c r="J138" s="7">
        <f>$B138*('NEB CEF End-Use Demand'!T$23/'NEB CEF End-Use Demand'!$L$23)</f>
        <v>0</v>
      </c>
      <c r="K138" s="7">
        <f>$B138*('NEB CEF End-Use Demand'!U$23/'NEB CEF End-Use Demand'!$L$23)</f>
        <v>0</v>
      </c>
      <c r="L138" s="7">
        <f>$B138*('NEB CEF End-Use Demand'!V$23/'NEB CEF End-Use Demand'!$L$23)</f>
        <v>0</v>
      </c>
      <c r="M138" s="7">
        <f>$B138*('NEB CEF End-Use Demand'!W$23/'NEB CEF End-Use Demand'!$L$23)</f>
        <v>0</v>
      </c>
      <c r="N138" s="7">
        <f>$B138*('NEB CEF End-Use Demand'!X$23/'NEB CEF End-Use Demand'!$L$23)</f>
        <v>0</v>
      </c>
      <c r="O138" s="7">
        <f>$B138*('NEB CEF End-Use Demand'!Y$23/'NEB CEF End-Use Demand'!$L$23)</f>
        <v>0</v>
      </c>
      <c r="P138" s="7">
        <f>$B138*('NEB CEF End-Use Demand'!Z$23/'NEB CEF End-Use Demand'!$L$23)</f>
        <v>0</v>
      </c>
      <c r="Q138" s="7">
        <f>$B138*('NEB CEF End-Use Demand'!AA$23/'NEB CEF End-Use Demand'!$L$23)</f>
        <v>0</v>
      </c>
      <c r="R138" s="7">
        <f>$B138*('NEB CEF End-Use Demand'!AB$23/'NEB CEF End-Use Demand'!$L$23)</f>
        <v>0</v>
      </c>
      <c r="S138" s="7">
        <f>$B138*('NEB CEF End-Use Demand'!AC$23/'NEB CEF End-Use Demand'!$L$23)</f>
        <v>0</v>
      </c>
      <c r="T138" s="7">
        <f>$B138*('NEB CEF End-Use Demand'!AD$23/'NEB CEF End-Use Demand'!$L$23)</f>
        <v>0</v>
      </c>
      <c r="U138" s="7">
        <f>$B138*('NEB CEF End-Use Demand'!AE$23/'NEB CEF End-Use Demand'!$L$23)</f>
        <v>0</v>
      </c>
      <c r="V138" s="7">
        <f>$B138*('NEB CEF End-Use Demand'!AF$23/'NEB CEF End-Use Demand'!$L$23)</f>
        <v>0</v>
      </c>
      <c r="W138" s="7">
        <f>$B138*('NEB CEF End-Use Demand'!AG$23/'NEB CEF End-Use Demand'!$L$23)</f>
        <v>0</v>
      </c>
      <c r="X138" s="7">
        <f>$B138*('NEB CEF End-Use Demand'!AH$23/'NEB CEF End-Use Demand'!$L$23)</f>
        <v>0</v>
      </c>
      <c r="Y138" s="7">
        <f>$B138*('NEB CEF End-Use Demand'!AI$23/'NEB CEF End-Use Demand'!$L$23)</f>
        <v>0</v>
      </c>
      <c r="Z138" s="7">
        <f>$B138*('NEB CEF End-Use Demand'!AJ$23/'NEB CEF End-Use Demand'!$L$23)</f>
        <v>0</v>
      </c>
      <c r="AA138" s="7">
        <f>$B138*('NEB CEF End-Use Demand'!AK$23/'NEB CEF End-Use Demand'!$L$23)</f>
        <v>0</v>
      </c>
      <c r="AB138" s="7">
        <f t="shared" si="11"/>
        <v>0</v>
      </c>
      <c r="AC138" s="7">
        <f t="shared" si="11"/>
        <v>0</v>
      </c>
      <c r="AD138" s="7">
        <f t="shared" si="11"/>
        <v>0</v>
      </c>
      <c r="AE138" s="7">
        <f t="shared" si="11"/>
        <v>0</v>
      </c>
      <c r="AF138" s="7">
        <f t="shared" si="11"/>
        <v>0</v>
      </c>
      <c r="AG138" s="7">
        <f t="shared" si="11"/>
        <v>0</v>
      </c>
      <c r="AH138" s="7">
        <f t="shared" si="11"/>
        <v>0</v>
      </c>
      <c r="AI138" s="7">
        <f t="shared" si="11"/>
        <v>0</v>
      </c>
      <c r="AJ138" s="7">
        <f t="shared" si="11"/>
        <v>0</v>
      </c>
      <c r="AK138" s="7">
        <f t="shared" si="11"/>
        <v>0</v>
      </c>
    </row>
    <row r="139" spans="1:37" s="7" customFormat="1" x14ac:dyDescent="0.35"/>
    <row r="140" spans="1:37" s="7" customFormat="1" x14ac:dyDescent="0.35">
      <c r="A140" s="1" t="s">
        <v>682</v>
      </c>
    </row>
    <row r="141" spans="1:37" s="7" customFormat="1" x14ac:dyDescent="0.35">
      <c r="A141" s="5"/>
      <c r="B141" s="7">
        <v>2015</v>
      </c>
      <c r="C141" s="7">
        <v>2016</v>
      </c>
      <c r="D141" s="7">
        <v>2017</v>
      </c>
      <c r="E141" s="7">
        <v>2018</v>
      </c>
      <c r="F141" s="7">
        <v>2019</v>
      </c>
      <c r="G141" s="7">
        <v>2020</v>
      </c>
      <c r="H141" s="7">
        <v>2021</v>
      </c>
      <c r="I141" s="7">
        <v>2022</v>
      </c>
      <c r="J141" s="7">
        <v>2023</v>
      </c>
      <c r="K141" s="7">
        <v>2024</v>
      </c>
      <c r="L141" s="7">
        <v>2025</v>
      </c>
      <c r="M141" s="7">
        <v>2026</v>
      </c>
      <c r="N141" s="7">
        <v>2027</v>
      </c>
      <c r="O141" s="7">
        <v>2028</v>
      </c>
      <c r="P141" s="7">
        <v>2029</v>
      </c>
      <c r="Q141" s="7">
        <v>2030</v>
      </c>
      <c r="R141" s="7">
        <v>2031</v>
      </c>
      <c r="S141" s="7">
        <v>2032</v>
      </c>
      <c r="T141" s="7">
        <v>2033</v>
      </c>
      <c r="U141" s="7">
        <v>2034</v>
      </c>
      <c r="V141" s="7">
        <v>2035</v>
      </c>
      <c r="W141" s="7">
        <v>2036</v>
      </c>
      <c r="X141" s="7">
        <v>2037</v>
      </c>
      <c r="Y141" s="7">
        <v>2038</v>
      </c>
      <c r="Z141" s="7">
        <v>2039</v>
      </c>
      <c r="AA141" s="7">
        <v>2040</v>
      </c>
      <c r="AB141" s="7">
        <v>2041</v>
      </c>
      <c r="AC141" s="7">
        <v>2042</v>
      </c>
      <c r="AD141" s="7">
        <v>2043</v>
      </c>
      <c r="AE141" s="7">
        <v>2044</v>
      </c>
      <c r="AF141" s="7">
        <v>2045</v>
      </c>
      <c r="AG141" s="7">
        <v>2046</v>
      </c>
      <c r="AH141" s="7">
        <v>2047</v>
      </c>
      <c r="AI141" s="7">
        <v>2048</v>
      </c>
      <c r="AJ141" s="7">
        <v>2049</v>
      </c>
      <c r="AK141" s="7">
        <v>2050</v>
      </c>
    </row>
    <row r="142" spans="1:37" s="7" customFormat="1" x14ac:dyDescent="0.35">
      <c r="A142" s="5" t="s">
        <v>78</v>
      </c>
      <c r="B142" s="7">
        <f>B69</f>
        <v>6471827621617.6523</v>
      </c>
      <c r="C142" s="7">
        <f>$B142*('NEB CEF End-Use Demand'!M$19/'NEB CEF End-Use Demand'!$L$19)</f>
        <v>6500202834284.627</v>
      </c>
      <c r="D142" s="7">
        <f>$B142*('NEB CEF End-Use Demand'!N$19/'NEB CEF End-Use Demand'!$L$19)</f>
        <v>6527666393532.582</v>
      </c>
      <c r="E142" s="7">
        <f>$B142*('NEB CEF End-Use Demand'!O$19/'NEB CEF End-Use Demand'!$L$19)</f>
        <v>6552736862555.6113</v>
      </c>
      <c r="F142" s="7">
        <f>$B142*('NEB CEF End-Use Demand'!P$19/'NEB CEF End-Use Demand'!$L$19)</f>
        <v>6577009634836.998</v>
      </c>
      <c r="G142" s="7">
        <f>$B142*('NEB CEF End-Use Demand'!Q$19/'NEB CEF End-Use Demand'!$L$19)</f>
        <v>6600940537086.2539</v>
      </c>
      <c r="H142" s="7">
        <f>$B142*('NEB CEF End-Use Demand'!R$19/'NEB CEF End-Use Demand'!$L$19)</f>
        <v>6626808702850.9258</v>
      </c>
      <c r="I142" s="7">
        <f>$B142*('NEB CEF End-Use Demand'!S$19/'NEB CEF End-Use Demand'!$L$19)</f>
        <v>6653360608679.8623</v>
      </c>
      <c r="J142" s="7">
        <f>$B142*('NEB CEF End-Use Demand'!T$19/'NEB CEF End-Use Demand'!$L$19)</f>
        <v>6680368341218.3066</v>
      </c>
      <c r="K142" s="7">
        <f>$B142*('NEB CEF End-Use Demand'!U$19/'NEB CEF End-Use Demand'!$L$19)</f>
        <v>6707945857143.6387</v>
      </c>
      <c r="L142" s="7">
        <f>$B142*('NEB CEF End-Use Demand'!V$19/'NEB CEF End-Use Demand'!$L$19)</f>
        <v>6735979199778.4805</v>
      </c>
      <c r="M142" s="7">
        <f>$B142*('NEB CEF End-Use Demand'!W$19/'NEB CEF End-Use Demand'!$L$19)</f>
        <v>6764582325800.209</v>
      </c>
      <c r="N142" s="7">
        <f>$B142*('NEB CEF End-Use Demand'!X$19/'NEB CEF End-Use Demand'!$L$19)</f>
        <v>6793527321854.0703</v>
      </c>
      <c r="O142" s="7">
        <f>$B142*('NEB CEF End-Use Demand'!Y$19/'NEB CEF End-Use Demand'!$L$19)</f>
        <v>6823042101294.8184</v>
      </c>
      <c r="P142" s="7">
        <f>$B142*('NEB CEF End-Use Demand'!Z$19/'NEB CEF End-Use Demand'!$L$19)</f>
        <v>6852556880735.5674</v>
      </c>
      <c r="Q142" s="7">
        <f>$B142*('NEB CEF End-Use Demand'!AA$19/'NEB CEF End-Use Demand'!$L$19)</f>
        <v>6882527486885.8252</v>
      </c>
      <c r="R142" s="7">
        <f>$B142*('NEB CEF End-Use Demand'!AB$19/'NEB CEF End-Use Demand'!$L$19)</f>
        <v>6912953919745.5918</v>
      </c>
      <c r="S142" s="7">
        <f>$B142*('NEB CEF End-Use Demand'!AC$19/'NEB CEF End-Use Demand'!$L$19)</f>
        <v>6943266395927.9814</v>
      </c>
      <c r="T142" s="7">
        <f>$B142*('NEB CEF End-Use Demand'!AD$19/'NEB CEF End-Use Demand'!$L$19)</f>
        <v>6973920742142.5049</v>
      </c>
      <c r="U142" s="7">
        <f>$B142*('NEB CEF End-Use Demand'!AE$19/'NEB CEF End-Use Demand'!$L$19)</f>
        <v>7004689045034.4033</v>
      </c>
      <c r="V142" s="7">
        <f>$B142*('NEB CEF End-Use Demand'!AF$19/'NEB CEF End-Use Demand'!$L$19)</f>
        <v>7035685261281.0586</v>
      </c>
      <c r="W142" s="7">
        <f>$B142*('NEB CEF End-Use Demand'!AG$19/'NEB CEF End-Use Demand'!$L$19)</f>
        <v>7066909390882.4668</v>
      </c>
      <c r="X142" s="7">
        <f>$B142*('NEB CEF End-Use Demand'!AH$19/'NEB CEF End-Use Demand'!$L$19)</f>
        <v>7098361433838.6318</v>
      </c>
      <c r="Y142" s="7">
        <f>$B142*('NEB CEF End-Use Demand'!AI$19/'NEB CEF End-Use Demand'!$L$19)</f>
        <v>7129813476794.7959</v>
      </c>
      <c r="Z142" s="7">
        <f>$B142*('NEB CEF End-Use Demand'!AJ$19/'NEB CEF End-Use Demand'!$L$19)</f>
        <v>7161265519750.959</v>
      </c>
      <c r="AA142" s="7">
        <f>$B142*('NEB CEF End-Use Demand'!AK$19/'NEB CEF End-Use Demand'!$L$19)</f>
        <v>7192831519384.502</v>
      </c>
      <c r="AB142" s="7">
        <f>TREND($R142:$AA142,$R$123:$AA$123,AB$123)</f>
        <v>7223189578237.8438</v>
      </c>
      <c r="AC142" s="7">
        <f t="shared" ref="AC142:AK142" si="12">TREND($R142:$AA142,$R$123:$AA$123,AC$123)</f>
        <v>7254320470557.7578</v>
      </c>
      <c r="AD142" s="7">
        <f t="shared" si="12"/>
        <v>7285451362877.6797</v>
      </c>
      <c r="AE142" s="7">
        <f t="shared" si="12"/>
        <v>7316582255197.6016</v>
      </c>
      <c r="AF142" s="7">
        <f t="shared" si="12"/>
        <v>7347713147517.5156</v>
      </c>
      <c r="AG142" s="7">
        <f t="shared" si="12"/>
        <v>7378844039837.4375</v>
      </c>
      <c r="AH142" s="7">
        <f t="shared" si="12"/>
        <v>7409974932157.3516</v>
      </c>
      <c r="AI142" s="7">
        <f t="shared" si="12"/>
        <v>7441105824477.2734</v>
      </c>
      <c r="AJ142" s="7">
        <f t="shared" si="12"/>
        <v>7472236716797.1953</v>
      </c>
      <c r="AK142" s="7">
        <f t="shared" si="12"/>
        <v>7503367609117.1094</v>
      </c>
    </row>
    <row r="143" spans="1:37" s="7" customFormat="1" x14ac:dyDescent="0.35">
      <c r="A143" s="5" t="s">
        <v>666</v>
      </c>
      <c r="B143" s="7">
        <v>0</v>
      </c>
      <c r="C143" s="7">
        <f>$B143*('NEB CEF End-Use Demand'!M$24/'NEB CEF End-Use Demand'!$L$24)</f>
        <v>0</v>
      </c>
      <c r="D143" s="7">
        <f>$B143*('NEB CEF End-Use Demand'!N$24/'NEB CEF End-Use Demand'!$L$24)</f>
        <v>0</v>
      </c>
      <c r="E143" s="7">
        <f>$B143*('NEB CEF End-Use Demand'!O$24/'NEB CEF End-Use Demand'!$L$24)</f>
        <v>0</v>
      </c>
      <c r="F143" s="7">
        <f>$B143*('NEB CEF End-Use Demand'!P$24/'NEB CEF End-Use Demand'!$L$24)</f>
        <v>0</v>
      </c>
      <c r="G143" s="7">
        <f>$B143*('NEB CEF End-Use Demand'!Q$24/'NEB CEF End-Use Demand'!$L$24)</f>
        <v>0</v>
      </c>
      <c r="H143" s="7">
        <f>$B143*('NEB CEF End-Use Demand'!R$24/'NEB CEF End-Use Demand'!$L$24)</f>
        <v>0</v>
      </c>
      <c r="I143" s="7">
        <f>$B143*('NEB CEF End-Use Demand'!S$24/'NEB CEF End-Use Demand'!$L$24)</f>
        <v>0</v>
      </c>
      <c r="J143" s="7">
        <f>$B143*('NEB CEF End-Use Demand'!T$24/'NEB CEF End-Use Demand'!$L$24)</f>
        <v>0</v>
      </c>
      <c r="K143" s="7">
        <f>$B143*('NEB CEF End-Use Demand'!U$24/'NEB CEF End-Use Demand'!$L$24)</f>
        <v>0</v>
      </c>
      <c r="L143" s="7">
        <f>$B143*('NEB CEF End-Use Demand'!V$24/'NEB CEF End-Use Demand'!$L$24)</f>
        <v>0</v>
      </c>
      <c r="M143" s="7">
        <f>$B143*('NEB CEF End-Use Demand'!W$24/'NEB CEF End-Use Demand'!$L$24)</f>
        <v>0</v>
      </c>
      <c r="N143" s="7">
        <f>$B143*('NEB CEF End-Use Demand'!X$24/'NEB CEF End-Use Demand'!$L$24)</f>
        <v>0</v>
      </c>
      <c r="O143" s="7">
        <f>$B143*('NEB CEF End-Use Demand'!Y$24/'NEB CEF End-Use Demand'!$L$24)</f>
        <v>0</v>
      </c>
      <c r="P143" s="7">
        <f>$B143*('NEB CEF End-Use Demand'!Z$24/'NEB CEF End-Use Demand'!$L$24)</f>
        <v>0</v>
      </c>
      <c r="Q143" s="7">
        <f>$B143*('NEB CEF End-Use Demand'!AA$24/'NEB CEF End-Use Demand'!$L$24)</f>
        <v>0</v>
      </c>
      <c r="R143" s="7">
        <f>$B143*('NEB CEF End-Use Demand'!AB$24/'NEB CEF End-Use Demand'!$L$24)</f>
        <v>0</v>
      </c>
      <c r="S143" s="7">
        <f>$B143*('NEB CEF End-Use Demand'!AC$24/'NEB CEF End-Use Demand'!$L$24)</f>
        <v>0</v>
      </c>
      <c r="T143" s="7">
        <f>$B143*('NEB CEF End-Use Demand'!AD$24/'NEB CEF End-Use Demand'!$L$24)</f>
        <v>0</v>
      </c>
      <c r="U143" s="7">
        <f>$B143*('NEB CEF End-Use Demand'!AE$24/'NEB CEF End-Use Demand'!$L$24)</f>
        <v>0</v>
      </c>
      <c r="V143" s="7">
        <f>$B143*('NEB CEF End-Use Demand'!AF$24/'NEB CEF End-Use Demand'!$L$24)</f>
        <v>0</v>
      </c>
      <c r="W143" s="7">
        <f>$B143*('NEB CEF End-Use Demand'!AG$24/'NEB CEF End-Use Demand'!$L$24)</f>
        <v>0</v>
      </c>
      <c r="X143" s="7">
        <f>$B143*('NEB CEF End-Use Demand'!AH$24/'NEB CEF End-Use Demand'!$L$24)</f>
        <v>0</v>
      </c>
      <c r="Y143" s="7">
        <f>$B143*('NEB CEF End-Use Demand'!AI$24/'NEB CEF End-Use Demand'!$L$24)</f>
        <v>0</v>
      </c>
      <c r="Z143" s="7">
        <f>$B143*('NEB CEF End-Use Demand'!AJ$24/'NEB CEF End-Use Demand'!$L$24)</f>
        <v>0</v>
      </c>
      <c r="AA143" s="7">
        <f>$B143*('NEB CEF End-Use Demand'!AK$24/'NEB CEF End-Use Demand'!$L$24)</f>
        <v>0</v>
      </c>
      <c r="AB143" s="7">
        <f t="shared" ref="AB143:AK147" si="13">TREND($R143:$AA143,$R$123:$AA$123,AB$123)</f>
        <v>0</v>
      </c>
      <c r="AC143" s="7">
        <f t="shared" si="13"/>
        <v>0</v>
      </c>
      <c r="AD143" s="7">
        <f t="shared" si="13"/>
        <v>0</v>
      </c>
      <c r="AE143" s="7">
        <f t="shared" si="13"/>
        <v>0</v>
      </c>
      <c r="AF143" s="7">
        <f t="shared" si="13"/>
        <v>0</v>
      </c>
      <c r="AG143" s="7">
        <f t="shared" si="13"/>
        <v>0</v>
      </c>
      <c r="AH143" s="7">
        <f t="shared" si="13"/>
        <v>0</v>
      </c>
      <c r="AI143" s="7">
        <f t="shared" si="13"/>
        <v>0</v>
      </c>
      <c r="AJ143" s="7">
        <f t="shared" si="13"/>
        <v>0</v>
      </c>
      <c r="AK143" s="7">
        <f t="shared" si="13"/>
        <v>0</v>
      </c>
    </row>
    <row r="144" spans="1:37" s="7" customFormat="1" x14ac:dyDescent="0.35">
      <c r="A144" s="5" t="s">
        <v>79</v>
      </c>
      <c r="B144" s="7">
        <v>0</v>
      </c>
      <c r="C144" s="7">
        <f>$B144*('NEB CEF End-Use Demand'!M$20/'NEB CEF End-Use Demand'!$L$20)</f>
        <v>0</v>
      </c>
      <c r="D144" s="7">
        <f>$B144*('NEB CEF End-Use Demand'!N$20/'NEB CEF End-Use Demand'!$L$20)</f>
        <v>0</v>
      </c>
      <c r="E144" s="7">
        <f>$B144*('NEB CEF End-Use Demand'!O$20/'NEB CEF End-Use Demand'!$L$20)</f>
        <v>0</v>
      </c>
      <c r="F144" s="7">
        <f>$B144*('NEB CEF End-Use Demand'!P$20/'NEB CEF End-Use Demand'!$L$20)</f>
        <v>0</v>
      </c>
      <c r="G144" s="7">
        <f>$B144*('NEB CEF End-Use Demand'!Q$20/'NEB CEF End-Use Demand'!$L$20)</f>
        <v>0</v>
      </c>
      <c r="H144" s="7">
        <f>$B144*('NEB CEF End-Use Demand'!R$20/'NEB CEF End-Use Demand'!$L$20)</f>
        <v>0</v>
      </c>
      <c r="I144" s="7">
        <f>$B144*('NEB CEF End-Use Demand'!S$20/'NEB CEF End-Use Demand'!$L$20)</f>
        <v>0</v>
      </c>
      <c r="J144" s="7">
        <f>$B144*('NEB CEF End-Use Demand'!T$20/'NEB CEF End-Use Demand'!$L$20)</f>
        <v>0</v>
      </c>
      <c r="K144" s="7">
        <f>$B144*('NEB CEF End-Use Demand'!U$20/'NEB CEF End-Use Demand'!$L$20)</f>
        <v>0</v>
      </c>
      <c r="L144" s="7">
        <f>$B144*('NEB CEF End-Use Demand'!V$20/'NEB CEF End-Use Demand'!$L$20)</f>
        <v>0</v>
      </c>
      <c r="M144" s="7">
        <f>$B144*('NEB CEF End-Use Demand'!W$20/'NEB CEF End-Use Demand'!$L$20)</f>
        <v>0</v>
      </c>
      <c r="N144" s="7">
        <f>$B144*('NEB CEF End-Use Demand'!X$20/'NEB CEF End-Use Demand'!$L$20)</f>
        <v>0</v>
      </c>
      <c r="O144" s="7">
        <f>$B144*('NEB CEF End-Use Demand'!Y$20/'NEB CEF End-Use Demand'!$L$20)</f>
        <v>0</v>
      </c>
      <c r="P144" s="7">
        <f>$B144*('NEB CEF End-Use Demand'!Z$20/'NEB CEF End-Use Demand'!$L$20)</f>
        <v>0</v>
      </c>
      <c r="Q144" s="7">
        <f>$B144*('NEB CEF End-Use Demand'!AA$20/'NEB CEF End-Use Demand'!$L$20)</f>
        <v>0</v>
      </c>
      <c r="R144" s="7">
        <f>$B144*('NEB CEF End-Use Demand'!AB$20/'NEB CEF End-Use Demand'!$L$20)</f>
        <v>0</v>
      </c>
      <c r="S144" s="7">
        <f>$B144*('NEB CEF End-Use Demand'!AC$20/'NEB CEF End-Use Demand'!$L$20)</f>
        <v>0</v>
      </c>
      <c r="T144" s="7">
        <f>$B144*('NEB CEF End-Use Demand'!AD$20/'NEB CEF End-Use Demand'!$L$20)</f>
        <v>0</v>
      </c>
      <c r="U144" s="7">
        <f>$B144*('NEB CEF End-Use Demand'!AE$20/'NEB CEF End-Use Demand'!$L$20)</f>
        <v>0</v>
      </c>
      <c r="V144" s="7">
        <f>$B144*('NEB CEF End-Use Demand'!AF$20/'NEB CEF End-Use Demand'!$L$20)</f>
        <v>0</v>
      </c>
      <c r="W144" s="7">
        <f>$B144*('NEB CEF End-Use Demand'!AG$20/'NEB CEF End-Use Demand'!$L$20)</f>
        <v>0</v>
      </c>
      <c r="X144" s="7">
        <f>$B144*('NEB CEF End-Use Demand'!AH$20/'NEB CEF End-Use Demand'!$L$20)</f>
        <v>0</v>
      </c>
      <c r="Y144" s="7">
        <f>$B144*('NEB CEF End-Use Demand'!AI$20/'NEB CEF End-Use Demand'!$L$20)</f>
        <v>0</v>
      </c>
      <c r="Z144" s="7">
        <f>$B144*('NEB CEF End-Use Demand'!AJ$20/'NEB CEF End-Use Demand'!$L$20)</f>
        <v>0</v>
      </c>
      <c r="AA144" s="7">
        <f>$B144*('NEB CEF End-Use Demand'!AK$20/'NEB CEF End-Use Demand'!$L$20)</f>
        <v>0</v>
      </c>
      <c r="AB144" s="7">
        <f t="shared" si="13"/>
        <v>0</v>
      </c>
      <c r="AC144" s="7">
        <f t="shared" si="13"/>
        <v>0</v>
      </c>
      <c r="AD144" s="7">
        <f t="shared" si="13"/>
        <v>0</v>
      </c>
      <c r="AE144" s="7">
        <f t="shared" si="13"/>
        <v>0</v>
      </c>
      <c r="AF144" s="7">
        <f t="shared" si="13"/>
        <v>0</v>
      </c>
      <c r="AG144" s="7">
        <f t="shared" si="13"/>
        <v>0</v>
      </c>
      <c r="AH144" s="7">
        <f t="shared" si="13"/>
        <v>0</v>
      </c>
      <c r="AI144" s="7">
        <f t="shared" si="13"/>
        <v>0</v>
      </c>
      <c r="AJ144" s="7">
        <f t="shared" si="13"/>
        <v>0</v>
      </c>
      <c r="AK144" s="7">
        <f t="shared" si="13"/>
        <v>0</v>
      </c>
    </row>
    <row r="145" spans="1:37" s="7" customFormat="1" x14ac:dyDescent="0.35">
      <c r="A145" s="5" t="s">
        <v>667</v>
      </c>
      <c r="B145" s="7">
        <v>0</v>
      </c>
      <c r="C145" s="7">
        <f>$B145*('NEB CEF End-Use Demand'!M$21/'NEB CEF End-Use Demand'!$L$21)</f>
        <v>0</v>
      </c>
      <c r="D145" s="7">
        <f>$B145*('NEB CEF End-Use Demand'!N$21/'NEB CEF End-Use Demand'!$L$21)</f>
        <v>0</v>
      </c>
      <c r="E145" s="7">
        <f>$B145*('NEB CEF End-Use Demand'!O$21/'NEB CEF End-Use Demand'!$L$21)</f>
        <v>0</v>
      </c>
      <c r="F145" s="7">
        <f>$B145*('NEB CEF End-Use Demand'!P$21/'NEB CEF End-Use Demand'!$L$21)</f>
        <v>0</v>
      </c>
      <c r="G145" s="7">
        <f>$B145*('NEB CEF End-Use Demand'!Q$21/'NEB CEF End-Use Demand'!$L$21)</f>
        <v>0</v>
      </c>
      <c r="H145" s="7">
        <f>$B145*('NEB CEF End-Use Demand'!R$21/'NEB CEF End-Use Demand'!$L$21)</f>
        <v>0</v>
      </c>
      <c r="I145" s="7">
        <f>$B145*('NEB CEF End-Use Demand'!S$21/'NEB CEF End-Use Demand'!$L$21)</f>
        <v>0</v>
      </c>
      <c r="J145" s="7">
        <f>$B145*('NEB CEF End-Use Demand'!T$21/'NEB CEF End-Use Demand'!$L$21)</f>
        <v>0</v>
      </c>
      <c r="K145" s="7">
        <f>$B145*('NEB CEF End-Use Demand'!U$21/'NEB CEF End-Use Demand'!$L$21)</f>
        <v>0</v>
      </c>
      <c r="L145" s="7">
        <f>$B145*('NEB CEF End-Use Demand'!V$21/'NEB CEF End-Use Demand'!$L$21)</f>
        <v>0</v>
      </c>
      <c r="M145" s="7">
        <f>$B145*('NEB CEF End-Use Demand'!W$21/'NEB CEF End-Use Demand'!$L$21)</f>
        <v>0</v>
      </c>
      <c r="N145" s="7">
        <f>$B145*('NEB CEF End-Use Demand'!X$21/'NEB CEF End-Use Demand'!$L$21)</f>
        <v>0</v>
      </c>
      <c r="O145" s="7">
        <f>$B145*('NEB CEF End-Use Demand'!Y$21/'NEB CEF End-Use Demand'!$L$21)</f>
        <v>0</v>
      </c>
      <c r="P145" s="7">
        <f>$B145*('NEB CEF End-Use Demand'!Z$21/'NEB CEF End-Use Demand'!$L$21)</f>
        <v>0</v>
      </c>
      <c r="Q145" s="7">
        <f>$B145*('NEB CEF End-Use Demand'!AA$21/'NEB CEF End-Use Demand'!$L$21)</f>
        <v>0</v>
      </c>
      <c r="R145" s="7">
        <f>$B145*('NEB CEF End-Use Demand'!AB$21/'NEB CEF End-Use Demand'!$L$21)</f>
        <v>0</v>
      </c>
      <c r="S145" s="7">
        <f>$B145*('NEB CEF End-Use Demand'!AC$21/'NEB CEF End-Use Demand'!$L$21)</f>
        <v>0</v>
      </c>
      <c r="T145" s="7">
        <f>$B145*('NEB CEF End-Use Demand'!AD$21/'NEB CEF End-Use Demand'!$L$21)</f>
        <v>0</v>
      </c>
      <c r="U145" s="7">
        <f>$B145*('NEB CEF End-Use Demand'!AE$21/'NEB CEF End-Use Demand'!$L$21)</f>
        <v>0</v>
      </c>
      <c r="V145" s="7">
        <f>$B145*('NEB CEF End-Use Demand'!AF$21/'NEB CEF End-Use Demand'!$L$21)</f>
        <v>0</v>
      </c>
      <c r="W145" s="7">
        <f>$B145*('NEB CEF End-Use Demand'!AG$21/'NEB CEF End-Use Demand'!$L$21)</f>
        <v>0</v>
      </c>
      <c r="X145" s="7">
        <f>$B145*('NEB CEF End-Use Demand'!AH$21/'NEB CEF End-Use Demand'!$L$21)</f>
        <v>0</v>
      </c>
      <c r="Y145" s="7">
        <f>$B145*('NEB CEF End-Use Demand'!AI$21/'NEB CEF End-Use Demand'!$L$21)</f>
        <v>0</v>
      </c>
      <c r="Z145" s="7">
        <f>$B145*('NEB CEF End-Use Demand'!AJ$21/'NEB CEF End-Use Demand'!$L$21)</f>
        <v>0</v>
      </c>
      <c r="AA145" s="7">
        <f>$B145*('NEB CEF End-Use Demand'!AK$21/'NEB CEF End-Use Demand'!$L$21)</f>
        <v>0</v>
      </c>
      <c r="AB145" s="7">
        <f t="shared" si="13"/>
        <v>0</v>
      </c>
      <c r="AC145" s="7">
        <f t="shared" si="13"/>
        <v>0</v>
      </c>
      <c r="AD145" s="7">
        <f t="shared" si="13"/>
        <v>0</v>
      </c>
      <c r="AE145" s="7">
        <f t="shared" si="13"/>
        <v>0</v>
      </c>
      <c r="AF145" s="7">
        <f t="shared" si="13"/>
        <v>0</v>
      </c>
      <c r="AG145" s="7">
        <f t="shared" si="13"/>
        <v>0</v>
      </c>
      <c r="AH145" s="7">
        <f t="shared" si="13"/>
        <v>0</v>
      </c>
      <c r="AI145" s="7">
        <f t="shared" si="13"/>
        <v>0</v>
      </c>
      <c r="AJ145" s="7">
        <f t="shared" si="13"/>
        <v>0</v>
      </c>
      <c r="AK145" s="7">
        <f t="shared" si="13"/>
        <v>0</v>
      </c>
    </row>
    <row r="146" spans="1:37" s="7" customFormat="1" x14ac:dyDescent="0.35">
      <c r="A146" s="5" t="s">
        <v>668</v>
      </c>
      <c r="B146" s="7">
        <v>0</v>
      </c>
      <c r="C146" s="7">
        <f>$B146*('NEB CEF End-Use Demand'!M$20/'NEB CEF End-Use Demand'!$L$20)</f>
        <v>0</v>
      </c>
      <c r="D146" s="7">
        <f>$B146*('NEB CEF End-Use Demand'!N$20/'NEB CEF End-Use Demand'!$L$20)</f>
        <v>0</v>
      </c>
      <c r="E146" s="7">
        <f>$B146*('NEB CEF End-Use Demand'!O$20/'NEB CEF End-Use Demand'!$L$20)</f>
        <v>0</v>
      </c>
      <c r="F146" s="7">
        <f>$B146*('NEB CEF End-Use Demand'!P$20/'NEB CEF End-Use Demand'!$L$20)</f>
        <v>0</v>
      </c>
      <c r="G146" s="7">
        <f>$B146*('NEB CEF End-Use Demand'!Q$20/'NEB CEF End-Use Demand'!$L$20)</f>
        <v>0</v>
      </c>
      <c r="H146" s="7">
        <f>$B146*('NEB CEF End-Use Demand'!R$20/'NEB CEF End-Use Demand'!$L$20)</f>
        <v>0</v>
      </c>
      <c r="I146" s="7">
        <f>$B146*('NEB CEF End-Use Demand'!S$20/'NEB CEF End-Use Demand'!$L$20)</f>
        <v>0</v>
      </c>
      <c r="J146" s="7">
        <f>$B146*('NEB CEF End-Use Demand'!T$20/'NEB CEF End-Use Demand'!$L$20)</f>
        <v>0</v>
      </c>
      <c r="K146" s="7">
        <f>$B146*('NEB CEF End-Use Demand'!U$20/'NEB CEF End-Use Demand'!$L$20)</f>
        <v>0</v>
      </c>
      <c r="L146" s="7">
        <f>$B146*('NEB CEF End-Use Demand'!V$20/'NEB CEF End-Use Demand'!$L$20)</f>
        <v>0</v>
      </c>
      <c r="M146" s="7">
        <f>$B146*('NEB CEF End-Use Demand'!W$20/'NEB CEF End-Use Demand'!$L$20)</f>
        <v>0</v>
      </c>
      <c r="N146" s="7">
        <f>$B146*('NEB CEF End-Use Demand'!X$20/'NEB CEF End-Use Demand'!$L$20)</f>
        <v>0</v>
      </c>
      <c r="O146" s="7">
        <f>$B146*('NEB CEF End-Use Demand'!Y$20/'NEB CEF End-Use Demand'!$L$20)</f>
        <v>0</v>
      </c>
      <c r="P146" s="7">
        <f>$B146*('NEB CEF End-Use Demand'!Z$20/'NEB CEF End-Use Demand'!$L$20)</f>
        <v>0</v>
      </c>
      <c r="Q146" s="7">
        <f>$B146*('NEB CEF End-Use Demand'!AA$20/'NEB CEF End-Use Demand'!$L$20)</f>
        <v>0</v>
      </c>
      <c r="R146" s="7">
        <f>$B146*('NEB CEF End-Use Demand'!AB$20/'NEB CEF End-Use Demand'!$L$20)</f>
        <v>0</v>
      </c>
      <c r="S146" s="7">
        <f>$B146*('NEB CEF End-Use Demand'!AC$20/'NEB CEF End-Use Demand'!$L$20)</f>
        <v>0</v>
      </c>
      <c r="T146" s="7">
        <f>$B146*('NEB CEF End-Use Demand'!AD$20/'NEB CEF End-Use Demand'!$L$20)</f>
        <v>0</v>
      </c>
      <c r="U146" s="7">
        <f>$B146*('NEB CEF End-Use Demand'!AE$20/'NEB CEF End-Use Demand'!$L$20)</f>
        <v>0</v>
      </c>
      <c r="V146" s="7">
        <f>$B146*('NEB CEF End-Use Demand'!AF$20/'NEB CEF End-Use Demand'!$L$20)</f>
        <v>0</v>
      </c>
      <c r="W146" s="7">
        <f>$B146*('NEB CEF End-Use Demand'!AG$20/'NEB CEF End-Use Demand'!$L$20)</f>
        <v>0</v>
      </c>
      <c r="X146" s="7">
        <f>$B146*('NEB CEF End-Use Demand'!AH$20/'NEB CEF End-Use Demand'!$L$20)</f>
        <v>0</v>
      </c>
      <c r="Y146" s="7">
        <f>$B146*('NEB CEF End-Use Demand'!AI$20/'NEB CEF End-Use Demand'!$L$20)</f>
        <v>0</v>
      </c>
      <c r="Z146" s="7">
        <f>$B146*('NEB CEF End-Use Demand'!AJ$20/'NEB CEF End-Use Demand'!$L$20)</f>
        <v>0</v>
      </c>
      <c r="AA146" s="7">
        <f>$B146*('NEB CEF End-Use Demand'!AK$20/'NEB CEF End-Use Demand'!$L$20)</f>
        <v>0</v>
      </c>
      <c r="AB146" s="7">
        <f t="shared" si="13"/>
        <v>0</v>
      </c>
      <c r="AC146" s="7">
        <f t="shared" si="13"/>
        <v>0</v>
      </c>
      <c r="AD146" s="7">
        <f t="shared" si="13"/>
        <v>0</v>
      </c>
      <c r="AE146" s="7">
        <f t="shared" si="13"/>
        <v>0</v>
      </c>
      <c r="AF146" s="7">
        <f t="shared" si="13"/>
        <v>0</v>
      </c>
      <c r="AG146" s="7">
        <f t="shared" si="13"/>
        <v>0</v>
      </c>
      <c r="AH146" s="7">
        <f t="shared" si="13"/>
        <v>0</v>
      </c>
      <c r="AI146" s="7">
        <f t="shared" si="13"/>
        <v>0</v>
      </c>
      <c r="AJ146" s="7">
        <f t="shared" si="13"/>
        <v>0</v>
      </c>
      <c r="AK146" s="7">
        <f t="shared" si="13"/>
        <v>0</v>
      </c>
    </row>
    <row r="147" spans="1:37" s="7" customFormat="1" x14ac:dyDescent="0.35">
      <c r="A147" s="5" t="s">
        <v>81</v>
      </c>
      <c r="B147" s="7">
        <v>0</v>
      </c>
      <c r="C147" s="7">
        <f>$B147*('NEB CEF End-Use Demand'!M$23/'NEB CEF End-Use Demand'!$L$23)</f>
        <v>0</v>
      </c>
      <c r="D147" s="7">
        <f>$B147*('NEB CEF End-Use Demand'!N$23/'NEB CEF End-Use Demand'!$L$23)</f>
        <v>0</v>
      </c>
      <c r="E147" s="7">
        <f>$B147*('NEB CEF End-Use Demand'!O$23/'NEB CEF End-Use Demand'!$L$23)</f>
        <v>0</v>
      </c>
      <c r="F147" s="7">
        <f>$B147*('NEB CEF End-Use Demand'!P$23/'NEB CEF End-Use Demand'!$L$23)</f>
        <v>0</v>
      </c>
      <c r="G147" s="7">
        <f>$B147*('NEB CEF End-Use Demand'!Q$23/'NEB CEF End-Use Demand'!$L$23)</f>
        <v>0</v>
      </c>
      <c r="H147" s="7">
        <f>$B147*('NEB CEF End-Use Demand'!R$23/'NEB CEF End-Use Demand'!$L$23)</f>
        <v>0</v>
      </c>
      <c r="I147" s="7">
        <f>$B147*('NEB CEF End-Use Demand'!S$23/'NEB CEF End-Use Demand'!$L$23)</f>
        <v>0</v>
      </c>
      <c r="J147" s="7">
        <f>$B147*('NEB CEF End-Use Demand'!T$23/'NEB CEF End-Use Demand'!$L$23)</f>
        <v>0</v>
      </c>
      <c r="K147" s="7">
        <f>$B147*('NEB CEF End-Use Demand'!U$23/'NEB CEF End-Use Demand'!$L$23)</f>
        <v>0</v>
      </c>
      <c r="L147" s="7">
        <f>$B147*('NEB CEF End-Use Demand'!V$23/'NEB CEF End-Use Demand'!$L$23)</f>
        <v>0</v>
      </c>
      <c r="M147" s="7">
        <f>$B147*('NEB CEF End-Use Demand'!W$23/'NEB CEF End-Use Demand'!$L$23)</f>
        <v>0</v>
      </c>
      <c r="N147" s="7">
        <f>$B147*('NEB CEF End-Use Demand'!X$23/'NEB CEF End-Use Demand'!$L$23)</f>
        <v>0</v>
      </c>
      <c r="O147" s="7">
        <f>$B147*('NEB CEF End-Use Demand'!Y$23/'NEB CEF End-Use Demand'!$L$23)</f>
        <v>0</v>
      </c>
      <c r="P147" s="7">
        <f>$B147*('NEB CEF End-Use Demand'!Z$23/'NEB CEF End-Use Demand'!$L$23)</f>
        <v>0</v>
      </c>
      <c r="Q147" s="7">
        <f>$B147*('NEB CEF End-Use Demand'!AA$23/'NEB CEF End-Use Demand'!$L$23)</f>
        <v>0</v>
      </c>
      <c r="R147" s="7">
        <f>$B147*('NEB CEF End-Use Demand'!AB$23/'NEB CEF End-Use Demand'!$L$23)</f>
        <v>0</v>
      </c>
      <c r="S147" s="7">
        <f>$B147*('NEB CEF End-Use Demand'!AC$23/'NEB CEF End-Use Demand'!$L$23)</f>
        <v>0</v>
      </c>
      <c r="T147" s="7">
        <f>$B147*('NEB CEF End-Use Demand'!AD$23/'NEB CEF End-Use Demand'!$L$23)</f>
        <v>0</v>
      </c>
      <c r="U147" s="7">
        <f>$B147*('NEB CEF End-Use Demand'!AE$23/'NEB CEF End-Use Demand'!$L$23)</f>
        <v>0</v>
      </c>
      <c r="V147" s="7">
        <f>$B147*('NEB CEF End-Use Demand'!AF$23/'NEB CEF End-Use Demand'!$L$23)</f>
        <v>0</v>
      </c>
      <c r="W147" s="7">
        <f>$B147*('NEB CEF End-Use Demand'!AG$23/'NEB CEF End-Use Demand'!$L$23)</f>
        <v>0</v>
      </c>
      <c r="X147" s="7">
        <f>$B147*('NEB CEF End-Use Demand'!AH$23/'NEB CEF End-Use Demand'!$L$23)</f>
        <v>0</v>
      </c>
      <c r="Y147" s="7">
        <f>$B147*('NEB CEF End-Use Demand'!AI$23/'NEB CEF End-Use Demand'!$L$23)</f>
        <v>0</v>
      </c>
      <c r="Z147" s="7">
        <f>$B147*('NEB CEF End-Use Demand'!AJ$23/'NEB CEF End-Use Demand'!$L$23)</f>
        <v>0</v>
      </c>
      <c r="AA147" s="7">
        <f>$B147*('NEB CEF End-Use Demand'!AK$23/'NEB CEF End-Use Demand'!$L$23)</f>
        <v>0</v>
      </c>
      <c r="AB147" s="7">
        <f t="shared" si="13"/>
        <v>0</v>
      </c>
      <c r="AC147" s="7">
        <f t="shared" si="13"/>
        <v>0</v>
      </c>
      <c r="AD147" s="7">
        <f t="shared" si="13"/>
        <v>0</v>
      </c>
      <c r="AE147" s="7">
        <f t="shared" si="13"/>
        <v>0</v>
      </c>
      <c r="AF147" s="7">
        <f t="shared" si="13"/>
        <v>0</v>
      </c>
      <c r="AG147" s="7">
        <f t="shared" si="13"/>
        <v>0</v>
      </c>
      <c r="AH147" s="7">
        <f t="shared" si="13"/>
        <v>0</v>
      </c>
      <c r="AI147" s="7">
        <f t="shared" si="13"/>
        <v>0</v>
      </c>
      <c r="AJ147" s="7">
        <f t="shared" si="13"/>
        <v>0</v>
      </c>
      <c r="AK147" s="7">
        <f t="shared" si="13"/>
        <v>0</v>
      </c>
    </row>
    <row r="148" spans="1:37" s="7" customFormat="1" x14ac:dyDescent="0.35"/>
    <row r="149" spans="1:37" s="7" customFormat="1" x14ac:dyDescent="0.35">
      <c r="A149" s="1" t="s">
        <v>683</v>
      </c>
    </row>
    <row r="150" spans="1:37" s="7" customFormat="1" x14ac:dyDescent="0.35">
      <c r="A150" s="5"/>
      <c r="B150" s="7">
        <v>2015</v>
      </c>
      <c r="C150" s="7">
        <v>2016</v>
      </c>
      <c r="D150" s="7">
        <v>2017</v>
      </c>
      <c r="E150" s="7">
        <v>2018</v>
      </c>
      <c r="F150" s="7">
        <v>2019</v>
      </c>
      <c r="G150" s="7">
        <v>2020</v>
      </c>
      <c r="H150" s="7">
        <v>2021</v>
      </c>
      <c r="I150" s="7">
        <v>2022</v>
      </c>
      <c r="J150" s="7">
        <v>2023</v>
      </c>
      <c r="K150" s="7">
        <v>2024</v>
      </c>
      <c r="L150" s="7">
        <v>2025</v>
      </c>
      <c r="M150" s="7">
        <v>2026</v>
      </c>
      <c r="N150" s="7">
        <v>2027</v>
      </c>
      <c r="O150" s="7">
        <v>2028</v>
      </c>
      <c r="P150" s="7">
        <v>2029</v>
      </c>
      <c r="Q150" s="7">
        <v>2030</v>
      </c>
      <c r="R150" s="7">
        <v>2031</v>
      </c>
      <c r="S150" s="7">
        <v>2032</v>
      </c>
      <c r="T150" s="7">
        <v>2033</v>
      </c>
      <c r="U150" s="7">
        <v>2034</v>
      </c>
      <c r="V150" s="7">
        <v>2035</v>
      </c>
      <c r="W150" s="7">
        <v>2036</v>
      </c>
      <c r="X150" s="7">
        <v>2037</v>
      </c>
      <c r="Y150" s="7">
        <v>2038</v>
      </c>
      <c r="Z150" s="7">
        <v>2039</v>
      </c>
      <c r="AA150" s="7">
        <v>2040</v>
      </c>
      <c r="AB150" s="7">
        <v>2041</v>
      </c>
      <c r="AC150" s="7">
        <v>2042</v>
      </c>
      <c r="AD150" s="7">
        <v>2043</v>
      </c>
      <c r="AE150" s="7">
        <v>2044</v>
      </c>
      <c r="AF150" s="7">
        <v>2045</v>
      </c>
      <c r="AG150" s="7">
        <v>2046</v>
      </c>
      <c r="AH150" s="7">
        <v>2047</v>
      </c>
      <c r="AI150" s="7">
        <v>2048</v>
      </c>
      <c r="AJ150" s="7">
        <v>2049</v>
      </c>
      <c r="AK150" s="7">
        <v>2050</v>
      </c>
    </row>
    <row r="151" spans="1:37" s="7" customFormat="1" x14ac:dyDescent="0.35">
      <c r="A151" s="5" t="s">
        <v>78</v>
      </c>
      <c r="B151" s="7">
        <f>B70</f>
        <v>35051836679429.715</v>
      </c>
      <c r="C151" s="7">
        <f>$B151*('NEB CEF End-Use Demand'!M$19/'NEB CEF End-Use Demand'!$L$19)</f>
        <v>35205518665152.672</v>
      </c>
      <c r="D151" s="7">
        <f>$B151*('NEB CEF End-Use Demand'!N$19/'NEB CEF End-Use Demand'!$L$19)</f>
        <v>35354263077037.141</v>
      </c>
      <c r="E151" s="7">
        <f>$B151*('NEB CEF End-Use Demand'!O$19/'NEB CEF End-Use Demand'!$L$19)</f>
        <v>35490046357595.57</v>
      </c>
      <c r="F151" s="7">
        <f>$B151*('NEB CEF End-Use Demand'!P$19/'NEB CEF End-Use Demand'!$L$19)</f>
        <v>35621509261045.32</v>
      </c>
      <c r="G151" s="7">
        <f>$B151*('NEB CEF End-Use Demand'!Q$19/'NEB CEF End-Use Demand'!$L$19)</f>
        <v>35751120574305.648</v>
      </c>
      <c r="H151" s="7">
        <f>$B151*('NEB CEF End-Use Demand'!R$19/'NEB CEF End-Use Demand'!$L$19)</f>
        <v>35891224231972.758</v>
      </c>
      <c r="I151" s="7">
        <f>$B151*('NEB CEF End-Use Demand'!S$19/'NEB CEF End-Use Demand'!$L$19)</f>
        <v>36035031070018.742</v>
      </c>
      <c r="J151" s="7">
        <f>$B151*('NEB CEF End-Use Demand'!T$19/'NEB CEF End-Use Demand'!$L$19)</f>
        <v>36181306694983.961</v>
      </c>
      <c r="K151" s="7">
        <f>$B151*('NEB CEF End-Use Demand'!U$19/'NEB CEF End-Use Demand'!$L$19)</f>
        <v>36330668303598.234</v>
      </c>
      <c r="L151" s="7">
        <f>$B151*('NEB CEF End-Use Demand'!V$19/'NEB CEF End-Use Demand'!$L$19)</f>
        <v>36482498699131.758</v>
      </c>
      <c r="M151" s="7">
        <f>$B151*('NEB CEF End-Use Demand'!W$19/'NEB CEF End-Use Demand'!$L$19)</f>
        <v>36637415078314.328</v>
      </c>
      <c r="N151" s="7">
        <f>$B151*('NEB CEF End-Use Demand'!X$19/'NEB CEF End-Use Demand'!$L$19)</f>
        <v>36794183047686.336</v>
      </c>
      <c r="O151" s="7">
        <f>$B151*('NEB CEF End-Use Demand'!Y$19/'NEB CEF End-Use Demand'!$L$19)</f>
        <v>36954037000707.398</v>
      </c>
      <c r="P151" s="7">
        <f>$B151*('NEB CEF End-Use Demand'!Z$19/'NEB CEF End-Use Demand'!$L$19)</f>
        <v>37113890953728.469</v>
      </c>
      <c r="Q151" s="7">
        <f>$B151*('NEB CEF End-Use Demand'!AA$19/'NEB CEF End-Use Demand'!$L$19)</f>
        <v>37276213693668.781</v>
      </c>
      <c r="R151" s="7">
        <f>$B151*('NEB CEF End-Use Demand'!AB$19/'NEB CEF End-Use Demand'!$L$19)</f>
        <v>37441005220528.328</v>
      </c>
      <c r="S151" s="7">
        <f>$B151*('NEB CEF End-Use Demand'!AC$19/'NEB CEF End-Use Demand'!$L$19)</f>
        <v>37605179550658.07</v>
      </c>
      <c r="T151" s="7">
        <f>$B151*('NEB CEF End-Use Demand'!AD$19/'NEB CEF End-Use Demand'!$L$19)</f>
        <v>37771205470977.25</v>
      </c>
      <c r="U151" s="7">
        <f>$B151*('NEB CEF End-Use Demand'!AE$19/'NEB CEF End-Use Demand'!$L$19)</f>
        <v>37937848588026.227</v>
      </c>
      <c r="V151" s="7">
        <f>$B151*('NEB CEF End-Use Demand'!AF$19/'NEB CEF End-Use Demand'!$L$19)</f>
        <v>38105726098534.836</v>
      </c>
      <c r="W151" s="7">
        <f>$B151*('NEB CEF End-Use Demand'!AG$19/'NEB CEF End-Use Demand'!$L$19)</f>
        <v>38274838002503.07</v>
      </c>
      <c r="X151" s="7">
        <f>$B151*('NEB CEF End-Use Demand'!AH$19/'NEB CEF End-Use Demand'!$L$19)</f>
        <v>38445184299930.922</v>
      </c>
      <c r="Y151" s="7">
        <f>$B151*('NEB CEF End-Use Demand'!AI$19/'NEB CEF End-Use Demand'!$L$19)</f>
        <v>38615530597358.781</v>
      </c>
      <c r="Z151" s="7">
        <f>$B151*('NEB CEF End-Use Demand'!AJ$19/'NEB CEF End-Use Demand'!$L$19)</f>
        <v>38785876894786.625</v>
      </c>
      <c r="AA151" s="7">
        <f>$B151*('NEB CEF End-Use Demand'!AK$19/'NEB CEF End-Use Demand'!$L$19)</f>
        <v>38956840388944.297</v>
      </c>
      <c r="AB151" s="7">
        <f>TREND($R151:$AA151,$R$123:$AA$123,AB$123)</f>
        <v>39121261597766</v>
      </c>
      <c r="AC151" s="7">
        <f t="shared" ref="AC151:AK151" si="14">TREND($R151:$AA151,$R$123:$AA$123,AC$123)</f>
        <v>39289868522591.688</v>
      </c>
      <c r="AD151" s="7">
        <f t="shared" si="14"/>
        <v>39458475447417.313</v>
      </c>
      <c r="AE151" s="7">
        <f t="shared" si="14"/>
        <v>39627082372243</v>
      </c>
      <c r="AF151" s="7">
        <f t="shared" si="14"/>
        <v>39795689297068.625</v>
      </c>
      <c r="AG151" s="7">
        <f t="shared" si="14"/>
        <v>39964296221894.313</v>
      </c>
      <c r="AH151" s="7">
        <f t="shared" si="14"/>
        <v>40132903146719.938</v>
      </c>
      <c r="AI151" s="7">
        <f t="shared" si="14"/>
        <v>40301510071545.625</v>
      </c>
      <c r="AJ151" s="7">
        <f t="shared" si="14"/>
        <v>40470116996371.313</v>
      </c>
      <c r="AK151" s="7">
        <f t="shared" si="14"/>
        <v>40638723921196.938</v>
      </c>
    </row>
    <row r="152" spans="1:37" s="7" customFormat="1" x14ac:dyDescent="0.35">
      <c r="A152" s="5" t="s">
        <v>666</v>
      </c>
      <c r="B152" s="7">
        <v>0</v>
      </c>
      <c r="C152" s="7">
        <f>$B152*('NEB CEF End-Use Demand'!M$24/'NEB CEF End-Use Demand'!$L$24)</f>
        <v>0</v>
      </c>
      <c r="D152" s="7">
        <f>$B152*('NEB CEF End-Use Demand'!N$24/'NEB CEF End-Use Demand'!$L$24)</f>
        <v>0</v>
      </c>
      <c r="E152" s="7">
        <f>$B152*('NEB CEF End-Use Demand'!O$24/'NEB CEF End-Use Demand'!$L$24)</f>
        <v>0</v>
      </c>
      <c r="F152" s="7">
        <f>$B152*('NEB CEF End-Use Demand'!P$24/'NEB CEF End-Use Demand'!$L$24)</f>
        <v>0</v>
      </c>
      <c r="G152" s="7">
        <f>$B152*('NEB CEF End-Use Demand'!Q$24/'NEB CEF End-Use Demand'!$L$24)</f>
        <v>0</v>
      </c>
      <c r="H152" s="7">
        <f>$B152*('NEB CEF End-Use Demand'!R$24/'NEB CEF End-Use Demand'!$L$24)</f>
        <v>0</v>
      </c>
      <c r="I152" s="7">
        <f>$B152*('NEB CEF End-Use Demand'!S$24/'NEB CEF End-Use Demand'!$L$24)</f>
        <v>0</v>
      </c>
      <c r="J152" s="7">
        <f>$B152*('NEB CEF End-Use Demand'!T$24/'NEB CEF End-Use Demand'!$L$24)</f>
        <v>0</v>
      </c>
      <c r="K152" s="7">
        <f>$B152*('NEB CEF End-Use Demand'!U$24/'NEB CEF End-Use Demand'!$L$24)</f>
        <v>0</v>
      </c>
      <c r="L152" s="7">
        <f>$B152*('NEB CEF End-Use Demand'!V$24/'NEB CEF End-Use Demand'!$L$24)</f>
        <v>0</v>
      </c>
      <c r="M152" s="7">
        <f>$B152*('NEB CEF End-Use Demand'!W$24/'NEB CEF End-Use Demand'!$L$24)</f>
        <v>0</v>
      </c>
      <c r="N152" s="7">
        <f>$B152*('NEB CEF End-Use Demand'!X$24/'NEB CEF End-Use Demand'!$L$24)</f>
        <v>0</v>
      </c>
      <c r="O152" s="7">
        <f>$B152*('NEB CEF End-Use Demand'!Y$24/'NEB CEF End-Use Demand'!$L$24)</f>
        <v>0</v>
      </c>
      <c r="P152" s="7">
        <f>$B152*('NEB CEF End-Use Demand'!Z$24/'NEB CEF End-Use Demand'!$L$24)</f>
        <v>0</v>
      </c>
      <c r="Q152" s="7">
        <f>$B152*('NEB CEF End-Use Demand'!AA$24/'NEB CEF End-Use Demand'!$L$24)</f>
        <v>0</v>
      </c>
      <c r="R152" s="7">
        <f>$B152*('NEB CEF End-Use Demand'!AB$24/'NEB CEF End-Use Demand'!$L$24)</f>
        <v>0</v>
      </c>
      <c r="S152" s="7">
        <f>$B152*('NEB CEF End-Use Demand'!AC$24/'NEB CEF End-Use Demand'!$L$24)</f>
        <v>0</v>
      </c>
      <c r="T152" s="7">
        <f>$B152*('NEB CEF End-Use Demand'!AD$24/'NEB CEF End-Use Demand'!$L$24)</f>
        <v>0</v>
      </c>
      <c r="U152" s="7">
        <f>$B152*('NEB CEF End-Use Demand'!AE$24/'NEB CEF End-Use Demand'!$L$24)</f>
        <v>0</v>
      </c>
      <c r="V152" s="7">
        <f>$B152*('NEB CEF End-Use Demand'!AF$24/'NEB CEF End-Use Demand'!$L$24)</f>
        <v>0</v>
      </c>
      <c r="W152" s="7">
        <f>$B152*('NEB CEF End-Use Demand'!AG$24/'NEB CEF End-Use Demand'!$L$24)</f>
        <v>0</v>
      </c>
      <c r="X152" s="7">
        <f>$B152*('NEB CEF End-Use Demand'!AH$24/'NEB CEF End-Use Demand'!$L$24)</f>
        <v>0</v>
      </c>
      <c r="Y152" s="7">
        <f>$B152*('NEB CEF End-Use Demand'!AI$24/'NEB CEF End-Use Demand'!$L$24)</f>
        <v>0</v>
      </c>
      <c r="Z152" s="7">
        <f>$B152*('NEB CEF End-Use Demand'!AJ$24/'NEB CEF End-Use Demand'!$L$24)</f>
        <v>0</v>
      </c>
      <c r="AA152" s="7">
        <f>$B152*('NEB CEF End-Use Demand'!AK$24/'NEB CEF End-Use Demand'!$L$24)</f>
        <v>0</v>
      </c>
      <c r="AB152" s="7">
        <f t="shared" ref="AB152:AK156" si="15">TREND($R152:$AA152,$R$123:$AA$123,AB$123)</f>
        <v>0</v>
      </c>
      <c r="AC152" s="7">
        <f t="shared" si="15"/>
        <v>0</v>
      </c>
      <c r="AD152" s="7">
        <f t="shared" si="15"/>
        <v>0</v>
      </c>
      <c r="AE152" s="7">
        <f t="shared" si="15"/>
        <v>0</v>
      </c>
      <c r="AF152" s="7">
        <f t="shared" si="15"/>
        <v>0</v>
      </c>
      <c r="AG152" s="7">
        <f t="shared" si="15"/>
        <v>0</v>
      </c>
      <c r="AH152" s="7">
        <f t="shared" si="15"/>
        <v>0</v>
      </c>
      <c r="AI152" s="7">
        <f t="shared" si="15"/>
        <v>0</v>
      </c>
      <c r="AJ152" s="7">
        <f t="shared" si="15"/>
        <v>0</v>
      </c>
      <c r="AK152" s="7">
        <f t="shared" si="15"/>
        <v>0</v>
      </c>
    </row>
    <row r="153" spans="1:37" s="7" customFormat="1" x14ac:dyDescent="0.35">
      <c r="A153" s="5" t="s">
        <v>79</v>
      </c>
      <c r="B153" s="7">
        <f>C70</f>
        <v>42694945677222.195</v>
      </c>
      <c r="C153" s="7">
        <f>$B153*('NEB CEF End-Use Demand'!M$20/'NEB CEF End-Use Demand'!$L$20)</f>
        <v>43196977945174.391</v>
      </c>
      <c r="D153" s="7">
        <f>$B153*('NEB CEF End-Use Demand'!N$20/'NEB CEF End-Use Demand'!$L$20)</f>
        <v>43613899091532.734</v>
      </c>
      <c r="E153" s="7">
        <f>$B153*('NEB CEF End-Use Demand'!O$20/'NEB CEF End-Use Demand'!$L$20)</f>
        <v>43982097204514.867</v>
      </c>
      <c r="F153" s="7">
        <f>$B153*('NEB CEF End-Use Demand'!P$20/'NEB CEF End-Use Demand'!$L$20)</f>
        <v>44313907229279.344</v>
      </c>
      <c r="G153" s="7">
        <f>$B153*('NEB CEF End-Use Demand'!Q$20/'NEB CEF End-Use Demand'!$L$20)</f>
        <v>44643250265012.117</v>
      </c>
      <c r="H153" s="7">
        <f>$B153*('NEB CEF End-Use Demand'!R$20/'NEB CEF End-Use Demand'!$L$20)</f>
        <v>44954707630265.016</v>
      </c>
      <c r="I153" s="7">
        <f>$B153*('NEB CEF End-Use Demand'!S$20/'NEB CEF End-Use Demand'!$L$20)</f>
        <v>45250129566811.828</v>
      </c>
      <c r="J153" s="7">
        <f>$B153*('NEB CEF End-Use Demand'!T$20/'NEB CEF End-Use Demand'!$L$20)</f>
        <v>45530132821910.469</v>
      </c>
      <c r="K153" s="7">
        <f>$B153*('NEB CEF End-Use Demand'!U$20/'NEB CEF End-Use Demand'!$L$20)</f>
        <v>45799034626366.438</v>
      </c>
      <c r="L153" s="7">
        <f>$B153*('NEB CEF End-Use Demand'!V$20/'NEB CEF End-Use Demand'!$L$20)</f>
        <v>46057451727437.656</v>
      </c>
      <c r="M153" s="7">
        <f>$B153*('NEB CEF End-Use Demand'!W$20/'NEB CEF End-Use Demand'!$L$20)</f>
        <v>46302917136092.414</v>
      </c>
      <c r="N153" s="7">
        <f>$B153*('NEB CEF End-Use Demand'!X$20/'NEB CEF End-Use Demand'!$L$20)</f>
        <v>46536047599588.641</v>
      </c>
      <c r="O153" s="7">
        <f>$B153*('NEB CEF End-Use Demand'!Y$20/'NEB CEF End-Use Demand'!$L$20)</f>
        <v>46756843117926.344</v>
      </c>
      <c r="P153" s="7">
        <f>$B153*('NEB CEF End-Use Demand'!Z$20/'NEB CEF End-Use Demand'!$L$20)</f>
        <v>46964686943847.586</v>
      </c>
      <c r="Q153" s="7">
        <f>$B153*('NEB CEF End-Use Demand'!AA$20/'NEB CEF End-Use Demand'!$L$20)</f>
        <v>47160195824610.297</v>
      </c>
      <c r="R153" s="7">
        <f>$B153*('NEB CEF End-Use Demand'!AB$20/'NEB CEF End-Use Demand'!$L$20)</f>
        <v>47342753012956.547</v>
      </c>
      <c r="S153" s="7">
        <f>$B153*('NEB CEF End-Use Demand'!AC$20/'NEB CEF End-Use Demand'!$L$20)</f>
        <v>47511741761628.422</v>
      </c>
      <c r="T153" s="7">
        <f>$B153*('NEB CEF End-Use Demand'!AD$20/'NEB CEF End-Use Demand'!$L$20)</f>
        <v>47669629059657.609</v>
      </c>
      <c r="U153" s="7">
        <f>$B153*('NEB CEF End-Use Demand'!AE$20/'NEB CEF End-Use Demand'!$L$20)</f>
        <v>47815798159786.195</v>
      </c>
      <c r="V153" s="7">
        <f>$B153*('NEB CEF End-Use Demand'!AF$20/'NEB CEF End-Use Demand'!$L$20)</f>
        <v>47950865809272.117</v>
      </c>
      <c r="W153" s="7">
        <f>$B153*('NEB CEF End-Use Demand'!AG$20/'NEB CEF End-Use Demand'!$L$20)</f>
        <v>48074215260857.422</v>
      </c>
      <c r="X153" s="7">
        <f>$B153*('NEB CEF End-Use Demand'!AH$20/'NEB CEF End-Use Demand'!$L$20)</f>
        <v>48187696756315.906</v>
      </c>
      <c r="Y153" s="7">
        <f>$B153*('NEB CEF End-Use Demand'!AI$20/'NEB CEF End-Use Demand'!$L$20)</f>
        <v>48290076801131.711</v>
      </c>
      <c r="Z153" s="7">
        <f>$B153*('NEB CEF End-Use Demand'!AJ$20/'NEB CEF End-Use Demand'!$L$20)</f>
        <v>48382588889820.688</v>
      </c>
      <c r="AA153" s="7">
        <f>$B153*('NEB CEF End-Use Demand'!AK$20/'NEB CEF End-Use Demand'!$L$20)</f>
        <v>48465849769640.773</v>
      </c>
      <c r="AB153" s="7">
        <f t="shared" si="15"/>
        <v>48653957683308.344</v>
      </c>
      <c r="AC153" s="7">
        <f t="shared" si="15"/>
        <v>48778473347890.469</v>
      </c>
      <c r="AD153" s="7">
        <f t="shared" si="15"/>
        <v>48902989012472.594</v>
      </c>
      <c r="AE153" s="7">
        <f t="shared" si="15"/>
        <v>49027504677054.688</v>
      </c>
      <c r="AF153" s="7">
        <f t="shared" si="15"/>
        <v>49152020341636.813</v>
      </c>
      <c r="AG153" s="7">
        <f t="shared" si="15"/>
        <v>49276536006218.938</v>
      </c>
      <c r="AH153" s="7">
        <f t="shared" si="15"/>
        <v>49401051670801.031</v>
      </c>
      <c r="AI153" s="7">
        <f t="shared" si="15"/>
        <v>49525567335383.156</v>
      </c>
      <c r="AJ153" s="7">
        <f t="shared" si="15"/>
        <v>49650082999965.281</v>
      </c>
      <c r="AK153" s="7">
        <f t="shared" si="15"/>
        <v>49774598664547.375</v>
      </c>
    </row>
    <row r="154" spans="1:37" s="7" customFormat="1" x14ac:dyDescent="0.35">
      <c r="A154" s="5" t="s">
        <v>667</v>
      </c>
      <c r="B154" s="7">
        <v>0</v>
      </c>
      <c r="C154" s="7">
        <f>$B154*('NEB CEF End-Use Demand'!M$21/'NEB CEF End-Use Demand'!$L$21)</f>
        <v>0</v>
      </c>
      <c r="D154" s="7">
        <f>$B154*('NEB CEF End-Use Demand'!N$21/'NEB CEF End-Use Demand'!$L$21)</f>
        <v>0</v>
      </c>
      <c r="E154" s="7">
        <f>$B154*('NEB CEF End-Use Demand'!O$21/'NEB CEF End-Use Demand'!$L$21)</f>
        <v>0</v>
      </c>
      <c r="F154" s="7">
        <f>$B154*('NEB CEF End-Use Demand'!P$21/'NEB CEF End-Use Demand'!$L$21)</f>
        <v>0</v>
      </c>
      <c r="G154" s="7">
        <f>$B154*('NEB CEF End-Use Demand'!Q$21/'NEB CEF End-Use Demand'!$L$21)</f>
        <v>0</v>
      </c>
      <c r="H154" s="7">
        <f>$B154*('NEB CEF End-Use Demand'!R$21/'NEB CEF End-Use Demand'!$L$21)</f>
        <v>0</v>
      </c>
      <c r="I154" s="7">
        <f>$B154*('NEB CEF End-Use Demand'!S$21/'NEB CEF End-Use Demand'!$L$21)</f>
        <v>0</v>
      </c>
      <c r="J154" s="7">
        <f>$B154*('NEB CEF End-Use Demand'!T$21/'NEB CEF End-Use Demand'!$L$21)</f>
        <v>0</v>
      </c>
      <c r="K154" s="7">
        <f>$B154*('NEB CEF End-Use Demand'!U$21/'NEB CEF End-Use Demand'!$L$21)</f>
        <v>0</v>
      </c>
      <c r="L154" s="7">
        <f>$B154*('NEB CEF End-Use Demand'!V$21/'NEB CEF End-Use Demand'!$L$21)</f>
        <v>0</v>
      </c>
      <c r="M154" s="7">
        <f>$B154*('NEB CEF End-Use Demand'!W$21/'NEB CEF End-Use Demand'!$L$21)</f>
        <v>0</v>
      </c>
      <c r="N154" s="7">
        <f>$B154*('NEB CEF End-Use Demand'!X$21/'NEB CEF End-Use Demand'!$L$21)</f>
        <v>0</v>
      </c>
      <c r="O154" s="7">
        <f>$B154*('NEB CEF End-Use Demand'!Y$21/'NEB CEF End-Use Demand'!$L$21)</f>
        <v>0</v>
      </c>
      <c r="P154" s="7">
        <f>$B154*('NEB CEF End-Use Demand'!Z$21/'NEB CEF End-Use Demand'!$L$21)</f>
        <v>0</v>
      </c>
      <c r="Q154" s="7">
        <f>$B154*('NEB CEF End-Use Demand'!AA$21/'NEB CEF End-Use Demand'!$L$21)</f>
        <v>0</v>
      </c>
      <c r="R154" s="7">
        <f>$B154*('NEB CEF End-Use Demand'!AB$21/'NEB CEF End-Use Demand'!$L$21)</f>
        <v>0</v>
      </c>
      <c r="S154" s="7">
        <f>$B154*('NEB CEF End-Use Demand'!AC$21/'NEB CEF End-Use Demand'!$L$21)</f>
        <v>0</v>
      </c>
      <c r="T154" s="7">
        <f>$B154*('NEB CEF End-Use Demand'!AD$21/'NEB CEF End-Use Demand'!$L$21)</f>
        <v>0</v>
      </c>
      <c r="U154" s="7">
        <f>$B154*('NEB CEF End-Use Demand'!AE$21/'NEB CEF End-Use Demand'!$L$21)</f>
        <v>0</v>
      </c>
      <c r="V154" s="7">
        <f>$B154*('NEB CEF End-Use Demand'!AF$21/'NEB CEF End-Use Demand'!$L$21)</f>
        <v>0</v>
      </c>
      <c r="W154" s="7">
        <f>$B154*('NEB CEF End-Use Demand'!AG$21/'NEB CEF End-Use Demand'!$L$21)</f>
        <v>0</v>
      </c>
      <c r="X154" s="7">
        <f>$B154*('NEB CEF End-Use Demand'!AH$21/'NEB CEF End-Use Demand'!$L$21)</f>
        <v>0</v>
      </c>
      <c r="Y154" s="7">
        <f>$B154*('NEB CEF End-Use Demand'!AI$21/'NEB CEF End-Use Demand'!$L$21)</f>
        <v>0</v>
      </c>
      <c r="Z154" s="7">
        <f>$B154*('NEB CEF End-Use Demand'!AJ$21/'NEB CEF End-Use Demand'!$L$21)</f>
        <v>0</v>
      </c>
      <c r="AA154" s="7">
        <f>$B154*('NEB CEF End-Use Demand'!AK$21/'NEB CEF End-Use Demand'!$L$21)</f>
        <v>0</v>
      </c>
      <c r="AB154" s="7">
        <f t="shared" si="15"/>
        <v>0</v>
      </c>
      <c r="AC154" s="7">
        <f t="shared" si="15"/>
        <v>0</v>
      </c>
      <c r="AD154" s="7">
        <f t="shared" si="15"/>
        <v>0</v>
      </c>
      <c r="AE154" s="7">
        <f t="shared" si="15"/>
        <v>0</v>
      </c>
      <c r="AF154" s="7">
        <f t="shared" si="15"/>
        <v>0</v>
      </c>
      <c r="AG154" s="7">
        <f t="shared" si="15"/>
        <v>0</v>
      </c>
      <c r="AH154" s="7">
        <f t="shared" si="15"/>
        <v>0</v>
      </c>
      <c r="AI154" s="7">
        <f t="shared" si="15"/>
        <v>0</v>
      </c>
      <c r="AJ154" s="7">
        <f t="shared" si="15"/>
        <v>0</v>
      </c>
      <c r="AK154" s="7">
        <f t="shared" si="15"/>
        <v>0</v>
      </c>
    </row>
    <row r="155" spans="1:37" s="7" customFormat="1" x14ac:dyDescent="0.35">
      <c r="A155" s="5" t="s">
        <v>668</v>
      </c>
      <c r="B155" s="7">
        <v>0</v>
      </c>
      <c r="C155" s="7">
        <f>$B155*('NEB CEF End-Use Demand'!M$20/'NEB CEF End-Use Demand'!$L$20)</f>
        <v>0</v>
      </c>
      <c r="D155" s="7">
        <f>$B155*('NEB CEF End-Use Demand'!N$20/'NEB CEF End-Use Demand'!$L$20)</f>
        <v>0</v>
      </c>
      <c r="E155" s="7">
        <f>$B155*('NEB CEF End-Use Demand'!O$20/'NEB CEF End-Use Demand'!$L$20)</f>
        <v>0</v>
      </c>
      <c r="F155" s="7">
        <f>$B155*('NEB CEF End-Use Demand'!P$20/'NEB CEF End-Use Demand'!$L$20)</f>
        <v>0</v>
      </c>
      <c r="G155" s="7">
        <f>$B155*('NEB CEF End-Use Demand'!Q$20/'NEB CEF End-Use Demand'!$L$20)</f>
        <v>0</v>
      </c>
      <c r="H155" s="7">
        <f>$B155*('NEB CEF End-Use Demand'!R$20/'NEB CEF End-Use Demand'!$L$20)</f>
        <v>0</v>
      </c>
      <c r="I155" s="7">
        <f>$B155*('NEB CEF End-Use Demand'!S$20/'NEB CEF End-Use Demand'!$L$20)</f>
        <v>0</v>
      </c>
      <c r="J155" s="7">
        <f>$B155*('NEB CEF End-Use Demand'!T$20/'NEB CEF End-Use Demand'!$L$20)</f>
        <v>0</v>
      </c>
      <c r="K155" s="7">
        <f>$B155*('NEB CEF End-Use Demand'!U$20/'NEB CEF End-Use Demand'!$L$20)</f>
        <v>0</v>
      </c>
      <c r="L155" s="7">
        <f>$B155*('NEB CEF End-Use Demand'!V$20/'NEB CEF End-Use Demand'!$L$20)</f>
        <v>0</v>
      </c>
      <c r="M155" s="7">
        <f>$B155*('NEB CEF End-Use Demand'!W$20/'NEB CEF End-Use Demand'!$L$20)</f>
        <v>0</v>
      </c>
      <c r="N155" s="7">
        <f>$B155*('NEB CEF End-Use Demand'!X$20/'NEB CEF End-Use Demand'!$L$20)</f>
        <v>0</v>
      </c>
      <c r="O155" s="7">
        <f>$B155*('NEB CEF End-Use Demand'!Y$20/'NEB CEF End-Use Demand'!$L$20)</f>
        <v>0</v>
      </c>
      <c r="P155" s="7">
        <f>$B155*('NEB CEF End-Use Demand'!Z$20/'NEB CEF End-Use Demand'!$L$20)</f>
        <v>0</v>
      </c>
      <c r="Q155" s="7">
        <f>$B155*('NEB CEF End-Use Demand'!AA$20/'NEB CEF End-Use Demand'!$L$20)</f>
        <v>0</v>
      </c>
      <c r="R155" s="7">
        <f>$B155*('NEB CEF End-Use Demand'!AB$20/'NEB CEF End-Use Demand'!$L$20)</f>
        <v>0</v>
      </c>
      <c r="S155" s="7">
        <f>$B155*('NEB CEF End-Use Demand'!AC$20/'NEB CEF End-Use Demand'!$L$20)</f>
        <v>0</v>
      </c>
      <c r="T155" s="7">
        <f>$B155*('NEB CEF End-Use Demand'!AD$20/'NEB CEF End-Use Demand'!$L$20)</f>
        <v>0</v>
      </c>
      <c r="U155" s="7">
        <f>$B155*('NEB CEF End-Use Demand'!AE$20/'NEB CEF End-Use Demand'!$L$20)</f>
        <v>0</v>
      </c>
      <c r="V155" s="7">
        <f>$B155*('NEB CEF End-Use Demand'!AF$20/'NEB CEF End-Use Demand'!$L$20)</f>
        <v>0</v>
      </c>
      <c r="W155" s="7">
        <f>$B155*('NEB CEF End-Use Demand'!AG$20/'NEB CEF End-Use Demand'!$L$20)</f>
        <v>0</v>
      </c>
      <c r="X155" s="7">
        <f>$B155*('NEB CEF End-Use Demand'!AH$20/'NEB CEF End-Use Demand'!$L$20)</f>
        <v>0</v>
      </c>
      <c r="Y155" s="7">
        <f>$B155*('NEB CEF End-Use Demand'!AI$20/'NEB CEF End-Use Demand'!$L$20)</f>
        <v>0</v>
      </c>
      <c r="Z155" s="7">
        <f>$B155*('NEB CEF End-Use Demand'!AJ$20/'NEB CEF End-Use Demand'!$L$20)</f>
        <v>0</v>
      </c>
      <c r="AA155" s="7">
        <f>$B155*('NEB CEF End-Use Demand'!AK$20/'NEB CEF End-Use Demand'!$L$20)</f>
        <v>0</v>
      </c>
      <c r="AB155" s="7">
        <f t="shared" si="15"/>
        <v>0</v>
      </c>
      <c r="AC155" s="7">
        <f t="shared" si="15"/>
        <v>0</v>
      </c>
      <c r="AD155" s="7">
        <f t="shared" si="15"/>
        <v>0</v>
      </c>
      <c r="AE155" s="7">
        <f t="shared" si="15"/>
        <v>0</v>
      </c>
      <c r="AF155" s="7">
        <f t="shared" si="15"/>
        <v>0</v>
      </c>
      <c r="AG155" s="7">
        <f t="shared" si="15"/>
        <v>0</v>
      </c>
      <c r="AH155" s="7">
        <f t="shared" si="15"/>
        <v>0</v>
      </c>
      <c r="AI155" s="7">
        <f t="shared" si="15"/>
        <v>0</v>
      </c>
      <c r="AJ155" s="7">
        <f t="shared" si="15"/>
        <v>0</v>
      </c>
      <c r="AK155" s="7">
        <f t="shared" si="15"/>
        <v>0</v>
      </c>
    </row>
    <row r="156" spans="1:37" s="7" customFormat="1" x14ac:dyDescent="0.35">
      <c r="A156" s="5" t="s">
        <v>81</v>
      </c>
      <c r="B156" s="7">
        <v>0</v>
      </c>
      <c r="C156" s="7">
        <f>$B156*('NEB CEF End-Use Demand'!M$23/'NEB CEF End-Use Demand'!$L$23)</f>
        <v>0</v>
      </c>
      <c r="D156" s="7">
        <f>$B156*('NEB CEF End-Use Demand'!N$23/'NEB CEF End-Use Demand'!$L$23)</f>
        <v>0</v>
      </c>
      <c r="E156" s="7">
        <f>$B156*('NEB CEF End-Use Demand'!O$23/'NEB CEF End-Use Demand'!$L$23)</f>
        <v>0</v>
      </c>
      <c r="F156" s="7">
        <f>$B156*('NEB CEF End-Use Demand'!P$23/'NEB CEF End-Use Demand'!$L$23)</f>
        <v>0</v>
      </c>
      <c r="G156" s="7">
        <f>$B156*('NEB CEF End-Use Demand'!Q$23/'NEB CEF End-Use Demand'!$L$23)</f>
        <v>0</v>
      </c>
      <c r="H156" s="7">
        <f>$B156*('NEB CEF End-Use Demand'!R$23/'NEB CEF End-Use Demand'!$L$23)</f>
        <v>0</v>
      </c>
      <c r="I156" s="7">
        <f>$B156*('NEB CEF End-Use Demand'!S$23/'NEB CEF End-Use Demand'!$L$23)</f>
        <v>0</v>
      </c>
      <c r="J156" s="7">
        <f>$B156*('NEB CEF End-Use Demand'!T$23/'NEB CEF End-Use Demand'!$L$23)</f>
        <v>0</v>
      </c>
      <c r="K156" s="7">
        <f>$B156*('NEB CEF End-Use Demand'!U$23/'NEB CEF End-Use Demand'!$L$23)</f>
        <v>0</v>
      </c>
      <c r="L156" s="7">
        <f>$B156*('NEB CEF End-Use Demand'!V$23/'NEB CEF End-Use Demand'!$L$23)</f>
        <v>0</v>
      </c>
      <c r="M156" s="7">
        <f>$B156*('NEB CEF End-Use Demand'!W$23/'NEB CEF End-Use Demand'!$L$23)</f>
        <v>0</v>
      </c>
      <c r="N156" s="7">
        <f>$B156*('NEB CEF End-Use Demand'!X$23/'NEB CEF End-Use Demand'!$L$23)</f>
        <v>0</v>
      </c>
      <c r="O156" s="7">
        <f>$B156*('NEB CEF End-Use Demand'!Y$23/'NEB CEF End-Use Demand'!$L$23)</f>
        <v>0</v>
      </c>
      <c r="P156" s="7">
        <f>$B156*('NEB CEF End-Use Demand'!Z$23/'NEB CEF End-Use Demand'!$L$23)</f>
        <v>0</v>
      </c>
      <c r="Q156" s="7">
        <f>$B156*('NEB CEF End-Use Demand'!AA$23/'NEB CEF End-Use Demand'!$L$23)</f>
        <v>0</v>
      </c>
      <c r="R156" s="7">
        <f>$B156*('NEB CEF End-Use Demand'!AB$23/'NEB CEF End-Use Demand'!$L$23)</f>
        <v>0</v>
      </c>
      <c r="S156" s="7">
        <f>$B156*('NEB CEF End-Use Demand'!AC$23/'NEB CEF End-Use Demand'!$L$23)</f>
        <v>0</v>
      </c>
      <c r="T156" s="7">
        <f>$B156*('NEB CEF End-Use Demand'!AD$23/'NEB CEF End-Use Demand'!$L$23)</f>
        <v>0</v>
      </c>
      <c r="U156" s="7">
        <f>$B156*('NEB CEF End-Use Demand'!AE$23/'NEB CEF End-Use Demand'!$L$23)</f>
        <v>0</v>
      </c>
      <c r="V156" s="7">
        <f>$B156*('NEB CEF End-Use Demand'!AF$23/'NEB CEF End-Use Demand'!$L$23)</f>
        <v>0</v>
      </c>
      <c r="W156" s="7">
        <f>$B156*('NEB CEF End-Use Demand'!AG$23/'NEB CEF End-Use Demand'!$L$23)</f>
        <v>0</v>
      </c>
      <c r="X156" s="7">
        <f>$B156*('NEB CEF End-Use Demand'!AH$23/'NEB CEF End-Use Demand'!$L$23)</f>
        <v>0</v>
      </c>
      <c r="Y156" s="7">
        <f>$B156*('NEB CEF End-Use Demand'!AI$23/'NEB CEF End-Use Demand'!$L$23)</f>
        <v>0</v>
      </c>
      <c r="Z156" s="7">
        <f>$B156*('NEB CEF End-Use Demand'!AJ$23/'NEB CEF End-Use Demand'!$L$23)</f>
        <v>0</v>
      </c>
      <c r="AA156" s="7">
        <f>$B156*('NEB CEF End-Use Demand'!AK$23/'NEB CEF End-Use Demand'!$L$23)</f>
        <v>0</v>
      </c>
      <c r="AB156" s="7">
        <f t="shared" si="15"/>
        <v>0</v>
      </c>
      <c r="AC156" s="7">
        <f t="shared" si="15"/>
        <v>0</v>
      </c>
      <c r="AD156" s="7">
        <f t="shared" si="15"/>
        <v>0</v>
      </c>
      <c r="AE156" s="7">
        <f t="shared" si="15"/>
        <v>0</v>
      </c>
      <c r="AF156" s="7">
        <f t="shared" si="15"/>
        <v>0</v>
      </c>
      <c r="AG156" s="7">
        <f t="shared" si="15"/>
        <v>0</v>
      </c>
      <c r="AH156" s="7">
        <f t="shared" si="15"/>
        <v>0</v>
      </c>
      <c r="AI156" s="7">
        <f t="shared" si="15"/>
        <v>0</v>
      </c>
      <c r="AJ156" s="7">
        <f t="shared" si="15"/>
        <v>0</v>
      </c>
      <c r="AK156" s="7">
        <f t="shared" si="15"/>
        <v>0</v>
      </c>
    </row>
    <row r="157" spans="1:37" s="7" customFormat="1" x14ac:dyDescent="0.35"/>
    <row r="158" spans="1:37" s="7" customFormat="1" x14ac:dyDescent="0.35">
      <c r="A158" s="1" t="s">
        <v>684</v>
      </c>
    </row>
    <row r="159" spans="1:37" s="7" customFormat="1" x14ac:dyDescent="0.35">
      <c r="A159" s="5"/>
      <c r="B159" s="7">
        <v>2015</v>
      </c>
      <c r="C159" s="7">
        <v>2016</v>
      </c>
      <c r="D159" s="7">
        <v>2017</v>
      </c>
      <c r="E159" s="7">
        <v>2018</v>
      </c>
      <c r="F159" s="7">
        <v>2019</v>
      </c>
      <c r="G159" s="7">
        <v>2020</v>
      </c>
      <c r="H159" s="7">
        <v>2021</v>
      </c>
      <c r="I159" s="7">
        <v>2022</v>
      </c>
      <c r="J159" s="7">
        <v>2023</v>
      </c>
      <c r="K159" s="7">
        <v>2024</v>
      </c>
      <c r="L159" s="7">
        <v>2025</v>
      </c>
      <c r="M159" s="7">
        <v>2026</v>
      </c>
      <c r="N159" s="7">
        <v>2027</v>
      </c>
      <c r="O159" s="7">
        <v>2028</v>
      </c>
      <c r="P159" s="7">
        <v>2029</v>
      </c>
      <c r="Q159" s="7">
        <v>2030</v>
      </c>
      <c r="R159" s="7">
        <v>2031</v>
      </c>
      <c r="S159" s="7">
        <v>2032</v>
      </c>
      <c r="T159" s="7">
        <v>2033</v>
      </c>
      <c r="U159" s="7">
        <v>2034</v>
      </c>
      <c r="V159" s="7">
        <v>2035</v>
      </c>
      <c r="W159" s="7">
        <v>2036</v>
      </c>
      <c r="X159" s="7">
        <v>2037</v>
      </c>
      <c r="Y159" s="7">
        <v>2038</v>
      </c>
      <c r="Z159" s="7">
        <v>2039</v>
      </c>
      <c r="AA159" s="7">
        <v>2040</v>
      </c>
      <c r="AB159" s="7">
        <v>2041</v>
      </c>
      <c r="AC159" s="7">
        <v>2042</v>
      </c>
      <c r="AD159" s="7">
        <v>2043</v>
      </c>
      <c r="AE159" s="7">
        <v>2044</v>
      </c>
      <c r="AF159" s="7">
        <v>2045</v>
      </c>
      <c r="AG159" s="7">
        <v>2046</v>
      </c>
      <c r="AH159" s="7">
        <v>2047</v>
      </c>
      <c r="AI159" s="7">
        <v>2048</v>
      </c>
      <c r="AJ159" s="7">
        <v>2049</v>
      </c>
      <c r="AK159" s="7">
        <v>2050</v>
      </c>
    </row>
    <row r="160" spans="1:37" s="7" customFormat="1" x14ac:dyDescent="0.35">
      <c r="A160" s="5" t="s">
        <v>78</v>
      </c>
      <c r="B160" s="7">
        <v>0</v>
      </c>
      <c r="C160" s="7">
        <f>$B160*('NEB CEF End-Use Demand'!M$19/'NEB CEF End-Use Demand'!$L$19)</f>
        <v>0</v>
      </c>
      <c r="D160" s="7">
        <f>$B160*('NEB CEF End-Use Demand'!N$19/'NEB CEF End-Use Demand'!$L$19)</f>
        <v>0</v>
      </c>
      <c r="E160" s="7">
        <f>$B160*('NEB CEF End-Use Demand'!O$19/'NEB CEF End-Use Demand'!$L$19)</f>
        <v>0</v>
      </c>
      <c r="F160" s="7">
        <f>$B160*('NEB CEF End-Use Demand'!P$19/'NEB CEF End-Use Demand'!$L$19)</f>
        <v>0</v>
      </c>
      <c r="G160" s="7">
        <f>$B160*('NEB CEF End-Use Demand'!Q$19/'NEB CEF End-Use Demand'!$L$19)</f>
        <v>0</v>
      </c>
      <c r="H160" s="7">
        <f>$B160*('NEB CEF End-Use Demand'!R$19/'NEB CEF End-Use Demand'!$L$19)</f>
        <v>0</v>
      </c>
      <c r="I160" s="7">
        <f>$B160*('NEB CEF End-Use Demand'!S$19/'NEB CEF End-Use Demand'!$L$19)</f>
        <v>0</v>
      </c>
      <c r="J160" s="7">
        <f>$B160*('NEB CEF End-Use Demand'!T$19/'NEB CEF End-Use Demand'!$L$19)</f>
        <v>0</v>
      </c>
      <c r="K160" s="7">
        <f>$B160*('NEB CEF End-Use Demand'!U$19/'NEB CEF End-Use Demand'!$L$19)</f>
        <v>0</v>
      </c>
      <c r="L160" s="7">
        <f>$B160*('NEB CEF End-Use Demand'!V$19/'NEB CEF End-Use Demand'!$L$19)</f>
        <v>0</v>
      </c>
      <c r="M160" s="7">
        <f>$B160*('NEB CEF End-Use Demand'!W$19/'NEB CEF End-Use Demand'!$L$19)</f>
        <v>0</v>
      </c>
      <c r="N160" s="7">
        <f>$B160*('NEB CEF End-Use Demand'!X$19/'NEB CEF End-Use Demand'!$L$19)</f>
        <v>0</v>
      </c>
      <c r="O160" s="7">
        <f>$B160*('NEB CEF End-Use Demand'!Y$19/'NEB CEF End-Use Demand'!$L$19)</f>
        <v>0</v>
      </c>
      <c r="P160" s="7">
        <f>$B160*('NEB CEF End-Use Demand'!Z$19/'NEB CEF End-Use Demand'!$L$19)</f>
        <v>0</v>
      </c>
      <c r="Q160" s="7">
        <f>$B160*('NEB CEF End-Use Demand'!AA$19/'NEB CEF End-Use Demand'!$L$19)</f>
        <v>0</v>
      </c>
      <c r="R160" s="7">
        <f>$B160*('NEB CEF End-Use Demand'!AB$19/'NEB CEF End-Use Demand'!$L$19)</f>
        <v>0</v>
      </c>
      <c r="S160" s="7">
        <f>$B160*('NEB CEF End-Use Demand'!AC$19/'NEB CEF End-Use Demand'!$L$19)</f>
        <v>0</v>
      </c>
      <c r="T160" s="7">
        <f>$B160*('NEB CEF End-Use Demand'!AD$19/'NEB CEF End-Use Demand'!$L$19)</f>
        <v>0</v>
      </c>
      <c r="U160" s="7">
        <f>$B160*('NEB CEF End-Use Demand'!AE$19/'NEB CEF End-Use Demand'!$L$19)</f>
        <v>0</v>
      </c>
      <c r="V160" s="7">
        <f>$B160*('NEB CEF End-Use Demand'!AF$19/'NEB CEF End-Use Demand'!$L$19)</f>
        <v>0</v>
      </c>
      <c r="W160" s="7">
        <f>$B160*('NEB CEF End-Use Demand'!AG$19/'NEB CEF End-Use Demand'!$L$19)</f>
        <v>0</v>
      </c>
      <c r="X160" s="7">
        <f>$B160*('NEB CEF End-Use Demand'!AH$19/'NEB CEF End-Use Demand'!$L$19)</f>
        <v>0</v>
      </c>
      <c r="Y160" s="7">
        <f>$B160*('NEB CEF End-Use Demand'!AI$19/'NEB CEF End-Use Demand'!$L$19)</f>
        <v>0</v>
      </c>
      <c r="Z160" s="7">
        <f>$B160*('NEB CEF End-Use Demand'!AJ$19/'NEB CEF End-Use Demand'!$L$19)</f>
        <v>0</v>
      </c>
      <c r="AA160" s="7">
        <f>$B160*('NEB CEF End-Use Demand'!AK$19/'NEB CEF End-Use Demand'!$L$19)</f>
        <v>0</v>
      </c>
      <c r="AB160" s="7">
        <f>TREND($R160:$AA160,$R$123:$AA$123,AB$123)</f>
        <v>0</v>
      </c>
      <c r="AC160" s="7">
        <f t="shared" ref="AC160:AK160" si="16">TREND($R160:$AA160,$R$123:$AA$123,AC$123)</f>
        <v>0</v>
      </c>
      <c r="AD160" s="7">
        <f t="shared" si="16"/>
        <v>0</v>
      </c>
      <c r="AE160" s="7">
        <f t="shared" si="16"/>
        <v>0</v>
      </c>
      <c r="AF160" s="7">
        <f t="shared" si="16"/>
        <v>0</v>
      </c>
      <c r="AG160" s="7">
        <f t="shared" si="16"/>
        <v>0</v>
      </c>
      <c r="AH160" s="7">
        <f t="shared" si="16"/>
        <v>0</v>
      </c>
      <c r="AI160" s="7">
        <f t="shared" si="16"/>
        <v>0</v>
      </c>
      <c r="AJ160" s="7">
        <f t="shared" si="16"/>
        <v>0</v>
      </c>
      <c r="AK160" s="7">
        <f t="shared" si="16"/>
        <v>0</v>
      </c>
    </row>
    <row r="161" spans="1:37" s="7" customFormat="1" x14ac:dyDescent="0.35">
      <c r="A161" s="5" t="s">
        <v>666</v>
      </c>
      <c r="B161" s="7">
        <v>0</v>
      </c>
      <c r="C161" s="7">
        <f>$B161*('NEB CEF End-Use Demand'!M$24/'NEB CEF End-Use Demand'!$L$24)</f>
        <v>0</v>
      </c>
      <c r="D161" s="7">
        <f>$B161*('NEB CEF End-Use Demand'!N$24/'NEB CEF End-Use Demand'!$L$24)</f>
        <v>0</v>
      </c>
      <c r="E161" s="7">
        <f>$B161*('NEB CEF End-Use Demand'!O$24/'NEB CEF End-Use Demand'!$L$24)</f>
        <v>0</v>
      </c>
      <c r="F161" s="7">
        <f>$B161*('NEB CEF End-Use Demand'!P$24/'NEB CEF End-Use Demand'!$L$24)</f>
        <v>0</v>
      </c>
      <c r="G161" s="7">
        <f>$B161*('NEB CEF End-Use Demand'!Q$24/'NEB CEF End-Use Demand'!$L$24)</f>
        <v>0</v>
      </c>
      <c r="H161" s="7">
        <f>$B161*('NEB CEF End-Use Demand'!R$24/'NEB CEF End-Use Demand'!$L$24)</f>
        <v>0</v>
      </c>
      <c r="I161" s="7">
        <f>$B161*('NEB CEF End-Use Demand'!S$24/'NEB CEF End-Use Demand'!$L$24)</f>
        <v>0</v>
      </c>
      <c r="J161" s="7">
        <f>$B161*('NEB CEF End-Use Demand'!T$24/'NEB CEF End-Use Demand'!$L$24)</f>
        <v>0</v>
      </c>
      <c r="K161" s="7">
        <f>$B161*('NEB CEF End-Use Demand'!U$24/'NEB CEF End-Use Demand'!$L$24)</f>
        <v>0</v>
      </c>
      <c r="L161" s="7">
        <f>$B161*('NEB CEF End-Use Demand'!V$24/'NEB CEF End-Use Demand'!$L$24)</f>
        <v>0</v>
      </c>
      <c r="M161" s="7">
        <f>$B161*('NEB CEF End-Use Demand'!W$24/'NEB CEF End-Use Demand'!$L$24)</f>
        <v>0</v>
      </c>
      <c r="N161" s="7">
        <f>$B161*('NEB CEF End-Use Demand'!X$24/'NEB CEF End-Use Demand'!$L$24)</f>
        <v>0</v>
      </c>
      <c r="O161" s="7">
        <f>$B161*('NEB CEF End-Use Demand'!Y$24/'NEB CEF End-Use Demand'!$L$24)</f>
        <v>0</v>
      </c>
      <c r="P161" s="7">
        <f>$B161*('NEB CEF End-Use Demand'!Z$24/'NEB CEF End-Use Demand'!$L$24)</f>
        <v>0</v>
      </c>
      <c r="Q161" s="7">
        <f>$B161*('NEB CEF End-Use Demand'!AA$24/'NEB CEF End-Use Demand'!$L$24)</f>
        <v>0</v>
      </c>
      <c r="R161" s="7">
        <f>$B161*('NEB CEF End-Use Demand'!AB$24/'NEB CEF End-Use Demand'!$L$24)</f>
        <v>0</v>
      </c>
      <c r="S161" s="7">
        <f>$B161*('NEB CEF End-Use Demand'!AC$24/'NEB CEF End-Use Demand'!$L$24)</f>
        <v>0</v>
      </c>
      <c r="T161" s="7">
        <f>$B161*('NEB CEF End-Use Demand'!AD$24/'NEB CEF End-Use Demand'!$L$24)</f>
        <v>0</v>
      </c>
      <c r="U161" s="7">
        <f>$B161*('NEB CEF End-Use Demand'!AE$24/'NEB CEF End-Use Demand'!$L$24)</f>
        <v>0</v>
      </c>
      <c r="V161" s="7">
        <f>$B161*('NEB CEF End-Use Demand'!AF$24/'NEB CEF End-Use Demand'!$L$24)</f>
        <v>0</v>
      </c>
      <c r="W161" s="7">
        <f>$B161*('NEB CEF End-Use Demand'!AG$24/'NEB CEF End-Use Demand'!$L$24)</f>
        <v>0</v>
      </c>
      <c r="X161" s="7">
        <f>$B161*('NEB CEF End-Use Demand'!AH$24/'NEB CEF End-Use Demand'!$L$24)</f>
        <v>0</v>
      </c>
      <c r="Y161" s="7">
        <f>$B161*('NEB CEF End-Use Demand'!AI$24/'NEB CEF End-Use Demand'!$L$24)</f>
        <v>0</v>
      </c>
      <c r="Z161" s="7">
        <f>$B161*('NEB CEF End-Use Demand'!AJ$24/'NEB CEF End-Use Demand'!$L$24)</f>
        <v>0</v>
      </c>
      <c r="AA161" s="7">
        <f>$B161*('NEB CEF End-Use Demand'!AK$24/'NEB CEF End-Use Demand'!$L$24)</f>
        <v>0</v>
      </c>
      <c r="AB161" s="7">
        <f t="shared" ref="AB161:AK165" si="17">TREND($R161:$AA161,$R$123:$AA$123,AB$123)</f>
        <v>0</v>
      </c>
      <c r="AC161" s="7">
        <f t="shared" si="17"/>
        <v>0</v>
      </c>
      <c r="AD161" s="7">
        <f t="shared" si="17"/>
        <v>0</v>
      </c>
      <c r="AE161" s="7">
        <f t="shared" si="17"/>
        <v>0</v>
      </c>
      <c r="AF161" s="7">
        <f t="shared" si="17"/>
        <v>0</v>
      </c>
      <c r="AG161" s="7">
        <f t="shared" si="17"/>
        <v>0</v>
      </c>
      <c r="AH161" s="7">
        <f t="shared" si="17"/>
        <v>0</v>
      </c>
      <c r="AI161" s="7">
        <f t="shared" si="17"/>
        <v>0</v>
      </c>
      <c r="AJ161" s="7">
        <f t="shared" si="17"/>
        <v>0</v>
      </c>
      <c r="AK161" s="7">
        <f t="shared" si="17"/>
        <v>0</v>
      </c>
    </row>
    <row r="162" spans="1:37" s="7" customFormat="1" x14ac:dyDescent="0.35">
      <c r="A162" s="5" t="s">
        <v>79</v>
      </c>
      <c r="B162" s="7">
        <v>0</v>
      </c>
      <c r="C162" s="7">
        <f>$B162*('NEB CEF End-Use Demand'!M$20/'NEB CEF End-Use Demand'!$L$20)</f>
        <v>0</v>
      </c>
      <c r="D162" s="7">
        <f>$B162*('NEB CEF End-Use Demand'!N$20/'NEB CEF End-Use Demand'!$L$20)</f>
        <v>0</v>
      </c>
      <c r="E162" s="7">
        <f>$B162*('NEB CEF End-Use Demand'!O$20/'NEB CEF End-Use Demand'!$L$20)</f>
        <v>0</v>
      </c>
      <c r="F162" s="7">
        <f>$B162*('NEB CEF End-Use Demand'!P$20/'NEB CEF End-Use Demand'!$L$20)</f>
        <v>0</v>
      </c>
      <c r="G162" s="7">
        <f>$B162*('NEB CEF End-Use Demand'!Q$20/'NEB CEF End-Use Demand'!$L$20)</f>
        <v>0</v>
      </c>
      <c r="H162" s="7">
        <f>$B162*('NEB CEF End-Use Demand'!R$20/'NEB CEF End-Use Demand'!$L$20)</f>
        <v>0</v>
      </c>
      <c r="I162" s="7">
        <f>$B162*('NEB CEF End-Use Demand'!S$20/'NEB CEF End-Use Demand'!$L$20)</f>
        <v>0</v>
      </c>
      <c r="J162" s="7">
        <f>$B162*('NEB CEF End-Use Demand'!T$20/'NEB CEF End-Use Demand'!$L$20)</f>
        <v>0</v>
      </c>
      <c r="K162" s="7">
        <f>$B162*('NEB CEF End-Use Demand'!U$20/'NEB CEF End-Use Demand'!$L$20)</f>
        <v>0</v>
      </c>
      <c r="L162" s="7">
        <f>$B162*('NEB CEF End-Use Demand'!V$20/'NEB CEF End-Use Demand'!$L$20)</f>
        <v>0</v>
      </c>
      <c r="M162" s="7">
        <f>$B162*('NEB CEF End-Use Demand'!W$20/'NEB CEF End-Use Demand'!$L$20)</f>
        <v>0</v>
      </c>
      <c r="N162" s="7">
        <f>$B162*('NEB CEF End-Use Demand'!X$20/'NEB CEF End-Use Demand'!$L$20)</f>
        <v>0</v>
      </c>
      <c r="O162" s="7">
        <f>$B162*('NEB CEF End-Use Demand'!Y$20/'NEB CEF End-Use Demand'!$L$20)</f>
        <v>0</v>
      </c>
      <c r="P162" s="7">
        <f>$B162*('NEB CEF End-Use Demand'!Z$20/'NEB CEF End-Use Demand'!$L$20)</f>
        <v>0</v>
      </c>
      <c r="Q162" s="7">
        <f>$B162*('NEB CEF End-Use Demand'!AA$20/'NEB CEF End-Use Demand'!$L$20)</f>
        <v>0</v>
      </c>
      <c r="R162" s="7">
        <f>$B162*('NEB CEF End-Use Demand'!AB$20/'NEB CEF End-Use Demand'!$L$20)</f>
        <v>0</v>
      </c>
      <c r="S162" s="7">
        <f>$B162*('NEB CEF End-Use Demand'!AC$20/'NEB CEF End-Use Demand'!$L$20)</f>
        <v>0</v>
      </c>
      <c r="T162" s="7">
        <f>$B162*('NEB CEF End-Use Demand'!AD$20/'NEB CEF End-Use Demand'!$L$20)</f>
        <v>0</v>
      </c>
      <c r="U162" s="7">
        <f>$B162*('NEB CEF End-Use Demand'!AE$20/'NEB CEF End-Use Demand'!$L$20)</f>
        <v>0</v>
      </c>
      <c r="V162" s="7">
        <f>$B162*('NEB CEF End-Use Demand'!AF$20/'NEB CEF End-Use Demand'!$L$20)</f>
        <v>0</v>
      </c>
      <c r="W162" s="7">
        <f>$B162*('NEB CEF End-Use Demand'!AG$20/'NEB CEF End-Use Demand'!$L$20)</f>
        <v>0</v>
      </c>
      <c r="X162" s="7">
        <f>$B162*('NEB CEF End-Use Demand'!AH$20/'NEB CEF End-Use Demand'!$L$20)</f>
        <v>0</v>
      </c>
      <c r="Y162" s="7">
        <f>$B162*('NEB CEF End-Use Demand'!AI$20/'NEB CEF End-Use Demand'!$L$20)</f>
        <v>0</v>
      </c>
      <c r="Z162" s="7">
        <f>$B162*('NEB CEF End-Use Demand'!AJ$20/'NEB CEF End-Use Demand'!$L$20)</f>
        <v>0</v>
      </c>
      <c r="AA162" s="7">
        <f>$B162*('NEB CEF End-Use Demand'!AK$20/'NEB CEF End-Use Demand'!$L$20)</f>
        <v>0</v>
      </c>
      <c r="AB162" s="7">
        <f t="shared" si="17"/>
        <v>0</v>
      </c>
      <c r="AC162" s="7">
        <f t="shared" si="17"/>
        <v>0</v>
      </c>
      <c r="AD162" s="7">
        <f t="shared" si="17"/>
        <v>0</v>
      </c>
      <c r="AE162" s="7">
        <f t="shared" si="17"/>
        <v>0</v>
      </c>
      <c r="AF162" s="7">
        <f t="shared" si="17"/>
        <v>0</v>
      </c>
      <c r="AG162" s="7">
        <f t="shared" si="17"/>
        <v>0</v>
      </c>
      <c r="AH162" s="7">
        <f t="shared" si="17"/>
        <v>0</v>
      </c>
      <c r="AI162" s="7">
        <f t="shared" si="17"/>
        <v>0</v>
      </c>
      <c r="AJ162" s="7">
        <f t="shared" si="17"/>
        <v>0</v>
      </c>
      <c r="AK162" s="7">
        <f t="shared" si="17"/>
        <v>0</v>
      </c>
    </row>
    <row r="163" spans="1:37" s="7" customFormat="1" x14ac:dyDescent="0.35">
      <c r="A163" s="5" t="s">
        <v>667</v>
      </c>
      <c r="B163" s="7">
        <v>0</v>
      </c>
      <c r="C163" s="7">
        <f>$B163*('NEB CEF End-Use Demand'!M$21/'NEB CEF End-Use Demand'!$L$21)</f>
        <v>0</v>
      </c>
      <c r="D163" s="7">
        <f>$B163*('NEB CEF End-Use Demand'!N$21/'NEB CEF End-Use Demand'!$L$21)</f>
        <v>0</v>
      </c>
      <c r="E163" s="7">
        <f>$B163*('NEB CEF End-Use Demand'!O$21/'NEB CEF End-Use Demand'!$L$21)</f>
        <v>0</v>
      </c>
      <c r="F163" s="7">
        <f>$B163*('NEB CEF End-Use Demand'!P$21/'NEB CEF End-Use Demand'!$L$21)</f>
        <v>0</v>
      </c>
      <c r="G163" s="7">
        <f>$B163*('NEB CEF End-Use Demand'!Q$21/'NEB CEF End-Use Demand'!$L$21)</f>
        <v>0</v>
      </c>
      <c r="H163" s="7">
        <f>$B163*('NEB CEF End-Use Demand'!R$21/'NEB CEF End-Use Demand'!$L$21)</f>
        <v>0</v>
      </c>
      <c r="I163" s="7">
        <f>$B163*('NEB CEF End-Use Demand'!S$21/'NEB CEF End-Use Demand'!$L$21)</f>
        <v>0</v>
      </c>
      <c r="J163" s="7">
        <f>$B163*('NEB CEF End-Use Demand'!T$21/'NEB CEF End-Use Demand'!$L$21)</f>
        <v>0</v>
      </c>
      <c r="K163" s="7">
        <f>$B163*('NEB CEF End-Use Demand'!U$21/'NEB CEF End-Use Demand'!$L$21)</f>
        <v>0</v>
      </c>
      <c r="L163" s="7">
        <f>$B163*('NEB CEF End-Use Demand'!V$21/'NEB CEF End-Use Demand'!$L$21)</f>
        <v>0</v>
      </c>
      <c r="M163" s="7">
        <f>$B163*('NEB CEF End-Use Demand'!W$21/'NEB CEF End-Use Demand'!$L$21)</f>
        <v>0</v>
      </c>
      <c r="N163" s="7">
        <f>$B163*('NEB CEF End-Use Demand'!X$21/'NEB CEF End-Use Demand'!$L$21)</f>
        <v>0</v>
      </c>
      <c r="O163" s="7">
        <f>$B163*('NEB CEF End-Use Demand'!Y$21/'NEB CEF End-Use Demand'!$L$21)</f>
        <v>0</v>
      </c>
      <c r="P163" s="7">
        <f>$B163*('NEB CEF End-Use Demand'!Z$21/'NEB CEF End-Use Demand'!$L$21)</f>
        <v>0</v>
      </c>
      <c r="Q163" s="7">
        <f>$B163*('NEB CEF End-Use Demand'!AA$21/'NEB CEF End-Use Demand'!$L$21)</f>
        <v>0</v>
      </c>
      <c r="R163" s="7">
        <f>$B163*('NEB CEF End-Use Demand'!AB$21/'NEB CEF End-Use Demand'!$L$21)</f>
        <v>0</v>
      </c>
      <c r="S163" s="7">
        <f>$B163*('NEB CEF End-Use Demand'!AC$21/'NEB CEF End-Use Demand'!$L$21)</f>
        <v>0</v>
      </c>
      <c r="T163" s="7">
        <f>$B163*('NEB CEF End-Use Demand'!AD$21/'NEB CEF End-Use Demand'!$L$21)</f>
        <v>0</v>
      </c>
      <c r="U163" s="7">
        <f>$B163*('NEB CEF End-Use Demand'!AE$21/'NEB CEF End-Use Demand'!$L$21)</f>
        <v>0</v>
      </c>
      <c r="V163" s="7">
        <f>$B163*('NEB CEF End-Use Demand'!AF$21/'NEB CEF End-Use Demand'!$L$21)</f>
        <v>0</v>
      </c>
      <c r="W163" s="7">
        <f>$B163*('NEB CEF End-Use Demand'!AG$21/'NEB CEF End-Use Demand'!$L$21)</f>
        <v>0</v>
      </c>
      <c r="X163" s="7">
        <f>$B163*('NEB CEF End-Use Demand'!AH$21/'NEB CEF End-Use Demand'!$L$21)</f>
        <v>0</v>
      </c>
      <c r="Y163" s="7">
        <f>$B163*('NEB CEF End-Use Demand'!AI$21/'NEB CEF End-Use Demand'!$L$21)</f>
        <v>0</v>
      </c>
      <c r="Z163" s="7">
        <f>$B163*('NEB CEF End-Use Demand'!AJ$21/'NEB CEF End-Use Demand'!$L$21)</f>
        <v>0</v>
      </c>
      <c r="AA163" s="7">
        <f>$B163*('NEB CEF End-Use Demand'!AK$21/'NEB CEF End-Use Demand'!$L$21)</f>
        <v>0</v>
      </c>
      <c r="AB163" s="7">
        <f t="shared" si="17"/>
        <v>0</v>
      </c>
      <c r="AC163" s="7">
        <f t="shared" si="17"/>
        <v>0</v>
      </c>
      <c r="AD163" s="7">
        <f t="shared" si="17"/>
        <v>0</v>
      </c>
      <c r="AE163" s="7">
        <f t="shared" si="17"/>
        <v>0</v>
      </c>
      <c r="AF163" s="7">
        <f t="shared" si="17"/>
        <v>0</v>
      </c>
      <c r="AG163" s="7">
        <f t="shared" si="17"/>
        <v>0</v>
      </c>
      <c r="AH163" s="7">
        <f t="shared" si="17"/>
        <v>0</v>
      </c>
      <c r="AI163" s="7">
        <f t="shared" si="17"/>
        <v>0</v>
      </c>
      <c r="AJ163" s="7">
        <f t="shared" si="17"/>
        <v>0</v>
      </c>
      <c r="AK163" s="7">
        <f t="shared" si="17"/>
        <v>0</v>
      </c>
    </row>
    <row r="164" spans="1:37" s="7" customFormat="1" x14ac:dyDescent="0.35">
      <c r="A164" s="5" t="s">
        <v>668</v>
      </c>
      <c r="B164" s="7">
        <v>0</v>
      </c>
      <c r="C164" s="7">
        <f>$B164*('NEB CEF End-Use Demand'!M$20/'NEB CEF End-Use Demand'!$L$20)</f>
        <v>0</v>
      </c>
      <c r="D164" s="7">
        <f>$B164*('NEB CEF End-Use Demand'!N$20/'NEB CEF End-Use Demand'!$L$20)</f>
        <v>0</v>
      </c>
      <c r="E164" s="7">
        <f>$B164*('NEB CEF End-Use Demand'!O$20/'NEB CEF End-Use Demand'!$L$20)</f>
        <v>0</v>
      </c>
      <c r="F164" s="7">
        <f>$B164*('NEB CEF End-Use Demand'!P$20/'NEB CEF End-Use Demand'!$L$20)</f>
        <v>0</v>
      </c>
      <c r="G164" s="7">
        <f>$B164*('NEB CEF End-Use Demand'!Q$20/'NEB CEF End-Use Demand'!$L$20)</f>
        <v>0</v>
      </c>
      <c r="H164" s="7">
        <f>$B164*('NEB CEF End-Use Demand'!R$20/'NEB CEF End-Use Demand'!$L$20)</f>
        <v>0</v>
      </c>
      <c r="I164" s="7">
        <f>$B164*('NEB CEF End-Use Demand'!S$20/'NEB CEF End-Use Demand'!$L$20)</f>
        <v>0</v>
      </c>
      <c r="J164" s="7">
        <f>$B164*('NEB CEF End-Use Demand'!T$20/'NEB CEF End-Use Demand'!$L$20)</f>
        <v>0</v>
      </c>
      <c r="K164" s="7">
        <f>$B164*('NEB CEF End-Use Demand'!U$20/'NEB CEF End-Use Demand'!$L$20)</f>
        <v>0</v>
      </c>
      <c r="L164" s="7">
        <f>$B164*('NEB CEF End-Use Demand'!V$20/'NEB CEF End-Use Demand'!$L$20)</f>
        <v>0</v>
      </c>
      <c r="M164" s="7">
        <f>$B164*('NEB CEF End-Use Demand'!W$20/'NEB CEF End-Use Demand'!$L$20)</f>
        <v>0</v>
      </c>
      <c r="N164" s="7">
        <f>$B164*('NEB CEF End-Use Demand'!X$20/'NEB CEF End-Use Demand'!$L$20)</f>
        <v>0</v>
      </c>
      <c r="O164" s="7">
        <f>$B164*('NEB CEF End-Use Demand'!Y$20/'NEB CEF End-Use Demand'!$L$20)</f>
        <v>0</v>
      </c>
      <c r="P164" s="7">
        <f>$B164*('NEB CEF End-Use Demand'!Z$20/'NEB CEF End-Use Demand'!$L$20)</f>
        <v>0</v>
      </c>
      <c r="Q164" s="7">
        <f>$B164*('NEB CEF End-Use Demand'!AA$20/'NEB CEF End-Use Demand'!$L$20)</f>
        <v>0</v>
      </c>
      <c r="R164" s="7">
        <f>$B164*('NEB CEF End-Use Demand'!AB$20/'NEB CEF End-Use Demand'!$L$20)</f>
        <v>0</v>
      </c>
      <c r="S164" s="7">
        <f>$B164*('NEB CEF End-Use Demand'!AC$20/'NEB CEF End-Use Demand'!$L$20)</f>
        <v>0</v>
      </c>
      <c r="T164" s="7">
        <f>$B164*('NEB CEF End-Use Demand'!AD$20/'NEB CEF End-Use Demand'!$L$20)</f>
        <v>0</v>
      </c>
      <c r="U164" s="7">
        <f>$B164*('NEB CEF End-Use Demand'!AE$20/'NEB CEF End-Use Demand'!$L$20)</f>
        <v>0</v>
      </c>
      <c r="V164" s="7">
        <f>$B164*('NEB CEF End-Use Demand'!AF$20/'NEB CEF End-Use Demand'!$L$20)</f>
        <v>0</v>
      </c>
      <c r="W164" s="7">
        <f>$B164*('NEB CEF End-Use Demand'!AG$20/'NEB CEF End-Use Demand'!$L$20)</f>
        <v>0</v>
      </c>
      <c r="X164" s="7">
        <f>$B164*('NEB CEF End-Use Demand'!AH$20/'NEB CEF End-Use Demand'!$L$20)</f>
        <v>0</v>
      </c>
      <c r="Y164" s="7">
        <f>$B164*('NEB CEF End-Use Demand'!AI$20/'NEB CEF End-Use Demand'!$L$20)</f>
        <v>0</v>
      </c>
      <c r="Z164" s="7">
        <f>$B164*('NEB CEF End-Use Demand'!AJ$20/'NEB CEF End-Use Demand'!$L$20)</f>
        <v>0</v>
      </c>
      <c r="AA164" s="7">
        <f>$B164*('NEB CEF End-Use Demand'!AK$20/'NEB CEF End-Use Demand'!$L$20)</f>
        <v>0</v>
      </c>
      <c r="AB164" s="7">
        <f t="shared" si="17"/>
        <v>0</v>
      </c>
      <c r="AC164" s="7">
        <f t="shared" si="17"/>
        <v>0</v>
      </c>
      <c r="AD164" s="7">
        <f t="shared" si="17"/>
        <v>0</v>
      </c>
      <c r="AE164" s="7">
        <f t="shared" si="17"/>
        <v>0</v>
      </c>
      <c r="AF164" s="7">
        <f t="shared" si="17"/>
        <v>0</v>
      </c>
      <c r="AG164" s="7">
        <f t="shared" si="17"/>
        <v>0</v>
      </c>
      <c r="AH164" s="7">
        <f t="shared" si="17"/>
        <v>0</v>
      </c>
      <c r="AI164" s="7">
        <f t="shared" si="17"/>
        <v>0</v>
      </c>
      <c r="AJ164" s="7">
        <f t="shared" si="17"/>
        <v>0</v>
      </c>
      <c r="AK164" s="7">
        <f t="shared" si="17"/>
        <v>0</v>
      </c>
    </row>
    <row r="165" spans="1:37" s="7" customFormat="1" x14ac:dyDescent="0.35">
      <c r="A165" s="5" t="s">
        <v>81</v>
      </c>
      <c r="B165" s="7">
        <v>0</v>
      </c>
      <c r="C165" s="7">
        <f>$B165*('NEB CEF End-Use Demand'!M$23/'NEB CEF End-Use Demand'!$L$23)</f>
        <v>0</v>
      </c>
      <c r="D165" s="7">
        <f>$B165*('NEB CEF End-Use Demand'!N$23/'NEB CEF End-Use Demand'!$L$23)</f>
        <v>0</v>
      </c>
      <c r="E165" s="7">
        <f>$B165*('NEB CEF End-Use Demand'!O$23/'NEB CEF End-Use Demand'!$L$23)</f>
        <v>0</v>
      </c>
      <c r="F165" s="7">
        <f>$B165*('NEB CEF End-Use Demand'!P$23/'NEB CEF End-Use Demand'!$L$23)</f>
        <v>0</v>
      </c>
      <c r="G165" s="7">
        <f>$B165*('NEB CEF End-Use Demand'!Q$23/'NEB CEF End-Use Demand'!$L$23)</f>
        <v>0</v>
      </c>
      <c r="H165" s="7">
        <f>$B165*('NEB CEF End-Use Demand'!R$23/'NEB CEF End-Use Demand'!$L$23)</f>
        <v>0</v>
      </c>
      <c r="I165" s="7">
        <f>$B165*('NEB CEF End-Use Demand'!S$23/'NEB CEF End-Use Demand'!$L$23)</f>
        <v>0</v>
      </c>
      <c r="J165" s="7">
        <f>$B165*('NEB CEF End-Use Demand'!T$23/'NEB CEF End-Use Demand'!$L$23)</f>
        <v>0</v>
      </c>
      <c r="K165" s="7">
        <f>$B165*('NEB CEF End-Use Demand'!U$23/'NEB CEF End-Use Demand'!$L$23)</f>
        <v>0</v>
      </c>
      <c r="L165" s="7">
        <f>$B165*('NEB CEF End-Use Demand'!V$23/'NEB CEF End-Use Demand'!$L$23)</f>
        <v>0</v>
      </c>
      <c r="M165" s="7">
        <f>$B165*('NEB CEF End-Use Demand'!W$23/'NEB CEF End-Use Demand'!$L$23)</f>
        <v>0</v>
      </c>
      <c r="N165" s="7">
        <f>$B165*('NEB CEF End-Use Demand'!X$23/'NEB CEF End-Use Demand'!$L$23)</f>
        <v>0</v>
      </c>
      <c r="O165" s="7">
        <f>$B165*('NEB CEF End-Use Demand'!Y$23/'NEB CEF End-Use Demand'!$L$23)</f>
        <v>0</v>
      </c>
      <c r="P165" s="7">
        <f>$B165*('NEB CEF End-Use Demand'!Z$23/'NEB CEF End-Use Demand'!$L$23)</f>
        <v>0</v>
      </c>
      <c r="Q165" s="7">
        <f>$B165*('NEB CEF End-Use Demand'!AA$23/'NEB CEF End-Use Demand'!$L$23)</f>
        <v>0</v>
      </c>
      <c r="R165" s="7">
        <f>$B165*('NEB CEF End-Use Demand'!AB$23/'NEB CEF End-Use Demand'!$L$23)</f>
        <v>0</v>
      </c>
      <c r="S165" s="7">
        <f>$B165*('NEB CEF End-Use Demand'!AC$23/'NEB CEF End-Use Demand'!$L$23)</f>
        <v>0</v>
      </c>
      <c r="T165" s="7">
        <f>$B165*('NEB CEF End-Use Demand'!AD$23/'NEB CEF End-Use Demand'!$L$23)</f>
        <v>0</v>
      </c>
      <c r="U165" s="7">
        <f>$B165*('NEB CEF End-Use Demand'!AE$23/'NEB CEF End-Use Demand'!$L$23)</f>
        <v>0</v>
      </c>
      <c r="V165" s="7">
        <f>$B165*('NEB CEF End-Use Demand'!AF$23/'NEB CEF End-Use Demand'!$L$23)</f>
        <v>0</v>
      </c>
      <c r="W165" s="7">
        <f>$B165*('NEB CEF End-Use Demand'!AG$23/'NEB CEF End-Use Demand'!$L$23)</f>
        <v>0</v>
      </c>
      <c r="X165" s="7">
        <f>$B165*('NEB CEF End-Use Demand'!AH$23/'NEB CEF End-Use Demand'!$L$23)</f>
        <v>0</v>
      </c>
      <c r="Y165" s="7">
        <f>$B165*('NEB CEF End-Use Demand'!AI$23/'NEB CEF End-Use Demand'!$L$23)</f>
        <v>0</v>
      </c>
      <c r="Z165" s="7">
        <f>$B165*('NEB CEF End-Use Demand'!AJ$23/'NEB CEF End-Use Demand'!$L$23)</f>
        <v>0</v>
      </c>
      <c r="AA165" s="7">
        <f>$B165*('NEB CEF End-Use Demand'!AK$23/'NEB CEF End-Use Demand'!$L$23)</f>
        <v>0</v>
      </c>
      <c r="AB165" s="7">
        <f t="shared" si="17"/>
        <v>0</v>
      </c>
      <c r="AC165" s="7">
        <f t="shared" si="17"/>
        <v>0</v>
      </c>
      <c r="AD165" s="7">
        <f t="shared" si="17"/>
        <v>0</v>
      </c>
      <c r="AE165" s="7">
        <f t="shared" si="17"/>
        <v>0</v>
      </c>
      <c r="AF165" s="7">
        <f t="shared" si="17"/>
        <v>0</v>
      </c>
      <c r="AG165" s="7">
        <f t="shared" si="17"/>
        <v>0</v>
      </c>
      <c r="AH165" s="7">
        <f t="shared" si="17"/>
        <v>0</v>
      </c>
      <c r="AI165" s="7">
        <f t="shared" si="17"/>
        <v>0</v>
      </c>
      <c r="AJ165" s="7">
        <f t="shared" si="17"/>
        <v>0</v>
      </c>
      <c r="AK165" s="7">
        <f t="shared" si="17"/>
        <v>0</v>
      </c>
    </row>
    <row r="172" spans="1:37" s="7" customFormat="1" x14ac:dyDescent="0.35"/>
    <row r="217" spans="1:37" x14ac:dyDescent="0.35">
      <c r="A217" s="7"/>
      <c r="B217" s="73"/>
      <c r="C217" s="73"/>
      <c r="D217" s="73"/>
      <c r="E217" s="73"/>
      <c r="F217" s="73"/>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row>
    <row r="218" spans="1:37" x14ac:dyDescent="0.35">
      <c r="A218" s="7"/>
      <c r="B218" s="73"/>
      <c r="C218" s="73"/>
      <c r="D218" s="73"/>
      <c r="E218" s="73"/>
      <c r="F218" s="73"/>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60"/>
  <sheetViews>
    <sheetView topLeftCell="A16" workbookViewId="0">
      <selection activeCell="L29" sqref="L29"/>
    </sheetView>
  </sheetViews>
  <sheetFormatPr defaultColWidth="8.81640625" defaultRowHeight="14.5" x14ac:dyDescent="0.35"/>
  <cols>
    <col min="1" max="1" width="21.1796875" style="74" customWidth="1"/>
    <col min="2" max="16384" width="8.81640625" style="74"/>
  </cols>
  <sheetData>
    <row r="1" spans="1:37" ht="21" x14ac:dyDescent="0.5">
      <c r="A1" s="76" t="s">
        <v>662</v>
      </c>
    </row>
    <row r="2" spans="1:37" ht="21" x14ac:dyDescent="0.5">
      <c r="A2" s="76" t="s">
        <v>661</v>
      </c>
    </row>
    <row r="3" spans="1:37" ht="21" x14ac:dyDescent="0.5">
      <c r="A3" s="76" t="s">
        <v>660</v>
      </c>
    </row>
    <row r="4" spans="1:37" ht="21" x14ac:dyDescent="0.5">
      <c r="A4" s="76" t="s">
        <v>659</v>
      </c>
    </row>
    <row r="7" spans="1:37" ht="18.5" x14ac:dyDescent="0.45">
      <c r="A7" s="75" t="s">
        <v>658</v>
      </c>
    </row>
    <row r="8" spans="1:37" x14ac:dyDescent="0.35">
      <c r="A8" s="74" t="s">
        <v>647</v>
      </c>
      <c r="B8" s="74" t="s">
        <v>646</v>
      </c>
      <c r="C8" s="74" t="s">
        <v>645</v>
      </c>
      <c r="D8" s="74" t="s">
        <v>644</v>
      </c>
      <c r="E8" s="74" t="s">
        <v>643</v>
      </c>
      <c r="F8" s="74" t="s">
        <v>642</v>
      </c>
      <c r="G8" s="74" t="s">
        <v>641</v>
      </c>
      <c r="H8" s="74" t="s">
        <v>640</v>
      </c>
      <c r="I8" s="74" t="s">
        <v>639</v>
      </c>
      <c r="J8" s="74" t="s">
        <v>638</v>
      </c>
      <c r="K8" s="74" t="s">
        <v>637</v>
      </c>
      <c r="L8" s="74" t="s">
        <v>636</v>
      </c>
      <c r="M8" s="74" t="s">
        <v>635</v>
      </c>
      <c r="N8" s="74" t="s">
        <v>634</v>
      </c>
      <c r="O8" s="74" t="s">
        <v>633</v>
      </c>
      <c r="P8" s="74" t="s">
        <v>632</v>
      </c>
      <c r="Q8" s="74" t="s">
        <v>631</v>
      </c>
      <c r="R8" s="74" t="s">
        <v>630</v>
      </c>
      <c r="S8" s="74" t="s">
        <v>629</v>
      </c>
      <c r="T8" s="74" t="s">
        <v>628</v>
      </c>
      <c r="U8" s="74" t="s">
        <v>627</v>
      </c>
      <c r="V8" s="74" t="s">
        <v>626</v>
      </c>
      <c r="W8" s="74" t="s">
        <v>625</v>
      </c>
      <c r="X8" s="74" t="s">
        <v>624</v>
      </c>
      <c r="Y8" s="74" t="s">
        <v>623</v>
      </c>
      <c r="Z8" s="74" t="s">
        <v>622</v>
      </c>
      <c r="AA8" s="74" t="s">
        <v>621</v>
      </c>
      <c r="AB8" s="74" t="s">
        <v>620</v>
      </c>
      <c r="AC8" s="74" t="s">
        <v>619</v>
      </c>
      <c r="AD8" s="74" t="s">
        <v>618</v>
      </c>
      <c r="AE8" s="74" t="s">
        <v>617</v>
      </c>
      <c r="AF8" s="74" t="s">
        <v>616</v>
      </c>
      <c r="AG8" s="74" t="s">
        <v>615</v>
      </c>
      <c r="AH8" s="74" t="s">
        <v>614</v>
      </c>
      <c r="AI8" s="74" t="s">
        <v>613</v>
      </c>
      <c r="AJ8" s="74" t="s">
        <v>612</v>
      </c>
      <c r="AK8" s="74" t="s">
        <v>611</v>
      </c>
    </row>
    <row r="9" spans="1:37" x14ac:dyDescent="0.35">
      <c r="A9" s="74" t="s">
        <v>19</v>
      </c>
      <c r="B9" s="74">
        <v>10728.46</v>
      </c>
      <c r="C9" s="74">
        <v>10698.17</v>
      </c>
      <c r="D9" s="74">
        <v>11112.2</v>
      </c>
      <c r="E9" s="74">
        <v>10852.69</v>
      </c>
      <c r="F9" s="74">
        <v>10509.98</v>
      </c>
      <c r="G9" s="74">
        <v>10719.41</v>
      </c>
      <c r="H9" s="74">
        <v>10987.13</v>
      </c>
      <c r="I9" s="74">
        <v>11168.94</v>
      </c>
      <c r="J9" s="74">
        <v>11406.91</v>
      </c>
      <c r="K9" s="74">
        <v>11625.99</v>
      </c>
      <c r="L9" s="74">
        <v>11930.26</v>
      </c>
      <c r="M9" s="74">
        <v>12195.55</v>
      </c>
      <c r="N9" s="74">
        <v>12419.69</v>
      </c>
      <c r="O9" s="74">
        <v>12576.18</v>
      </c>
      <c r="P9" s="74">
        <v>12718.54</v>
      </c>
      <c r="Q9" s="74">
        <v>12808.17</v>
      </c>
      <c r="R9" s="74">
        <v>12887.61</v>
      </c>
      <c r="S9" s="74">
        <v>12971.23</v>
      </c>
      <c r="T9" s="74">
        <v>13082.43</v>
      </c>
      <c r="U9" s="74">
        <v>13171.37</v>
      </c>
      <c r="V9" s="74">
        <v>13239.23</v>
      </c>
      <c r="W9" s="74">
        <v>13295.12</v>
      </c>
      <c r="X9" s="74">
        <v>13363.65</v>
      </c>
      <c r="Y9" s="74">
        <v>13427.75</v>
      </c>
      <c r="Z9" s="74">
        <v>13487.07</v>
      </c>
      <c r="AA9" s="74">
        <v>13548.11</v>
      </c>
      <c r="AB9" s="74">
        <v>13611.9</v>
      </c>
      <c r="AC9" s="74">
        <v>13668.32</v>
      </c>
      <c r="AD9" s="74">
        <v>13714.71</v>
      </c>
      <c r="AE9" s="74">
        <v>13750.97</v>
      </c>
      <c r="AF9" s="74">
        <v>13784.3</v>
      </c>
      <c r="AG9" s="74">
        <v>13811.59</v>
      </c>
      <c r="AH9" s="74">
        <v>13828.7</v>
      </c>
      <c r="AI9" s="74">
        <v>13841.51</v>
      </c>
      <c r="AJ9" s="74">
        <v>13853.54</v>
      </c>
      <c r="AK9" s="74">
        <v>13867.95</v>
      </c>
    </row>
    <row r="10" spans="1:37" x14ac:dyDescent="0.35">
      <c r="A10" s="74" t="s">
        <v>610</v>
      </c>
      <c r="B10" s="74">
        <v>1935.96</v>
      </c>
      <c r="C10" s="74">
        <v>1910.82</v>
      </c>
      <c r="D10" s="74">
        <v>1985.2</v>
      </c>
      <c r="E10" s="74">
        <v>2006.93</v>
      </c>
      <c r="F10" s="74">
        <v>1845.05</v>
      </c>
      <c r="G10" s="74">
        <v>1850.98</v>
      </c>
      <c r="H10" s="74">
        <v>1894.72</v>
      </c>
      <c r="I10" s="74">
        <v>1892.24</v>
      </c>
      <c r="J10" s="74">
        <v>1961.19</v>
      </c>
      <c r="K10" s="74">
        <v>1979.62</v>
      </c>
      <c r="L10" s="74">
        <v>1999.49</v>
      </c>
      <c r="M10" s="74">
        <v>2021.69</v>
      </c>
      <c r="N10" s="74">
        <v>2043.76</v>
      </c>
      <c r="O10" s="74">
        <v>2059.2600000000002</v>
      </c>
      <c r="P10" s="74">
        <v>2087.65</v>
      </c>
      <c r="Q10" s="74">
        <v>2104.39</v>
      </c>
      <c r="R10" s="74">
        <v>2118.1999999999998</v>
      </c>
      <c r="S10" s="74">
        <v>2132.75</v>
      </c>
      <c r="T10" s="74">
        <v>2150.71</v>
      </c>
      <c r="U10" s="74">
        <v>2168.85</v>
      </c>
      <c r="V10" s="74">
        <v>2186</v>
      </c>
      <c r="W10" s="74">
        <v>2203.44</v>
      </c>
      <c r="X10" s="74">
        <v>2222.5100000000002</v>
      </c>
      <c r="Y10" s="74">
        <v>2241.21</v>
      </c>
      <c r="Z10" s="74">
        <v>2260.5</v>
      </c>
      <c r="AA10" s="74">
        <v>2280.7800000000002</v>
      </c>
      <c r="AB10" s="74">
        <v>2301.7600000000002</v>
      </c>
      <c r="AC10" s="74">
        <v>2322.08</v>
      </c>
      <c r="AD10" s="74">
        <v>2341.5</v>
      </c>
      <c r="AE10" s="74">
        <v>2360.7600000000002</v>
      </c>
      <c r="AF10" s="74">
        <v>2379.83</v>
      </c>
      <c r="AG10" s="74">
        <v>2397.2199999999998</v>
      </c>
      <c r="AH10" s="74">
        <v>2414.7199999999998</v>
      </c>
      <c r="AI10" s="74">
        <v>2431.54</v>
      </c>
      <c r="AJ10" s="74">
        <v>2447.48</v>
      </c>
      <c r="AK10" s="74">
        <v>2463.7199999999998</v>
      </c>
    </row>
    <row r="11" spans="1:37" x14ac:dyDescent="0.35">
      <c r="A11" s="74" t="s">
        <v>36</v>
      </c>
      <c r="B11" s="74">
        <v>3310.98</v>
      </c>
      <c r="C11" s="74">
        <v>3298.73</v>
      </c>
      <c r="D11" s="74">
        <v>3499.1</v>
      </c>
      <c r="E11" s="74">
        <v>3420.58</v>
      </c>
      <c r="F11" s="74">
        <v>3422.38</v>
      </c>
      <c r="G11" s="74">
        <v>3393.16</v>
      </c>
      <c r="H11" s="74">
        <v>3589.77</v>
      </c>
      <c r="I11" s="74">
        <v>3699.54</v>
      </c>
      <c r="J11" s="74">
        <v>3952.54</v>
      </c>
      <c r="K11" s="74">
        <v>4134.97</v>
      </c>
      <c r="L11" s="74">
        <v>4343.29</v>
      </c>
      <c r="M11" s="74">
        <v>4519.1000000000004</v>
      </c>
      <c r="N11" s="74">
        <v>4679.3500000000004</v>
      </c>
      <c r="O11" s="74">
        <v>4773.3900000000003</v>
      </c>
      <c r="P11" s="74">
        <v>4856.43</v>
      </c>
      <c r="Q11" s="74">
        <v>4933.6000000000004</v>
      </c>
      <c r="R11" s="74">
        <v>5006.09</v>
      </c>
      <c r="S11" s="74">
        <v>5094.6099999999997</v>
      </c>
      <c r="T11" s="74">
        <v>5201.96</v>
      </c>
      <c r="U11" s="74">
        <v>5282.13</v>
      </c>
      <c r="V11" s="74">
        <v>5341.91</v>
      </c>
      <c r="W11" s="74">
        <v>5393.35</v>
      </c>
      <c r="X11" s="74">
        <v>5445.89</v>
      </c>
      <c r="Y11" s="74">
        <v>5497.3</v>
      </c>
      <c r="Z11" s="74">
        <v>5537.67</v>
      </c>
      <c r="AA11" s="74">
        <v>5576.42</v>
      </c>
      <c r="AB11" s="74">
        <v>5615.47</v>
      </c>
      <c r="AC11" s="74">
        <v>5660.93</v>
      </c>
      <c r="AD11" s="74">
        <v>5690.42</v>
      </c>
      <c r="AE11" s="74">
        <v>5714.38</v>
      </c>
      <c r="AF11" s="74">
        <v>5737.18</v>
      </c>
      <c r="AG11" s="74">
        <v>5767.7</v>
      </c>
      <c r="AH11" s="74">
        <v>5781.88</v>
      </c>
      <c r="AI11" s="74">
        <v>5793.5</v>
      </c>
      <c r="AJ11" s="74">
        <v>5804.67</v>
      </c>
      <c r="AK11" s="74">
        <v>5815.99</v>
      </c>
    </row>
    <row r="12" spans="1:37" x14ac:dyDescent="0.35">
      <c r="A12" s="74" t="s">
        <v>655</v>
      </c>
      <c r="B12" s="74">
        <v>4545.49</v>
      </c>
      <c r="C12" s="74">
        <v>4590.76</v>
      </c>
      <c r="D12" s="74">
        <v>4732.8</v>
      </c>
      <c r="E12" s="74">
        <v>4595.87</v>
      </c>
      <c r="F12" s="74">
        <v>4476.5200000000004</v>
      </c>
      <c r="G12" s="74">
        <v>4700.4799999999996</v>
      </c>
      <c r="H12" s="74">
        <v>4699.0200000000004</v>
      </c>
      <c r="I12" s="74">
        <v>4799.9799999999996</v>
      </c>
      <c r="J12" s="74">
        <v>4693.26</v>
      </c>
      <c r="K12" s="74">
        <v>4707.5600000000004</v>
      </c>
      <c r="L12" s="74">
        <v>4779.43</v>
      </c>
      <c r="M12" s="74">
        <v>4844.7</v>
      </c>
      <c r="N12" s="74">
        <v>4886.8100000000004</v>
      </c>
      <c r="O12" s="74">
        <v>4936.88</v>
      </c>
      <c r="P12" s="74">
        <v>4970.1899999999996</v>
      </c>
      <c r="Q12" s="74">
        <v>4970.41</v>
      </c>
      <c r="R12" s="74">
        <v>4970.16</v>
      </c>
      <c r="S12" s="74">
        <v>4958.18</v>
      </c>
      <c r="T12" s="74">
        <v>4950.75</v>
      </c>
      <c r="U12" s="74">
        <v>4946.46</v>
      </c>
      <c r="V12" s="74">
        <v>4942.4799999999996</v>
      </c>
      <c r="W12" s="74">
        <v>4934.88</v>
      </c>
      <c r="X12" s="74">
        <v>4936.17</v>
      </c>
      <c r="Y12" s="74">
        <v>4934.76</v>
      </c>
      <c r="Z12" s="74">
        <v>4939.13</v>
      </c>
      <c r="AA12" s="74">
        <v>4945.74</v>
      </c>
      <c r="AB12" s="74">
        <v>4954.3500000000004</v>
      </c>
      <c r="AC12" s="74">
        <v>4950.3999999999996</v>
      </c>
      <c r="AD12" s="74">
        <v>4953.3900000000003</v>
      </c>
      <c r="AE12" s="74">
        <v>4952.28</v>
      </c>
      <c r="AF12" s="74">
        <v>4949.8100000000004</v>
      </c>
      <c r="AG12" s="74">
        <v>4935.3900000000003</v>
      </c>
      <c r="AH12" s="74">
        <v>4927.05</v>
      </c>
      <c r="AI12" s="74">
        <v>4917.5600000000004</v>
      </c>
      <c r="AJ12" s="74">
        <v>4908.47</v>
      </c>
      <c r="AK12" s="74">
        <v>4901.01</v>
      </c>
    </row>
    <row r="13" spans="1:37" x14ac:dyDescent="0.35">
      <c r="A13" s="74" t="s">
        <v>657</v>
      </c>
      <c r="B13" s="74">
        <v>655.65</v>
      </c>
      <c r="C13" s="74">
        <v>619</v>
      </c>
      <c r="D13" s="74">
        <v>623.42999999999995</v>
      </c>
      <c r="E13" s="74">
        <v>569.82000000000005</v>
      </c>
      <c r="F13" s="74">
        <v>545.91</v>
      </c>
      <c r="G13" s="74">
        <v>563.98</v>
      </c>
      <c r="H13" s="74">
        <v>589.70000000000005</v>
      </c>
      <c r="I13" s="74">
        <v>578.66</v>
      </c>
      <c r="J13" s="74">
        <v>602.37</v>
      </c>
      <c r="K13" s="74">
        <v>604.04</v>
      </c>
      <c r="L13" s="74">
        <v>613.89</v>
      </c>
      <c r="M13" s="74">
        <v>618.52</v>
      </c>
      <c r="N13" s="74">
        <v>621.16</v>
      </c>
      <c r="O13" s="74">
        <v>620.84</v>
      </c>
      <c r="P13" s="74">
        <v>620.34</v>
      </c>
      <c r="Q13" s="74">
        <v>618.02</v>
      </c>
      <c r="R13" s="74">
        <v>613.89</v>
      </c>
      <c r="S13" s="74">
        <v>608.96</v>
      </c>
      <c r="T13" s="74">
        <v>604.42999999999995</v>
      </c>
      <c r="U13" s="74">
        <v>600.73</v>
      </c>
      <c r="V13" s="74">
        <v>597.04999999999995</v>
      </c>
      <c r="W13" s="74">
        <v>592.94000000000005</v>
      </c>
      <c r="X13" s="74">
        <v>589.76</v>
      </c>
      <c r="Y13" s="74">
        <v>586.36</v>
      </c>
      <c r="Z13" s="74">
        <v>582.80999999999995</v>
      </c>
      <c r="AA13" s="74">
        <v>579.24</v>
      </c>
      <c r="AB13" s="74">
        <v>575.47</v>
      </c>
      <c r="AC13" s="74">
        <v>571.26</v>
      </c>
      <c r="AD13" s="74">
        <v>566.87</v>
      </c>
      <c r="AE13" s="74">
        <v>562.16</v>
      </c>
      <c r="AF13" s="74">
        <v>557.23</v>
      </c>
      <c r="AG13" s="74">
        <v>552.12</v>
      </c>
      <c r="AH13" s="74">
        <v>546.92999999999995</v>
      </c>
      <c r="AI13" s="74">
        <v>541.75</v>
      </c>
      <c r="AJ13" s="74">
        <v>536.62</v>
      </c>
      <c r="AK13" s="74">
        <v>531.65</v>
      </c>
    </row>
    <row r="14" spans="1:37" x14ac:dyDescent="0.35">
      <c r="A14" s="74" t="s">
        <v>7</v>
      </c>
      <c r="B14" s="74">
        <v>280.38</v>
      </c>
      <c r="C14" s="74">
        <v>278.86</v>
      </c>
      <c r="D14" s="74">
        <v>271.67</v>
      </c>
      <c r="E14" s="74">
        <v>259.49</v>
      </c>
      <c r="F14" s="74">
        <v>220.13</v>
      </c>
      <c r="G14" s="74">
        <v>210.81</v>
      </c>
      <c r="H14" s="74">
        <v>213.92</v>
      </c>
      <c r="I14" s="74">
        <v>198.53</v>
      </c>
      <c r="J14" s="74">
        <v>197.56</v>
      </c>
      <c r="K14" s="74">
        <v>199.79</v>
      </c>
      <c r="L14" s="74">
        <v>194.15</v>
      </c>
      <c r="M14" s="74">
        <v>191.53</v>
      </c>
      <c r="N14" s="74">
        <v>188.6</v>
      </c>
      <c r="O14" s="74">
        <v>185.81</v>
      </c>
      <c r="P14" s="74">
        <v>183.92</v>
      </c>
      <c r="Q14" s="74">
        <v>181.75</v>
      </c>
      <c r="R14" s="74">
        <v>179.28</v>
      </c>
      <c r="S14" s="74">
        <v>176.73</v>
      </c>
      <c r="T14" s="74">
        <v>174.58</v>
      </c>
      <c r="U14" s="74">
        <v>173.2</v>
      </c>
      <c r="V14" s="74">
        <v>171.79</v>
      </c>
      <c r="W14" s="74">
        <v>170.5</v>
      </c>
      <c r="X14" s="74">
        <v>169.33</v>
      </c>
      <c r="Y14" s="74">
        <v>168.13</v>
      </c>
      <c r="Z14" s="74">
        <v>166.96</v>
      </c>
      <c r="AA14" s="74">
        <v>165.93</v>
      </c>
      <c r="AB14" s="74">
        <v>164.85</v>
      </c>
      <c r="AC14" s="74">
        <v>163.65</v>
      </c>
      <c r="AD14" s="74">
        <v>162.54</v>
      </c>
      <c r="AE14" s="74">
        <v>161.38999999999999</v>
      </c>
      <c r="AF14" s="74">
        <v>160.26</v>
      </c>
      <c r="AG14" s="74">
        <v>159.16</v>
      </c>
      <c r="AH14" s="74">
        <v>158.11000000000001</v>
      </c>
      <c r="AI14" s="74">
        <v>157.16999999999999</v>
      </c>
      <c r="AJ14" s="74">
        <v>156.30000000000001</v>
      </c>
      <c r="AK14" s="74">
        <v>155.57</v>
      </c>
    </row>
    <row r="16" spans="1:37" ht="18.5" x14ac:dyDescent="0.45">
      <c r="A16" s="75" t="s">
        <v>46</v>
      </c>
    </row>
    <row r="17" spans="1:37" x14ac:dyDescent="0.35">
      <c r="A17" s="74" t="s">
        <v>647</v>
      </c>
      <c r="B17" s="74" t="s">
        <v>646</v>
      </c>
      <c r="C17" s="74" t="s">
        <v>645</v>
      </c>
      <c r="D17" s="74" t="s">
        <v>644</v>
      </c>
      <c r="E17" s="74" t="s">
        <v>643</v>
      </c>
      <c r="F17" s="74" t="s">
        <v>642</v>
      </c>
      <c r="G17" s="74" t="s">
        <v>641</v>
      </c>
      <c r="H17" s="74" t="s">
        <v>640</v>
      </c>
      <c r="I17" s="74" t="s">
        <v>639</v>
      </c>
      <c r="J17" s="74" t="s">
        <v>638</v>
      </c>
      <c r="K17" s="74" t="s">
        <v>637</v>
      </c>
      <c r="L17" s="74" t="s">
        <v>636</v>
      </c>
      <c r="M17" s="74" t="s">
        <v>635</v>
      </c>
      <c r="N17" s="74" t="s">
        <v>634</v>
      </c>
      <c r="O17" s="74" t="s">
        <v>633</v>
      </c>
      <c r="P17" s="74" t="s">
        <v>632</v>
      </c>
      <c r="Q17" s="74" t="s">
        <v>631</v>
      </c>
      <c r="R17" s="74" t="s">
        <v>630</v>
      </c>
      <c r="S17" s="74" t="s">
        <v>629</v>
      </c>
      <c r="T17" s="74" t="s">
        <v>628</v>
      </c>
      <c r="U17" s="74" t="s">
        <v>627</v>
      </c>
      <c r="V17" s="74" t="s">
        <v>626</v>
      </c>
      <c r="W17" s="74" t="s">
        <v>625</v>
      </c>
      <c r="X17" s="74" t="s">
        <v>624</v>
      </c>
      <c r="Y17" s="74" t="s">
        <v>623</v>
      </c>
      <c r="Z17" s="74" t="s">
        <v>622</v>
      </c>
      <c r="AA17" s="74" t="s">
        <v>621</v>
      </c>
      <c r="AB17" s="74" t="s">
        <v>620</v>
      </c>
      <c r="AC17" s="74" t="s">
        <v>619</v>
      </c>
      <c r="AD17" s="74" t="s">
        <v>618</v>
      </c>
      <c r="AE17" s="74" t="s">
        <v>617</v>
      </c>
      <c r="AF17" s="74" t="s">
        <v>616</v>
      </c>
      <c r="AG17" s="74" t="s">
        <v>615</v>
      </c>
      <c r="AH17" s="74" t="s">
        <v>614</v>
      </c>
      <c r="AI17" s="74" t="s">
        <v>613</v>
      </c>
      <c r="AJ17" s="74" t="s">
        <v>612</v>
      </c>
      <c r="AK17" s="74" t="s">
        <v>611</v>
      </c>
    </row>
    <row r="18" spans="1:37" x14ac:dyDescent="0.35">
      <c r="A18" s="74" t="s">
        <v>19</v>
      </c>
      <c r="B18" s="74">
        <v>1496.16</v>
      </c>
      <c r="C18" s="74">
        <v>1443.35</v>
      </c>
      <c r="D18" s="74">
        <v>1562.29</v>
      </c>
      <c r="E18" s="74">
        <v>1566.33</v>
      </c>
      <c r="F18" s="74">
        <v>1482.01</v>
      </c>
      <c r="G18" s="74">
        <v>1436.96</v>
      </c>
      <c r="H18" s="74">
        <v>1526.37</v>
      </c>
      <c r="I18" s="74">
        <v>1458.88</v>
      </c>
      <c r="J18" s="74">
        <v>1526.31</v>
      </c>
      <c r="K18" s="74">
        <v>1512.71</v>
      </c>
      <c r="L18" s="74">
        <v>1525.4</v>
      </c>
      <c r="M18" s="74">
        <v>1535.99</v>
      </c>
      <c r="N18" s="74">
        <v>1544.57</v>
      </c>
      <c r="O18" s="74">
        <v>1551.74</v>
      </c>
      <c r="P18" s="74">
        <v>1558.02</v>
      </c>
      <c r="Q18" s="74">
        <v>1564.48</v>
      </c>
      <c r="R18" s="74">
        <v>1570.6</v>
      </c>
      <c r="S18" s="74">
        <v>1576.35</v>
      </c>
      <c r="T18" s="74">
        <v>1581.72</v>
      </c>
      <c r="U18" s="74">
        <v>1586.82</v>
      </c>
      <c r="V18" s="74">
        <v>1591.66</v>
      </c>
      <c r="W18" s="74">
        <v>1596.24</v>
      </c>
      <c r="X18" s="74">
        <v>1600.52</v>
      </c>
      <c r="Y18" s="74">
        <v>1604.53</v>
      </c>
      <c r="Z18" s="74">
        <v>1608.23</v>
      </c>
      <c r="AA18" s="74">
        <v>1611.67</v>
      </c>
      <c r="AB18" s="74">
        <v>1614.9</v>
      </c>
      <c r="AC18" s="74">
        <v>1617.86</v>
      </c>
      <c r="AD18" s="74">
        <v>1620.65</v>
      </c>
      <c r="AE18" s="74">
        <v>1623.23</v>
      </c>
      <c r="AF18" s="74">
        <v>1625.61</v>
      </c>
      <c r="AG18" s="74">
        <v>1627.82</v>
      </c>
      <c r="AH18" s="74">
        <v>1629.87</v>
      </c>
      <c r="AI18" s="74">
        <v>1631.73</v>
      </c>
      <c r="AJ18" s="74">
        <v>1633.4</v>
      </c>
      <c r="AK18" s="74">
        <v>1634.94</v>
      </c>
    </row>
    <row r="19" spans="1:37" x14ac:dyDescent="0.35">
      <c r="A19" s="74" t="s">
        <v>24</v>
      </c>
      <c r="B19" s="74">
        <v>543.54999999999995</v>
      </c>
      <c r="C19" s="74">
        <v>530.35</v>
      </c>
      <c r="D19" s="74">
        <v>568.24</v>
      </c>
      <c r="E19" s="74">
        <v>576.16999999999996</v>
      </c>
      <c r="F19" s="74">
        <v>533.87</v>
      </c>
      <c r="G19" s="74">
        <v>528.48</v>
      </c>
      <c r="H19" s="74">
        <v>550.91</v>
      </c>
      <c r="I19" s="74">
        <v>544.47</v>
      </c>
      <c r="J19" s="74">
        <v>566.4</v>
      </c>
      <c r="K19" s="74">
        <v>565.42999999999995</v>
      </c>
      <c r="L19" s="74">
        <v>567.91999999999996</v>
      </c>
      <c r="M19" s="74">
        <v>570.41</v>
      </c>
      <c r="N19" s="74">
        <v>572.82000000000005</v>
      </c>
      <c r="O19" s="74">
        <v>575.02</v>
      </c>
      <c r="P19" s="74">
        <v>577.15</v>
      </c>
      <c r="Q19" s="74">
        <v>579.25</v>
      </c>
      <c r="R19" s="74">
        <v>581.52</v>
      </c>
      <c r="S19" s="74">
        <v>583.85</v>
      </c>
      <c r="T19" s="74">
        <v>586.22</v>
      </c>
      <c r="U19" s="74">
        <v>588.64</v>
      </c>
      <c r="V19" s="74">
        <v>591.1</v>
      </c>
      <c r="W19" s="74">
        <v>593.61</v>
      </c>
      <c r="X19" s="74">
        <v>596.15</v>
      </c>
      <c r="Y19" s="74">
        <v>598.74</v>
      </c>
      <c r="Z19" s="74">
        <v>601.33000000000004</v>
      </c>
      <c r="AA19" s="74">
        <v>603.96</v>
      </c>
      <c r="AB19" s="74">
        <v>606.63</v>
      </c>
      <c r="AC19" s="74">
        <v>609.29</v>
      </c>
      <c r="AD19" s="74">
        <v>611.98</v>
      </c>
      <c r="AE19" s="74">
        <v>614.67999999999995</v>
      </c>
      <c r="AF19" s="74">
        <v>617.4</v>
      </c>
      <c r="AG19" s="74">
        <v>620.14</v>
      </c>
      <c r="AH19" s="74">
        <v>622.9</v>
      </c>
      <c r="AI19" s="74">
        <v>625.66</v>
      </c>
      <c r="AJ19" s="74">
        <v>628.41999999999996</v>
      </c>
      <c r="AK19" s="74">
        <v>631.19000000000005</v>
      </c>
    </row>
    <row r="20" spans="1:37" x14ac:dyDescent="0.35">
      <c r="A20" s="74" t="s">
        <v>36</v>
      </c>
      <c r="B20" s="74">
        <v>646.6</v>
      </c>
      <c r="C20" s="74">
        <v>618.73</v>
      </c>
      <c r="D20" s="74">
        <v>686.09</v>
      </c>
      <c r="E20" s="74">
        <v>691.75</v>
      </c>
      <c r="F20" s="74">
        <v>660.38</v>
      </c>
      <c r="G20" s="74">
        <v>615.17999999999995</v>
      </c>
      <c r="H20" s="74">
        <v>682.21</v>
      </c>
      <c r="I20" s="74">
        <v>632.14</v>
      </c>
      <c r="J20" s="74">
        <v>685.28</v>
      </c>
      <c r="K20" s="74">
        <v>682.89</v>
      </c>
      <c r="L20" s="74">
        <v>692.26</v>
      </c>
      <c r="M20" s="74">
        <v>700.4</v>
      </c>
      <c r="N20" s="74">
        <v>707.16</v>
      </c>
      <c r="O20" s="74">
        <v>713.13</v>
      </c>
      <c r="P20" s="74">
        <v>718.51</v>
      </c>
      <c r="Q20" s="74">
        <v>723.85</v>
      </c>
      <c r="R20" s="74">
        <v>728.9</v>
      </c>
      <c r="S20" s="74">
        <v>733.69</v>
      </c>
      <c r="T20" s="74">
        <v>738.23</v>
      </c>
      <c r="U20" s="74">
        <v>742.59</v>
      </c>
      <c r="V20" s="74">
        <v>746.78</v>
      </c>
      <c r="W20" s="74">
        <v>750.76</v>
      </c>
      <c r="X20" s="74">
        <v>754.54</v>
      </c>
      <c r="Y20" s="74">
        <v>758.12</v>
      </c>
      <c r="Z20" s="74">
        <v>761.49</v>
      </c>
      <c r="AA20" s="74">
        <v>764.66</v>
      </c>
      <c r="AB20" s="74">
        <v>767.62</v>
      </c>
      <c r="AC20" s="74">
        <v>770.36</v>
      </c>
      <c r="AD20" s="74">
        <v>772.92</v>
      </c>
      <c r="AE20" s="74">
        <v>775.29</v>
      </c>
      <c r="AF20" s="74">
        <v>777.48</v>
      </c>
      <c r="AG20" s="74">
        <v>779.48</v>
      </c>
      <c r="AH20" s="74">
        <v>781.32</v>
      </c>
      <c r="AI20" s="74">
        <v>782.98</v>
      </c>
      <c r="AJ20" s="74">
        <v>784.48</v>
      </c>
      <c r="AK20" s="74">
        <v>785.83</v>
      </c>
    </row>
    <row r="21" spans="1:37" x14ac:dyDescent="0.35">
      <c r="A21" s="74" t="s">
        <v>655</v>
      </c>
      <c r="B21" s="74">
        <v>139.66</v>
      </c>
      <c r="C21" s="74">
        <v>131.38999999999999</v>
      </c>
      <c r="D21" s="74">
        <v>144.32</v>
      </c>
      <c r="E21" s="74">
        <v>131.85</v>
      </c>
      <c r="F21" s="74">
        <v>126.44</v>
      </c>
      <c r="G21" s="74">
        <v>120.68</v>
      </c>
      <c r="H21" s="74">
        <v>119.09</v>
      </c>
      <c r="I21" s="74">
        <v>106.1</v>
      </c>
      <c r="J21" s="74">
        <v>91.57</v>
      </c>
      <c r="K21" s="74">
        <v>87.46</v>
      </c>
      <c r="L21" s="74">
        <v>86.07</v>
      </c>
      <c r="M21" s="74">
        <v>84.69</v>
      </c>
      <c r="N21" s="74">
        <v>83.23</v>
      </c>
      <c r="O21" s="74">
        <v>81.739999999999995</v>
      </c>
      <c r="P21" s="74">
        <v>80.2</v>
      </c>
      <c r="Q21" s="74">
        <v>78.53</v>
      </c>
      <c r="R21" s="74">
        <v>76.84</v>
      </c>
      <c r="S21" s="74">
        <v>75.150000000000006</v>
      </c>
      <c r="T21" s="74">
        <v>73.459999999999994</v>
      </c>
      <c r="U21" s="74">
        <v>71.760000000000005</v>
      </c>
      <c r="V21" s="74">
        <v>70.08</v>
      </c>
      <c r="W21" s="74">
        <v>68.42</v>
      </c>
      <c r="X21" s="74">
        <v>66.760000000000005</v>
      </c>
      <c r="Y21" s="74">
        <v>65.12</v>
      </c>
      <c r="Z21" s="74">
        <v>63.51</v>
      </c>
      <c r="AA21" s="74">
        <v>61.93</v>
      </c>
      <c r="AB21" s="74">
        <v>60.37</v>
      </c>
      <c r="AC21" s="74">
        <v>58.85</v>
      </c>
      <c r="AD21" s="74">
        <v>57.36</v>
      </c>
      <c r="AE21" s="74">
        <v>55.9</v>
      </c>
      <c r="AF21" s="74">
        <v>54.48</v>
      </c>
      <c r="AG21" s="74">
        <v>53.09</v>
      </c>
      <c r="AH21" s="74">
        <v>51.74</v>
      </c>
      <c r="AI21" s="74">
        <v>50.43</v>
      </c>
      <c r="AJ21" s="74">
        <v>49.16</v>
      </c>
      <c r="AK21" s="74">
        <v>47.92</v>
      </c>
    </row>
    <row r="22" spans="1:37" x14ac:dyDescent="0.35">
      <c r="A22" s="74" t="s">
        <v>651</v>
      </c>
      <c r="B22" s="74">
        <v>0</v>
      </c>
      <c r="C22" s="74">
        <v>0</v>
      </c>
      <c r="D22" s="74">
        <v>0</v>
      </c>
      <c r="E22" s="74">
        <v>0</v>
      </c>
      <c r="F22" s="74">
        <v>0</v>
      </c>
      <c r="G22" s="74">
        <v>0</v>
      </c>
      <c r="H22" s="74">
        <v>0</v>
      </c>
      <c r="I22" s="74">
        <v>0</v>
      </c>
      <c r="J22" s="74">
        <v>0</v>
      </c>
      <c r="K22" s="74">
        <v>0.22</v>
      </c>
      <c r="L22" s="74">
        <v>0.44</v>
      </c>
      <c r="M22" s="74">
        <v>0.65</v>
      </c>
      <c r="N22" s="74">
        <v>0.86</v>
      </c>
      <c r="O22" s="74">
        <v>1.07</v>
      </c>
      <c r="P22" s="74">
        <v>1.27</v>
      </c>
      <c r="Q22" s="74">
        <v>1.47</v>
      </c>
      <c r="R22" s="74">
        <v>1.67</v>
      </c>
      <c r="S22" s="74">
        <v>1.87</v>
      </c>
      <c r="T22" s="74">
        <v>2.06</v>
      </c>
      <c r="U22" s="74">
        <v>2.25</v>
      </c>
      <c r="V22" s="74">
        <v>2.44</v>
      </c>
      <c r="W22" s="74">
        <v>2.63</v>
      </c>
      <c r="X22" s="74">
        <v>2.81</v>
      </c>
      <c r="Y22" s="74">
        <v>2.99</v>
      </c>
      <c r="Z22" s="74">
        <v>3.17</v>
      </c>
      <c r="AA22" s="74">
        <v>3.34</v>
      </c>
      <c r="AB22" s="74">
        <v>3.51</v>
      </c>
      <c r="AC22" s="74">
        <v>3.67</v>
      </c>
      <c r="AD22" s="74">
        <v>3.83</v>
      </c>
      <c r="AE22" s="74">
        <v>3.99</v>
      </c>
      <c r="AF22" s="74">
        <v>4.1399999999999997</v>
      </c>
      <c r="AG22" s="74">
        <v>4.29</v>
      </c>
      <c r="AH22" s="74">
        <v>4.43</v>
      </c>
      <c r="AI22" s="74">
        <v>4.5599999999999996</v>
      </c>
      <c r="AJ22" s="74">
        <v>4.7</v>
      </c>
      <c r="AK22" s="74">
        <v>4.82</v>
      </c>
    </row>
    <row r="23" spans="1:37" x14ac:dyDescent="0.35">
      <c r="A23" s="74" t="s">
        <v>113</v>
      </c>
      <c r="B23" s="74">
        <v>164.9</v>
      </c>
      <c r="C23" s="74">
        <v>161.5</v>
      </c>
      <c r="D23" s="74">
        <v>162.19999999999999</v>
      </c>
      <c r="E23" s="74">
        <v>165.1</v>
      </c>
      <c r="F23" s="74">
        <v>160</v>
      </c>
      <c r="G23" s="74">
        <v>171.1</v>
      </c>
      <c r="H23" s="74">
        <v>173.2</v>
      </c>
      <c r="I23" s="74">
        <v>175.4</v>
      </c>
      <c r="J23" s="74">
        <v>182.33</v>
      </c>
      <c r="K23" s="74">
        <v>176.03</v>
      </c>
      <c r="L23" s="74">
        <v>178.06</v>
      </c>
      <c r="M23" s="74">
        <v>179.19</v>
      </c>
      <c r="N23" s="74">
        <v>179.87</v>
      </c>
      <c r="O23" s="74">
        <v>180.17</v>
      </c>
      <c r="P23" s="74">
        <v>180.29</v>
      </c>
      <c r="Q23" s="74">
        <v>180.81</v>
      </c>
      <c r="R23" s="74">
        <v>181.12</v>
      </c>
      <c r="S23" s="74">
        <v>181.25</v>
      </c>
      <c r="T23" s="74">
        <v>181.23</v>
      </c>
      <c r="U23" s="74">
        <v>181.07</v>
      </c>
      <c r="V23" s="74">
        <v>180.78</v>
      </c>
      <c r="W23" s="74">
        <v>180.36</v>
      </c>
      <c r="X23" s="74">
        <v>179.8</v>
      </c>
      <c r="Y23" s="74">
        <v>179.12</v>
      </c>
      <c r="Z23" s="74">
        <v>178.31</v>
      </c>
      <c r="AA23" s="74">
        <v>177.38</v>
      </c>
      <c r="AB23" s="74">
        <v>176.39</v>
      </c>
      <c r="AC23" s="74">
        <v>175.33</v>
      </c>
      <c r="AD23" s="74">
        <v>174.21</v>
      </c>
      <c r="AE23" s="74">
        <v>173.04</v>
      </c>
      <c r="AF23" s="74">
        <v>171.8</v>
      </c>
      <c r="AG23" s="74">
        <v>170.52</v>
      </c>
      <c r="AH23" s="74">
        <v>169.18</v>
      </c>
      <c r="AI23" s="74">
        <v>167.81</v>
      </c>
      <c r="AJ23" s="74">
        <v>166.38</v>
      </c>
      <c r="AK23" s="74">
        <v>164.93</v>
      </c>
    </row>
    <row r="24" spans="1:37" x14ac:dyDescent="0.35">
      <c r="A24" s="74" t="s">
        <v>7</v>
      </c>
      <c r="B24" s="74">
        <v>1.44</v>
      </c>
      <c r="C24" s="74">
        <v>1.39</v>
      </c>
      <c r="D24" s="74">
        <v>1.45</v>
      </c>
      <c r="E24" s="74">
        <v>1.46</v>
      </c>
      <c r="F24" s="74">
        <v>1.31</v>
      </c>
      <c r="G24" s="74">
        <v>1.52</v>
      </c>
      <c r="H24" s="74">
        <v>0.95</v>
      </c>
      <c r="I24" s="74">
        <v>0.77</v>
      </c>
      <c r="J24" s="74">
        <v>0.73</v>
      </c>
      <c r="K24" s="74">
        <v>0.68</v>
      </c>
      <c r="L24" s="74">
        <v>0.67</v>
      </c>
      <c r="M24" s="74">
        <v>0.65</v>
      </c>
      <c r="N24" s="74">
        <v>0.63</v>
      </c>
      <c r="O24" s="74">
        <v>0.61</v>
      </c>
      <c r="P24" s="74">
        <v>0.59</v>
      </c>
      <c r="Q24" s="74">
        <v>0.57999999999999996</v>
      </c>
      <c r="R24" s="74">
        <v>0.56000000000000005</v>
      </c>
      <c r="S24" s="74">
        <v>0.54</v>
      </c>
      <c r="T24" s="74">
        <v>0.52</v>
      </c>
      <c r="U24" s="74">
        <v>0.5</v>
      </c>
      <c r="V24" s="74">
        <v>0.49</v>
      </c>
      <c r="W24" s="74">
        <v>0.47</v>
      </c>
      <c r="X24" s="74">
        <v>0.45</v>
      </c>
      <c r="Y24" s="74">
        <v>0.43</v>
      </c>
      <c r="Z24" s="74">
        <v>0.42</v>
      </c>
      <c r="AA24" s="74">
        <v>0.4</v>
      </c>
      <c r="AB24" s="74">
        <v>0.38</v>
      </c>
      <c r="AC24" s="74">
        <v>0.37</v>
      </c>
      <c r="AD24" s="74">
        <v>0.35</v>
      </c>
      <c r="AE24" s="74">
        <v>0.34</v>
      </c>
      <c r="AF24" s="74">
        <v>0.32</v>
      </c>
      <c r="AG24" s="74">
        <v>0.31</v>
      </c>
      <c r="AH24" s="74">
        <v>0.28999999999999998</v>
      </c>
      <c r="AI24" s="74">
        <v>0.28000000000000003</v>
      </c>
      <c r="AJ24" s="74">
        <v>0.27</v>
      </c>
      <c r="AK24" s="74">
        <v>0.25</v>
      </c>
    </row>
    <row r="26" spans="1:37" ht="18.5" x14ac:dyDescent="0.45">
      <c r="A26" s="75" t="s">
        <v>656</v>
      </c>
    </row>
    <row r="27" spans="1:37" x14ac:dyDescent="0.35">
      <c r="A27" s="74" t="s">
        <v>647</v>
      </c>
      <c r="B27" s="74" t="s">
        <v>646</v>
      </c>
      <c r="C27" s="74" t="s">
        <v>645</v>
      </c>
      <c r="D27" s="74" t="s">
        <v>644</v>
      </c>
      <c r="E27" s="74" t="s">
        <v>643</v>
      </c>
      <c r="F27" s="74" t="s">
        <v>642</v>
      </c>
      <c r="G27" s="74" t="s">
        <v>641</v>
      </c>
      <c r="H27" s="74" t="s">
        <v>640</v>
      </c>
      <c r="I27" s="74" t="s">
        <v>639</v>
      </c>
      <c r="J27" s="74" t="s">
        <v>638</v>
      </c>
      <c r="K27" s="74" t="s">
        <v>637</v>
      </c>
      <c r="L27" s="74" t="s">
        <v>636</v>
      </c>
      <c r="M27" s="74" t="s">
        <v>635</v>
      </c>
      <c r="N27" s="74" t="s">
        <v>634</v>
      </c>
      <c r="O27" s="74" t="s">
        <v>633</v>
      </c>
      <c r="P27" s="74" t="s">
        <v>632</v>
      </c>
      <c r="Q27" s="74" t="s">
        <v>631</v>
      </c>
      <c r="R27" s="74" t="s">
        <v>630</v>
      </c>
      <c r="S27" s="74" t="s">
        <v>629</v>
      </c>
      <c r="T27" s="74" t="s">
        <v>628</v>
      </c>
      <c r="U27" s="74" t="s">
        <v>627</v>
      </c>
      <c r="V27" s="74" t="s">
        <v>626</v>
      </c>
      <c r="W27" s="74" t="s">
        <v>625</v>
      </c>
      <c r="X27" s="74" t="s">
        <v>624</v>
      </c>
      <c r="Y27" s="74" t="s">
        <v>623</v>
      </c>
      <c r="Z27" s="74" t="s">
        <v>622</v>
      </c>
      <c r="AA27" s="74" t="s">
        <v>621</v>
      </c>
      <c r="AB27" s="74" t="s">
        <v>620</v>
      </c>
      <c r="AC27" s="74" t="s">
        <v>619</v>
      </c>
      <c r="AD27" s="74" t="s">
        <v>618</v>
      </c>
      <c r="AE27" s="74" t="s">
        <v>617</v>
      </c>
      <c r="AF27" s="74" t="s">
        <v>616</v>
      </c>
      <c r="AG27" s="74" t="s">
        <v>615</v>
      </c>
      <c r="AH27" s="74" t="s">
        <v>614</v>
      </c>
      <c r="AI27" s="74" t="s">
        <v>613</v>
      </c>
      <c r="AJ27" s="74" t="s">
        <v>612</v>
      </c>
      <c r="AK27" s="74" t="s">
        <v>611</v>
      </c>
    </row>
    <row r="28" spans="1:37" x14ac:dyDescent="0.35">
      <c r="A28" s="74" t="s">
        <v>19</v>
      </c>
      <c r="B28" s="74">
        <v>1427.3</v>
      </c>
      <c r="C28" s="74">
        <v>1355.24</v>
      </c>
      <c r="D28" s="74">
        <v>1399.46</v>
      </c>
      <c r="E28" s="74">
        <v>1424.67</v>
      </c>
      <c r="F28" s="74">
        <v>1352.25</v>
      </c>
      <c r="G28" s="74">
        <v>1339.37</v>
      </c>
      <c r="H28" s="74">
        <v>1380.35</v>
      </c>
      <c r="I28" s="74">
        <v>1455.48</v>
      </c>
      <c r="J28" s="74">
        <v>1457</v>
      </c>
      <c r="K28" s="74">
        <v>1459.07</v>
      </c>
      <c r="L28" s="74">
        <v>1489.84</v>
      </c>
      <c r="M28" s="74">
        <v>1513.69</v>
      </c>
      <c r="N28" s="74">
        <v>1529.08</v>
      </c>
      <c r="O28" s="74">
        <v>1545.63</v>
      </c>
      <c r="P28" s="74">
        <v>1570.66</v>
      </c>
      <c r="Q28" s="74">
        <v>1589.02</v>
      </c>
      <c r="R28" s="74">
        <v>1606.85</v>
      </c>
      <c r="S28" s="74">
        <v>1625.41</v>
      </c>
      <c r="T28" s="74">
        <v>1643.93</v>
      </c>
      <c r="U28" s="74">
        <v>1660.93</v>
      </c>
      <c r="V28" s="74">
        <v>1676.36</v>
      </c>
      <c r="W28" s="74">
        <v>1692.58</v>
      </c>
      <c r="X28" s="74">
        <v>1709.44</v>
      </c>
      <c r="Y28" s="74">
        <v>1726.68</v>
      </c>
      <c r="Z28" s="74">
        <v>1744.04</v>
      </c>
      <c r="AA28" s="74">
        <v>1762.75</v>
      </c>
      <c r="AB28" s="74">
        <v>1782.18</v>
      </c>
      <c r="AC28" s="74">
        <v>1801.54</v>
      </c>
      <c r="AD28" s="74">
        <v>1819.92</v>
      </c>
      <c r="AE28" s="74">
        <v>1837.59</v>
      </c>
      <c r="AF28" s="74">
        <v>1854.45</v>
      </c>
      <c r="AG28" s="74">
        <v>1868.48</v>
      </c>
      <c r="AH28" s="74">
        <v>1882.08</v>
      </c>
      <c r="AI28" s="74">
        <v>1894.27</v>
      </c>
      <c r="AJ28" s="74">
        <v>1904.54</v>
      </c>
      <c r="AK28" s="74">
        <v>1914.09</v>
      </c>
    </row>
    <row r="29" spans="1:37" x14ac:dyDescent="0.35">
      <c r="A29" s="74" t="s">
        <v>24</v>
      </c>
      <c r="B29" s="74">
        <v>493.45</v>
      </c>
      <c r="C29" s="74">
        <v>484.99</v>
      </c>
      <c r="D29" s="74">
        <v>537.29</v>
      </c>
      <c r="E29" s="74">
        <v>571.20000000000005</v>
      </c>
      <c r="F29" s="74">
        <v>521.6</v>
      </c>
      <c r="G29" s="74">
        <v>527.45000000000005</v>
      </c>
      <c r="H29" s="74">
        <v>539.65</v>
      </c>
      <c r="I29" s="74">
        <v>548.96</v>
      </c>
      <c r="J29" s="74">
        <v>561.71</v>
      </c>
      <c r="K29" s="74">
        <v>567.99</v>
      </c>
      <c r="L29" s="74">
        <v>574.25</v>
      </c>
      <c r="M29" s="74">
        <v>581.1</v>
      </c>
      <c r="N29" s="74">
        <v>588.57000000000005</v>
      </c>
      <c r="O29" s="74">
        <v>594.75</v>
      </c>
      <c r="P29" s="74">
        <v>607.89</v>
      </c>
      <c r="Q29" s="74">
        <v>613.12</v>
      </c>
      <c r="R29" s="74">
        <v>617.97</v>
      </c>
      <c r="S29" s="74">
        <v>623.88</v>
      </c>
      <c r="T29" s="74">
        <v>631.09</v>
      </c>
      <c r="U29" s="74">
        <v>637.96</v>
      </c>
      <c r="V29" s="74">
        <v>644.57000000000005</v>
      </c>
      <c r="W29" s="74">
        <v>652.13</v>
      </c>
      <c r="X29" s="74">
        <v>660.45</v>
      </c>
      <c r="Y29" s="74">
        <v>669.39</v>
      </c>
      <c r="Z29" s="74">
        <v>678.31</v>
      </c>
      <c r="AA29" s="74">
        <v>687.73</v>
      </c>
      <c r="AB29" s="74">
        <v>697.71</v>
      </c>
      <c r="AC29" s="74">
        <v>707.71</v>
      </c>
      <c r="AD29" s="74">
        <v>716.99</v>
      </c>
      <c r="AE29" s="74">
        <v>726.64</v>
      </c>
      <c r="AF29" s="74">
        <v>736.1</v>
      </c>
      <c r="AG29" s="74">
        <v>743.72</v>
      </c>
      <c r="AH29" s="74">
        <v>751.78</v>
      </c>
      <c r="AI29" s="74">
        <v>759.02</v>
      </c>
      <c r="AJ29" s="74">
        <v>765.01</v>
      </c>
      <c r="AK29" s="74">
        <v>770.71</v>
      </c>
    </row>
    <row r="30" spans="1:37" x14ac:dyDescent="0.35">
      <c r="A30" s="74" t="s">
        <v>36</v>
      </c>
      <c r="B30" s="74">
        <v>702.98</v>
      </c>
      <c r="C30" s="74">
        <v>657.49</v>
      </c>
      <c r="D30" s="74">
        <v>647.79</v>
      </c>
      <c r="E30" s="74">
        <v>643.38</v>
      </c>
      <c r="F30" s="74">
        <v>634.41999999999996</v>
      </c>
      <c r="G30" s="74">
        <v>593.20000000000005</v>
      </c>
      <c r="H30" s="74">
        <v>615.38</v>
      </c>
      <c r="I30" s="74">
        <v>579.39</v>
      </c>
      <c r="J30" s="74">
        <v>625.07000000000005</v>
      </c>
      <c r="K30" s="74">
        <v>631.54999999999995</v>
      </c>
      <c r="L30" s="74">
        <v>656.3</v>
      </c>
      <c r="M30" s="74">
        <v>673.37</v>
      </c>
      <c r="N30" s="74">
        <v>681.93</v>
      </c>
      <c r="O30" s="74">
        <v>693.26</v>
      </c>
      <c r="P30" s="74">
        <v>705.48</v>
      </c>
      <c r="Q30" s="74">
        <v>718.83</v>
      </c>
      <c r="R30" s="74">
        <v>731.86</v>
      </c>
      <c r="S30" s="74">
        <v>744.08</v>
      </c>
      <c r="T30" s="74">
        <v>754.78</v>
      </c>
      <c r="U30" s="74">
        <v>764.04</v>
      </c>
      <c r="V30" s="74">
        <v>771.88</v>
      </c>
      <c r="W30" s="74">
        <v>779.48</v>
      </c>
      <c r="X30" s="74">
        <v>786.82</v>
      </c>
      <c r="Y30" s="74">
        <v>793.86</v>
      </c>
      <c r="Z30" s="74">
        <v>801.08</v>
      </c>
      <c r="AA30" s="74">
        <v>808.99</v>
      </c>
      <c r="AB30" s="74">
        <v>817.07</v>
      </c>
      <c r="AC30" s="74">
        <v>825.1</v>
      </c>
      <c r="AD30" s="74">
        <v>832.81</v>
      </c>
      <c r="AE30" s="74">
        <v>839.6</v>
      </c>
      <c r="AF30" s="74">
        <v>845.79</v>
      </c>
      <c r="AG30" s="74">
        <v>851.21</v>
      </c>
      <c r="AH30" s="74">
        <v>855.94</v>
      </c>
      <c r="AI30" s="74">
        <v>860.2</v>
      </c>
      <c r="AJ30" s="74">
        <v>863.91</v>
      </c>
      <c r="AK30" s="74">
        <v>867.28</v>
      </c>
    </row>
    <row r="31" spans="1:37" x14ac:dyDescent="0.35">
      <c r="A31" s="74" t="s">
        <v>655</v>
      </c>
      <c r="B31" s="74">
        <v>230.35</v>
      </c>
      <c r="C31" s="74">
        <v>212.38</v>
      </c>
      <c r="D31" s="74">
        <v>213.84</v>
      </c>
      <c r="E31" s="74">
        <v>209.52</v>
      </c>
      <c r="F31" s="74">
        <v>196.1</v>
      </c>
      <c r="G31" s="74">
        <v>218.55</v>
      </c>
      <c r="H31" s="74">
        <v>225.11</v>
      </c>
      <c r="I31" s="74">
        <v>326.89999999999998</v>
      </c>
      <c r="J31" s="74">
        <v>269.89999999999998</v>
      </c>
      <c r="K31" s="74">
        <v>258.63</v>
      </c>
      <c r="L31" s="74">
        <v>257.98</v>
      </c>
      <c r="M31" s="74">
        <v>257.44</v>
      </c>
      <c r="N31" s="74">
        <v>256.35000000000002</v>
      </c>
      <c r="O31" s="74">
        <v>254.96</v>
      </c>
      <c r="P31" s="74">
        <v>254.21</v>
      </c>
      <c r="Q31" s="74">
        <v>253.56</v>
      </c>
      <c r="R31" s="74">
        <v>253.13</v>
      </c>
      <c r="S31" s="74">
        <v>253.17</v>
      </c>
      <c r="T31" s="74">
        <v>253.42</v>
      </c>
      <c r="U31" s="74">
        <v>253.93</v>
      </c>
      <c r="V31" s="74">
        <v>254.54</v>
      </c>
      <c r="W31" s="74">
        <v>255.31</v>
      </c>
      <c r="X31" s="74">
        <v>256.22000000000003</v>
      </c>
      <c r="Y31" s="74">
        <v>257.2</v>
      </c>
      <c r="Z31" s="74">
        <v>258.14</v>
      </c>
      <c r="AA31" s="74">
        <v>259.27</v>
      </c>
      <c r="AB31" s="74">
        <v>260.38</v>
      </c>
      <c r="AC31" s="74">
        <v>261.49</v>
      </c>
      <c r="AD31" s="74">
        <v>262.67</v>
      </c>
      <c r="AE31" s="74">
        <v>263.69</v>
      </c>
      <c r="AF31" s="74">
        <v>264.73</v>
      </c>
      <c r="AG31" s="74">
        <v>265.56</v>
      </c>
      <c r="AH31" s="74">
        <v>266.24</v>
      </c>
      <c r="AI31" s="74">
        <v>266.81</v>
      </c>
      <c r="AJ31" s="74">
        <v>267.26</v>
      </c>
      <c r="AK31" s="74">
        <v>267.64</v>
      </c>
    </row>
    <row r="32" spans="1:37" x14ac:dyDescent="0.35">
      <c r="A32" s="74" t="s">
        <v>651</v>
      </c>
      <c r="B32" s="74">
        <v>0</v>
      </c>
      <c r="C32" s="74">
        <v>0</v>
      </c>
      <c r="D32" s="74">
        <v>0</v>
      </c>
      <c r="E32" s="74">
        <v>0</v>
      </c>
      <c r="F32" s="74">
        <v>0</v>
      </c>
      <c r="G32" s="74">
        <v>0</v>
      </c>
      <c r="H32" s="74">
        <v>0</v>
      </c>
      <c r="I32" s="74">
        <v>0</v>
      </c>
      <c r="J32" s="74">
        <v>0</v>
      </c>
      <c r="K32" s="74">
        <v>0.24</v>
      </c>
      <c r="L32" s="74">
        <v>0.28999999999999998</v>
      </c>
      <c r="M32" s="74">
        <v>0.44</v>
      </c>
      <c r="N32" s="74">
        <v>0.59</v>
      </c>
      <c r="O32" s="74">
        <v>0.73</v>
      </c>
      <c r="P32" s="74">
        <v>0.88</v>
      </c>
      <c r="Q32" s="74">
        <v>1.02</v>
      </c>
      <c r="R32" s="74">
        <v>1.1599999999999999</v>
      </c>
      <c r="S32" s="74">
        <v>1.29</v>
      </c>
      <c r="T32" s="74">
        <v>1.42</v>
      </c>
      <c r="U32" s="74">
        <v>1.54</v>
      </c>
      <c r="V32" s="74">
        <v>1.65</v>
      </c>
      <c r="W32" s="74">
        <v>1.76</v>
      </c>
      <c r="X32" s="74">
        <v>1.86</v>
      </c>
      <c r="Y32" s="74">
        <v>1.96</v>
      </c>
      <c r="Z32" s="74">
        <v>2.06</v>
      </c>
      <c r="AA32" s="74">
        <v>2.15</v>
      </c>
      <c r="AB32" s="74">
        <v>2.23</v>
      </c>
      <c r="AC32" s="74">
        <v>2.31</v>
      </c>
      <c r="AD32" s="74">
        <v>2.39</v>
      </c>
      <c r="AE32" s="74">
        <v>2.46</v>
      </c>
      <c r="AF32" s="74">
        <v>2.52</v>
      </c>
      <c r="AG32" s="74">
        <v>2.58</v>
      </c>
      <c r="AH32" s="74">
        <v>2.63</v>
      </c>
      <c r="AI32" s="74">
        <v>2.67</v>
      </c>
      <c r="AJ32" s="74">
        <v>2.71</v>
      </c>
      <c r="AK32" s="74">
        <v>2.75</v>
      </c>
    </row>
    <row r="33" spans="1:37" x14ac:dyDescent="0.35">
      <c r="A33" s="74" t="s">
        <v>113</v>
      </c>
      <c r="B33" s="74">
        <v>0.02</v>
      </c>
      <c r="C33" s="74">
        <v>0.02</v>
      </c>
      <c r="D33" s="74">
        <v>0.04</v>
      </c>
      <c r="E33" s="74">
        <v>0.09</v>
      </c>
      <c r="F33" s="74">
        <v>0.11</v>
      </c>
      <c r="G33" s="74">
        <v>0.16</v>
      </c>
      <c r="H33" s="74">
        <v>0.19</v>
      </c>
      <c r="I33" s="74">
        <v>0.23</v>
      </c>
      <c r="J33" s="74">
        <v>0.27</v>
      </c>
      <c r="K33" s="74">
        <v>0.28000000000000003</v>
      </c>
      <c r="L33" s="74">
        <v>0.28999999999999998</v>
      </c>
      <c r="M33" s="74">
        <v>0.3</v>
      </c>
      <c r="N33" s="74">
        <v>0.31</v>
      </c>
      <c r="O33" s="74">
        <v>0.33</v>
      </c>
      <c r="P33" s="74">
        <v>0.33</v>
      </c>
      <c r="Q33" s="74">
        <v>0.35</v>
      </c>
      <c r="R33" s="74">
        <v>0.36</v>
      </c>
      <c r="S33" s="74">
        <v>0.37</v>
      </c>
      <c r="T33" s="74">
        <v>0.4</v>
      </c>
      <c r="U33" s="74">
        <v>0.43</v>
      </c>
      <c r="V33" s="74">
        <v>0.47</v>
      </c>
      <c r="W33" s="74">
        <v>0.48</v>
      </c>
      <c r="X33" s="74">
        <v>0.48</v>
      </c>
      <c r="Y33" s="74">
        <v>0.48</v>
      </c>
      <c r="Z33" s="74">
        <v>0.48</v>
      </c>
      <c r="AA33" s="74">
        <v>0.48</v>
      </c>
      <c r="AB33" s="74">
        <v>0.48</v>
      </c>
      <c r="AC33" s="74">
        <v>0.47</v>
      </c>
      <c r="AD33" s="74">
        <v>0.47</v>
      </c>
      <c r="AE33" s="74">
        <v>0.47</v>
      </c>
      <c r="AF33" s="74">
        <v>0.46</v>
      </c>
      <c r="AG33" s="74">
        <v>0.46</v>
      </c>
      <c r="AH33" s="74">
        <v>0.45</v>
      </c>
      <c r="AI33" s="74">
        <v>0.44</v>
      </c>
      <c r="AJ33" s="74">
        <v>0.44</v>
      </c>
      <c r="AK33" s="74">
        <v>0.43</v>
      </c>
    </row>
    <row r="34" spans="1:37" x14ac:dyDescent="0.35">
      <c r="A34" s="74" t="s">
        <v>7</v>
      </c>
      <c r="B34" s="74">
        <v>0.49</v>
      </c>
      <c r="C34" s="74">
        <v>0.35</v>
      </c>
      <c r="D34" s="74">
        <v>0.52</v>
      </c>
      <c r="E34" s="74">
        <v>0.48</v>
      </c>
      <c r="F34" s="74">
        <v>0.02</v>
      </c>
      <c r="G34" s="74">
        <v>0.01</v>
      </c>
      <c r="H34" s="74">
        <v>0.02</v>
      </c>
      <c r="I34" s="74">
        <v>0.02</v>
      </c>
      <c r="J34" s="74">
        <v>0.05</v>
      </c>
      <c r="K34" s="74">
        <v>0.39</v>
      </c>
      <c r="L34" s="74">
        <v>0.74</v>
      </c>
      <c r="M34" s="74">
        <v>1.05</v>
      </c>
      <c r="N34" s="74">
        <v>1.34</v>
      </c>
      <c r="O34" s="74">
        <v>1.61</v>
      </c>
      <c r="P34" s="74">
        <v>1.87</v>
      </c>
      <c r="Q34" s="74">
        <v>2.13</v>
      </c>
      <c r="R34" s="74">
        <v>2.38</v>
      </c>
      <c r="S34" s="74">
        <v>2.61</v>
      </c>
      <c r="T34" s="74">
        <v>2.83</v>
      </c>
      <c r="U34" s="74">
        <v>3.04</v>
      </c>
      <c r="V34" s="74">
        <v>3.24</v>
      </c>
      <c r="W34" s="74">
        <v>3.43</v>
      </c>
      <c r="X34" s="74">
        <v>3.62</v>
      </c>
      <c r="Y34" s="74">
        <v>3.79</v>
      </c>
      <c r="Z34" s="74">
        <v>3.97</v>
      </c>
      <c r="AA34" s="74">
        <v>4.1399999999999997</v>
      </c>
      <c r="AB34" s="74">
        <v>4.3</v>
      </c>
      <c r="AC34" s="74">
        <v>4.46</v>
      </c>
      <c r="AD34" s="74">
        <v>4.5999999999999996</v>
      </c>
      <c r="AE34" s="74">
        <v>4.7300000000000004</v>
      </c>
      <c r="AF34" s="74">
        <v>4.8499999999999996</v>
      </c>
      <c r="AG34" s="74">
        <v>4.95</v>
      </c>
      <c r="AH34" s="74">
        <v>5.05</v>
      </c>
      <c r="AI34" s="74">
        <v>5.13</v>
      </c>
      <c r="AJ34" s="74">
        <v>5.21</v>
      </c>
      <c r="AK34" s="74">
        <v>5.28</v>
      </c>
    </row>
    <row r="36" spans="1:37" ht="18.5" x14ac:dyDescent="0.45">
      <c r="A36" s="75" t="s">
        <v>654</v>
      </c>
    </row>
    <row r="37" spans="1:37" x14ac:dyDescent="0.35">
      <c r="A37" s="74" t="s">
        <v>647</v>
      </c>
      <c r="B37" s="74" t="s">
        <v>646</v>
      </c>
      <c r="C37" s="74" t="s">
        <v>645</v>
      </c>
      <c r="D37" s="74" t="s">
        <v>644</v>
      </c>
      <c r="E37" s="74" t="s">
        <v>643</v>
      </c>
      <c r="F37" s="74" t="s">
        <v>642</v>
      </c>
      <c r="G37" s="74" t="s">
        <v>641</v>
      </c>
      <c r="H37" s="74" t="s">
        <v>640</v>
      </c>
      <c r="I37" s="74" t="s">
        <v>639</v>
      </c>
      <c r="J37" s="74" t="s">
        <v>638</v>
      </c>
      <c r="K37" s="74" t="s">
        <v>637</v>
      </c>
      <c r="L37" s="74" t="s">
        <v>636</v>
      </c>
      <c r="M37" s="74" t="s">
        <v>635</v>
      </c>
      <c r="N37" s="74" t="s">
        <v>634</v>
      </c>
      <c r="O37" s="74" t="s">
        <v>633</v>
      </c>
      <c r="P37" s="74" t="s">
        <v>632</v>
      </c>
      <c r="Q37" s="74" t="s">
        <v>631</v>
      </c>
      <c r="R37" s="74" t="s">
        <v>630</v>
      </c>
      <c r="S37" s="74" t="s">
        <v>629</v>
      </c>
      <c r="T37" s="74" t="s">
        <v>628</v>
      </c>
      <c r="U37" s="74" t="s">
        <v>627</v>
      </c>
      <c r="V37" s="74" t="s">
        <v>626</v>
      </c>
      <c r="W37" s="74" t="s">
        <v>625</v>
      </c>
      <c r="X37" s="74" t="s">
        <v>624</v>
      </c>
      <c r="Y37" s="74" t="s">
        <v>623</v>
      </c>
      <c r="Z37" s="74" t="s">
        <v>622</v>
      </c>
      <c r="AA37" s="74" t="s">
        <v>621</v>
      </c>
      <c r="AB37" s="74" t="s">
        <v>620</v>
      </c>
      <c r="AC37" s="74" t="s">
        <v>619</v>
      </c>
      <c r="AD37" s="74" t="s">
        <v>618</v>
      </c>
      <c r="AE37" s="74" t="s">
        <v>617</v>
      </c>
      <c r="AF37" s="74" t="s">
        <v>616</v>
      </c>
      <c r="AG37" s="74" t="s">
        <v>615</v>
      </c>
      <c r="AH37" s="74" t="s">
        <v>614</v>
      </c>
      <c r="AI37" s="74" t="s">
        <v>613</v>
      </c>
      <c r="AJ37" s="74" t="s">
        <v>612</v>
      </c>
      <c r="AK37" s="74" t="s">
        <v>611</v>
      </c>
    </row>
    <row r="38" spans="1:37" x14ac:dyDescent="0.35">
      <c r="A38" s="74" t="s">
        <v>19</v>
      </c>
      <c r="B38" s="74">
        <v>5314.88</v>
      </c>
      <c r="C38" s="74">
        <v>5426.64</v>
      </c>
      <c r="D38" s="74">
        <v>5583.08</v>
      </c>
      <c r="E38" s="74">
        <v>5304.67</v>
      </c>
      <c r="F38" s="74">
        <v>5151.79</v>
      </c>
      <c r="G38" s="74">
        <v>5306.13</v>
      </c>
      <c r="H38" s="74">
        <v>5444.96</v>
      </c>
      <c r="I38" s="74">
        <v>5630.46</v>
      </c>
      <c r="J38" s="74">
        <v>5770.4</v>
      </c>
      <c r="K38" s="74">
        <v>5964.52</v>
      </c>
      <c r="L38" s="74">
        <v>6182.88</v>
      </c>
      <c r="M38" s="74">
        <v>6381.23</v>
      </c>
      <c r="N38" s="74">
        <v>6563.34</v>
      </c>
      <c r="O38" s="74">
        <v>6696.4</v>
      </c>
      <c r="P38" s="74">
        <v>6808.56</v>
      </c>
      <c r="Q38" s="74">
        <v>6873.05</v>
      </c>
      <c r="R38" s="74">
        <v>6926.95</v>
      </c>
      <c r="S38" s="74">
        <v>6989.52</v>
      </c>
      <c r="T38" s="74">
        <v>7082.38</v>
      </c>
      <c r="U38" s="74">
        <v>7153.05</v>
      </c>
      <c r="V38" s="74">
        <v>7201.34</v>
      </c>
      <c r="W38" s="74">
        <v>7237.78</v>
      </c>
      <c r="X38" s="74">
        <v>7280.98</v>
      </c>
      <c r="Y38" s="74">
        <v>7317.39</v>
      </c>
      <c r="Z38" s="74">
        <v>7346.09</v>
      </c>
      <c r="AA38" s="74">
        <v>7372.84</v>
      </c>
      <c r="AB38" s="74">
        <v>7401.09</v>
      </c>
      <c r="AC38" s="74">
        <v>7424.62</v>
      </c>
      <c r="AD38" s="74">
        <v>7440.14</v>
      </c>
      <c r="AE38" s="74">
        <v>7448.7</v>
      </c>
      <c r="AF38" s="74">
        <v>7457.56</v>
      </c>
      <c r="AG38" s="74">
        <v>7465.47</v>
      </c>
      <c r="AH38" s="74">
        <v>7465.23</v>
      </c>
      <c r="AI38" s="74">
        <v>7462.67</v>
      </c>
      <c r="AJ38" s="74">
        <v>7461.07</v>
      </c>
      <c r="AK38" s="74">
        <v>7461.26</v>
      </c>
    </row>
    <row r="39" spans="1:37" x14ac:dyDescent="0.35">
      <c r="A39" s="74" t="s">
        <v>24</v>
      </c>
      <c r="B39" s="74">
        <v>895.42</v>
      </c>
      <c r="C39" s="74">
        <v>891.98</v>
      </c>
      <c r="D39" s="74">
        <v>877.2</v>
      </c>
      <c r="E39" s="74">
        <v>857.25</v>
      </c>
      <c r="F39" s="74">
        <v>787.21</v>
      </c>
      <c r="G39" s="74">
        <v>792.53</v>
      </c>
      <c r="H39" s="74">
        <v>801.54</v>
      </c>
      <c r="I39" s="74">
        <v>794.96</v>
      </c>
      <c r="J39" s="74">
        <v>828.85</v>
      </c>
      <c r="K39" s="74">
        <v>841.85</v>
      </c>
      <c r="L39" s="74">
        <v>852.79</v>
      </c>
      <c r="M39" s="74">
        <v>865.53</v>
      </c>
      <c r="N39" s="74">
        <v>877.63</v>
      </c>
      <c r="O39" s="74">
        <v>884.73</v>
      </c>
      <c r="P39" s="74">
        <v>897.82</v>
      </c>
      <c r="Q39" s="74">
        <v>907.23</v>
      </c>
      <c r="R39" s="74">
        <v>913.88</v>
      </c>
      <c r="S39" s="74">
        <v>920.16</v>
      </c>
      <c r="T39" s="74">
        <v>928.52</v>
      </c>
      <c r="U39" s="74">
        <v>937.35</v>
      </c>
      <c r="V39" s="74">
        <v>945.38</v>
      </c>
      <c r="W39" s="74">
        <v>952.67</v>
      </c>
      <c r="X39" s="74">
        <v>960.75</v>
      </c>
      <c r="Y39" s="74">
        <v>967.76</v>
      </c>
      <c r="Z39" s="74">
        <v>975.33</v>
      </c>
      <c r="AA39" s="74">
        <v>983.31</v>
      </c>
      <c r="AB39" s="74">
        <v>991.35</v>
      </c>
      <c r="AC39" s="74">
        <v>998.72</v>
      </c>
      <c r="AD39" s="74">
        <v>1005.84</v>
      </c>
      <c r="AE39" s="74">
        <v>1012.37</v>
      </c>
      <c r="AF39" s="74">
        <v>1018.88</v>
      </c>
      <c r="AG39" s="74">
        <v>1025.44</v>
      </c>
      <c r="AH39" s="74">
        <v>1031.6300000000001</v>
      </c>
      <c r="AI39" s="74">
        <v>1037.8800000000001</v>
      </c>
      <c r="AJ39" s="74">
        <v>1044.4100000000001</v>
      </c>
      <c r="AK39" s="74">
        <v>1051.44</v>
      </c>
    </row>
    <row r="40" spans="1:37" x14ac:dyDescent="0.35">
      <c r="A40" s="74" t="s">
        <v>653</v>
      </c>
      <c r="B40" s="74">
        <v>625.72</v>
      </c>
      <c r="C40" s="74">
        <v>674.44</v>
      </c>
      <c r="D40" s="74">
        <v>683.64</v>
      </c>
      <c r="E40" s="74">
        <v>647.91999999999996</v>
      </c>
      <c r="F40" s="74">
        <v>580.99</v>
      </c>
      <c r="G40" s="74">
        <v>621.5</v>
      </c>
      <c r="H40" s="74">
        <v>628.14</v>
      </c>
      <c r="I40" s="74">
        <v>666.28</v>
      </c>
      <c r="J40" s="74">
        <v>634.6</v>
      </c>
      <c r="K40" s="74">
        <v>655.09</v>
      </c>
      <c r="L40" s="74">
        <v>679.11</v>
      </c>
      <c r="M40" s="74">
        <v>688.89</v>
      </c>
      <c r="N40" s="74">
        <v>691.51</v>
      </c>
      <c r="O40" s="74">
        <v>726.16</v>
      </c>
      <c r="P40" s="74">
        <v>744.59</v>
      </c>
      <c r="Q40" s="74">
        <v>744.98</v>
      </c>
      <c r="R40" s="74">
        <v>744.99</v>
      </c>
      <c r="S40" s="74">
        <v>744.63</v>
      </c>
      <c r="T40" s="74">
        <v>744.38</v>
      </c>
      <c r="U40" s="74">
        <v>744.28</v>
      </c>
      <c r="V40" s="74">
        <v>743.91</v>
      </c>
      <c r="W40" s="74">
        <v>743.39</v>
      </c>
      <c r="X40" s="74">
        <v>742.92</v>
      </c>
      <c r="Y40" s="74">
        <v>742.38</v>
      </c>
      <c r="Z40" s="74">
        <v>741.87</v>
      </c>
      <c r="AA40" s="74">
        <v>741.52</v>
      </c>
      <c r="AB40" s="74">
        <v>741.17</v>
      </c>
      <c r="AC40" s="74">
        <v>740.78</v>
      </c>
      <c r="AD40" s="74">
        <v>740.42</v>
      </c>
      <c r="AE40" s="74">
        <v>739.97</v>
      </c>
      <c r="AF40" s="74">
        <v>739.5</v>
      </c>
      <c r="AG40" s="74">
        <v>739.05</v>
      </c>
      <c r="AH40" s="74">
        <v>738.64</v>
      </c>
      <c r="AI40" s="74">
        <v>738.3</v>
      </c>
      <c r="AJ40" s="74">
        <v>738.06</v>
      </c>
      <c r="AK40" s="74">
        <v>738.01</v>
      </c>
    </row>
    <row r="41" spans="1:37" x14ac:dyDescent="0.35">
      <c r="A41" s="74" t="s">
        <v>36</v>
      </c>
      <c r="B41" s="74">
        <v>1959.67</v>
      </c>
      <c r="C41" s="74">
        <v>2020.76</v>
      </c>
      <c r="D41" s="74">
        <v>2163.48</v>
      </c>
      <c r="E41" s="74">
        <v>2083.6999999999998</v>
      </c>
      <c r="F41" s="74">
        <v>2125.86</v>
      </c>
      <c r="G41" s="74">
        <v>2183.12</v>
      </c>
      <c r="H41" s="74">
        <v>2290.87</v>
      </c>
      <c r="I41" s="74">
        <v>2486.56</v>
      </c>
      <c r="J41" s="74">
        <v>2640.99</v>
      </c>
      <c r="K41" s="74">
        <v>2817.6</v>
      </c>
      <c r="L41" s="74">
        <v>2989.6</v>
      </c>
      <c r="M41" s="74">
        <v>3137.16</v>
      </c>
      <c r="N41" s="74">
        <v>3278.94</v>
      </c>
      <c r="O41" s="74">
        <v>3352.82</v>
      </c>
      <c r="P41" s="74">
        <v>3415.3</v>
      </c>
      <c r="Q41" s="74">
        <v>3470.33</v>
      </c>
      <c r="R41" s="74">
        <v>3521.16</v>
      </c>
      <c r="S41" s="74">
        <v>3584.25</v>
      </c>
      <c r="T41" s="74">
        <v>3672.55</v>
      </c>
      <c r="U41" s="74">
        <v>3735</v>
      </c>
      <c r="V41" s="74">
        <v>3778.51</v>
      </c>
      <c r="W41" s="74">
        <v>3814.09</v>
      </c>
      <c r="X41" s="74">
        <v>3850.98</v>
      </c>
      <c r="Y41" s="74">
        <v>3882.26</v>
      </c>
      <c r="Z41" s="74">
        <v>3907.12</v>
      </c>
      <c r="AA41" s="74">
        <v>3929.62</v>
      </c>
      <c r="AB41" s="74">
        <v>3952.22</v>
      </c>
      <c r="AC41" s="74">
        <v>3971.69</v>
      </c>
      <c r="AD41" s="74">
        <v>3985.17</v>
      </c>
      <c r="AE41" s="74">
        <v>3994.11</v>
      </c>
      <c r="AF41" s="74">
        <v>4002.61</v>
      </c>
      <c r="AG41" s="74">
        <v>4010</v>
      </c>
      <c r="AH41" s="74">
        <v>4011.48</v>
      </c>
      <c r="AI41" s="74">
        <v>4010.79</v>
      </c>
      <c r="AJ41" s="74">
        <v>4010.08</v>
      </c>
      <c r="AK41" s="74">
        <v>4009.6</v>
      </c>
    </row>
    <row r="42" spans="1:37" x14ac:dyDescent="0.35">
      <c r="A42" s="74" t="s">
        <v>652</v>
      </c>
      <c r="B42" s="74">
        <v>607.59</v>
      </c>
      <c r="C42" s="74">
        <v>612.96</v>
      </c>
      <c r="D42" s="74">
        <v>631.02</v>
      </c>
      <c r="E42" s="74">
        <v>619.20000000000005</v>
      </c>
      <c r="F42" s="74">
        <v>587.54</v>
      </c>
      <c r="G42" s="74">
        <v>671.53</v>
      </c>
      <c r="H42" s="74">
        <v>680.88</v>
      </c>
      <c r="I42" s="74">
        <v>673.88</v>
      </c>
      <c r="J42" s="74">
        <v>645.84</v>
      </c>
      <c r="K42" s="74">
        <v>623.78</v>
      </c>
      <c r="L42" s="74">
        <v>618.19000000000005</v>
      </c>
      <c r="M42" s="74">
        <v>637.15</v>
      </c>
      <c r="N42" s="74">
        <v>652.64</v>
      </c>
      <c r="O42" s="74">
        <v>659.58</v>
      </c>
      <c r="P42" s="74">
        <v>670.14</v>
      </c>
      <c r="Q42" s="74">
        <v>674.98</v>
      </c>
      <c r="R42" s="74">
        <v>678.72</v>
      </c>
      <c r="S42" s="74">
        <v>680.7</v>
      </c>
      <c r="T42" s="74">
        <v>683.29</v>
      </c>
      <c r="U42" s="74">
        <v>687.09</v>
      </c>
      <c r="V42" s="74">
        <v>690.29</v>
      </c>
      <c r="W42" s="74">
        <v>690.86</v>
      </c>
      <c r="X42" s="74">
        <v>693.83</v>
      </c>
      <c r="Y42" s="74">
        <v>696.91</v>
      </c>
      <c r="Z42" s="74">
        <v>699.98</v>
      </c>
      <c r="AA42" s="74">
        <v>703.35</v>
      </c>
      <c r="AB42" s="74">
        <v>706.92</v>
      </c>
      <c r="AC42" s="74">
        <v>709.75</v>
      </c>
      <c r="AD42" s="74">
        <v>712.25</v>
      </c>
      <c r="AE42" s="74">
        <v>713.62</v>
      </c>
      <c r="AF42" s="74">
        <v>714.53</v>
      </c>
      <c r="AG42" s="74">
        <v>715.23</v>
      </c>
      <c r="AH42" s="74">
        <v>715.29</v>
      </c>
      <c r="AI42" s="74">
        <v>715.24</v>
      </c>
      <c r="AJ42" s="74">
        <v>715.61</v>
      </c>
      <c r="AK42" s="74">
        <v>716.51</v>
      </c>
    </row>
    <row r="43" spans="1:37" x14ac:dyDescent="0.35">
      <c r="A43" s="74" t="s">
        <v>651</v>
      </c>
      <c r="B43" s="74">
        <v>0</v>
      </c>
      <c r="C43" s="74">
        <v>0</v>
      </c>
      <c r="D43" s="74">
        <v>0</v>
      </c>
      <c r="E43" s="74">
        <v>0</v>
      </c>
      <c r="F43" s="74">
        <v>0</v>
      </c>
      <c r="G43" s="74">
        <v>0</v>
      </c>
      <c r="H43" s="74">
        <v>0</v>
      </c>
      <c r="I43" s="74">
        <v>0</v>
      </c>
      <c r="J43" s="74">
        <v>0</v>
      </c>
      <c r="K43" s="74">
        <v>0</v>
      </c>
      <c r="L43" s="74">
        <v>0</v>
      </c>
      <c r="M43" s="74">
        <v>0</v>
      </c>
      <c r="N43" s="74">
        <v>0</v>
      </c>
      <c r="O43" s="74">
        <v>0</v>
      </c>
      <c r="P43" s="74">
        <v>0</v>
      </c>
      <c r="Q43" s="74">
        <v>0</v>
      </c>
      <c r="R43" s="74">
        <v>0</v>
      </c>
      <c r="S43" s="74">
        <v>0</v>
      </c>
      <c r="T43" s="74">
        <v>0</v>
      </c>
      <c r="U43" s="74">
        <v>0</v>
      </c>
      <c r="V43" s="74">
        <v>0</v>
      </c>
      <c r="W43" s="74">
        <v>0</v>
      </c>
      <c r="X43" s="74">
        <v>0</v>
      </c>
      <c r="Y43" s="74">
        <v>0</v>
      </c>
      <c r="Z43" s="74">
        <v>0</v>
      </c>
      <c r="AA43" s="74">
        <v>0</v>
      </c>
      <c r="AB43" s="74">
        <v>0</v>
      </c>
      <c r="AC43" s="74">
        <v>0</v>
      </c>
      <c r="AD43" s="74">
        <v>0</v>
      </c>
      <c r="AE43" s="74">
        <v>0</v>
      </c>
      <c r="AF43" s="74">
        <v>0</v>
      </c>
      <c r="AG43" s="74">
        <v>0</v>
      </c>
      <c r="AH43" s="74">
        <v>0</v>
      </c>
      <c r="AI43" s="74">
        <v>0</v>
      </c>
      <c r="AJ43" s="74">
        <v>0</v>
      </c>
      <c r="AK43" s="74">
        <v>0</v>
      </c>
    </row>
    <row r="44" spans="1:37" x14ac:dyDescent="0.35">
      <c r="A44" s="74" t="s">
        <v>650</v>
      </c>
      <c r="B44" s="74">
        <v>468.39</v>
      </c>
      <c r="C44" s="74">
        <v>504.23</v>
      </c>
      <c r="D44" s="74">
        <v>524.41</v>
      </c>
      <c r="E44" s="74">
        <v>471.55</v>
      </c>
      <c r="F44" s="74">
        <v>507.45</v>
      </c>
      <c r="G44" s="74">
        <v>493.55</v>
      </c>
      <c r="H44" s="74">
        <v>499.76</v>
      </c>
      <c r="I44" s="74">
        <v>497.72</v>
      </c>
      <c r="J44" s="74">
        <v>489.1</v>
      </c>
      <c r="K44" s="74">
        <v>489.85</v>
      </c>
      <c r="L44" s="74">
        <v>508.3</v>
      </c>
      <c r="M44" s="74">
        <v>520.1</v>
      </c>
      <c r="N44" s="74">
        <v>533.97</v>
      </c>
      <c r="O44" s="74">
        <v>549.87</v>
      </c>
      <c r="P44" s="74">
        <v>561.91999999999996</v>
      </c>
      <c r="Q44" s="74">
        <v>563.80999999999995</v>
      </c>
      <c r="R44" s="74">
        <v>563.74</v>
      </c>
      <c r="S44" s="74">
        <v>563.11</v>
      </c>
      <c r="T44" s="74">
        <v>563.77</v>
      </c>
      <c r="U44" s="74">
        <v>564.5</v>
      </c>
      <c r="V44" s="74">
        <v>563.36</v>
      </c>
      <c r="W44" s="74">
        <v>562.04999999999995</v>
      </c>
      <c r="X44" s="74">
        <v>561.98</v>
      </c>
      <c r="Y44" s="74">
        <v>561.95000000000005</v>
      </c>
      <c r="Z44" s="74">
        <v>560.16</v>
      </c>
      <c r="AA44" s="74">
        <v>557.73</v>
      </c>
      <c r="AB44" s="74">
        <v>556.63</v>
      </c>
      <c r="AC44" s="74">
        <v>555.76</v>
      </c>
      <c r="AD44" s="74">
        <v>553.38</v>
      </c>
      <c r="AE44" s="74">
        <v>550.54999999999995</v>
      </c>
      <c r="AF44" s="74">
        <v>549.01</v>
      </c>
      <c r="AG44" s="74">
        <v>547.75</v>
      </c>
      <c r="AH44" s="74">
        <v>545.09</v>
      </c>
      <c r="AI44" s="74">
        <v>542.08000000000004</v>
      </c>
      <c r="AJ44" s="74">
        <v>539.04</v>
      </c>
      <c r="AK44" s="74">
        <v>536.01</v>
      </c>
    </row>
    <row r="45" spans="1:37" x14ac:dyDescent="0.35">
      <c r="A45" s="74" t="s">
        <v>113</v>
      </c>
      <c r="B45" s="74">
        <v>479.65</v>
      </c>
      <c r="C45" s="74">
        <v>445.15</v>
      </c>
      <c r="D45" s="74">
        <v>433.63</v>
      </c>
      <c r="E45" s="74">
        <v>367.49</v>
      </c>
      <c r="F45" s="74">
        <v>343.95</v>
      </c>
      <c r="G45" s="74">
        <v>334.63</v>
      </c>
      <c r="H45" s="74">
        <v>330.83</v>
      </c>
      <c r="I45" s="74">
        <v>313.32</v>
      </c>
      <c r="J45" s="74">
        <v>334.22</v>
      </c>
      <c r="K45" s="74">
        <v>337.63</v>
      </c>
      <c r="L45" s="74">
        <v>342.14</v>
      </c>
      <c r="M45" s="74">
        <v>342.57</v>
      </c>
      <c r="N45" s="74">
        <v>342.03</v>
      </c>
      <c r="O45" s="74">
        <v>339.65</v>
      </c>
      <c r="P45" s="74">
        <v>337.32</v>
      </c>
      <c r="Q45" s="74">
        <v>332.67</v>
      </c>
      <c r="R45" s="74">
        <v>328.1</v>
      </c>
      <c r="S45" s="74">
        <v>323.08</v>
      </c>
      <c r="T45" s="74">
        <v>318.64</v>
      </c>
      <c r="U45" s="74">
        <v>315.19</v>
      </c>
      <c r="V45" s="74">
        <v>311.83</v>
      </c>
      <c r="W45" s="74">
        <v>308.12</v>
      </c>
      <c r="X45" s="74">
        <v>305.26</v>
      </c>
      <c r="Y45" s="74">
        <v>302.23</v>
      </c>
      <c r="Z45" s="74">
        <v>299.05</v>
      </c>
      <c r="AA45" s="74">
        <v>295.91000000000003</v>
      </c>
      <c r="AB45" s="74">
        <v>292.63</v>
      </c>
      <c r="AC45" s="74">
        <v>289.08999999999997</v>
      </c>
      <c r="AD45" s="74">
        <v>285.49</v>
      </c>
      <c r="AE45" s="74">
        <v>281.76</v>
      </c>
      <c r="AF45" s="74">
        <v>277.95</v>
      </c>
      <c r="AG45" s="74">
        <v>274.11</v>
      </c>
      <c r="AH45" s="74">
        <v>270.32</v>
      </c>
      <c r="AI45" s="74">
        <v>266.63</v>
      </c>
      <c r="AJ45" s="74">
        <v>263.04000000000002</v>
      </c>
      <c r="AK45" s="74">
        <v>259.66000000000003</v>
      </c>
    </row>
    <row r="46" spans="1:37" x14ac:dyDescent="0.35">
      <c r="A46" s="74" t="s">
        <v>649</v>
      </c>
      <c r="B46" s="74">
        <v>242.96</v>
      </c>
      <c r="C46" s="74">
        <v>243.47</v>
      </c>
      <c r="D46" s="74">
        <v>239.58</v>
      </c>
      <c r="E46" s="74">
        <v>229.11</v>
      </c>
      <c r="F46" s="74">
        <v>181.87</v>
      </c>
      <c r="G46" s="74">
        <v>192.49</v>
      </c>
      <c r="H46" s="74">
        <v>194.55</v>
      </c>
      <c r="I46" s="74">
        <v>178.83</v>
      </c>
      <c r="J46" s="74">
        <v>177.5</v>
      </c>
      <c r="K46" s="74">
        <v>180.84</v>
      </c>
      <c r="L46" s="74">
        <v>176.13</v>
      </c>
      <c r="M46" s="74">
        <v>174.37</v>
      </c>
      <c r="N46" s="74">
        <v>172.29</v>
      </c>
      <c r="O46" s="74">
        <v>170.29</v>
      </c>
      <c r="P46" s="74">
        <v>169.12</v>
      </c>
      <c r="Q46" s="74">
        <v>167.62</v>
      </c>
      <c r="R46" s="74">
        <v>165.77</v>
      </c>
      <c r="S46" s="74">
        <v>163.76</v>
      </c>
      <c r="T46" s="74">
        <v>162.12</v>
      </c>
      <c r="U46" s="74">
        <v>161.16999999999999</v>
      </c>
      <c r="V46" s="74">
        <v>160.13999999999999</v>
      </c>
      <c r="W46" s="74">
        <v>159.19</v>
      </c>
      <c r="X46" s="74">
        <v>158.32</v>
      </c>
      <c r="Y46" s="74">
        <v>157.37</v>
      </c>
      <c r="Z46" s="74">
        <v>156.41999999999999</v>
      </c>
      <c r="AA46" s="74">
        <v>155.57</v>
      </c>
      <c r="AB46" s="74">
        <v>154.65</v>
      </c>
      <c r="AC46" s="74">
        <v>153.58000000000001</v>
      </c>
      <c r="AD46" s="74">
        <v>152.59</v>
      </c>
      <c r="AE46" s="74">
        <v>151.55000000000001</v>
      </c>
      <c r="AF46" s="74">
        <v>150.52000000000001</v>
      </c>
      <c r="AG46" s="74">
        <v>149.51</v>
      </c>
      <c r="AH46" s="74">
        <v>148.55000000000001</v>
      </c>
      <c r="AI46" s="74">
        <v>147.69</v>
      </c>
      <c r="AJ46" s="74">
        <v>146.88999999999999</v>
      </c>
      <c r="AK46" s="74">
        <v>146.22999999999999</v>
      </c>
    </row>
    <row r="47" spans="1:37" x14ac:dyDescent="0.35">
      <c r="A47" s="74" t="s">
        <v>7</v>
      </c>
      <c r="B47" s="74">
        <v>35.49</v>
      </c>
      <c r="C47" s="74">
        <v>33.659999999999997</v>
      </c>
      <c r="D47" s="74">
        <v>30.13</v>
      </c>
      <c r="E47" s="74">
        <v>28.45</v>
      </c>
      <c r="F47" s="74">
        <v>36.93</v>
      </c>
      <c r="G47" s="74">
        <v>16.79</v>
      </c>
      <c r="H47" s="74">
        <v>18.399999999999999</v>
      </c>
      <c r="I47" s="74">
        <v>18.91</v>
      </c>
      <c r="J47" s="74">
        <v>19.29</v>
      </c>
      <c r="K47" s="74">
        <v>17.88</v>
      </c>
      <c r="L47" s="74">
        <v>16.62</v>
      </c>
      <c r="M47" s="74">
        <v>15.45</v>
      </c>
      <c r="N47" s="74">
        <v>14.34</v>
      </c>
      <c r="O47" s="74">
        <v>13.3</v>
      </c>
      <c r="P47" s="74">
        <v>12.34</v>
      </c>
      <c r="Q47" s="74">
        <v>11.42</v>
      </c>
      <c r="R47" s="74">
        <v>10.58</v>
      </c>
      <c r="S47" s="74">
        <v>9.81</v>
      </c>
      <c r="T47" s="74">
        <v>9.1199999999999992</v>
      </c>
      <c r="U47" s="74">
        <v>8.49</v>
      </c>
      <c r="V47" s="74">
        <v>7.92</v>
      </c>
      <c r="W47" s="74">
        <v>7.41</v>
      </c>
      <c r="X47" s="74">
        <v>6.95</v>
      </c>
      <c r="Y47" s="74">
        <v>6.53</v>
      </c>
      <c r="Z47" s="74">
        <v>6.16</v>
      </c>
      <c r="AA47" s="74">
        <v>5.83</v>
      </c>
      <c r="AB47" s="74">
        <v>5.52</v>
      </c>
      <c r="AC47" s="74">
        <v>5.25</v>
      </c>
      <c r="AD47" s="74">
        <v>5</v>
      </c>
      <c r="AE47" s="74">
        <v>4.7699999999999996</v>
      </c>
      <c r="AF47" s="74">
        <v>4.57</v>
      </c>
      <c r="AG47" s="74">
        <v>4.38</v>
      </c>
      <c r="AH47" s="74">
        <v>4.22</v>
      </c>
      <c r="AI47" s="74">
        <v>4.07</v>
      </c>
      <c r="AJ47" s="74">
        <v>3.93</v>
      </c>
      <c r="AK47" s="74">
        <v>3.81</v>
      </c>
    </row>
    <row r="49" spans="1:37" ht="18.5" x14ac:dyDescent="0.45">
      <c r="A49" s="75" t="s">
        <v>648</v>
      </c>
    </row>
    <row r="50" spans="1:37" x14ac:dyDescent="0.35">
      <c r="A50" s="74" t="s">
        <v>647</v>
      </c>
      <c r="B50" s="74" t="s">
        <v>646</v>
      </c>
      <c r="C50" s="74" t="s">
        <v>645</v>
      </c>
      <c r="D50" s="74" t="s">
        <v>644</v>
      </c>
      <c r="E50" s="74" t="s">
        <v>643</v>
      </c>
      <c r="F50" s="74" t="s">
        <v>642</v>
      </c>
      <c r="G50" s="74" t="s">
        <v>641</v>
      </c>
      <c r="H50" s="74" t="s">
        <v>640</v>
      </c>
      <c r="I50" s="74" t="s">
        <v>639</v>
      </c>
      <c r="J50" s="74" t="s">
        <v>638</v>
      </c>
      <c r="K50" s="74" t="s">
        <v>637</v>
      </c>
      <c r="L50" s="74" t="s">
        <v>636</v>
      </c>
      <c r="M50" s="74" t="s">
        <v>635</v>
      </c>
      <c r="N50" s="74" t="s">
        <v>634</v>
      </c>
      <c r="O50" s="74" t="s">
        <v>633</v>
      </c>
      <c r="P50" s="74" t="s">
        <v>632</v>
      </c>
      <c r="Q50" s="74" t="s">
        <v>631</v>
      </c>
      <c r="R50" s="74" t="s">
        <v>630</v>
      </c>
      <c r="S50" s="74" t="s">
        <v>629</v>
      </c>
      <c r="T50" s="74" t="s">
        <v>628</v>
      </c>
      <c r="U50" s="74" t="s">
        <v>627</v>
      </c>
      <c r="V50" s="74" t="s">
        <v>626</v>
      </c>
      <c r="W50" s="74" t="s">
        <v>625</v>
      </c>
      <c r="X50" s="74" t="s">
        <v>624</v>
      </c>
      <c r="Y50" s="74" t="s">
        <v>623</v>
      </c>
      <c r="Z50" s="74" t="s">
        <v>622</v>
      </c>
      <c r="AA50" s="74" t="s">
        <v>621</v>
      </c>
      <c r="AB50" s="74" t="s">
        <v>620</v>
      </c>
      <c r="AC50" s="74" t="s">
        <v>619</v>
      </c>
      <c r="AD50" s="74" t="s">
        <v>618</v>
      </c>
      <c r="AE50" s="74" t="s">
        <v>617</v>
      </c>
      <c r="AF50" s="74" t="s">
        <v>616</v>
      </c>
      <c r="AG50" s="74" t="s">
        <v>615</v>
      </c>
      <c r="AH50" s="74" t="s">
        <v>614</v>
      </c>
      <c r="AI50" s="74" t="s">
        <v>613</v>
      </c>
      <c r="AJ50" s="74" t="s">
        <v>612</v>
      </c>
      <c r="AK50" s="74" t="s">
        <v>611</v>
      </c>
    </row>
    <row r="51" spans="1:37" x14ac:dyDescent="0.35">
      <c r="A51" s="74" t="s">
        <v>19</v>
      </c>
      <c r="B51" s="74">
        <v>2490.12</v>
      </c>
      <c r="C51" s="74">
        <v>2472.94</v>
      </c>
      <c r="D51" s="74">
        <v>2567.36</v>
      </c>
      <c r="E51" s="74">
        <v>2557.04</v>
      </c>
      <c r="F51" s="74">
        <v>2523.9299999999998</v>
      </c>
      <c r="G51" s="74">
        <v>2636.94</v>
      </c>
      <c r="H51" s="74">
        <v>2635.45</v>
      </c>
      <c r="I51" s="74">
        <v>2624.13</v>
      </c>
      <c r="J51" s="74">
        <v>2653.21</v>
      </c>
      <c r="K51" s="74">
        <v>2689.69</v>
      </c>
      <c r="L51" s="74">
        <v>2732.14</v>
      </c>
      <c r="M51" s="74">
        <v>2764.63</v>
      </c>
      <c r="N51" s="74">
        <v>2782.69</v>
      </c>
      <c r="O51" s="74">
        <v>2782.41</v>
      </c>
      <c r="P51" s="74">
        <v>2781.31</v>
      </c>
      <c r="Q51" s="74">
        <v>2781.62</v>
      </c>
      <c r="R51" s="74">
        <v>2783.22</v>
      </c>
      <c r="S51" s="74">
        <v>2779.96</v>
      </c>
      <c r="T51" s="74">
        <v>2774.4</v>
      </c>
      <c r="U51" s="74">
        <v>2770.57</v>
      </c>
      <c r="V51" s="74">
        <v>2769.86</v>
      </c>
      <c r="W51" s="74">
        <v>2768.51</v>
      </c>
      <c r="X51" s="74">
        <v>2772.71</v>
      </c>
      <c r="Y51" s="74">
        <v>2779.16</v>
      </c>
      <c r="Z51" s="74">
        <v>2788.72</v>
      </c>
      <c r="AA51" s="74">
        <v>2800.85</v>
      </c>
      <c r="AB51" s="74">
        <v>2813.73</v>
      </c>
      <c r="AC51" s="74">
        <v>2824.3</v>
      </c>
      <c r="AD51" s="74">
        <v>2834.01</v>
      </c>
      <c r="AE51" s="74">
        <v>2841.45</v>
      </c>
      <c r="AF51" s="74">
        <v>2846.68</v>
      </c>
      <c r="AG51" s="74">
        <v>2849.83</v>
      </c>
      <c r="AH51" s="74">
        <v>2851.52</v>
      </c>
      <c r="AI51" s="74">
        <v>2852.85</v>
      </c>
      <c r="AJ51" s="74">
        <v>2854.52</v>
      </c>
      <c r="AK51" s="74">
        <v>2857.66</v>
      </c>
    </row>
    <row r="52" spans="1:37" x14ac:dyDescent="0.35">
      <c r="A52" s="74" t="s">
        <v>610</v>
      </c>
      <c r="B52" s="74">
        <v>3.53</v>
      </c>
      <c r="C52" s="74">
        <v>3.5</v>
      </c>
      <c r="D52" s="74">
        <v>2.48</v>
      </c>
      <c r="E52" s="74">
        <v>2.31</v>
      </c>
      <c r="F52" s="74">
        <v>2.37</v>
      </c>
      <c r="G52" s="74">
        <v>2.52</v>
      </c>
      <c r="H52" s="74">
        <v>2.62</v>
      </c>
      <c r="I52" s="74">
        <v>3.85</v>
      </c>
      <c r="J52" s="74">
        <v>4.22</v>
      </c>
      <c r="K52" s="74">
        <v>4.3600000000000003</v>
      </c>
      <c r="L52" s="74">
        <v>4.54</v>
      </c>
      <c r="M52" s="74">
        <v>4.66</v>
      </c>
      <c r="N52" s="74">
        <v>4.74</v>
      </c>
      <c r="O52" s="74">
        <v>4.7699999999999996</v>
      </c>
      <c r="P52" s="74">
        <v>4.79</v>
      </c>
      <c r="Q52" s="74">
        <v>4.8</v>
      </c>
      <c r="R52" s="74">
        <v>4.83</v>
      </c>
      <c r="S52" s="74">
        <v>4.8499999999999996</v>
      </c>
      <c r="T52" s="74">
        <v>4.88</v>
      </c>
      <c r="U52" s="74">
        <v>4.9000000000000004</v>
      </c>
      <c r="V52" s="74">
        <v>4.95</v>
      </c>
      <c r="W52" s="74">
        <v>5.03</v>
      </c>
      <c r="X52" s="74">
        <v>5.16</v>
      </c>
      <c r="Y52" s="74">
        <v>5.33</v>
      </c>
      <c r="Z52" s="74">
        <v>5.53</v>
      </c>
      <c r="AA52" s="74">
        <v>5.78</v>
      </c>
      <c r="AB52" s="74">
        <v>6.06</v>
      </c>
      <c r="AC52" s="74">
        <v>6.37</v>
      </c>
      <c r="AD52" s="74">
        <v>6.7</v>
      </c>
      <c r="AE52" s="74">
        <v>7.06</v>
      </c>
      <c r="AF52" s="74">
        <v>7.46</v>
      </c>
      <c r="AG52" s="74">
        <v>7.91</v>
      </c>
      <c r="AH52" s="74">
        <v>8.41</v>
      </c>
      <c r="AI52" s="74">
        <v>8.98</v>
      </c>
      <c r="AJ52" s="74">
        <v>9.6300000000000008</v>
      </c>
      <c r="AK52" s="74">
        <v>10.38</v>
      </c>
    </row>
    <row r="53" spans="1:37" x14ac:dyDescent="0.35">
      <c r="A53" s="74" t="s">
        <v>609</v>
      </c>
      <c r="B53" s="74">
        <v>10.27</v>
      </c>
      <c r="C53" s="74">
        <v>11.35</v>
      </c>
      <c r="D53" s="74">
        <v>12.06</v>
      </c>
      <c r="E53" s="74">
        <v>12.81</v>
      </c>
      <c r="F53" s="74">
        <v>11.25</v>
      </c>
      <c r="G53" s="74">
        <v>11.18</v>
      </c>
      <c r="H53" s="74">
        <v>12.05</v>
      </c>
      <c r="I53" s="74">
        <v>12.99</v>
      </c>
      <c r="J53" s="74">
        <v>10.42</v>
      </c>
      <c r="K53" s="74">
        <v>9.92</v>
      </c>
      <c r="L53" s="74">
        <v>9.52</v>
      </c>
      <c r="M53" s="74">
        <v>9.08</v>
      </c>
      <c r="N53" s="74">
        <v>8.6300000000000008</v>
      </c>
      <c r="O53" s="74">
        <v>8.17</v>
      </c>
      <c r="P53" s="74">
        <v>7.73</v>
      </c>
      <c r="Q53" s="74">
        <v>7.25</v>
      </c>
      <c r="R53" s="74">
        <v>6.82</v>
      </c>
      <c r="S53" s="74">
        <v>6.41</v>
      </c>
      <c r="T53" s="74">
        <v>6.03</v>
      </c>
      <c r="U53" s="74">
        <v>5.68</v>
      </c>
      <c r="V53" s="74">
        <v>5.35</v>
      </c>
      <c r="W53" s="74">
        <v>5.0599999999999996</v>
      </c>
      <c r="X53" s="74">
        <v>4.82</v>
      </c>
      <c r="Y53" s="74">
        <v>4.5999999999999996</v>
      </c>
      <c r="Z53" s="74">
        <v>4.41</v>
      </c>
      <c r="AA53" s="74">
        <v>4.24</v>
      </c>
      <c r="AB53" s="74">
        <v>4.09</v>
      </c>
      <c r="AC53" s="74">
        <v>3.95</v>
      </c>
      <c r="AD53" s="74">
        <v>3.81</v>
      </c>
      <c r="AE53" s="74">
        <v>3.69</v>
      </c>
      <c r="AF53" s="74">
        <v>3.57</v>
      </c>
      <c r="AG53" s="74">
        <v>3.45</v>
      </c>
      <c r="AH53" s="74">
        <v>3.34</v>
      </c>
      <c r="AI53" s="74">
        <v>3.24</v>
      </c>
      <c r="AJ53" s="74">
        <v>3.14</v>
      </c>
      <c r="AK53" s="74">
        <v>3.04</v>
      </c>
    </row>
    <row r="54" spans="1:37" x14ac:dyDescent="0.35">
      <c r="A54" s="74" t="s">
        <v>36</v>
      </c>
      <c r="B54" s="74">
        <v>1.72</v>
      </c>
      <c r="C54" s="74">
        <v>1.75</v>
      </c>
      <c r="D54" s="74">
        <v>1.76</v>
      </c>
      <c r="E54" s="74">
        <v>1.75</v>
      </c>
      <c r="F54" s="74">
        <v>1.71</v>
      </c>
      <c r="G54" s="74">
        <v>1.66</v>
      </c>
      <c r="H54" s="74">
        <v>1.31</v>
      </c>
      <c r="I54" s="74">
        <v>1.46</v>
      </c>
      <c r="J54" s="74">
        <v>1.2</v>
      </c>
      <c r="K54" s="74">
        <v>2.94</v>
      </c>
      <c r="L54" s="74">
        <v>5.13</v>
      </c>
      <c r="M54" s="74">
        <v>8.18</v>
      </c>
      <c r="N54" s="74">
        <v>11.33</v>
      </c>
      <c r="O54" s="74">
        <v>14.18</v>
      </c>
      <c r="P54" s="74">
        <v>17.14</v>
      </c>
      <c r="Q54" s="74">
        <v>20.58</v>
      </c>
      <c r="R54" s="74">
        <v>24.16</v>
      </c>
      <c r="S54" s="74">
        <v>32.590000000000003</v>
      </c>
      <c r="T54" s="74">
        <v>36.39</v>
      </c>
      <c r="U54" s="74">
        <v>40.51</v>
      </c>
      <c r="V54" s="74">
        <v>44.74</v>
      </c>
      <c r="W54" s="74">
        <v>49.03</v>
      </c>
      <c r="X54" s="74">
        <v>53.55</v>
      </c>
      <c r="Y54" s="74">
        <v>63.06</v>
      </c>
      <c r="Z54" s="74">
        <v>67.98</v>
      </c>
      <c r="AA54" s="74">
        <v>73.150000000000006</v>
      </c>
      <c r="AB54" s="74">
        <v>78.569999999999993</v>
      </c>
      <c r="AC54" s="74">
        <v>93.79</v>
      </c>
      <c r="AD54" s="74">
        <v>99.52</v>
      </c>
      <c r="AE54" s="74">
        <v>105.38</v>
      </c>
      <c r="AF54" s="74">
        <v>111.31</v>
      </c>
      <c r="AG54" s="74">
        <v>127.02</v>
      </c>
      <c r="AH54" s="74">
        <v>133.13999999999999</v>
      </c>
      <c r="AI54" s="74">
        <v>139.52000000000001</v>
      </c>
      <c r="AJ54" s="74">
        <v>146.19999999999999</v>
      </c>
      <c r="AK54" s="74">
        <v>153.28</v>
      </c>
    </row>
    <row r="55" spans="1:37" x14ac:dyDescent="0.35">
      <c r="A55" s="74" t="s">
        <v>608</v>
      </c>
      <c r="B55" s="74">
        <v>11.07</v>
      </c>
      <c r="C55" s="74">
        <v>12.33</v>
      </c>
      <c r="D55" s="74">
        <v>27.56</v>
      </c>
      <c r="E55" s="74">
        <v>37.14</v>
      </c>
      <c r="F55" s="74">
        <v>41.85</v>
      </c>
      <c r="G55" s="74">
        <v>58.08</v>
      </c>
      <c r="H55" s="74">
        <v>85.48</v>
      </c>
      <c r="I55" s="74">
        <v>89.72</v>
      </c>
      <c r="J55" s="74">
        <v>85.55</v>
      </c>
      <c r="K55" s="74">
        <v>89.65</v>
      </c>
      <c r="L55" s="74">
        <v>92.68</v>
      </c>
      <c r="M55" s="74">
        <v>95.36</v>
      </c>
      <c r="N55" s="74">
        <v>97.51</v>
      </c>
      <c r="O55" s="74">
        <v>98.89</v>
      </c>
      <c r="P55" s="74">
        <v>100.25</v>
      </c>
      <c r="Q55" s="74">
        <v>101.7</v>
      </c>
      <c r="R55" s="74">
        <v>101.49</v>
      </c>
      <c r="S55" s="74">
        <v>101.1</v>
      </c>
      <c r="T55" s="74">
        <v>100.68</v>
      </c>
      <c r="U55" s="74">
        <v>100.25</v>
      </c>
      <c r="V55" s="74">
        <v>99.88</v>
      </c>
      <c r="W55" s="74">
        <v>99.6</v>
      </c>
      <c r="X55" s="74">
        <v>99.55</v>
      </c>
      <c r="Y55" s="74">
        <v>99.58</v>
      </c>
      <c r="Z55" s="74">
        <v>99.74</v>
      </c>
      <c r="AA55" s="74">
        <v>99.98</v>
      </c>
      <c r="AB55" s="74">
        <v>100.23</v>
      </c>
      <c r="AC55" s="74">
        <v>100.38</v>
      </c>
      <c r="AD55" s="74">
        <v>100.47</v>
      </c>
      <c r="AE55" s="74">
        <v>100.45</v>
      </c>
      <c r="AF55" s="74">
        <v>100.35</v>
      </c>
      <c r="AG55" s="74">
        <v>100.18</v>
      </c>
      <c r="AH55" s="74">
        <v>99.92</v>
      </c>
      <c r="AI55" s="74">
        <v>99.64</v>
      </c>
      <c r="AJ55" s="74">
        <v>99.34</v>
      </c>
      <c r="AK55" s="74">
        <v>99.07</v>
      </c>
    </row>
    <row r="56" spans="1:37" x14ac:dyDescent="0.35">
      <c r="A56" s="74" t="s">
        <v>607</v>
      </c>
      <c r="B56" s="74">
        <v>256.92</v>
      </c>
      <c r="C56" s="74">
        <v>255.25</v>
      </c>
      <c r="D56" s="74">
        <v>257.83999999999997</v>
      </c>
      <c r="E56" s="74">
        <v>243.21</v>
      </c>
      <c r="F56" s="74">
        <v>222.56</v>
      </c>
      <c r="G56" s="74">
        <v>230.44</v>
      </c>
      <c r="H56" s="74">
        <v>230.5</v>
      </c>
      <c r="I56" s="74">
        <v>231.96</v>
      </c>
      <c r="J56" s="74">
        <v>219.71</v>
      </c>
      <c r="K56" s="74">
        <v>222.91</v>
      </c>
      <c r="L56" s="74">
        <v>228.48</v>
      </c>
      <c r="M56" s="74">
        <v>232.46</v>
      </c>
      <c r="N56" s="74">
        <v>235.29</v>
      </c>
      <c r="O56" s="74">
        <v>237.27</v>
      </c>
      <c r="P56" s="74">
        <v>239.17</v>
      </c>
      <c r="Q56" s="74">
        <v>241.22</v>
      </c>
      <c r="R56" s="74">
        <v>243.07</v>
      </c>
      <c r="S56" s="74">
        <v>244.67</v>
      </c>
      <c r="T56" s="74">
        <v>245.97</v>
      </c>
      <c r="U56" s="74">
        <v>247.48</v>
      </c>
      <c r="V56" s="74">
        <v>249.54</v>
      </c>
      <c r="W56" s="74">
        <v>251.21</v>
      </c>
      <c r="X56" s="74">
        <v>253.26</v>
      </c>
      <c r="Y56" s="74">
        <v>255.4</v>
      </c>
      <c r="Z56" s="74">
        <v>257.79000000000002</v>
      </c>
      <c r="AA56" s="74">
        <v>260.3</v>
      </c>
      <c r="AB56" s="74">
        <v>262.72000000000003</v>
      </c>
      <c r="AC56" s="74">
        <v>264.76</v>
      </c>
      <c r="AD56" s="74">
        <v>266.62</v>
      </c>
      <c r="AE56" s="74">
        <v>268.18</v>
      </c>
      <c r="AF56" s="74">
        <v>269.44</v>
      </c>
      <c r="AG56" s="74">
        <v>270.45999999999998</v>
      </c>
      <c r="AH56" s="74">
        <v>271.22000000000003</v>
      </c>
      <c r="AI56" s="74">
        <v>271.88</v>
      </c>
      <c r="AJ56" s="74">
        <v>272.52999999999997</v>
      </c>
      <c r="AK56" s="74">
        <v>273.29000000000002</v>
      </c>
    </row>
    <row r="57" spans="1:37" x14ac:dyDescent="0.35">
      <c r="A57" s="74" t="s">
        <v>606</v>
      </c>
      <c r="B57" s="74">
        <v>745.36</v>
      </c>
      <c r="C57" s="74">
        <v>740.5</v>
      </c>
      <c r="D57" s="74">
        <v>772.17</v>
      </c>
      <c r="E57" s="74">
        <v>789.1</v>
      </c>
      <c r="F57" s="74">
        <v>749.21</v>
      </c>
      <c r="G57" s="74">
        <v>817.38</v>
      </c>
      <c r="H57" s="74">
        <v>856.67</v>
      </c>
      <c r="I57" s="74">
        <v>837.28</v>
      </c>
      <c r="J57" s="74">
        <v>849.01</v>
      </c>
      <c r="K57" s="74">
        <v>869.25</v>
      </c>
      <c r="L57" s="74">
        <v>881.34</v>
      </c>
      <c r="M57" s="74">
        <v>895.78</v>
      </c>
      <c r="N57" s="74">
        <v>905.71</v>
      </c>
      <c r="O57" s="74">
        <v>909.46</v>
      </c>
      <c r="P57" s="74">
        <v>912.07</v>
      </c>
      <c r="Q57" s="74">
        <v>914.75</v>
      </c>
      <c r="R57" s="74">
        <v>916.81</v>
      </c>
      <c r="S57" s="74">
        <v>912.59</v>
      </c>
      <c r="T57" s="74">
        <v>912.53</v>
      </c>
      <c r="U57" s="74">
        <v>913.9</v>
      </c>
      <c r="V57" s="74">
        <v>916.12</v>
      </c>
      <c r="W57" s="74">
        <v>916.73</v>
      </c>
      <c r="X57" s="74">
        <v>918.32</v>
      </c>
      <c r="Y57" s="74">
        <v>915.54</v>
      </c>
      <c r="Z57" s="74">
        <v>917.89</v>
      </c>
      <c r="AA57" s="74">
        <v>920.78</v>
      </c>
      <c r="AB57" s="74">
        <v>923.87</v>
      </c>
      <c r="AC57" s="74">
        <v>916.7</v>
      </c>
      <c r="AD57" s="74">
        <v>919.01</v>
      </c>
      <c r="AE57" s="74">
        <v>920.84</v>
      </c>
      <c r="AF57" s="74">
        <v>921.82</v>
      </c>
      <c r="AG57" s="74">
        <v>912.1</v>
      </c>
      <c r="AH57" s="74">
        <v>911.89</v>
      </c>
      <c r="AI57" s="74">
        <v>911.54</v>
      </c>
      <c r="AJ57" s="74">
        <v>911.19</v>
      </c>
      <c r="AK57" s="74">
        <v>911.16</v>
      </c>
    </row>
    <row r="58" spans="1:37" x14ac:dyDescent="0.35">
      <c r="A58" s="74" t="s">
        <v>605</v>
      </c>
      <c r="B58" s="74">
        <v>82.96</v>
      </c>
      <c r="C58" s="74">
        <v>68.7</v>
      </c>
      <c r="D58" s="74">
        <v>84.44</v>
      </c>
      <c r="E58" s="74">
        <v>84.9</v>
      </c>
      <c r="F58" s="74">
        <v>86.98</v>
      </c>
      <c r="G58" s="74">
        <v>86.15</v>
      </c>
      <c r="H58" s="74">
        <v>61.18</v>
      </c>
      <c r="I58" s="74">
        <v>66.34</v>
      </c>
      <c r="J58" s="74">
        <v>69.14</v>
      </c>
      <c r="K58" s="74">
        <v>71.25</v>
      </c>
      <c r="L58" s="74">
        <v>73.53</v>
      </c>
      <c r="M58" s="74">
        <v>75.61</v>
      </c>
      <c r="N58" s="74">
        <v>77.38</v>
      </c>
      <c r="O58" s="74">
        <v>79.12</v>
      </c>
      <c r="P58" s="74">
        <v>80.8</v>
      </c>
      <c r="Q58" s="74">
        <v>81.75</v>
      </c>
      <c r="R58" s="74">
        <v>82.51</v>
      </c>
      <c r="S58" s="74">
        <v>83.07</v>
      </c>
      <c r="T58" s="74">
        <v>83.57</v>
      </c>
      <c r="U58" s="74">
        <v>84.04</v>
      </c>
      <c r="V58" s="74">
        <v>84.58</v>
      </c>
      <c r="W58" s="74">
        <v>85.15</v>
      </c>
      <c r="X58" s="74">
        <v>85.78</v>
      </c>
      <c r="Y58" s="74">
        <v>86.44</v>
      </c>
      <c r="Z58" s="74">
        <v>87.13</v>
      </c>
      <c r="AA58" s="74">
        <v>87.84</v>
      </c>
      <c r="AB58" s="74">
        <v>88.45</v>
      </c>
      <c r="AC58" s="74">
        <v>88.91</v>
      </c>
      <c r="AD58" s="74">
        <v>89.26</v>
      </c>
      <c r="AE58" s="74">
        <v>89.47</v>
      </c>
      <c r="AF58" s="74">
        <v>89.58</v>
      </c>
      <c r="AG58" s="74">
        <v>89.61</v>
      </c>
      <c r="AH58" s="74">
        <v>89.58</v>
      </c>
      <c r="AI58" s="74">
        <v>89.5</v>
      </c>
      <c r="AJ58" s="74">
        <v>89.39</v>
      </c>
      <c r="AK58" s="74">
        <v>89.29</v>
      </c>
    </row>
    <row r="59" spans="1:37" x14ac:dyDescent="0.35">
      <c r="A59" s="74" t="s">
        <v>604</v>
      </c>
      <c r="B59" s="74">
        <v>3.31</v>
      </c>
      <c r="C59" s="74">
        <v>3.26</v>
      </c>
      <c r="D59" s="74">
        <v>3.3</v>
      </c>
      <c r="E59" s="74">
        <v>3.08</v>
      </c>
      <c r="F59" s="74">
        <v>2.25</v>
      </c>
      <c r="G59" s="74">
        <v>2.04</v>
      </c>
      <c r="H59" s="74">
        <v>3.05</v>
      </c>
      <c r="I59" s="74">
        <v>3.46</v>
      </c>
      <c r="J59" s="74">
        <v>1.17</v>
      </c>
      <c r="K59" s="74">
        <v>1.2</v>
      </c>
      <c r="L59" s="74">
        <v>1.23</v>
      </c>
      <c r="M59" s="74">
        <v>1.26</v>
      </c>
      <c r="N59" s="74">
        <v>1.28</v>
      </c>
      <c r="O59" s="74">
        <v>1.3</v>
      </c>
      <c r="P59" s="74">
        <v>1.32</v>
      </c>
      <c r="Q59" s="74">
        <v>1.34</v>
      </c>
      <c r="R59" s="74">
        <v>1.37</v>
      </c>
      <c r="S59" s="74">
        <v>1.39</v>
      </c>
      <c r="T59" s="74">
        <v>1.41</v>
      </c>
      <c r="U59" s="74">
        <v>1.43</v>
      </c>
      <c r="V59" s="74">
        <v>1.46</v>
      </c>
      <c r="W59" s="74">
        <v>1.48</v>
      </c>
      <c r="X59" s="74">
        <v>1.51</v>
      </c>
      <c r="Y59" s="74">
        <v>1.54</v>
      </c>
      <c r="Z59" s="74">
        <v>1.58</v>
      </c>
      <c r="AA59" s="74">
        <v>1.61</v>
      </c>
      <c r="AB59" s="74">
        <v>1.64</v>
      </c>
      <c r="AC59" s="74">
        <v>1.68</v>
      </c>
      <c r="AD59" s="74">
        <v>1.71</v>
      </c>
      <c r="AE59" s="74">
        <v>1.74</v>
      </c>
      <c r="AF59" s="74">
        <v>1.77</v>
      </c>
      <c r="AG59" s="74">
        <v>1.79</v>
      </c>
      <c r="AH59" s="74">
        <v>1.82</v>
      </c>
      <c r="AI59" s="74">
        <v>1.84</v>
      </c>
      <c r="AJ59" s="74">
        <v>1.87</v>
      </c>
      <c r="AK59" s="74">
        <v>1.9</v>
      </c>
    </row>
    <row r="60" spans="1:37" x14ac:dyDescent="0.35">
      <c r="A60" s="74" t="s">
        <v>603</v>
      </c>
      <c r="B60" s="74">
        <v>1374.97</v>
      </c>
      <c r="C60" s="74">
        <v>1376.31</v>
      </c>
      <c r="D60" s="74">
        <v>1405.76</v>
      </c>
      <c r="E60" s="74">
        <v>1382.73</v>
      </c>
      <c r="F60" s="74">
        <v>1405.77</v>
      </c>
      <c r="G60" s="74">
        <v>1427.51</v>
      </c>
      <c r="H60" s="74">
        <v>1382.6</v>
      </c>
      <c r="I60" s="74">
        <v>1377.1</v>
      </c>
      <c r="J60" s="74">
        <v>1412.78</v>
      </c>
      <c r="K60" s="74">
        <v>1418.21</v>
      </c>
      <c r="L60" s="74">
        <v>1435.69</v>
      </c>
      <c r="M60" s="74">
        <v>1442.24</v>
      </c>
      <c r="N60" s="74">
        <v>1440.83</v>
      </c>
      <c r="O60" s="74">
        <v>1429.25</v>
      </c>
      <c r="P60" s="74">
        <v>1418.03</v>
      </c>
      <c r="Q60" s="74">
        <v>1408.22</v>
      </c>
      <c r="R60" s="74">
        <v>1402.17</v>
      </c>
      <c r="S60" s="74">
        <v>1393.29</v>
      </c>
      <c r="T60" s="74">
        <v>1382.93</v>
      </c>
      <c r="U60" s="74">
        <v>1372.38</v>
      </c>
      <c r="V60" s="74">
        <v>1363.26</v>
      </c>
      <c r="W60" s="74">
        <v>1355.22</v>
      </c>
      <c r="X60" s="74">
        <v>1350.77</v>
      </c>
      <c r="Y60" s="74">
        <v>1347.67</v>
      </c>
      <c r="Z60" s="74">
        <v>1346.68</v>
      </c>
      <c r="AA60" s="74">
        <v>1347.16</v>
      </c>
      <c r="AB60" s="74">
        <v>1348.1</v>
      </c>
      <c r="AC60" s="74">
        <v>1347.77</v>
      </c>
      <c r="AD60" s="74">
        <v>1346.91</v>
      </c>
      <c r="AE60" s="74">
        <v>1344.65</v>
      </c>
      <c r="AF60" s="74">
        <v>1341.38</v>
      </c>
      <c r="AG60" s="74">
        <v>1337.31</v>
      </c>
      <c r="AH60" s="74">
        <v>1332.19</v>
      </c>
      <c r="AI60" s="74">
        <v>1326.7</v>
      </c>
      <c r="AJ60" s="74">
        <v>1321.23</v>
      </c>
      <c r="AK60" s="74">
        <v>1316.24</v>
      </c>
    </row>
  </sheetData>
  <pageMargins left="0.75" right="0.75" top="0.75" bottom="0.5" header="0.5" footer="0.75"/>
  <tableParts count="5">
    <tablePart r:id="rId1"/>
    <tablePart r:id="rId2"/>
    <tablePart r:id="rId3"/>
    <tablePart r:id="rId4"/>
    <tablePart r:id="rId5"/>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BL159"/>
  <sheetViews>
    <sheetView workbookViewId="0">
      <pane xSplit="1" ySplit="2" topLeftCell="B3" activePane="bottomRight" state="frozen"/>
      <selection activeCell="B4" sqref="B4"/>
      <selection pane="topRight" activeCell="B4" sqref="B4"/>
      <selection pane="bottomLeft" activeCell="B4" sqref="B4"/>
      <selection pane="bottomRight"/>
    </sheetView>
  </sheetViews>
  <sheetFormatPr defaultColWidth="8.81640625" defaultRowHeight="14.5" x14ac:dyDescent="0.35"/>
  <cols>
    <col min="1" max="1" width="8.36328125" style="7" customWidth="1"/>
    <col min="2" max="2" width="55.6328125" style="7" bestFit="1" customWidth="1"/>
    <col min="3" max="3" width="6.81640625" style="7" bestFit="1" customWidth="1"/>
    <col min="4" max="5" width="5.453125" style="7" bestFit="1" customWidth="1"/>
    <col min="6" max="6" width="59" style="7" bestFit="1" customWidth="1"/>
    <col min="7" max="7" width="52.36328125" style="7" bestFit="1" customWidth="1"/>
    <col min="8" max="8" width="31.453125" style="7" bestFit="1" customWidth="1"/>
    <col min="9" max="9" width="11" style="7" bestFit="1" customWidth="1"/>
    <col min="10" max="10" width="10.36328125" style="7" bestFit="1" customWidth="1"/>
    <col min="11" max="11" width="11.81640625" style="7" bestFit="1" customWidth="1"/>
    <col min="12" max="12" width="9.453125" style="7" bestFit="1" customWidth="1"/>
    <col min="13" max="13" width="18.81640625" style="7" bestFit="1" customWidth="1"/>
    <col min="14" max="14" width="21.36328125" style="7" bestFit="1" customWidth="1"/>
    <col min="15" max="15" width="16.1796875" style="7" bestFit="1" customWidth="1"/>
    <col min="16" max="16" width="13" style="7" bestFit="1" customWidth="1"/>
    <col min="17" max="17" width="12.1796875" style="7" bestFit="1" customWidth="1"/>
    <col min="18" max="18" width="13.453125" style="7" bestFit="1" customWidth="1"/>
    <col min="19" max="19" width="19.453125" style="7" bestFit="1" customWidth="1"/>
    <col min="20" max="20" width="18.36328125" style="7" bestFit="1" customWidth="1"/>
    <col min="21" max="21" width="17.453125" style="7" bestFit="1" customWidth="1"/>
    <col min="22" max="22" width="18.453125" style="7" bestFit="1" customWidth="1"/>
    <col min="23" max="23" width="16.6328125" style="7" bestFit="1" customWidth="1"/>
    <col min="24" max="24" width="19.1796875" style="7" bestFit="1" customWidth="1"/>
    <col min="25" max="25" width="16.453125" style="7" bestFit="1" customWidth="1"/>
    <col min="26" max="26" width="17.81640625" style="7" bestFit="1" customWidth="1"/>
    <col min="27" max="27" width="15" style="7" bestFit="1" customWidth="1"/>
    <col min="28" max="29" width="50.6328125" style="7" customWidth="1"/>
    <col min="30" max="30" width="15.81640625" style="7" bestFit="1" customWidth="1"/>
    <col min="31" max="31" width="15.1796875" style="7" bestFit="1" customWidth="1"/>
    <col min="32" max="32" width="18.453125" style="7" bestFit="1" customWidth="1"/>
    <col min="33" max="33" width="17.81640625" style="7" bestFit="1" customWidth="1"/>
    <col min="34" max="34" width="21.36328125" style="7" bestFit="1" customWidth="1"/>
    <col min="35" max="35" width="13.453125" style="7" bestFit="1" customWidth="1"/>
    <col min="36" max="36" width="13.36328125" style="7" bestFit="1" customWidth="1"/>
    <col min="37" max="37" width="13.6328125" style="7" bestFit="1" customWidth="1"/>
    <col min="38" max="38" width="14.1796875" style="7" bestFit="1" customWidth="1"/>
    <col min="39" max="39" width="17.1796875" style="7" bestFit="1" customWidth="1"/>
    <col min="40" max="40" width="20.36328125" style="7" bestFit="1" customWidth="1"/>
    <col min="41" max="41" width="21.1796875" style="7" bestFit="1" customWidth="1"/>
    <col min="42" max="42" width="11.81640625" style="7" bestFit="1" customWidth="1"/>
    <col min="43" max="43" width="17.453125" style="7" bestFit="1" customWidth="1"/>
    <col min="44" max="44" width="15.1796875" style="7" bestFit="1" customWidth="1"/>
    <col min="45" max="45" width="20.81640625" style="7" bestFit="1" customWidth="1"/>
    <col min="46" max="46" width="15.1796875" style="7" bestFit="1" customWidth="1"/>
    <col min="47" max="47" width="18.6328125" style="7" bestFit="1" customWidth="1"/>
    <col min="48" max="48" width="17.453125" style="7" bestFit="1" customWidth="1"/>
    <col min="49" max="49" width="21" style="7" bestFit="1" customWidth="1"/>
    <col min="50" max="50" width="14.81640625" style="7" bestFit="1" customWidth="1"/>
    <col min="51" max="51" width="18.453125" style="7" bestFit="1" customWidth="1"/>
    <col min="52" max="53" width="10.453125" style="7" bestFit="1" customWidth="1"/>
    <col min="54" max="54" width="10.6328125" style="7" bestFit="1" customWidth="1"/>
    <col min="55" max="55" width="23" style="7" bestFit="1" customWidth="1"/>
    <col min="56" max="56" width="10.453125" style="7" bestFit="1" customWidth="1"/>
    <col min="57" max="57" width="12.36328125" style="7" bestFit="1" customWidth="1"/>
    <col min="58" max="58" width="23" style="7" bestFit="1" customWidth="1"/>
    <col min="59" max="59" width="16.81640625" style="7" bestFit="1" customWidth="1"/>
    <col min="60" max="60" width="19.453125" style="7" bestFit="1" customWidth="1"/>
    <col min="61" max="61" width="17.453125" style="7" bestFit="1" customWidth="1"/>
    <col min="62" max="62" width="20.36328125" style="7" bestFit="1" customWidth="1"/>
    <col min="63" max="63" width="17.36328125" style="7" bestFit="1" customWidth="1"/>
    <col min="64" max="64" width="20" style="7" bestFit="1" customWidth="1"/>
    <col min="65" max="16384" width="8.81640625" style="7"/>
  </cols>
  <sheetData>
    <row r="1" spans="1:64" s="68" customFormat="1" x14ac:dyDescent="0.35">
      <c r="A1" s="66" t="s">
        <v>125</v>
      </c>
      <c r="B1" s="67"/>
      <c r="C1" s="67"/>
      <c r="D1" s="67"/>
      <c r="E1" s="67"/>
      <c r="F1" s="67"/>
      <c r="G1" s="67"/>
      <c r="H1" s="67"/>
      <c r="I1" s="67"/>
      <c r="J1" s="67"/>
      <c r="K1" s="67"/>
      <c r="L1" s="67"/>
      <c r="M1" s="67"/>
      <c r="N1" s="67"/>
      <c r="O1" s="67"/>
      <c r="P1" s="67"/>
      <c r="Q1" s="67"/>
      <c r="R1" s="67"/>
      <c r="S1" s="67"/>
      <c r="T1" s="67"/>
      <c r="U1" s="67"/>
      <c r="V1" s="67"/>
      <c r="W1" s="67"/>
      <c r="X1" s="67"/>
      <c r="Y1" s="67"/>
      <c r="Z1" s="67"/>
      <c r="AA1" s="67"/>
      <c r="AB1" s="67"/>
      <c r="AC1" s="67"/>
      <c r="AD1" s="67"/>
      <c r="AE1" s="67" t="s">
        <v>126</v>
      </c>
      <c r="AF1" s="67" t="s">
        <v>126</v>
      </c>
      <c r="AG1" s="67" t="s">
        <v>127</v>
      </c>
      <c r="AH1" s="67" t="s">
        <v>127</v>
      </c>
      <c r="AI1" s="67"/>
      <c r="AJ1" s="67"/>
      <c r="AK1" s="67" t="s">
        <v>14</v>
      </c>
      <c r="AL1" s="67" t="s">
        <v>14</v>
      </c>
      <c r="AM1" s="67"/>
      <c r="AN1" s="67" t="s">
        <v>14</v>
      </c>
      <c r="AO1" s="67" t="s">
        <v>128</v>
      </c>
      <c r="AP1" s="67"/>
      <c r="AQ1" s="67"/>
      <c r="AR1" s="67"/>
      <c r="AS1" s="67"/>
      <c r="AT1" s="67"/>
      <c r="AU1" s="67" t="s">
        <v>129</v>
      </c>
      <c r="AV1" s="67"/>
      <c r="AW1" s="67" t="s">
        <v>129</v>
      </c>
      <c r="AX1" s="67"/>
      <c r="AY1" s="67" t="s">
        <v>129</v>
      </c>
      <c r="AZ1" s="67" t="s">
        <v>130</v>
      </c>
      <c r="BA1" s="67" t="s">
        <v>131</v>
      </c>
      <c r="BB1" s="67" t="s">
        <v>132</v>
      </c>
      <c r="BC1" s="67"/>
      <c r="BD1" s="67" t="s">
        <v>133</v>
      </c>
      <c r="BE1" s="67" t="s">
        <v>110</v>
      </c>
      <c r="BF1" s="67"/>
      <c r="BG1" s="67" t="s">
        <v>126</v>
      </c>
      <c r="BH1" s="67" t="s">
        <v>127</v>
      </c>
      <c r="BI1" s="67" t="s">
        <v>126</v>
      </c>
      <c r="BJ1" s="67" t="s">
        <v>127</v>
      </c>
      <c r="BK1" s="67" t="s">
        <v>126</v>
      </c>
      <c r="BL1" s="67" t="s">
        <v>127</v>
      </c>
    </row>
    <row r="2" spans="1:64" s="1" customFormat="1" x14ac:dyDescent="0.35">
      <c r="A2" s="69" t="s">
        <v>134</v>
      </c>
      <c r="B2" s="69" t="s">
        <v>135</v>
      </c>
      <c r="C2" s="69" t="s">
        <v>136</v>
      </c>
      <c r="D2" s="69" t="s">
        <v>137</v>
      </c>
      <c r="E2" s="69" t="s">
        <v>138</v>
      </c>
      <c r="F2" s="69" t="s">
        <v>139</v>
      </c>
      <c r="G2" s="69" t="s">
        <v>140</v>
      </c>
      <c r="H2" s="69" t="s">
        <v>141</v>
      </c>
      <c r="I2" s="69" t="s">
        <v>142</v>
      </c>
      <c r="J2" s="69" t="s">
        <v>143</v>
      </c>
      <c r="K2" s="69" t="s">
        <v>144</v>
      </c>
      <c r="L2" s="69" t="s">
        <v>145</v>
      </c>
      <c r="M2" s="69" t="s">
        <v>146</v>
      </c>
      <c r="N2" s="69" t="s">
        <v>147</v>
      </c>
      <c r="O2" s="69" t="s">
        <v>148</v>
      </c>
      <c r="P2" s="69" t="s">
        <v>149</v>
      </c>
      <c r="Q2" s="69" t="s">
        <v>150</v>
      </c>
      <c r="R2" s="69" t="s">
        <v>151</v>
      </c>
      <c r="S2" s="69" t="s">
        <v>152</v>
      </c>
      <c r="T2" s="69" t="s">
        <v>153</v>
      </c>
      <c r="U2" s="69" t="s">
        <v>154</v>
      </c>
      <c r="V2" s="69" t="s">
        <v>155</v>
      </c>
      <c r="W2" s="69" t="s">
        <v>156</v>
      </c>
      <c r="X2" s="69" t="s">
        <v>157</v>
      </c>
      <c r="Y2" s="69" t="s">
        <v>158</v>
      </c>
      <c r="Z2" s="69" t="s">
        <v>159</v>
      </c>
      <c r="AA2" s="69" t="s">
        <v>160</v>
      </c>
      <c r="AB2" s="69" t="s">
        <v>161</v>
      </c>
      <c r="AC2" s="69" t="s">
        <v>162</v>
      </c>
      <c r="AD2" s="70" t="s">
        <v>163</v>
      </c>
      <c r="AE2" s="70" t="s">
        <v>164</v>
      </c>
      <c r="AF2" s="70" t="s">
        <v>165</v>
      </c>
      <c r="AG2" s="70" t="s">
        <v>166</v>
      </c>
      <c r="AH2" s="70" t="s">
        <v>167</v>
      </c>
      <c r="AI2" s="70" t="s">
        <v>168</v>
      </c>
      <c r="AJ2" s="70" t="s">
        <v>169</v>
      </c>
      <c r="AK2" s="70" t="s">
        <v>170</v>
      </c>
      <c r="AL2" s="70" t="s">
        <v>171</v>
      </c>
      <c r="AM2" s="70" t="s">
        <v>172</v>
      </c>
      <c r="AN2" s="70" t="s">
        <v>173</v>
      </c>
      <c r="AO2" s="70" t="s">
        <v>174</v>
      </c>
      <c r="AP2" s="70" t="s">
        <v>175</v>
      </c>
      <c r="AQ2" s="70" t="s">
        <v>176</v>
      </c>
      <c r="AR2" s="70" t="s">
        <v>177</v>
      </c>
      <c r="AS2" s="70" t="s">
        <v>178</v>
      </c>
      <c r="AT2" s="70" t="s">
        <v>179</v>
      </c>
      <c r="AU2" s="70" t="s">
        <v>180</v>
      </c>
      <c r="AV2" s="70" t="s">
        <v>181</v>
      </c>
      <c r="AW2" s="70" t="s">
        <v>182</v>
      </c>
      <c r="AX2" s="70" t="s">
        <v>183</v>
      </c>
      <c r="AY2" s="70" t="s">
        <v>184</v>
      </c>
      <c r="AZ2" s="70" t="s">
        <v>185</v>
      </c>
      <c r="BA2" s="70" t="s">
        <v>186</v>
      </c>
      <c r="BB2" s="70" t="s">
        <v>187</v>
      </c>
      <c r="BC2" s="70" t="s">
        <v>188</v>
      </c>
      <c r="BD2" s="70" t="s">
        <v>189</v>
      </c>
      <c r="BE2" s="70" t="s">
        <v>190</v>
      </c>
      <c r="BF2" s="70" t="s">
        <v>191</v>
      </c>
      <c r="BG2" s="70" t="s">
        <v>192</v>
      </c>
      <c r="BH2" s="70" t="s">
        <v>193</v>
      </c>
      <c r="BI2" s="70" t="s">
        <v>194</v>
      </c>
      <c r="BJ2" s="70" t="s">
        <v>195</v>
      </c>
      <c r="BK2" s="70" t="s">
        <v>196</v>
      </c>
      <c r="BL2" s="70" t="s">
        <v>197</v>
      </c>
    </row>
    <row r="3" spans="1:64" s="72" customFormat="1" x14ac:dyDescent="0.35">
      <c r="A3" s="69">
        <v>100016</v>
      </c>
      <c r="B3" s="71" t="s">
        <v>198</v>
      </c>
      <c r="C3" s="71">
        <v>1</v>
      </c>
      <c r="D3" s="71">
        <v>1</v>
      </c>
      <c r="E3" s="71">
        <v>0</v>
      </c>
      <c r="F3" s="71" t="s">
        <v>199</v>
      </c>
      <c r="G3" s="71"/>
      <c r="H3" s="71" t="s">
        <v>200</v>
      </c>
      <c r="I3" s="71" t="s">
        <v>201</v>
      </c>
      <c r="J3" s="71">
        <v>51.05</v>
      </c>
      <c r="K3" s="71">
        <v>-114.07</v>
      </c>
      <c r="L3" s="71" t="s">
        <v>202</v>
      </c>
      <c r="M3" s="71">
        <v>2010</v>
      </c>
      <c r="N3" s="71"/>
      <c r="O3" s="71">
        <v>2014</v>
      </c>
      <c r="P3" s="71">
        <v>221</v>
      </c>
      <c r="Q3" s="71"/>
      <c r="R3" s="71"/>
      <c r="S3" s="71" t="s">
        <v>203</v>
      </c>
      <c r="T3" s="71"/>
      <c r="U3" s="71">
        <v>1</v>
      </c>
      <c r="V3" s="71">
        <v>1</v>
      </c>
      <c r="W3" s="71"/>
      <c r="X3" s="71">
        <v>1</v>
      </c>
      <c r="Y3" s="71">
        <v>1</v>
      </c>
      <c r="Z3" s="71">
        <v>1</v>
      </c>
      <c r="AA3" s="71"/>
      <c r="AB3" s="71" t="s">
        <v>204</v>
      </c>
      <c r="AC3" s="71"/>
      <c r="AD3" s="71">
        <v>1</v>
      </c>
      <c r="AE3" s="71">
        <v>60</v>
      </c>
      <c r="AF3" s="71">
        <v>55</v>
      </c>
      <c r="AG3" s="71"/>
      <c r="AH3" s="71">
        <v>12600</v>
      </c>
      <c r="AI3" s="71"/>
      <c r="AJ3" s="71"/>
      <c r="AK3" s="71"/>
      <c r="AL3" s="71"/>
      <c r="AM3" s="71"/>
      <c r="AN3" s="71"/>
      <c r="AO3" s="71"/>
      <c r="AP3" s="71"/>
      <c r="AQ3" s="71"/>
      <c r="AR3" s="71"/>
      <c r="AS3" s="71"/>
      <c r="AT3" s="71" t="s">
        <v>205</v>
      </c>
      <c r="AU3" s="71"/>
      <c r="AV3" s="71"/>
      <c r="AW3" s="71"/>
      <c r="AX3" s="71"/>
      <c r="AY3" s="71"/>
      <c r="AZ3" s="71"/>
      <c r="BA3" s="71"/>
      <c r="BB3" s="71"/>
      <c r="BC3" s="71">
        <v>12</v>
      </c>
      <c r="BD3" s="71">
        <v>650558</v>
      </c>
      <c r="BE3" s="71">
        <v>3400</v>
      </c>
      <c r="BF3" s="71">
        <v>1</v>
      </c>
      <c r="BG3" s="71"/>
      <c r="BH3" s="71"/>
      <c r="BI3" s="71">
        <v>55</v>
      </c>
      <c r="BJ3" s="71">
        <v>12600</v>
      </c>
      <c r="BK3" s="71"/>
      <c r="BL3" s="71"/>
    </row>
    <row r="4" spans="1:64" s="72" customFormat="1" x14ac:dyDescent="0.35">
      <c r="A4" s="69">
        <v>100017</v>
      </c>
      <c r="B4" s="71" t="s">
        <v>206</v>
      </c>
      <c r="C4" s="71">
        <v>1</v>
      </c>
      <c r="D4" s="71">
        <v>1</v>
      </c>
      <c r="E4" s="71">
        <v>0</v>
      </c>
      <c r="F4" s="71"/>
      <c r="G4" s="71"/>
      <c r="H4" s="71" t="s">
        <v>200</v>
      </c>
      <c r="I4" s="71" t="s">
        <v>201</v>
      </c>
      <c r="J4" s="71">
        <v>51.051000000000002</v>
      </c>
      <c r="K4" s="71">
        <v>-114.069</v>
      </c>
      <c r="L4" s="71" t="s">
        <v>202</v>
      </c>
      <c r="M4" s="71">
        <v>1970</v>
      </c>
      <c r="N4" s="71"/>
      <c r="O4" s="71"/>
      <c r="P4" s="71">
        <v>6221</v>
      </c>
      <c r="Q4" s="71"/>
      <c r="R4" s="71"/>
      <c r="S4" s="71"/>
      <c r="T4" s="71"/>
      <c r="U4" s="71"/>
      <c r="V4" s="71"/>
      <c r="W4" s="71"/>
      <c r="X4" s="71"/>
      <c r="Y4" s="71"/>
      <c r="Z4" s="71"/>
      <c r="AA4" s="71"/>
      <c r="AB4" s="71" t="s">
        <v>207</v>
      </c>
      <c r="AC4" s="71"/>
      <c r="AD4" s="71"/>
      <c r="AE4" s="71"/>
      <c r="AF4" s="71"/>
      <c r="AG4" s="71"/>
      <c r="AH4" s="71"/>
      <c r="AI4" s="71"/>
      <c r="AJ4" s="71"/>
      <c r="AK4" s="71"/>
      <c r="AL4" s="71"/>
      <c r="AM4" s="71"/>
      <c r="AN4" s="71"/>
      <c r="AO4" s="71"/>
      <c r="AP4" s="71"/>
      <c r="AQ4" s="71"/>
      <c r="AR4" s="71"/>
      <c r="AS4" s="71"/>
      <c r="AT4" s="71"/>
      <c r="AU4" s="71"/>
      <c r="AV4" s="71"/>
      <c r="AW4" s="71"/>
      <c r="AX4" s="71"/>
      <c r="AY4" s="71"/>
      <c r="AZ4" s="71"/>
      <c r="BA4" s="71"/>
      <c r="BB4" s="71"/>
      <c r="BC4" s="71"/>
      <c r="BD4" s="71"/>
      <c r="BE4" s="71"/>
      <c r="BF4" s="71"/>
      <c r="BG4" s="71"/>
      <c r="BH4" s="71"/>
      <c r="BI4" s="71"/>
      <c r="BJ4" s="71"/>
      <c r="BK4" s="71"/>
      <c r="BL4" s="71"/>
    </row>
    <row r="5" spans="1:64" s="72" customFormat="1" x14ac:dyDescent="0.35">
      <c r="A5" s="69">
        <v>100024</v>
      </c>
      <c r="B5" s="71" t="s">
        <v>208</v>
      </c>
      <c r="C5" s="71">
        <v>1</v>
      </c>
      <c r="D5" s="71">
        <v>1</v>
      </c>
      <c r="E5" s="71">
        <v>0</v>
      </c>
      <c r="F5" s="71" t="s">
        <v>208</v>
      </c>
      <c r="G5" s="71"/>
      <c r="H5" s="71" t="s">
        <v>200</v>
      </c>
      <c r="I5" s="71" t="s">
        <v>201</v>
      </c>
      <c r="J5" s="71">
        <v>51.058</v>
      </c>
      <c r="K5" s="71">
        <v>-114.062</v>
      </c>
      <c r="L5" s="71" t="s">
        <v>202</v>
      </c>
      <c r="M5" s="71">
        <v>1970</v>
      </c>
      <c r="N5" s="71"/>
      <c r="O5" s="71">
        <v>2014</v>
      </c>
      <c r="P5" s="71">
        <v>6113</v>
      </c>
      <c r="Q5" s="71"/>
      <c r="R5" s="71"/>
      <c r="S5" s="71" t="s">
        <v>203</v>
      </c>
      <c r="T5" s="71"/>
      <c r="U5" s="71"/>
      <c r="V5" s="71"/>
      <c r="W5" s="71"/>
      <c r="X5" s="71"/>
      <c r="Y5" s="71">
        <v>1</v>
      </c>
      <c r="Z5" s="71"/>
      <c r="AA5" s="71"/>
      <c r="AB5" s="71" t="s">
        <v>204</v>
      </c>
      <c r="AC5" s="71"/>
      <c r="AD5" s="71">
        <v>1</v>
      </c>
      <c r="AE5" s="71">
        <v>13</v>
      </c>
      <c r="AF5" s="71">
        <v>189.0325</v>
      </c>
      <c r="AG5" s="71">
        <v>76211</v>
      </c>
      <c r="AH5" s="71">
        <v>296891.90000000002</v>
      </c>
      <c r="AI5" s="71"/>
      <c r="AJ5" s="71"/>
      <c r="AK5" s="71"/>
      <c r="AL5" s="71"/>
      <c r="AM5" s="71"/>
      <c r="AN5" s="71"/>
      <c r="AO5" s="71">
        <v>5964</v>
      </c>
      <c r="AP5" s="71"/>
      <c r="AQ5" s="71"/>
      <c r="AR5" s="71"/>
      <c r="AS5" s="71"/>
      <c r="AT5" s="71" t="s">
        <v>205</v>
      </c>
      <c r="AU5" s="71">
        <v>891935</v>
      </c>
      <c r="AV5" s="71" t="s">
        <v>209</v>
      </c>
      <c r="AW5" s="71"/>
      <c r="AX5" s="71"/>
      <c r="AY5" s="71"/>
      <c r="AZ5" s="71"/>
      <c r="BA5" s="71"/>
      <c r="BB5" s="71"/>
      <c r="BC5" s="71">
        <v>100</v>
      </c>
      <c r="BD5" s="71">
        <v>700000</v>
      </c>
      <c r="BE5" s="71">
        <v>8000</v>
      </c>
      <c r="BF5" s="71">
        <v>1</v>
      </c>
      <c r="BG5" s="71"/>
      <c r="BH5" s="71"/>
      <c r="BI5" s="71">
        <v>153.864</v>
      </c>
      <c r="BJ5" s="71">
        <v>250000</v>
      </c>
      <c r="BK5" s="71">
        <v>35.168500000000002</v>
      </c>
      <c r="BL5" s="71">
        <v>46891.9</v>
      </c>
    </row>
    <row r="6" spans="1:64" s="72" customFormat="1" x14ac:dyDescent="0.35">
      <c r="A6" s="69">
        <v>100035</v>
      </c>
      <c r="B6" s="71" t="s">
        <v>210</v>
      </c>
      <c r="C6" s="71">
        <v>0</v>
      </c>
      <c r="D6" s="71">
        <v>1</v>
      </c>
      <c r="E6" s="71">
        <v>0</v>
      </c>
      <c r="F6" s="71"/>
      <c r="G6" s="71"/>
      <c r="H6" s="71" t="s">
        <v>211</v>
      </c>
      <c r="I6" s="71" t="s">
        <v>201</v>
      </c>
      <c r="J6" s="71">
        <v>54.463999999999999</v>
      </c>
      <c r="K6" s="71">
        <v>-110.173</v>
      </c>
      <c r="L6" s="71" t="s">
        <v>202</v>
      </c>
      <c r="M6" s="71"/>
      <c r="N6" s="71"/>
      <c r="O6" s="71"/>
      <c r="P6" s="71"/>
      <c r="Q6" s="71"/>
      <c r="R6" s="71"/>
      <c r="S6" s="71"/>
      <c r="T6" s="71"/>
      <c r="U6" s="71"/>
      <c r="V6" s="71"/>
      <c r="W6" s="71"/>
      <c r="X6" s="71"/>
      <c r="Y6" s="71"/>
      <c r="Z6" s="71"/>
      <c r="AA6" s="71"/>
      <c r="AB6" s="71"/>
      <c r="AC6" s="71"/>
      <c r="AD6" s="71"/>
      <c r="AE6" s="71"/>
      <c r="AF6" s="71"/>
      <c r="AG6" s="71"/>
      <c r="AH6" s="71"/>
      <c r="AI6" s="71"/>
      <c r="AJ6" s="71"/>
      <c r="AK6" s="71"/>
      <c r="AL6" s="71"/>
      <c r="AM6" s="71"/>
      <c r="AN6" s="71"/>
      <c r="AO6" s="71"/>
      <c r="AP6" s="71"/>
      <c r="AQ6" s="71"/>
      <c r="AR6" s="71"/>
      <c r="AS6" s="71"/>
      <c r="AT6" s="71"/>
      <c r="AU6" s="71"/>
      <c r="AV6" s="71"/>
      <c r="AW6" s="71"/>
      <c r="AX6" s="71"/>
      <c r="AY6" s="71"/>
      <c r="AZ6" s="71"/>
      <c r="BA6" s="71"/>
      <c r="BB6" s="71"/>
      <c r="BC6" s="71"/>
      <c r="BD6" s="71"/>
      <c r="BE6" s="71"/>
      <c r="BF6" s="71"/>
      <c r="BG6" s="71"/>
      <c r="BH6" s="71"/>
      <c r="BI6" s="71"/>
      <c r="BJ6" s="71"/>
      <c r="BK6" s="71"/>
      <c r="BL6" s="71"/>
    </row>
    <row r="7" spans="1:64" s="72" customFormat="1" x14ac:dyDescent="0.35">
      <c r="A7" s="69">
        <v>100045</v>
      </c>
      <c r="B7" s="71" t="s">
        <v>212</v>
      </c>
      <c r="C7" s="71">
        <v>0</v>
      </c>
      <c r="D7" s="71">
        <v>1</v>
      </c>
      <c r="E7" s="71">
        <v>0</v>
      </c>
      <c r="F7" s="71"/>
      <c r="G7" s="71"/>
      <c r="H7" s="71" t="s">
        <v>213</v>
      </c>
      <c r="I7" s="71" t="s">
        <v>201</v>
      </c>
      <c r="J7" s="71">
        <v>53.544999999999995</v>
      </c>
      <c r="K7" s="71">
        <v>-113.49</v>
      </c>
      <c r="L7" s="71" t="s">
        <v>202</v>
      </c>
      <c r="M7" s="71">
        <v>2013</v>
      </c>
      <c r="N7" s="71"/>
      <c r="O7" s="71"/>
      <c r="P7" s="71"/>
      <c r="Q7" s="71"/>
      <c r="R7" s="71"/>
      <c r="S7" s="71"/>
      <c r="T7" s="71"/>
      <c r="U7" s="71"/>
      <c r="V7" s="71"/>
      <c r="W7" s="71"/>
      <c r="X7" s="71"/>
      <c r="Y7" s="71"/>
      <c r="Z7" s="71"/>
      <c r="AA7" s="71"/>
      <c r="AB7" s="71" t="s">
        <v>214</v>
      </c>
      <c r="AC7" s="71" t="s">
        <v>215</v>
      </c>
      <c r="AD7" s="71"/>
      <c r="AE7" s="71"/>
      <c r="AF7" s="71">
        <v>0.38</v>
      </c>
      <c r="AG7" s="71"/>
      <c r="AH7" s="71"/>
      <c r="AI7" s="71"/>
      <c r="AJ7" s="71"/>
      <c r="AK7" s="71"/>
      <c r="AL7" s="71"/>
      <c r="AM7" s="71"/>
      <c r="AN7" s="71"/>
      <c r="AO7" s="71"/>
      <c r="AP7" s="71"/>
      <c r="AQ7" s="71"/>
      <c r="AR7" s="71"/>
      <c r="AS7" s="71"/>
      <c r="AT7" s="71" t="s">
        <v>205</v>
      </c>
      <c r="AU7" s="71"/>
      <c r="AV7" s="71"/>
      <c r="AW7" s="71"/>
      <c r="AX7" s="71"/>
      <c r="AY7" s="71"/>
      <c r="AZ7" s="71"/>
      <c r="BA7" s="71"/>
      <c r="BB7" s="71"/>
      <c r="BC7" s="71"/>
      <c r="BD7" s="71"/>
      <c r="BE7" s="71"/>
      <c r="BF7" s="71"/>
      <c r="BG7" s="71"/>
      <c r="BH7" s="71"/>
      <c r="BI7" s="71"/>
      <c r="BJ7" s="71"/>
      <c r="BK7" s="71"/>
      <c r="BL7" s="71"/>
    </row>
    <row r="8" spans="1:64" s="72" customFormat="1" x14ac:dyDescent="0.35">
      <c r="A8" s="69">
        <v>100047</v>
      </c>
      <c r="B8" s="71" t="s">
        <v>216</v>
      </c>
      <c r="C8" s="71">
        <v>0</v>
      </c>
      <c r="D8" s="71">
        <v>1</v>
      </c>
      <c r="E8" s="71">
        <v>0</v>
      </c>
      <c r="F8" s="71"/>
      <c r="G8" s="71"/>
      <c r="H8" s="71" t="s">
        <v>213</v>
      </c>
      <c r="I8" s="71" t="s">
        <v>201</v>
      </c>
      <c r="J8" s="71">
        <v>53.546999999999997</v>
      </c>
      <c r="K8" s="71">
        <v>-113.488</v>
      </c>
      <c r="L8" s="71" t="s">
        <v>202</v>
      </c>
      <c r="M8" s="71"/>
      <c r="N8" s="71"/>
      <c r="O8" s="71"/>
      <c r="P8" s="71"/>
      <c r="Q8" s="71"/>
      <c r="R8" s="71"/>
      <c r="S8" s="71"/>
      <c r="T8" s="71"/>
      <c r="U8" s="71"/>
      <c r="V8" s="71"/>
      <c r="W8" s="71"/>
      <c r="X8" s="71"/>
      <c r="Y8" s="71"/>
      <c r="Z8" s="71"/>
      <c r="AA8" s="71"/>
      <c r="AB8" s="71"/>
      <c r="AC8" s="71"/>
      <c r="AD8" s="71"/>
      <c r="AE8" s="71"/>
      <c r="AF8" s="71"/>
      <c r="AG8" s="71"/>
      <c r="AH8" s="71"/>
      <c r="AI8" s="71"/>
      <c r="AJ8" s="71"/>
      <c r="AK8" s="71"/>
      <c r="AL8" s="71"/>
      <c r="AM8" s="71"/>
      <c r="AN8" s="71"/>
      <c r="AO8" s="71"/>
      <c r="AP8" s="71"/>
      <c r="AQ8" s="71"/>
      <c r="AR8" s="71"/>
      <c r="AS8" s="71"/>
      <c r="AT8" s="71"/>
      <c r="AU8" s="71"/>
      <c r="AV8" s="71"/>
      <c r="AW8" s="71"/>
      <c r="AX8" s="71"/>
      <c r="AY8" s="71"/>
      <c r="AZ8" s="71"/>
      <c r="BA8" s="71"/>
      <c r="BB8" s="71"/>
      <c r="BC8" s="71"/>
      <c r="BD8" s="71"/>
      <c r="BE8" s="71"/>
      <c r="BF8" s="71"/>
      <c r="BG8" s="71"/>
      <c r="BH8" s="71"/>
      <c r="BI8" s="71"/>
      <c r="BJ8" s="71"/>
      <c r="BK8" s="71"/>
      <c r="BL8" s="71"/>
    </row>
    <row r="9" spans="1:64" s="72" customFormat="1" x14ac:dyDescent="0.35">
      <c r="A9" s="69">
        <v>100050</v>
      </c>
      <c r="B9" s="71" t="s">
        <v>217</v>
      </c>
      <c r="C9" s="71">
        <v>1</v>
      </c>
      <c r="D9" s="71">
        <v>1</v>
      </c>
      <c r="E9" s="71">
        <v>0</v>
      </c>
      <c r="F9" s="71" t="s">
        <v>218</v>
      </c>
      <c r="G9" s="71"/>
      <c r="H9" s="71" t="s">
        <v>213</v>
      </c>
      <c r="I9" s="71" t="s">
        <v>201</v>
      </c>
      <c r="J9" s="71">
        <v>53.55</v>
      </c>
      <c r="K9" s="71">
        <v>-113.485</v>
      </c>
      <c r="L9" s="71" t="s">
        <v>202</v>
      </c>
      <c r="M9" s="71">
        <v>1950</v>
      </c>
      <c r="N9" s="71"/>
      <c r="O9" s="71">
        <v>2014</v>
      </c>
      <c r="P9" s="71">
        <v>6113</v>
      </c>
      <c r="Q9" s="71"/>
      <c r="R9" s="71"/>
      <c r="S9" s="71" t="s">
        <v>219</v>
      </c>
      <c r="T9" s="71"/>
      <c r="U9" s="71">
        <v>1</v>
      </c>
      <c r="V9" s="71"/>
      <c r="W9" s="71"/>
      <c r="X9" s="71">
        <v>1</v>
      </c>
      <c r="Y9" s="71">
        <v>1</v>
      </c>
      <c r="Z9" s="71">
        <v>1</v>
      </c>
      <c r="AA9" s="71"/>
      <c r="AB9" s="71" t="s">
        <v>220</v>
      </c>
      <c r="AC9" s="71"/>
      <c r="AD9" s="71">
        <v>1</v>
      </c>
      <c r="AE9" s="71">
        <v>13.3</v>
      </c>
      <c r="AF9" s="71">
        <v>735</v>
      </c>
      <c r="AG9" s="71">
        <v>67000</v>
      </c>
      <c r="AH9" s="71">
        <v>848000</v>
      </c>
      <c r="AI9" s="71"/>
      <c r="AJ9" s="71"/>
      <c r="AK9" s="71"/>
      <c r="AL9" s="71"/>
      <c r="AM9" s="71"/>
      <c r="AN9" s="71"/>
      <c r="AO9" s="71"/>
      <c r="AP9" s="71"/>
      <c r="AQ9" s="71"/>
      <c r="AR9" s="71"/>
      <c r="AS9" s="71"/>
      <c r="AT9" s="71" t="s">
        <v>205</v>
      </c>
      <c r="AU9" s="71">
        <v>3677857</v>
      </c>
      <c r="AV9" s="71"/>
      <c r="AW9" s="71"/>
      <c r="AX9" s="71"/>
      <c r="AY9" s="71"/>
      <c r="AZ9" s="71"/>
      <c r="BA9" s="71"/>
      <c r="BB9" s="71"/>
      <c r="BC9" s="71">
        <v>105</v>
      </c>
      <c r="BD9" s="71">
        <v>1734000</v>
      </c>
      <c r="BE9" s="71">
        <v>10000</v>
      </c>
      <c r="BF9" s="71">
        <v>1</v>
      </c>
      <c r="BG9" s="71">
        <v>590</v>
      </c>
      <c r="BH9" s="71">
        <v>622000</v>
      </c>
      <c r="BI9" s="71"/>
      <c r="BJ9" s="71"/>
      <c r="BK9" s="71">
        <v>145</v>
      </c>
      <c r="BL9" s="71">
        <v>226000</v>
      </c>
    </row>
    <row r="10" spans="1:64" s="72" customFormat="1" x14ac:dyDescent="0.35">
      <c r="A10" s="69">
        <v>100081</v>
      </c>
      <c r="B10" s="71" t="s">
        <v>221</v>
      </c>
      <c r="C10" s="71">
        <v>0</v>
      </c>
      <c r="D10" s="71">
        <v>1</v>
      </c>
      <c r="E10" s="71">
        <v>0</v>
      </c>
      <c r="F10" s="71" t="s">
        <v>221</v>
      </c>
      <c r="G10" s="71"/>
      <c r="H10" s="71" t="s">
        <v>222</v>
      </c>
      <c r="I10" s="71" t="s">
        <v>201</v>
      </c>
      <c r="J10" s="71">
        <v>49.693999999999996</v>
      </c>
      <c r="K10" s="71">
        <v>-112.84099999999999</v>
      </c>
      <c r="L10" s="71" t="s">
        <v>202</v>
      </c>
      <c r="M10" s="71">
        <v>1970</v>
      </c>
      <c r="N10" s="71"/>
      <c r="O10" s="71">
        <v>2014</v>
      </c>
      <c r="P10" s="71"/>
      <c r="Q10" s="71"/>
      <c r="R10" s="71"/>
      <c r="S10" s="71" t="s">
        <v>219</v>
      </c>
      <c r="T10" s="71"/>
      <c r="U10" s="71"/>
      <c r="V10" s="71"/>
      <c r="W10" s="71"/>
      <c r="X10" s="71"/>
      <c r="Y10" s="71">
        <v>1</v>
      </c>
      <c r="Z10" s="71"/>
      <c r="AA10" s="71"/>
      <c r="AB10" s="71" t="s">
        <v>204</v>
      </c>
      <c r="AC10" s="71"/>
      <c r="AD10" s="71"/>
      <c r="AE10" s="71"/>
      <c r="AF10" s="71">
        <v>20.02413</v>
      </c>
      <c r="AG10" s="71"/>
      <c r="AH10" s="71"/>
      <c r="AI10" s="71"/>
      <c r="AJ10" s="71"/>
      <c r="AK10" s="71"/>
      <c r="AL10" s="71"/>
      <c r="AM10" s="71"/>
      <c r="AN10" s="71"/>
      <c r="AO10" s="71"/>
      <c r="AP10" s="71"/>
      <c r="AQ10" s="71"/>
      <c r="AR10" s="71"/>
      <c r="AS10" s="71"/>
      <c r="AT10" s="71" t="s">
        <v>205</v>
      </c>
      <c r="AU10" s="71"/>
      <c r="AV10" s="71" t="s">
        <v>209</v>
      </c>
      <c r="AW10" s="71"/>
      <c r="AX10" s="71"/>
      <c r="AY10" s="71"/>
      <c r="AZ10" s="71"/>
      <c r="BA10" s="71"/>
      <c r="BB10" s="71"/>
      <c r="BC10" s="71">
        <v>30</v>
      </c>
      <c r="BD10" s="71">
        <v>185000</v>
      </c>
      <c r="BE10" s="71">
        <v>4000</v>
      </c>
      <c r="BF10" s="71">
        <v>0</v>
      </c>
      <c r="BG10" s="71"/>
      <c r="BH10" s="71"/>
      <c r="BI10" s="71">
        <v>11.231999999999999</v>
      </c>
      <c r="BJ10" s="71"/>
      <c r="BK10" s="71">
        <v>8.7921300000000002</v>
      </c>
      <c r="BL10" s="71"/>
    </row>
    <row r="11" spans="1:64" s="72" customFormat="1" x14ac:dyDescent="0.35">
      <c r="A11" s="69">
        <v>100092</v>
      </c>
      <c r="B11" s="71" t="s">
        <v>223</v>
      </c>
      <c r="C11" s="71">
        <v>0</v>
      </c>
      <c r="D11" s="71">
        <v>1</v>
      </c>
      <c r="E11" s="71">
        <v>0</v>
      </c>
      <c r="F11" s="71" t="s">
        <v>224</v>
      </c>
      <c r="G11" s="71" t="s">
        <v>225</v>
      </c>
      <c r="H11" s="71" t="s">
        <v>224</v>
      </c>
      <c r="I11" s="71" t="s">
        <v>201</v>
      </c>
      <c r="J11" s="71">
        <v>50.725000000000001</v>
      </c>
      <c r="K11" s="71">
        <v>-113.97499999999999</v>
      </c>
      <c r="L11" s="71" t="s">
        <v>202</v>
      </c>
      <c r="M11" s="71">
        <v>2007</v>
      </c>
      <c r="N11" s="71"/>
      <c r="O11" s="71">
        <v>2014</v>
      </c>
      <c r="P11" s="71"/>
      <c r="Q11" s="71"/>
      <c r="R11" s="71"/>
      <c r="S11" s="71" t="s">
        <v>226</v>
      </c>
      <c r="T11" s="71"/>
      <c r="U11" s="71"/>
      <c r="V11" s="71"/>
      <c r="W11" s="71"/>
      <c r="X11" s="71"/>
      <c r="Y11" s="71"/>
      <c r="Z11" s="71">
        <v>1</v>
      </c>
      <c r="AA11" s="71"/>
      <c r="AB11" s="71" t="s">
        <v>204</v>
      </c>
      <c r="AC11" s="71" t="s">
        <v>227</v>
      </c>
      <c r="AD11" s="71"/>
      <c r="AE11" s="71"/>
      <c r="AF11" s="71">
        <v>1.5</v>
      </c>
      <c r="AG11" s="71"/>
      <c r="AH11" s="71"/>
      <c r="AI11" s="71"/>
      <c r="AJ11" s="71"/>
      <c r="AK11" s="71"/>
      <c r="AL11" s="71"/>
      <c r="AM11" s="71"/>
      <c r="AN11" s="71"/>
      <c r="AO11" s="71"/>
      <c r="AP11" s="71"/>
      <c r="AQ11" s="71"/>
      <c r="AR11" s="71"/>
      <c r="AS11" s="71"/>
      <c r="AT11" s="71" t="s">
        <v>228</v>
      </c>
      <c r="AU11" s="71"/>
      <c r="AV11" s="71" t="s">
        <v>205</v>
      </c>
      <c r="AW11" s="71"/>
      <c r="AX11" s="71"/>
      <c r="AY11" s="71"/>
      <c r="AZ11" s="71"/>
      <c r="BA11" s="71"/>
      <c r="BB11" s="71"/>
      <c r="BC11" s="71">
        <v>52</v>
      </c>
      <c r="BD11" s="71">
        <v>9293.68</v>
      </c>
      <c r="BE11" s="71">
        <v>1500</v>
      </c>
      <c r="BF11" s="71">
        <v>1</v>
      </c>
      <c r="BG11" s="71"/>
      <c r="BH11" s="71"/>
      <c r="BI11" s="71"/>
      <c r="BJ11" s="71"/>
      <c r="BK11" s="71"/>
      <c r="BL11" s="71"/>
    </row>
    <row r="12" spans="1:64" s="72" customFormat="1" x14ac:dyDescent="0.35">
      <c r="A12" s="69">
        <v>100125</v>
      </c>
      <c r="B12" s="71" t="s">
        <v>229</v>
      </c>
      <c r="C12" s="71">
        <v>0</v>
      </c>
      <c r="D12" s="71">
        <v>1</v>
      </c>
      <c r="E12" s="71">
        <v>0</v>
      </c>
      <c r="F12" s="71" t="s">
        <v>230</v>
      </c>
      <c r="G12" s="71"/>
      <c r="H12" s="71" t="s">
        <v>231</v>
      </c>
      <c r="I12" s="71" t="s">
        <v>201</v>
      </c>
      <c r="J12" s="71">
        <v>53.540999999999997</v>
      </c>
      <c r="K12" s="71">
        <v>-113.29600000000001</v>
      </c>
      <c r="L12" s="71" t="s">
        <v>202</v>
      </c>
      <c r="M12" s="71">
        <v>2007</v>
      </c>
      <c r="N12" s="71"/>
      <c r="O12" s="71">
        <v>2014</v>
      </c>
      <c r="P12" s="71"/>
      <c r="Q12" s="71"/>
      <c r="R12" s="71"/>
      <c r="S12" s="71" t="s">
        <v>219</v>
      </c>
      <c r="T12" s="71">
        <v>1</v>
      </c>
      <c r="U12" s="71">
        <v>1</v>
      </c>
      <c r="V12" s="71"/>
      <c r="W12" s="71"/>
      <c r="X12" s="71">
        <v>1</v>
      </c>
      <c r="Y12" s="71"/>
      <c r="Z12" s="71">
        <v>1</v>
      </c>
      <c r="AA12" s="71"/>
      <c r="AB12" s="71" t="s">
        <v>220</v>
      </c>
      <c r="AC12" s="71"/>
      <c r="AD12" s="71"/>
      <c r="AE12" s="71"/>
      <c r="AF12" s="71">
        <v>9</v>
      </c>
      <c r="AG12" s="71"/>
      <c r="AH12" s="71">
        <v>9784</v>
      </c>
      <c r="AI12" s="71"/>
      <c r="AJ12" s="71"/>
      <c r="AK12" s="71"/>
      <c r="AL12" s="71"/>
      <c r="AM12" s="71"/>
      <c r="AN12" s="71"/>
      <c r="AO12" s="71"/>
      <c r="AP12" s="71"/>
      <c r="AQ12" s="71"/>
      <c r="AR12" s="71"/>
      <c r="AS12" s="71"/>
      <c r="AT12" s="71" t="s">
        <v>205</v>
      </c>
      <c r="AU12" s="71"/>
      <c r="AV12" s="71"/>
      <c r="AW12" s="71"/>
      <c r="AX12" s="71"/>
      <c r="AY12" s="71"/>
      <c r="AZ12" s="71"/>
      <c r="BA12" s="71"/>
      <c r="BB12" s="71"/>
      <c r="BC12" s="71">
        <v>9</v>
      </c>
      <c r="BD12" s="71">
        <v>76460</v>
      </c>
      <c r="BE12" s="71">
        <v>1600</v>
      </c>
      <c r="BF12" s="71">
        <v>1</v>
      </c>
      <c r="BG12" s="71"/>
      <c r="BH12" s="71"/>
      <c r="BI12" s="71">
        <v>9</v>
      </c>
      <c r="BJ12" s="71">
        <v>9784</v>
      </c>
      <c r="BK12" s="71"/>
      <c r="BL12" s="71"/>
    </row>
    <row r="13" spans="1:64" s="72" customFormat="1" x14ac:dyDescent="0.35">
      <c r="A13" s="69">
        <v>100163</v>
      </c>
      <c r="B13" s="71" t="s">
        <v>232</v>
      </c>
      <c r="C13" s="71">
        <v>0</v>
      </c>
      <c r="D13" s="71">
        <v>1</v>
      </c>
      <c r="E13" s="71">
        <v>1</v>
      </c>
      <c r="F13" s="71"/>
      <c r="G13" s="71"/>
      <c r="H13" s="71" t="s">
        <v>233</v>
      </c>
      <c r="I13" s="71" t="s">
        <v>234</v>
      </c>
      <c r="J13" s="71">
        <v>49.25</v>
      </c>
      <c r="K13" s="71">
        <v>-122.97999999999999</v>
      </c>
      <c r="L13" s="71" t="s">
        <v>202</v>
      </c>
      <c r="M13" s="71">
        <v>1963</v>
      </c>
      <c r="N13" s="71"/>
      <c r="O13" s="71"/>
      <c r="P13" s="71"/>
      <c r="Q13" s="71"/>
      <c r="R13" s="71"/>
      <c r="S13" s="71"/>
      <c r="T13" s="71"/>
      <c r="U13" s="71"/>
      <c r="V13" s="71"/>
      <c r="W13" s="71"/>
      <c r="X13" s="71"/>
      <c r="Y13" s="71"/>
      <c r="Z13" s="71"/>
      <c r="AA13" s="71"/>
      <c r="AB13" s="71" t="s">
        <v>235</v>
      </c>
      <c r="AC13" s="71" t="s">
        <v>236</v>
      </c>
      <c r="AD13" s="71"/>
      <c r="AE13" s="71"/>
      <c r="AF13" s="71">
        <v>12</v>
      </c>
      <c r="AG13" s="71"/>
      <c r="AH13" s="71"/>
      <c r="AI13" s="71"/>
      <c r="AJ13" s="71"/>
      <c r="AK13" s="71"/>
      <c r="AL13" s="71"/>
      <c r="AM13" s="71"/>
      <c r="AN13" s="71"/>
      <c r="AO13" s="71"/>
      <c r="AP13" s="71"/>
      <c r="AQ13" s="71"/>
      <c r="AR13" s="71"/>
      <c r="AS13" s="71"/>
      <c r="AT13" s="71" t="s">
        <v>205</v>
      </c>
      <c r="AU13" s="71"/>
      <c r="AV13" s="71"/>
      <c r="AW13" s="71"/>
      <c r="AX13" s="71"/>
      <c r="AY13" s="71"/>
      <c r="AZ13" s="71"/>
      <c r="BA13" s="71"/>
      <c r="BB13" s="71"/>
      <c r="BC13" s="71"/>
      <c r="BD13" s="71"/>
      <c r="BE13" s="71"/>
      <c r="BF13" s="71"/>
      <c r="BG13" s="71"/>
      <c r="BH13" s="71"/>
      <c r="BI13" s="71"/>
      <c r="BJ13" s="71"/>
      <c r="BK13" s="71"/>
      <c r="BL13" s="71"/>
    </row>
    <row r="14" spans="1:64" s="72" customFormat="1" x14ac:dyDescent="0.35">
      <c r="A14" s="69">
        <v>100166</v>
      </c>
      <c r="B14" s="71" t="s">
        <v>237</v>
      </c>
      <c r="C14" s="71">
        <v>0</v>
      </c>
      <c r="D14" s="71">
        <v>1</v>
      </c>
      <c r="E14" s="71">
        <v>0</v>
      </c>
      <c r="F14" s="71" t="s">
        <v>238</v>
      </c>
      <c r="G14" s="71"/>
      <c r="H14" s="71" t="s">
        <v>233</v>
      </c>
      <c r="I14" s="71" t="s">
        <v>234</v>
      </c>
      <c r="J14" s="71">
        <v>49.253</v>
      </c>
      <c r="K14" s="71">
        <v>-122.97699999999999</v>
      </c>
      <c r="L14" s="71" t="s">
        <v>202</v>
      </c>
      <c r="M14" s="71">
        <v>2011</v>
      </c>
      <c r="N14" s="71"/>
      <c r="O14" s="71">
        <v>2014</v>
      </c>
      <c r="P14" s="71"/>
      <c r="Q14" s="71"/>
      <c r="R14" s="71"/>
      <c r="S14" s="71" t="s">
        <v>226</v>
      </c>
      <c r="T14" s="71"/>
      <c r="U14" s="71"/>
      <c r="V14" s="71">
        <v>1</v>
      </c>
      <c r="W14" s="71"/>
      <c r="X14" s="71"/>
      <c r="Y14" s="71"/>
      <c r="Z14" s="71">
        <v>1</v>
      </c>
      <c r="AA14" s="71"/>
      <c r="AB14" s="71" t="s">
        <v>220</v>
      </c>
      <c r="AC14" s="71"/>
      <c r="AD14" s="71"/>
      <c r="AE14" s="71"/>
      <c r="AF14" s="71">
        <v>2.2999999999999998</v>
      </c>
      <c r="AG14" s="71"/>
      <c r="AH14" s="71">
        <v>4182</v>
      </c>
      <c r="AI14" s="71"/>
      <c r="AJ14" s="71"/>
      <c r="AK14" s="71"/>
      <c r="AL14" s="71"/>
      <c r="AM14" s="71"/>
      <c r="AN14" s="71"/>
      <c r="AO14" s="71"/>
      <c r="AP14" s="71"/>
      <c r="AQ14" s="71"/>
      <c r="AR14" s="71"/>
      <c r="AS14" s="71"/>
      <c r="AT14" s="71" t="s">
        <v>205</v>
      </c>
      <c r="AU14" s="71"/>
      <c r="AV14" s="71" t="s">
        <v>239</v>
      </c>
      <c r="AW14" s="71"/>
      <c r="AX14" s="71"/>
      <c r="AY14" s="71"/>
      <c r="AZ14" s="71"/>
      <c r="BA14" s="71"/>
      <c r="BB14" s="71"/>
      <c r="BC14" s="71"/>
      <c r="BD14" s="71"/>
      <c r="BE14" s="71"/>
      <c r="BF14" s="71"/>
      <c r="BG14" s="71"/>
      <c r="BH14" s="71"/>
      <c r="BI14" s="71"/>
      <c r="BJ14" s="71"/>
      <c r="BK14" s="71"/>
      <c r="BL14" s="71"/>
    </row>
    <row r="15" spans="1:64" s="72" customFormat="1" x14ac:dyDescent="0.35">
      <c r="A15" s="69">
        <v>100168</v>
      </c>
      <c r="B15" s="71" t="s">
        <v>240</v>
      </c>
      <c r="C15" s="71">
        <v>0</v>
      </c>
      <c r="D15" s="71">
        <v>1</v>
      </c>
      <c r="E15" s="71">
        <v>0</v>
      </c>
      <c r="F15" s="71"/>
      <c r="G15" s="71"/>
      <c r="H15" s="71" t="s">
        <v>241</v>
      </c>
      <c r="I15" s="71" t="s">
        <v>234</v>
      </c>
      <c r="J15" s="71">
        <v>54.232999999999997</v>
      </c>
      <c r="K15" s="71">
        <v>-125.764</v>
      </c>
      <c r="L15" s="71" t="s">
        <v>202</v>
      </c>
      <c r="M15" s="71"/>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71"/>
      <c r="AY15" s="71"/>
      <c r="AZ15" s="71"/>
      <c r="BA15" s="71"/>
      <c r="BB15" s="71"/>
      <c r="BC15" s="71"/>
      <c r="BD15" s="71"/>
      <c r="BE15" s="71"/>
      <c r="BF15" s="71"/>
      <c r="BG15" s="71"/>
      <c r="BH15" s="71"/>
      <c r="BI15" s="71"/>
      <c r="BJ15" s="71"/>
      <c r="BK15" s="71"/>
      <c r="BL15" s="71"/>
    </row>
    <row r="16" spans="1:64" s="72" customFormat="1" x14ac:dyDescent="0.35">
      <c r="A16" s="69">
        <v>100187</v>
      </c>
      <c r="B16" s="71" t="s">
        <v>242</v>
      </c>
      <c r="C16" s="71">
        <v>1</v>
      </c>
      <c r="D16" s="71">
        <v>1</v>
      </c>
      <c r="E16" s="71">
        <v>0</v>
      </c>
      <c r="F16" s="71" t="s">
        <v>243</v>
      </c>
      <c r="G16" s="71"/>
      <c r="H16" s="71" t="s">
        <v>244</v>
      </c>
      <c r="I16" s="71" t="s">
        <v>234</v>
      </c>
      <c r="J16" s="71">
        <v>49.673999999999999</v>
      </c>
      <c r="K16" s="71">
        <v>-124.928</v>
      </c>
      <c r="L16" s="71" t="s">
        <v>202</v>
      </c>
      <c r="M16" s="71">
        <v>1995</v>
      </c>
      <c r="N16" s="71"/>
      <c r="O16" s="71">
        <v>2014</v>
      </c>
      <c r="P16" s="71"/>
      <c r="Q16" s="71"/>
      <c r="R16" s="71"/>
      <c r="S16" s="71" t="s">
        <v>226</v>
      </c>
      <c r="T16" s="71"/>
      <c r="U16" s="71"/>
      <c r="V16" s="71"/>
      <c r="W16" s="71"/>
      <c r="X16" s="71"/>
      <c r="Y16" s="71"/>
      <c r="Z16" s="71"/>
      <c r="AA16" s="71">
        <v>1</v>
      </c>
      <c r="AB16" s="71" t="s">
        <v>204</v>
      </c>
      <c r="AC16" s="71"/>
      <c r="AD16" s="71"/>
      <c r="AE16" s="71"/>
      <c r="AF16" s="71"/>
      <c r="AG16" s="71"/>
      <c r="AH16" s="71"/>
      <c r="AI16" s="71"/>
      <c r="AJ16" s="71"/>
      <c r="AK16" s="71"/>
      <c r="AL16" s="71"/>
      <c r="AM16" s="71"/>
      <c r="AN16" s="71"/>
      <c r="AO16" s="71"/>
      <c r="AP16" s="71"/>
      <c r="AQ16" s="71"/>
      <c r="AR16" s="71"/>
      <c r="AS16" s="71"/>
      <c r="AT16" s="71" t="s">
        <v>205</v>
      </c>
      <c r="AU16" s="71"/>
      <c r="AV16" s="71"/>
      <c r="AW16" s="71"/>
      <c r="AX16" s="71"/>
      <c r="AY16" s="71"/>
      <c r="AZ16" s="71"/>
      <c r="BA16" s="71"/>
      <c r="BB16" s="71"/>
      <c r="BC16" s="71">
        <v>30</v>
      </c>
      <c r="BD16" s="71"/>
      <c r="BE16" s="71">
        <v>25000</v>
      </c>
      <c r="BF16" s="71">
        <v>0</v>
      </c>
      <c r="BG16" s="71"/>
      <c r="BH16" s="71"/>
      <c r="BI16" s="71"/>
      <c r="BJ16" s="71"/>
      <c r="BK16" s="71"/>
      <c r="BL16" s="71"/>
    </row>
    <row r="17" spans="1:64" s="72" customFormat="1" x14ac:dyDescent="0.35">
      <c r="A17" s="69">
        <v>100192</v>
      </c>
      <c r="B17" s="71" t="s">
        <v>245</v>
      </c>
      <c r="C17" s="71">
        <v>0</v>
      </c>
      <c r="D17" s="71">
        <v>1</v>
      </c>
      <c r="E17" s="71">
        <v>0</v>
      </c>
      <c r="F17" s="71"/>
      <c r="G17" s="71"/>
      <c r="H17" s="71" t="s">
        <v>246</v>
      </c>
      <c r="I17" s="71" t="s">
        <v>234</v>
      </c>
      <c r="J17" s="71">
        <v>49.512999999999998</v>
      </c>
      <c r="K17" s="71">
        <v>-115.76900000000001</v>
      </c>
      <c r="L17" s="71" t="s">
        <v>202</v>
      </c>
      <c r="M17" s="71">
        <v>2016</v>
      </c>
      <c r="N17" s="71"/>
      <c r="O17" s="71"/>
      <c r="P17" s="71"/>
      <c r="Q17" s="71"/>
      <c r="R17" s="71"/>
      <c r="S17" s="71"/>
      <c r="T17" s="71"/>
      <c r="U17" s="71"/>
      <c r="V17" s="71"/>
      <c r="W17" s="71"/>
      <c r="X17" s="71"/>
      <c r="Y17" s="71"/>
      <c r="Z17" s="71"/>
      <c r="AA17" s="71"/>
      <c r="AB17" s="71" t="s">
        <v>247</v>
      </c>
      <c r="AC17" s="71" t="s">
        <v>248</v>
      </c>
      <c r="AD17" s="71"/>
      <c r="AE17" s="71"/>
      <c r="AF17" s="71"/>
      <c r="AG17" s="71"/>
      <c r="AH17" s="71"/>
      <c r="AI17" s="71"/>
      <c r="AJ17" s="71"/>
      <c r="AK17" s="71"/>
      <c r="AL17" s="71"/>
      <c r="AM17" s="71"/>
      <c r="AN17" s="71"/>
      <c r="AO17" s="71"/>
      <c r="AP17" s="71"/>
      <c r="AQ17" s="71"/>
      <c r="AR17" s="71"/>
      <c r="AS17" s="71"/>
      <c r="AT17" s="71" t="s">
        <v>239</v>
      </c>
      <c r="AU17" s="71"/>
      <c r="AV17" s="71"/>
      <c r="AW17" s="71"/>
      <c r="AX17" s="71"/>
      <c r="AY17" s="71"/>
      <c r="AZ17" s="71"/>
      <c r="BA17" s="71"/>
      <c r="BB17" s="71"/>
      <c r="BC17" s="71"/>
      <c r="BD17" s="71"/>
      <c r="BE17" s="71"/>
      <c r="BF17" s="71"/>
      <c r="BG17" s="71"/>
      <c r="BH17" s="71"/>
      <c r="BI17" s="71"/>
      <c r="BJ17" s="71"/>
      <c r="BK17" s="71"/>
      <c r="BL17" s="71"/>
    </row>
    <row r="18" spans="1:64" s="72" customFormat="1" x14ac:dyDescent="0.35">
      <c r="A18" s="69">
        <v>100198</v>
      </c>
      <c r="B18" s="71" t="s">
        <v>249</v>
      </c>
      <c r="C18" s="71">
        <v>0</v>
      </c>
      <c r="D18" s="71">
        <v>1</v>
      </c>
      <c r="E18" s="71">
        <v>1</v>
      </c>
      <c r="F18" s="71" t="s">
        <v>250</v>
      </c>
      <c r="G18" s="71"/>
      <c r="H18" s="71" t="s">
        <v>251</v>
      </c>
      <c r="I18" s="71" t="s">
        <v>234</v>
      </c>
      <c r="J18" s="71">
        <v>50.551000000000002</v>
      </c>
      <c r="K18" s="71">
        <v>-119.14</v>
      </c>
      <c r="L18" s="71" t="s">
        <v>202</v>
      </c>
      <c r="M18" s="71">
        <v>2011</v>
      </c>
      <c r="N18" s="71"/>
      <c r="O18" s="71">
        <v>2014</v>
      </c>
      <c r="P18" s="71"/>
      <c r="Q18" s="71"/>
      <c r="R18" s="71"/>
      <c r="S18" s="71" t="s">
        <v>226</v>
      </c>
      <c r="T18" s="71">
        <v>1</v>
      </c>
      <c r="U18" s="71">
        <v>1</v>
      </c>
      <c r="V18" s="71">
        <v>1</v>
      </c>
      <c r="W18" s="71">
        <v>1</v>
      </c>
      <c r="X18" s="71"/>
      <c r="Y18" s="71"/>
      <c r="Z18" s="71">
        <v>1</v>
      </c>
      <c r="AA18" s="71"/>
      <c r="AB18" s="71" t="s">
        <v>220</v>
      </c>
      <c r="AC18" s="71"/>
      <c r="AD18" s="71"/>
      <c r="AE18" s="71"/>
      <c r="AF18" s="71">
        <v>0.54</v>
      </c>
      <c r="AG18" s="71"/>
      <c r="AH18" s="71">
        <v>1418</v>
      </c>
      <c r="AI18" s="71"/>
      <c r="AJ18" s="71"/>
      <c r="AK18" s="71"/>
      <c r="AL18" s="71"/>
      <c r="AM18" s="71"/>
      <c r="AN18" s="71"/>
      <c r="AO18" s="71"/>
      <c r="AP18" s="71"/>
      <c r="AQ18" s="71"/>
      <c r="AR18" s="71"/>
      <c r="AS18" s="71"/>
      <c r="AT18" s="71" t="s">
        <v>239</v>
      </c>
      <c r="AU18" s="71"/>
      <c r="AV18" s="71"/>
      <c r="AW18" s="71"/>
      <c r="AX18" s="71"/>
      <c r="AY18" s="71"/>
      <c r="AZ18" s="71"/>
      <c r="BA18" s="71"/>
      <c r="BB18" s="71"/>
      <c r="BC18" s="71">
        <v>10</v>
      </c>
      <c r="BD18" s="71">
        <v>6828</v>
      </c>
      <c r="BE18" s="71">
        <v>1500</v>
      </c>
      <c r="BF18" s="71">
        <v>1</v>
      </c>
      <c r="BG18" s="71"/>
      <c r="BH18" s="71"/>
      <c r="BI18" s="71">
        <v>0.54</v>
      </c>
      <c r="BJ18" s="71">
        <v>1418</v>
      </c>
      <c r="BK18" s="71"/>
      <c r="BL18" s="71"/>
    </row>
    <row r="19" spans="1:64" s="72" customFormat="1" x14ac:dyDescent="0.35">
      <c r="A19" s="69">
        <v>100199</v>
      </c>
      <c r="B19" s="71" t="s">
        <v>252</v>
      </c>
      <c r="C19" s="71">
        <v>0</v>
      </c>
      <c r="D19" s="71">
        <v>1</v>
      </c>
      <c r="E19" s="71">
        <v>0</v>
      </c>
      <c r="F19" s="71"/>
      <c r="G19" s="71"/>
      <c r="H19" s="71" t="s">
        <v>253</v>
      </c>
      <c r="I19" s="71" t="s">
        <v>234</v>
      </c>
      <c r="J19" s="71">
        <v>48.436</v>
      </c>
      <c r="K19" s="71">
        <v>-123.411</v>
      </c>
      <c r="L19" s="71" t="s">
        <v>202</v>
      </c>
      <c r="M19" s="71"/>
      <c r="N19" s="71"/>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c r="AX19" s="71"/>
      <c r="AY19" s="71"/>
      <c r="AZ19" s="71"/>
      <c r="BA19" s="71"/>
      <c r="BB19" s="71"/>
      <c r="BC19" s="71"/>
      <c r="BD19" s="71"/>
      <c r="BE19" s="71"/>
      <c r="BF19" s="71"/>
      <c r="BG19" s="71"/>
      <c r="BH19" s="71"/>
      <c r="BI19" s="71"/>
      <c r="BJ19" s="71"/>
      <c r="BK19" s="71"/>
      <c r="BL19" s="71"/>
    </row>
    <row r="20" spans="1:64" s="72" customFormat="1" x14ac:dyDescent="0.35">
      <c r="A20" s="69">
        <v>100202</v>
      </c>
      <c r="B20" s="71" t="s">
        <v>254</v>
      </c>
      <c r="C20" s="71">
        <v>0</v>
      </c>
      <c r="D20" s="71">
        <v>1</v>
      </c>
      <c r="E20" s="71">
        <v>1</v>
      </c>
      <c r="F20" s="71" t="s">
        <v>255</v>
      </c>
      <c r="G20" s="71"/>
      <c r="H20" s="71" t="s">
        <v>255</v>
      </c>
      <c r="I20" s="71" t="s">
        <v>234</v>
      </c>
      <c r="J20" s="71">
        <v>49.396999999999998</v>
      </c>
      <c r="K20" s="71">
        <v>-123.515</v>
      </c>
      <c r="L20" s="71" t="s">
        <v>202</v>
      </c>
      <c r="M20" s="71">
        <v>2009</v>
      </c>
      <c r="N20" s="71"/>
      <c r="O20" s="71">
        <v>2014</v>
      </c>
      <c r="P20" s="71">
        <v>221</v>
      </c>
      <c r="Q20" s="71"/>
      <c r="R20" s="71"/>
      <c r="S20" s="71" t="s">
        <v>219</v>
      </c>
      <c r="T20" s="71"/>
      <c r="U20" s="71">
        <v>1</v>
      </c>
      <c r="V20" s="71"/>
      <c r="W20" s="71"/>
      <c r="X20" s="71"/>
      <c r="Y20" s="71"/>
      <c r="Z20" s="71">
        <v>1</v>
      </c>
      <c r="AA20" s="71"/>
      <c r="AB20" s="71" t="s">
        <v>204</v>
      </c>
      <c r="AC20" s="71"/>
      <c r="AD20" s="71"/>
      <c r="AE20" s="71"/>
      <c r="AF20" s="71"/>
      <c r="AG20" s="71"/>
      <c r="AH20" s="71"/>
      <c r="AI20" s="71"/>
      <c r="AJ20" s="71"/>
      <c r="AK20" s="71"/>
      <c r="AL20" s="71"/>
      <c r="AM20" s="71"/>
      <c r="AN20" s="71"/>
      <c r="AO20" s="71"/>
      <c r="AP20" s="71"/>
      <c r="AQ20" s="71"/>
      <c r="AR20" s="71"/>
      <c r="AS20" s="71"/>
      <c r="AT20" s="71" t="s">
        <v>256</v>
      </c>
      <c r="AU20" s="71"/>
      <c r="AV20" s="71"/>
      <c r="AW20" s="71"/>
      <c r="AX20" s="71"/>
      <c r="AY20" s="71"/>
      <c r="AZ20" s="71"/>
      <c r="BA20" s="71"/>
      <c r="BB20" s="71"/>
      <c r="BC20" s="71">
        <v>30</v>
      </c>
      <c r="BD20" s="71">
        <v>4500</v>
      </c>
      <c r="BE20" s="71">
        <v>800</v>
      </c>
      <c r="BF20" s="71">
        <v>0</v>
      </c>
      <c r="BG20" s="71"/>
      <c r="BH20" s="71"/>
      <c r="BI20" s="71"/>
      <c r="BJ20" s="71"/>
      <c r="BK20" s="71"/>
      <c r="BL20" s="71"/>
    </row>
    <row r="21" spans="1:64" s="72" customFormat="1" x14ac:dyDescent="0.35">
      <c r="A21" s="69">
        <v>100217</v>
      </c>
      <c r="B21" s="71" t="s">
        <v>257</v>
      </c>
      <c r="C21" s="71">
        <v>0</v>
      </c>
      <c r="D21" s="71">
        <v>1</v>
      </c>
      <c r="E21" s="71">
        <v>1</v>
      </c>
      <c r="F21" s="71" t="s">
        <v>238</v>
      </c>
      <c r="G21" s="71"/>
      <c r="H21" s="71" t="s">
        <v>258</v>
      </c>
      <c r="I21" s="71" t="s">
        <v>234</v>
      </c>
      <c r="J21" s="71">
        <v>50.674999999999997</v>
      </c>
      <c r="K21" s="71">
        <v>-120.327</v>
      </c>
      <c r="L21" s="71" t="s">
        <v>202</v>
      </c>
      <c r="M21" s="71">
        <v>2013</v>
      </c>
      <c r="N21" s="71"/>
      <c r="O21" s="71">
        <v>2014</v>
      </c>
      <c r="P21" s="71">
        <v>721</v>
      </c>
      <c r="Q21" s="71"/>
      <c r="R21" s="71"/>
      <c r="S21" s="71" t="s">
        <v>259</v>
      </c>
      <c r="T21" s="71"/>
      <c r="U21" s="71"/>
      <c r="V21" s="71"/>
      <c r="W21" s="71"/>
      <c r="X21" s="71"/>
      <c r="Y21" s="71"/>
      <c r="Z21" s="71">
        <v>1</v>
      </c>
      <c r="AA21" s="71"/>
      <c r="AB21" s="71" t="s">
        <v>220</v>
      </c>
      <c r="AC21" s="71" t="s">
        <v>260</v>
      </c>
      <c r="AD21" s="71"/>
      <c r="AE21" s="71"/>
      <c r="AF21" s="71">
        <v>1.4849999999999999</v>
      </c>
      <c r="AG21" s="71"/>
      <c r="AH21" s="71"/>
      <c r="AI21" s="71"/>
      <c r="AJ21" s="71"/>
      <c r="AK21" s="71"/>
      <c r="AL21" s="71"/>
      <c r="AM21" s="71"/>
      <c r="AN21" s="71"/>
      <c r="AO21" s="71"/>
      <c r="AP21" s="71"/>
      <c r="AQ21" s="71"/>
      <c r="AR21" s="71"/>
      <c r="AS21" s="71"/>
      <c r="AT21" s="71"/>
      <c r="AU21" s="71"/>
      <c r="AV21" s="71"/>
      <c r="AW21" s="71"/>
      <c r="AX21" s="71"/>
      <c r="AY21" s="71"/>
      <c r="AZ21" s="71"/>
      <c r="BA21" s="71"/>
      <c r="BB21" s="71"/>
      <c r="BC21" s="71">
        <v>89</v>
      </c>
      <c r="BD21" s="71">
        <v>0</v>
      </c>
      <c r="BE21" s="71">
        <v>1300</v>
      </c>
      <c r="BF21" s="71"/>
      <c r="BG21" s="71"/>
      <c r="BH21" s="71"/>
      <c r="BI21" s="71">
        <v>0.78100000000000003</v>
      </c>
      <c r="BJ21" s="71">
        <v>0</v>
      </c>
      <c r="BK21" s="71">
        <v>0.70399999999999996</v>
      </c>
      <c r="BL21" s="71">
        <v>0</v>
      </c>
    </row>
    <row r="22" spans="1:64" s="72" customFormat="1" x14ac:dyDescent="0.35">
      <c r="A22" s="69">
        <v>100222</v>
      </c>
      <c r="B22" s="71" t="s">
        <v>261</v>
      </c>
      <c r="C22" s="71">
        <v>0</v>
      </c>
      <c r="D22" s="71">
        <v>1</v>
      </c>
      <c r="E22" s="71">
        <v>1</v>
      </c>
      <c r="F22" s="71" t="s">
        <v>238</v>
      </c>
      <c r="G22" s="71"/>
      <c r="H22" s="71" t="s">
        <v>258</v>
      </c>
      <c r="I22" s="71" t="s">
        <v>234</v>
      </c>
      <c r="J22" s="71">
        <v>50.68</v>
      </c>
      <c r="K22" s="71">
        <v>-120.322</v>
      </c>
      <c r="L22" s="71" t="s">
        <v>202</v>
      </c>
      <c r="M22" s="71">
        <v>2012</v>
      </c>
      <c r="N22" s="71"/>
      <c r="O22" s="71">
        <v>2014</v>
      </c>
      <c r="P22" s="71">
        <v>721</v>
      </c>
      <c r="Q22" s="71"/>
      <c r="R22" s="71"/>
      <c r="S22" s="71" t="s">
        <v>259</v>
      </c>
      <c r="T22" s="71"/>
      <c r="U22" s="71"/>
      <c r="V22" s="71">
        <v>1</v>
      </c>
      <c r="W22" s="71"/>
      <c r="X22" s="71"/>
      <c r="Y22" s="71"/>
      <c r="Z22" s="71">
        <v>1</v>
      </c>
      <c r="AA22" s="71"/>
      <c r="AB22" s="71" t="s">
        <v>220</v>
      </c>
      <c r="AC22" s="71" t="s">
        <v>260</v>
      </c>
      <c r="AD22" s="71"/>
      <c r="AE22" s="71"/>
      <c r="AF22" s="71">
        <v>0.63</v>
      </c>
      <c r="AG22" s="71"/>
      <c r="AH22" s="71"/>
      <c r="AI22" s="71"/>
      <c r="AJ22" s="71"/>
      <c r="AK22" s="71"/>
      <c r="AL22" s="71"/>
      <c r="AM22" s="71"/>
      <c r="AN22" s="71"/>
      <c r="AO22" s="71"/>
      <c r="AP22" s="71"/>
      <c r="AQ22" s="71"/>
      <c r="AR22" s="71"/>
      <c r="AS22" s="71"/>
      <c r="AT22" s="71"/>
      <c r="AU22" s="71"/>
      <c r="AV22" s="71"/>
      <c r="AW22" s="71"/>
      <c r="AX22" s="71"/>
      <c r="AY22" s="71"/>
      <c r="AZ22" s="71"/>
      <c r="BA22" s="71"/>
      <c r="BB22" s="71"/>
      <c r="BC22" s="71"/>
      <c r="BD22" s="71"/>
      <c r="BE22" s="71"/>
      <c r="BF22" s="71"/>
      <c r="BG22" s="71"/>
      <c r="BH22" s="71"/>
      <c r="BI22" s="71"/>
      <c r="BJ22" s="71"/>
      <c r="BK22" s="71"/>
      <c r="BL22" s="71"/>
    </row>
    <row r="23" spans="1:64" s="72" customFormat="1" x14ac:dyDescent="0.35">
      <c r="A23" s="69">
        <v>100230</v>
      </c>
      <c r="B23" s="71" t="s">
        <v>262</v>
      </c>
      <c r="C23" s="71">
        <v>1</v>
      </c>
      <c r="D23" s="71">
        <v>1</v>
      </c>
      <c r="E23" s="71">
        <v>1</v>
      </c>
      <c r="F23" s="71" t="s">
        <v>262</v>
      </c>
      <c r="G23" s="71"/>
      <c r="H23" s="71" t="s">
        <v>263</v>
      </c>
      <c r="I23" s="71" t="s">
        <v>234</v>
      </c>
      <c r="J23" s="71">
        <v>49.893999999999998</v>
      </c>
      <c r="K23" s="71">
        <v>-119.49</v>
      </c>
      <c r="L23" s="71" t="s">
        <v>202</v>
      </c>
      <c r="M23" s="71">
        <v>1970</v>
      </c>
      <c r="N23" s="71"/>
      <c r="O23" s="71">
        <v>2014</v>
      </c>
      <c r="P23" s="71"/>
      <c r="Q23" s="71"/>
      <c r="R23" s="71"/>
      <c r="S23" s="71" t="s">
        <v>203</v>
      </c>
      <c r="T23" s="71"/>
      <c r="U23" s="71"/>
      <c r="V23" s="71"/>
      <c r="W23" s="71"/>
      <c r="X23" s="71"/>
      <c r="Y23" s="71">
        <v>1</v>
      </c>
      <c r="Z23" s="71"/>
      <c r="AA23" s="71"/>
      <c r="AB23" s="71" t="s">
        <v>204</v>
      </c>
      <c r="AC23" s="71"/>
      <c r="AD23" s="71">
        <v>793</v>
      </c>
      <c r="AE23" s="71">
        <v>0.19400000000000001</v>
      </c>
      <c r="AF23" s="71">
        <v>2.9</v>
      </c>
      <c r="AG23" s="71">
        <v>72</v>
      </c>
      <c r="AH23" s="71">
        <v>1790.28</v>
      </c>
      <c r="AI23" s="71"/>
      <c r="AJ23" s="71"/>
      <c r="AK23" s="71"/>
      <c r="AL23" s="71"/>
      <c r="AM23" s="71"/>
      <c r="AN23" s="71"/>
      <c r="AO23" s="71"/>
      <c r="AP23" s="71"/>
      <c r="AQ23" s="71"/>
      <c r="AR23" s="71"/>
      <c r="AS23" s="71"/>
      <c r="AT23" s="71" t="s">
        <v>264</v>
      </c>
      <c r="AU23" s="71"/>
      <c r="AV23" s="71" t="s">
        <v>265</v>
      </c>
      <c r="AW23" s="71"/>
      <c r="AX23" s="71"/>
      <c r="AY23" s="71"/>
      <c r="AZ23" s="71"/>
      <c r="BA23" s="71"/>
      <c r="BB23" s="71"/>
      <c r="BC23" s="71">
        <v>10</v>
      </c>
      <c r="BD23" s="71">
        <v>60000</v>
      </c>
      <c r="BE23" s="71">
        <v>1000</v>
      </c>
      <c r="BF23" s="71">
        <v>0</v>
      </c>
      <c r="BG23" s="71"/>
      <c r="BH23" s="71"/>
      <c r="BI23" s="71">
        <v>2.9</v>
      </c>
      <c r="BJ23" s="71">
        <v>1790.28</v>
      </c>
      <c r="BK23" s="71"/>
      <c r="BL23" s="71"/>
    </row>
    <row r="24" spans="1:64" s="72" customFormat="1" x14ac:dyDescent="0.35">
      <c r="A24" s="69">
        <v>100236</v>
      </c>
      <c r="B24" s="71" t="s">
        <v>266</v>
      </c>
      <c r="C24" s="71">
        <v>0</v>
      </c>
      <c r="D24" s="71">
        <v>1</v>
      </c>
      <c r="E24" s="71">
        <v>1</v>
      </c>
      <c r="F24" s="71" t="s">
        <v>267</v>
      </c>
      <c r="G24" s="71"/>
      <c r="H24" s="71" t="s">
        <v>263</v>
      </c>
      <c r="I24" s="71" t="s">
        <v>234</v>
      </c>
      <c r="J24" s="71">
        <v>49.9</v>
      </c>
      <c r="K24" s="71">
        <v>-119.48399999999999</v>
      </c>
      <c r="L24" s="71" t="s">
        <v>202</v>
      </c>
      <c r="M24" s="71">
        <v>2011</v>
      </c>
      <c r="N24" s="71"/>
      <c r="O24" s="71">
        <v>2014</v>
      </c>
      <c r="P24" s="71">
        <v>611</v>
      </c>
      <c r="Q24" s="71"/>
      <c r="R24" s="71"/>
      <c r="S24" s="71" t="s">
        <v>203</v>
      </c>
      <c r="T24" s="71"/>
      <c r="U24" s="71"/>
      <c r="V24" s="71"/>
      <c r="W24" s="71"/>
      <c r="X24" s="71"/>
      <c r="Y24" s="71">
        <v>1</v>
      </c>
      <c r="Z24" s="71"/>
      <c r="AA24" s="71"/>
      <c r="AB24" s="71" t="s">
        <v>220</v>
      </c>
      <c r="AC24" s="71"/>
      <c r="AD24" s="71"/>
      <c r="AE24" s="71"/>
      <c r="AF24" s="71">
        <v>14</v>
      </c>
      <c r="AG24" s="71"/>
      <c r="AH24" s="71">
        <v>5749</v>
      </c>
      <c r="AI24" s="71"/>
      <c r="AJ24" s="71"/>
      <c r="AK24" s="71"/>
      <c r="AL24" s="71"/>
      <c r="AM24" s="71"/>
      <c r="AN24" s="71"/>
      <c r="AO24" s="71"/>
      <c r="AP24" s="71"/>
      <c r="AQ24" s="71"/>
      <c r="AR24" s="71"/>
      <c r="AS24" s="71"/>
      <c r="AT24" s="71" t="s">
        <v>256</v>
      </c>
      <c r="AU24" s="71"/>
      <c r="AV24" s="71" t="s">
        <v>205</v>
      </c>
      <c r="AW24" s="71">
        <v>13694.4</v>
      </c>
      <c r="AX24" s="71" t="s">
        <v>209</v>
      </c>
      <c r="AY24" s="71">
        <v>7387.2</v>
      </c>
      <c r="AZ24" s="71"/>
      <c r="BA24" s="71"/>
      <c r="BB24" s="71"/>
      <c r="BC24" s="71">
        <v>11</v>
      </c>
      <c r="BD24" s="71">
        <v>85000</v>
      </c>
      <c r="BE24" s="71">
        <v>5000</v>
      </c>
      <c r="BF24" s="71">
        <v>0</v>
      </c>
      <c r="BG24" s="71"/>
      <c r="BH24" s="71"/>
      <c r="BI24" s="71">
        <v>6</v>
      </c>
      <c r="BJ24" s="71">
        <v>1710</v>
      </c>
      <c r="BK24" s="71">
        <v>8</v>
      </c>
      <c r="BL24" s="71">
        <v>4039</v>
      </c>
    </row>
    <row r="25" spans="1:64" s="72" customFormat="1" x14ac:dyDescent="0.35">
      <c r="A25" s="69">
        <v>100283</v>
      </c>
      <c r="B25" s="71" t="s">
        <v>268</v>
      </c>
      <c r="C25" s="71">
        <v>0</v>
      </c>
      <c r="D25" s="71">
        <v>1</v>
      </c>
      <c r="E25" s="71">
        <v>0</v>
      </c>
      <c r="F25" s="71"/>
      <c r="G25" s="71"/>
      <c r="H25" s="71" t="s">
        <v>269</v>
      </c>
      <c r="I25" s="71" t="s">
        <v>234</v>
      </c>
      <c r="J25" s="71">
        <v>49.207000000000001</v>
      </c>
      <c r="K25" s="71">
        <v>-122.91</v>
      </c>
      <c r="L25" s="71" t="s">
        <v>270</v>
      </c>
      <c r="M25" s="71">
        <v>2019</v>
      </c>
      <c r="N25" s="71"/>
      <c r="O25" s="71"/>
      <c r="P25" s="71"/>
      <c r="Q25" s="71"/>
      <c r="R25" s="71"/>
      <c r="S25" s="71"/>
      <c r="T25" s="71"/>
      <c r="U25" s="71"/>
      <c r="V25" s="71"/>
      <c r="W25" s="71"/>
      <c r="X25" s="71"/>
      <c r="Y25" s="71"/>
      <c r="Z25" s="71"/>
      <c r="AA25" s="71"/>
      <c r="AB25" s="71" t="s">
        <v>271</v>
      </c>
      <c r="AC25" s="71"/>
      <c r="AD25" s="71"/>
      <c r="AE25" s="71"/>
      <c r="AF25" s="71"/>
      <c r="AG25" s="71"/>
      <c r="AH25" s="71"/>
      <c r="AI25" s="71"/>
      <c r="AJ25" s="71"/>
      <c r="AK25" s="71"/>
      <c r="AL25" s="71"/>
      <c r="AM25" s="71"/>
      <c r="AN25" s="71"/>
      <c r="AO25" s="71"/>
      <c r="AP25" s="71"/>
      <c r="AQ25" s="71"/>
      <c r="AR25" s="71"/>
      <c r="AS25" s="71"/>
      <c r="AT25" s="71"/>
      <c r="AU25" s="71"/>
      <c r="AV25" s="71"/>
      <c r="AW25" s="71"/>
      <c r="AX25" s="71"/>
      <c r="AY25" s="71"/>
      <c r="AZ25" s="71"/>
      <c r="BA25" s="71"/>
      <c r="BB25" s="71"/>
      <c r="BC25" s="71"/>
      <c r="BD25" s="71"/>
      <c r="BE25" s="71"/>
      <c r="BF25" s="71"/>
      <c r="BG25" s="71"/>
      <c r="BH25" s="71"/>
      <c r="BI25" s="71"/>
      <c r="BJ25" s="71"/>
      <c r="BK25" s="71"/>
      <c r="BL25" s="71"/>
    </row>
    <row r="26" spans="1:64" s="72" customFormat="1" x14ac:dyDescent="0.35">
      <c r="A26" s="69">
        <v>100285</v>
      </c>
      <c r="B26" s="71" t="s">
        <v>272</v>
      </c>
      <c r="C26" s="71">
        <v>0</v>
      </c>
      <c r="D26" s="71">
        <v>1</v>
      </c>
      <c r="E26" s="71">
        <v>0</v>
      </c>
      <c r="F26" s="71"/>
      <c r="G26" s="71"/>
      <c r="H26" s="71" t="s">
        <v>273</v>
      </c>
      <c r="I26" s="71" t="s">
        <v>234</v>
      </c>
      <c r="J26" s="71">
        <v>49.320999999999998</v>
      </c>
      <c r="K26" s="71">
        <v>-123.071</v>
      </c>
      <c r="L26" s="71" t="s">
        <v>202</v>
      </c>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row>
    <row r="27" spans="1:64" s="72" customFormat="1" x14ac:dyDescent="0.35">
      <c r="A27" s="69">
        <v>100286</v>
      </c>
      <c r="B27" s="71" t="s">
        <v>274</v>
      </c>
      <c r="C27" s="71">
        <v>0</v>
      </c>
      <c r="D27" s="71">
        <v>1</v>
      </c>
      <c r="E27" s="71">
        <v>0</v>
      </c>
      <c r="F27" s="71" t="s">
        <v>273</v>
      </c>
      <c r="G27" s="71"/>
      <c r="H27" s="71" t="s">
        <v>273</v>
      </c>
      <c r="I27" s="71" t="s">
        <v>234</v>
      </c>
      <c r="J27" s="71">
        <v>49.322000000000003</v>
      </c>
      <c r="K27" s="71">
        <v>-123.07000000000001</v>
      </c>
      <c r="L27" s="71" t="s">
        <v>202</v>
      </c>
      <c r="M27" s="71">
        <v>2004</v>
      </c>
      <c r="N27" s="71"/>
      <c r="O27" s="71">
        <v>2014</v>
      </c>
      <c r="P27" s="71"/>
      <c r="Q27" s="71"/>
      <c r="R27" s="71"/>
      <c r="S27" s="71" t="s">
        <v>219</v>
      </c>
      <c r="T27" s="71">
        <v>1</v>
      </c>
      <c r="U27" s="71">
        <v>1</v>
      </c>
      <c r="V27" s="71">
        <v>1</v>
      </c>
      <c r="W27" s="71"/>
      <c r="X27" s="71">
        <v>1</v>
      </c>
      <c r="Y27" s="71">
        <v>1</v>
      </c>
      <c r="Z27" s="71"/>
      <c r="AA27" s="71"/>
      <c r="AB27" s="71" t="s">
        <v>220</v>
      </c>
      <c r="AC27" s="71" t="s">
        <v>275</v>
      </c>
      <c r="AD27" s="71"/>
      <c r="AE27" s="71"/>
      <c r="AF27" s="71">
        <v>17.5</v>
      </c>
      <c r="AG27" s="71"/>
      <c r="AH27" s="71">
        <v>31619</v>
      </c>
      <c r="AI27" s="71"/>
      <c r="AJ27" s="71"/>
      <c r="AK27" s="71"/>
      <c r="AL27" s="71"/>
      <c r="AM27" s="71"/>
      <c r="AN27" s="71"/>
      <c r="AO27" s="71"/>
      <c r="AP27" s="71"/>
      <c r="AQ27" s="71"/>
      <c r="AR27" s="71"/>
      <c r="AS27" s="71"/>
      <c r="AT27" s="71"/>
      <c r="AU27" s="71"/>
      <c r="AV27" s="71"/>
      <c r="AW27" s="71"/>
      <c r="AX27" s="71"/>
      <c r="AY27" s="71"/>
      <c r="AZ27" s="71"/>
      <c r="BA27" s="71"/>
      <c r="BB27" s="71"/>
      <c r="BC27" s="71"/>
      <c r="BD27" s="71"/>
      <c r="BE27" s="71"/>
      <c r="BF27" s="71"/>
      <c r="BG27" s="71"/>
      <c r="BH27" s="71"/>
      <c r="BI27" s="71"/>
      <c r="BJ27" s="71"/>
      <c r="BK27" s="71"/>
      <c r="BL27" s="71"/>
    </row>
    <row r="28" spans="1:64" s="72" customFormat="1" x14ac:dyDescent="0.35">
      <c r="A28" s="69">
        <v>100311</v>
      </c>
      <c r="B28" s="71" t="s">
        <v>276</v>
      </c>
      <c r="C28" s="71">
        <v>0</v>
      </c>
      <c r="D28" s="71">
        <v>1</v>
      </c>
      <c r="E28" s="71">
        <v>1</v>
      </c>
      <c r="F28" s="71" t="s">
        <v>277</v>
      </c>
      <c r="G28" s="71"/>
      <c r="H28" s="71" t="s">
        <v>277</v>
      </c>
      <c r="I28" s="71" t="s">
        <v>234</v>
      </c>
      <c r="J28" s="71">
        <v>53.689</v>
      </c>
      <c r="K28" s="71">
        <v>-132.185</v>
      </c>
      <c r="L28" s="71" t="s">
        <v>202</v>
      </c>
      <c r="M28" s="71">
        <v>2015</v>
      </c>
      <c r="N28" s="71"/>
      <c r="O28" s="71">
        <v>2015</v>
      </c>
      <c r="P28" s="71"/>
      <c r="Q28" s="71"/>
      <c r="R28" s="71"/>
      <c r="S28" s="71" t="s">
        <v>259</v>
      </c>
      <c r="T28" s="71">
        <v>1</v>
      </c>
      <c r="U28" s="71">
        <v>1</v>
      </c>
      <c r="V28" s="71"/>
      <c r="W28" s="71"/>
      <c r="X28" s="71">
        <v>1</v>
      </c>
      <c r="Y28" s="71">
        <v>1</v>
      </c>
      <c r="Z28" s="71"/>
      <c r="AA28" s="71"/>
      <c r="AB28" s="71" t="s">
        <v>220</v>
      </c>
      <c r="AC28" s="71"/>
      <c r="AD28" s="71"/>
      <c r="AE28" s="71"/>
      <c r="AF28" s="71">
        <v>0.1</v>
      </c>
      <c r="AG28" s="71"/>
      <c r="AH28" s="71"/>
      <c r="AI28" s="71"/>
      <c r="AJ28" s="71"/>
      <c r="AK28" s="71"/>
      <c r="AL28" s="71"/>
      <c r="AM28" s="71"/>
      <c r="AN28" s="71"/>
      <c r="AO28" s="71"/>
      <c r="AP28" s="71"/>
      <c r="AQ28" s="71"/>
      <c r="AR28" s="71"/>
      <c r="AS28" s="71"/>
      <c r="AT28" s="71" t="s">
        <v>239</v>
      </c>
      <c r="AU28" s="71"/>
      <c r="AV28" s="71" t="s">
        <v>278</v>
      </c>
      <c r="AW28" s="71">
        <v>1547.2</v>
      </c>
      <c r="AX28" s="71"/>
      <c r="AY28" s="71"/>
      <c r="AZ28" s="71"/>
      <c r="BA28" s="71"/>
      <c r="BB28" s="71"/>
      <c r="BC28" s="71">
        <v>3</v>
      </c>
      <c r="BD28" s="71">
        <v>1600</v>
      </c>
      <c r="BE28" s="71">
        <v>5000</v>
      </c>
      <c r="BF28" s="71">
        <v>1</v>
      </c>
      <c r="BG28" s="71"/>
      <c r="BH28" s="71"/>
      <c r="BI28" s="71">
        <v>0.1</v>
      </c>
      <c r="BJ28" s="71">
        <v>0</v>
      </c>
      <c r="BK28" s="71">
        <v>0</v>
      </c>
      <c r="BL28" s="71">
        <v>0</v>
      </c>
    </row>
    <row r="29" spans="1:64" s="72" customFormat="1" x14ac:dyDescent="0.35">
      <c r="A29" s="69">
        <v>100321</v>
      </c>
      <c r="B29" s="71" t="s">
        <v>279</v>
      </c>
      <c r="C29" s="71">
        <v>0</v>
      </c>
      <c r="D29" s="71">
        <v>1</v>
      </c>
      <c r="E29" s="71">
        <v>1</v>
      </c>
      <c r="F29" s="71" t="s">
        <v>280</v>
      </c>
      <c r="G29" s="71"/>
      <c r="H29" s="71" t="s">
        <v>281</v>
      </c>
      <c r="I29" s="71" t="s">
        <v>234</v>
      </c>
      <c r="J29" s="71">
        <v>53.917000000000002</v>
      </c>
      <c r="K29" s="71">
        <v>-122.75</v>
      </c>
      <c r="L29" s="71" t="s">
        <v>202</v>
      </c>
      <c r="M29" s="71">
        <v>2009</v>
      </c>
      <c r="N29" s="71"/>
      <c r="O29" s="71">
        <v>2014</v>
      </c>
      <c r="P29" s="71"/>
      <c r="Q29" s="71"/>
      <c r="R29" s="71"/>
      <c r="S29" s="71" t="s">
        <v>259</v>
      </c>
      <c r="T29" s="71">
        <v>1</v>
      </c>
      <c r="U29" s="71">
        <v>1</v>
      </c>
      <c r="V29" s="71">
        <v>1</v>
      </c>
      <c r="W29" s="71">
        <v>1</v>
      </c>
      <c r="X29" s="71"/>
      <c r="Y29" s="71">
        <v>1</v>
      </c>
      <c r="Z29" s="71">
        <v>1</v>
      </c>
      <c r="AA29" s="71"/>
      <c r="AB29" s="71" t="s">
        <v>204</v>
      </c>
      <c r="AC29" s="71"/>
      <c r="AD29" s="71"/>
      <c r="AE29" s="71"/>
      <c r="AF29" s="71">
        <v>0.73268699999999998</v>
      </c>
      <c r="AG29" s="71"/>
      <c r="AH29" s="71"/>
      <c r="AI29" s="71"/>
      <c r="AJ29" s="71"/>
      <c r="AK29" s="71"/>
      <c r="AL29" s="71"/>
      <c r="AM29" s="71"/>
      <c r="AN29" s="71"/>
      <c r="AO29" s="71"/>
      <c r="AP29" s="71"/>
      <c r="AQ29" s="71"/>
      <c r="AR29" s="71"/>
      <c r="AS29" s="71"/>
      <c r="AT29" s="71" t="s">
        <v>239</v>
      </c>
      <c r="AU29" s="71"/>
      <c r="AV29" s="71"/>
      <c r="AW29" s="71"/>
      <c r="AX29" s="71"/>
      <c r="AY29" s="71"/>
      <c r="AZ29" s="71"/>
      <c r="BA29" s="71"/>
      <c r="BB29" s="71"/>
      <c r="BC29" s="71">
        <v>9</v>
      </c>
      <c r="BD29" s="71">
        <v>3717.47</v>
      </c>
      <c r="BE29" s="71">
        <v>548.61300000000006</v>
      </c>
      <c r="BF29" s="71">
        <v>0</v>
      </c>
      <c r="BG29" s="71"/>
      <c r="BH29" s="71"/>
      <c r="BI29" s="71">
        <v>0.73268699999999998</v>
      </c>
      <c r="BJ29" s="71"/>
      <c r="BK29" s="71"/>
      <c r="BL29" s="71"/>
    </row>
    <row r="30" spans="1:64" s="72" customFormat="1" x14ac:dyDescent="0.35">
      <c r="A30" s="69">
        <v>100323</v>
      </c>
      <c r="B30" s="71" t="s">
        <v>282</v>
      </c>
      <c r="C30" s="71">
        <v>0</v>
      </c>
      <c r="D30" s="71">
        <v>1</v>
      </c>
      <c r="E30" s="71">
        <v>1</v>
      </c>
      <c r="F30" s="71" t="s">
        <v>281</v>
      </c>
      <c r="G30" s="71"/>
      <c r="H30" s="71" t="s">
        <v>281</v>
      </c>
      <c r="I30" s="71" t="s">
        <v>234</v>
      </c>
      <c r="J30" s="71">
        <v>53.919000000000004</v>
      </c>
      <c r="K30" s="71">
        <v>-122.748</v>
      </c>
      <c r="L30" s="71" t="s">
        <v>202</v>
      </c>
      <c r="M30" s="71">
        <v>2012</v>
      </c>
      <c r="N30" s="71"/>
      <c r="O30" s="71">
        <v>2015</v>
      </c>
      <c r="P30" s="71"/>
      <c r="Q30" s="71"/>
      <c r="R30" s="71"/>
      <c r="S30" s="71" t="s">
        <v>219</v>
      </c>
      <c r="T30" s="71">
        <v>1</v>
      </c>
      <c r="U30" s="71">
        <v>1</v>
      </c>
      <c r="V30" s="71">
        <v>1</v>
      </c>
      <c r="W30" s="71"/>
      <c r="X30" s="71">
        <v>1</v>
      </c>
      <c r="Y30" s="71"/>
      <c r="Z30" s="71"/>
      <c r="AA30" s="71"/>
      <c r="AB30" s="71" t="s">
        <v>220</v>
      </c>
      <c r="AC30" s="71"/>
      <c r="AD30" s="71"/>
      <c r="AE30" s="71"/>
      <c r="AF30" s="71">
        <v>5</v>
      </c>
      <c r="AG30" s="71"/>
      <c r="AH30" s="71">
        <v>5833.3333338000002</v>
      </c>
      <c r="AI30" s="71"/>
      <c r="AJ30" s="71"/>
      <c r="AK30" s="71"/>
      <c r="AL30" s="71"/>
      <c r="AM30" s="71"/>
      <c r="AN30" s="71"/>
      <c r="AO30" s="71"/>
      <c r="AP30" s="71"/>
      <c r="AQ30" s="71"/>
      <c r="AR30" s="71"/>
      <c r="AS30" s="71"/>
      <c r="AT30" s="71" t="s">
        <v>239</v>
      </c>
      <c r="AU30" s="71">
        <v>21500</v>
      </c>
      <c r="AV30" s="71" t="s">
        <v>205</v>
      </c>
      <c r="AW30" s="71">
        <v>550</v>
      </c>
      <c r="AX30" s="71"/>
      <c r="AY30" s="71"/>
      <c r="AZ30" s="71"/>
      <c r="BA30" s="71"/>
      <c r="BB30" s="71"/>
      <c r="BC30" s="71">
        <v>8</v>
      </c>
      <c r="BD30" s="71">
        <v>32000</v>
      </c>
      <c r="BE30" s="71">
        <v>6000</v>
      </c>
      <c r="BF30" s="71">
        <v>1</v>
      </c>
      <c r="BG30" s="71"/>
      <c r="BH30" s="71"/>
      <c r="BI30" s="71">
        <v>5</v>
      </c>
      <c r="BJ30" s="71">
        <v>5833.3333338000002</v>
      </c>
      <c r="BK30" s="71"/>
      <c r="BL30" s="71"/>
    </row>
    <row r="31" spans="1:64" s="72" customFormat="1" x14ac:dyDescent="0.35">
      <c r="A31" s="69">
        <v>100325</v>
      </c>
      <c r="B31" s="71" t="s">
        <v>283</v>
      </c>
      <c r="C31" s="71">
        <v>0</v>
      </c>
      <c r="D31" s="71">
        <v>1</v>
      </c>
      <c r="E31" s="71">
        <v>1</v>
      </c>
      <c r="F31" s="71" t="s">
        <v>284</v>
      </c>
      <c r="G31" s="71"/>
      <c r="H31" s="71" t="s">
        <v>281</v>
      </c>
      <c r="I31" s="71" t="s">
        <v>234</v>
      </c>
      <c r="J31" s="71">
        <v>53.920999999999999</v>
      </c>
      <c r="K31" s="71">
        <v>-122.746</v>
      </c>
      <c r="L31" s="71" t="s">
        <v>202</v>
      </c>
      <c r="M31" s="71">
        <v>1994</v>
      </c>
      <c r="N31" s="71"/>
      <c r="O31" s="71">
        <v>2014</v>
      </c>
      <c r="P31" s="71"/>
      <c r="Q31" s="71"/>
      <c r="R31" s="71"/>
      <c r="S31" s="71" t="s">
        <v>219</v>
      </c>
      <c r="T31" s="71"/>
      <c r="U31" s="71"/>
      <c r="V31" s="71"/>
      <c r="W31" s="71"/>
      <c r="X31" s="71"/>
      <c r="Y31" s="71">
        <v>1</v>
      </c>
      <c r="Z31" s="71"/>
      <c r="AA31" s="71"/>
      <c r="AB31" s="71" t="s">
        <v>220</v>
      </c>
      <c r="AC31" s="71"/>
      <c r="AD31" s="71"/>
      <c r="AE31" s="71"/>
      <c r="AF31" s="71">
        <v>30.06934</v>
      </c>
      <c r="AG31" s="71"/>
      <c r="AH31" s="71">
        <v>18876.07</v>
      </c>
      <c r="AI31" s="71"/>
      <c r="AJ31" s="71"/>
      <c r="AK31" s="71"/>
      <c r="AL31" s="71"/>
      <c r="AM31" s="71"/>
      <c r="AN31" s="71"/>
      <c r="AO31" s="71"/>
      <c r="AP31" s="71"/>
      <c r="AQ31" s="71"/>
      <c r="AR31" s="71"/>
      <c r="AS31" s="71"/>
      <c r="AT31" s="71" t="s">
        <v>239</v>
      </c>
      <c r="AU31" s="71">
        <v>109872</v>
      </c>
      <c r="AV31" s="71" t="s">
        <v>205</v>
      </c>
      <c r="AW31" s="71">
        <v>10490</v>
      </c>
      <c r="AX31" s="71"/>
      <c r="AY31" s="71"/>
      <c r="AZ31" s="71"/>
      <c r="BA31" s="71"/>
      <c r="BB31" s="71"/>
      <c r="BC31" s="71">
        <v>10</v>
      </c>
      <c r="BD31" s="71">
        <v>65123</v>
      </c>
      <c r="BE31" s="71">
        <v>1130</v>
      </c>
      <c r="BF31" s="71">
        <v>0</v>
      </c>
      <c r="BG31" s="71"/>
      <c r="BH31" s="71"/>
      <c r="BI31" s="71">
        <v>23.739000000000001</v>
      </c>
      <c r="BJ31" s="71">
        <v>16444.400000000001</v>
      </c>
      <c r="BK31" s="71">
        <v>6.3303399999999996</v>
      </c>
      <c r="BL31" s="71">
        <v>2431.67</v>
      </c>
    </row>
    <row r="32" spans="1:64" s="72" customFormat="1" x14ac:dyDescent="0.35">
      <c r="A32" s="69">
        <v>100326</v>
      </c>
      <c r="B32" s="71" t="s">
        <v>285</v>
      </c>
      <c r="C32" s="71">
        <v>0</v>
      </c>
      <c r="D32" s="71">
        <v>1</v>
      </c>
      <c r="E32" s="71">
        <v>0</v>
      </c>
      <c r="F32" s="71"/>
      <c r="G32" s="71"/>
      <c r="H32" s="71" t="s">
        <v>281</v>
      </c>
      <c r="I32" s="71" t="s">
        <v>234</v>
      </c>
      <c r="J32" s="71">
        <v>53.922000000000004</v>
      </c>
      <c r="K32" s="71">
        <v>-122.745</v>
      </c>
      <c r="L32" s="71" t="s">
        <v>202</v>
      </c>
      <c r="M32" s="71"/>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71"/>
      <c r="AN32" s="71"/>
      <c r="AO32" s="71"/>
      <c r="AP32" s="71"/>
      <c r="AQ32" s="71"/>
      <c r="AR32" s="71"/>
      <c r="AS32" s="71"/>
      <c r="AT32" s="71"/>
      <c r="AU32" s="71"/>
      <c r="AV32" s="71"/>
      <c r="AW32" s="71"/>
      <c r="AX32" s="71"/>
      <c r="AY32" s="71"/>
      <c r="AZ32" s="71"/>
      <c r="BA32" s="71"/>
      <c r="BB32" s="71"/>
      <c r="BC32" s="71"/>
      <c r="BD32" s="71"/>
      <c r="BE32" s="71"/>
      <c r="BF32" s="71"/>
      <c r="BG32" s="71"/>
      <c r="BH32" s="71"/>
      <c r="BI32" s="71"/>
      <c r="BJ32" s="71"/>
      <c r="BK32" s="71"/>
      <c r="BL32" s="71"/>
    </row>
    <row r="33" spans="1:64" s="72" customFormat="1" x14ac:dyDescent="0.35">
      <c r="A33" s="69">
        <v>100335</v>
      </c>
      <c r="B33" s="71" t="s">
        <v>286</v>
      </c>
      <c r="C33" s="71">
        <v>1</v>
      </c>
      <c r="D33" s="71">
        <v>1</v>
      </c>
      <c r="E33" s="71">
        <v>1</v>
      </c>
      <c r="F33" s="71" t="s">
        <v>287</v>
      </c>
      <c r="G33" s="71"/>
      <c r="H33" s="71" t="s">
        <v>287</v>
      </c>
      <c r="I33" s="71" t="s">
        <v>234</v>
      </c>
      <c r="J33" s="71">
        <v>51</v>
      </c>
      <c r="K33" s="71">
        <v>-118.194</v>
      </c>
      <c r="L33" s="71" t="s">
        <v>202</v>
      </c>
      <c r="M33" s="71">
        <v>2005</v>
      </c>
      <c r="N33" s="71"/>
      <c r="O33" s="71">
        <v>2014</v>
      </c>
      <c r="P33" s="71"/>
      <c r="Q33" s="71"/>
      <c r="R33" s="71"/>
      <c r="S33" s="71" t="s">
        <v>226</v>
      </c>
      <c r="T33" s="71">
        <v>1</v>
      </c>
      <c r="U33" s="71"/>
      <c r="V33" s="71"/>
      <c r="W33" s="71">
        <v>1</v>
      </c>
      <c r="X33" s="71">
        <v>1</v>
      </c>
      <c r="Y33" s="71"/>
      <c r="Z33" s="71">
        <v>1</v>
      </c>
      <c r="AA33" s="71"/>
      <c r="AB33" s="71" t="s">
        <v>204</v>
      </c>
      <c r="AC33" s="71"/>
      <c r="AD33" s="71"/>
      <c r="AE33" s="71"/>
      <c r="AF33" s="71">
        <v>3.25</v>
      </c>
      <c r="AG33" s="71"/>
      <c r="AH33" s="71">
        <v>9992</v>
      </c>
      <c r="AI33" s="71"/>
      <c r="AJ33" s="71"/>
      <c r="AK33" s="71"/>
      <c r="AL33" s="71"/>
      <c r="AM33" s="71"/>
      <c r="AN33" s="71"/>
      <c r="AO33" s="71"/>
      <c r="AP33" s="71"/>
      <c r="AQ33" s="71"/>
      <c r="AR33" s="71"/>
      <c r="AS33" s="71"/>
      <c r="AT33" s="71" t="s">
        <v>239</v>
      </c>
      <c r="AU33" s="71"/>
      <c r="AV33" s="71"/>
      <c r="AW33" s="71"/>
      <c r="AX33" s="71"/>
      <c r="AY33" s="71"/>
      <c r="AZ33" s="71"/>
      <c r="BA33" s="71"/>
      <c r="BB33" s="71"/>
      <c r="BC33" s="71">
        <v>10</v>
      </c>
      <c r="BD33" s="71">
        <v>23000</v>
      </c>
      <c r="BE33" s="71">
        <v>3000</v>
      </c>
      <c r="BF33" s="71">
        <v>1</v>
      </c>
      <c r="BG33" s="71"/>
      <c r="BH33" s="71">
        <v>6459</v>
      </c>
      <c r="BI33" s="71">
        <v>3.25</v>
      </c>
      <c r="BJ33" s="71">
        <v>3533</v>
      </c>
      <c r="BK33" s="71"/>
      <c r="BL33" s="71"/>
    </row>
    <row r="34" spans="1:64" s="72" customFormat="1" x14ac:dyDescent="0.35">
      <c r="A34" s="69">
        <v>100339</v>
      </c>
      <c r="B34" s="71" t="s">
        <v>288</v>
      </c>
      <c r="C34" s="71">
        <v>0</v>
      </c>
      <c r="D34" s="71">
        <v>1</v>
      </c>
      <c r="E34" s="71">
        <v>1</v>
      </c>
      <c r="F34" s="71" t="s">
        <v>289</v>
      </c>
      <c r="G34" s="71"/>
      <c r="H34" s="71" t="s">
        <v>289</v>
      </c>
      <c r="I34" s="71" t="s">
        <v>234</v>
      </c>
      <c r="J34" s="71">
        <v>49.167999999999999</v>
      </c>
      <c r="K34" s="71">
        <v>-123.133</v>
      </c>
      <c r="L34" s="71" t="s">
        <v>202</v>
      </c>
      <c r="M34" s="71">
        <v>2012</v>
      </c>
      <c r="N34" s="71"/>
      <c r="O34" s="71">
        <v>2014</v>
      </c>
      <c r="P34" s="71">
        <v>814</v>
      </c>
      <c r="Q34" s="71"/>
      <c r="R34" s="71"/>
      <c r="S34" s="71" t="s">
        <v>203</v>
      </c>
      <c r="T34" s="71">
        <v>1</v>
      </c>
      <c r="U34" s="71">
        <v>1</v>
      </c>
      <c r="V34" s="71"/>
      <c r="W34" s="71"/>
      <c r="X34" s="71"/>
      <c r="Y34" s="71"/>
      <c r="Z34" s="71">
        <v>1</v>
      </c>
      <c r="AA34" s="71"/>
      <c r="AB34" s="71" t="s">
        <v>220</v>
      </c>
      <c r="AC34" s="71"/>
      <c r="AD34" s="71"/>
      <c r="AE34" s="71"/>
      <c r="AF34" s="71">
        <v>8.6</v>
      </c>
      <c r="AG34" s="71"/>
      <c r="AH34" s="71">
        <v>7560</v>
      </c>
      <c r="AI34" s="71"/>
      <c r="AJ34" s="71"/>
      <c r="AK34" s="71"/>
      <c r="AL34" s="71"/>
      <c r="AM34" s="71"/>
      <c r="AN34" s="71"/>
      <c r="AO34" s="71"/>
      <c r="AP34" s="71"/>
      <c r="AQ34" s="71"/>
      <c r="AR34" s="71"/>
      <c r="AS34" s="71"/>
      <c r="AT34" s="71" t="s">
        <v>256</v>
      </c>
      <c r="AU34" s="71"/>
      <c r="AV34" s="71" t="s">
        <v>205</v>
      </c>
      <c r="AW34" s="71"/>
      <c r="AX34" s="71"/>
      <c r="AY34" s="71"/>
      <c r="AZ34" s="71"/>
      <c r="BA34" s="71"/>
      <c r="BB34" s="71"/>
      <c r="BC34" s="71"/>
      <c r="BD34" s="71"/>
      <c r="BE34" s="71"/>
      <c r="BF34" s="71"/>
      <c r="BG34" s="71"/>
      <c r="BH34" s="71"/>
      <c r="BI34" s="71"/>
      <c r="BJ34" s="71"/>
      <c r="BK34" s="71"/>
      <c r="BL34" s="71"/>
    </row>
    <row r="35" spans="1:64" s="72" customFormat="1" x14ac:dyDescent="0.35">
      <c r="A35" s="69">
        <v>100346</v>
      </c>
      <c r="B35" s="71" t="s">
        <v>290</v>
      </c>
      <c r="C35" s="71">
        <v>0</v>
      </c>
      <c r="D35" s="71">
        <v>1</v>
      </c>
      <c r="E35" s="71">
        <v>0</v>
      </c>
      <c r="F35" s="71" t="s">
        <v>289</v>
      </c>
      <c r="G35" s="71"/>
      <c r="H35" s="71" t="s">
        <v>289</v>
      </c>
      <c r="I35" s="71" t="s">
        <v>234</v>
      </c>
      <c r="J35" s="71">
        <v>49.175000000000004</v>
      </c>
      <c r="K35" s="71">
        <v>-123.126</v>
      </c>
      <c r="L35" s="71" t="s">
        <v>202</v>
      </c>
      <c r="M35" s="71">
        <v>2015</v>
      </c>
      <c r="N35" s="71"/>
      <c r="O35" s="71">
        <v>2015</v>
      </c>
      <c r="P35" s="71"/>
      <c r="Q35" s="71"/>
      <c r="R35" s="71"/>
      <c r="S35" s="71" t="s">
        <v>203</v>
      </c>
      <c r="T35" s="71"/>
      <c r="U35" s="71"/>
      <c r="V35" s="71"/>
      <c r="W35" s="71"/>
      <c r="X35" s="71"/>
      <c r="Y35" s="71"/>
      <c r="Z35" s="71">
        <v>1</v>
      </c>
      <c r="AA35" s="71"/>
      <c r="AB35" s="71" t="s">
        <v>220</v>
      </c>
      <c r="AC35" s="71" t="s">
        <v>291</v>
      </c>
      <c r="AD35" s="71"/>
      <c r="AE35" s="71"/>
      <c r="AF35" s="71">
        <v>16.3</v>
      </c>
      <c r="AG35" s="71"/>
      <c r="AH35" s="71">
        <v>2420</v>
      </c>
      <c r="AI35" s="71"/>
      <c r="AJ35" s="71"/>
      <c r="AK35" s="71"/>
      <c r="AL35" s="71"/>
      <c r="AM35" s="71"/>
      <c r="AN35" s="71"/>
      <c r="AO35" s="71"/>
      <c r="AP35" s="71"/>
      <c r="AQ35" s="71"/>
      <c r="AR35" s="71"/>
      <c r="AS35" s="71"/>
      <c r="AT35" s="71"/>
      <c r="AU35" s="71"/>
      <c r="AV35" s="71"/>
      <c r="AW35" s="71"/>
      <c r="AX35" s="71"/>
      <c r="AY35" s="71"/>
      <c r="AZ35" s="71"/>
      <c r="BA35" s="71"/>
      <c r="BB35" s="71"/>
      <c r="BC35" s="71"/>
      <c r="BD35" s="71"/>
      <c r="BE35" s="71"/>
      <c r="BF35" s="71"/>
      <c r="BG35" s="71"/>
      <c r="BH35" s="71"/>
      <c r="BI35" s="71"/>
      <c r="BJ35" s="71"/>
      <c r="BK35" s="71"/>
      <c r="BL35" s="71"/>
    </row>
    <row r="36" spans="1:64" s="72" customFormat="1" x14ac:dyDescent="0.35">
      <c r="A36" s="69">
        <v>100388</v>
      </c>
      <c r="B36" s="71" t="s">
        <v>292</v>
      </c>
      <c r="C36" s="71">
        <v>0</v>
      </c>
      <c r="D36" s="71">
        <v>1</v>
      </c>
      <c r="E36" s="71">
        <v>0</v>
      </c>
      <c r="F36" s="71"/>
      <c r="G36" s="71"/>
      <c r="H36" s="71" t="s">
        <v>293</v>
      </c>
      <c r="I36" s="71" t="s">
        <v>234</v>
      </c>
      <c r="J36" s="71">
        <v>49.110999999999997</v>
      </c>
      <c r="K36" s="71">
        <v>-122.794</v>
      </c>
      <c r="L36" s="71" t="s">
        <v>202</v>
      </c>
      <c r="M36" s="71"/>
      <c r="N36" s="71"/>
      <c r="O36" s="71"/>
      <c r="P36" s="71"/>
      <c r="Q36" s="71"/>
      <c r="R36" s="71"/>
      <c r="S36" s="71"/>
      <c r="T36" s="71"/>
      <c r="U36" s="71"/>
      <c r="V36" s="71"/>
      <c r="W36" s="71"/>
      <c r="X36" s="71"/>
      <c r="Y36" s="71"/>
      <c r="Z36" s="71"/>
      <c r="AA36" s="71"/>
      <c r="AB36" s="71" t="s">
        <v>294</v>
      </c>
      <c r="AC36" s="71"/>
      <c r="AD36" s="71"/>
      <c r="AE36" s="71"/>
      <c r="AF36" s="71"/>
      <c r="AG36" s="71"/>
      <c r="AH36" s="71"/>
      <c r="AI36" s="71"/>
      <c r="AJ36" s="71"/>
      <c r="AK36" s="71"/>
      <c r="AL36" s="71"/>
      <c r="AM36" s="71"/>
      <c r="AN36" s="71"/>
      <c r="AO36" s="71"/>
      <c r="AP36" s="71"/>
      <c r="AQ36" s="71"/>
      <c r="AR36" s="71"/>
      <c r="AS36" s="71"/>
      <c r="AT36" s="71" t="s">
        <v>205</v>
      </c>
      <c r="AU36" s="71"/>
      <c r="AV36" s="71"/>
      <c r="AW36" s="71"/>
      <c r="AX36" s="71"/>
      <c r="AY36" s="71"/>
      <c r="AZ36" s="71"/>
      <c r="BA36" s="71"/>
      <c r="BB36" s="71"/>
      <c r="BC36" s="71"/>
      <c r="BD36" s="71"/>
      <c r="BE36" s="71"/>
      <c r="BF36" s="71"/>
      <c r="BG36" s="71"/>
      <c r="BH36" s="71"/>
      <c r="BI36" s="71"/>
      <c r="BJ36" s="71"/>
      <c r="BK36" s="71"/>
      <c r="BL36" s="71"/>
    </row>
    <row r="37" spans="1:64" s="72" customFormat="1" x14ac:dyDescent="0.35">
      <c r="A37" s="69">
        <v>100392</v>
      </c>
      <c r="B37" s="71" t="s">
        <v>295</v>
      </c>
      <c r="C37" s="71">
        <v>0</v>
      </c>
      <c r="D37" s="71">
        <v>1</v>
      </c>
      <c r="E37" s="71">
        <v>0</v>
      </c>
      <c r="F37" s="71" t="s">
        <v>293</v>
      </c>
      <c r="G37" s="71"/>
      <c r="H37" s="71" t="s">
        <v>296</v>
      </c>
      <c r="I37" s="71" t="s">
        <v>234</v>
      </c>
      <c r="J37" s="71">
        <v>49.115000000000002</v>
      </c>
      <c r="K37" s="71">
        <v>-122.79</v>
      </c>
      <c r="L37" s="71" t="s">
        <v>202</v>
      </c>
      <c r="M37" s="71">
        <v>2015</v>
      </c>
      <c r="N37" s="71"/>
      <c r="O37" s="71">
        <v>2015</v>
      </c>
      <c r="P37" s="71"/>
      <c r="Q37" s="71"/>
      <c r="R37" s="71"/>
      <c r="S37" s="71" t="s">
        <v>203</v>
      </c>
      <c r="T37" s="71"/>
      <c r="U37" s="71"/>
      <c r="V37" s="71">
        <v>1</v>
      </c>
      <c r="W37" s="71"/>
      <c r="X37" s="71"/>
      <c r="Y37" s="71"/>
      <c r="Z37" s="71">
        <v>1</v>
      </c>
      <c r="AA37" s="71"/>
      <c r="AB37" s="71" t="s">
        <v>220</v>
      </c>
      <c r="AC37" s="71"/>
      <c r="AD37" s="71"/>
      <c r="AE37" s="71"/>
      <c r="AF37" s="71">
        <v>5.5</v>
      </c>
      <c r="AG37" s="71"/>
      <c r="AH37" s="71">
        <v>1479</v>
      </c>
      <c r="AI37" s="71"/>
      <c r="AJ37" s="71"/>
      <c r="AK37" s="71"/>
      <c r="AL37" s="71"/>
      <c r="AM37" s="71"/>
      <c r="AN37" s="71"/>
      <c r="AO37" s="71"/>
      <c r="AP37" s="71"/>
      <c r="AQ37" s="71"/>
      <c r="AR37" s="71"/>
      <c r="AS37" s="71"/>
      <c r="AT37" s="71" t="s">
        <v>205</v>
      </c>
      <c r="AU37" s="71">
        <v>6390</v>
      </c>
      <c r="AV37" s="71"/>
      <c r="AW37" s="71"/>
      <c r="AX37" s="71"/>
      <c r="AY37" s="71"/>
      <c r="AZ37" s="71"/>
      <c r="BA37" s="71"/>
      <c r="BB37" s="71"/>
      <c r="BC37" s="71"/>
      <c r="BD37" s="71"/>
      <c r="BE37" s="71"/>
      <c r="BF37" s="71"/>
      <c r="BG37" s="71"/>
      <c r="BH37" s="71"/>
      <c r="BI37" s="71"/>
      <c r="BJ37" s="71"/>
      <c r="BK37" s="71"/>
      <c r="BL37" s="71"/>
    </row>
    <row r="38" spans="1:64" s="72" customFormat="1" x14ac:dyDescent="0.35">
      <c r="A38" s="69">
        <v>100397</v>
      </c>
      <c r="B38" s="71" t="s">
        <v>297</v>
      </c>
      <c r="C38" s="71">
        <v>0</v>
      </c>
      <c r="D38" s="71">
        <v>1</v>
      </c>
      <c r="E38" s="71">
        <v>0</v>
      </c>
      <c r="F38" s="71"/>
      <c r="G38" s="71"/>
      <c r="H38" s="71" t="s">
        <v>298</v>
      </c>
      <c r="I38" s="71" t="s">
        <v>234</v>
      </c>
      <c r="J38" s="71">
        <v>54.695999999999998</v>
      </c>
      <c r="K38" s="71">
        <v>-127.047</v>
      </c>
      <c r="L38" s="71" t="s">
        <v>202</v>
      </c>
      <c r="M38" s="71">
        <v>2013</v>
      </c>
      <c r="N38" s="71"/>
      <c r="O38" s="71"/>
      <c r="P38" s="71"/>
      <c r="Q38" s="71"/>
      <c r="R38" s="71"/>
      <c r="S38" s="71"/>
      <c r="T38" s="71"/>
      <c r="U38" s="71"/>
      <c r="V38" s="71"/>
      <c r="W38" s="71"/>
      <c r="X38" s="71"/>
      <c r="Y38" s="71"/>
      <c r="Z38" s="71"/>
      <c r="AA38" s="71"/>
      <c r="AB38" s="71" t="s">
        <v>299</v>
      </c>
      <c r="AC38" s="71"/>
      <c r="AD38" s="71"/>
      <c r="AE38" s="71"/>
      <c r="AF38" s="71">
        <v>0.3</v>
      </c>
      <c r="AG38" s="71"/>
      <c r="AH38" s="71"/>
      <c r="AI38" s="71"/>
      <c r="AJ38" s="71"/>
      <c r="AK38" s="71"/>
      <c r="AL38" s="71"/>
      <c r="AM38" s="71"/>
      <c r="AN38" s="71"/>
      <c r="AO38" s="71"/>
      <c r="AP38" s="71"/>
      <c r="AQ38" s="71"/>
      <c r="AR38" s="71"/>
      <c r="AS38" s="71"/>
      <c r="AT38" s="71" t="s">
        <v>239</v>
      </c>
      <c r="AU38" s="71"/>
      <c r="AV38" s="71" t="s">
        <v>205</v>
      </c>
      <c r="AW38" s="71"/>
      <c r="AX38" s="71"/>
      <c r="AY38" s="71"/>
      <c r="AZ38" s="71"/>
      <c r="BA38" s="71"/>
      <c r="BB38" s="71"/>
      <c r="BC38" s="71"/>
      <c r="BD38" s="71"/>
      <c r="BE38" s="71"/>
      <c r="BF38" s="71"/>
      <c r="BG38" s="71"/>
      <c r="BH38" s="71"/>
      <c r="BI38" s="71"/>
      <c r="BJ38" s="71"/>
      <c r="BK38" s="71"/>
      <c r="BL38" s="71"/>
    </row>
    <row r="39" spans="1:64" s="72" customFormat="1" x14ac:dyDescent="0.35">
      <c r="A39" s="69">
        <v>100402</v>
      </c>
      <c r="B39" s="71" t="s">
        <v>300</v>
      </c>
      <c r="C39" s="71">
        <v>0</v>
      </c>
      <c r="D39" s="71">
        <v>1</v>
      </c>
      <c r="E39" s="71">
        <v>1</v>
      </c>
      <c r="F39" s="71" t="s">
        <v>301</v>
      </c>
      <c r="G39" s="71"/>
      <c r="H39" s="71" t="s">
        <v>302</v>
      </c>
      <c r="I39" s="71" t="s">
        <v>234</v>
      </c>
      <c r="J39" s="71">
        <v>49.155000000000001</v>
      </c>
      <c r="K39" s="71">
        <v>-125.905</v>
      </c>
      <c r="L39" s="71" t="s">
        <v>202</v>
      </c>
      <c r="M39" s="71">
        <v>2011</v>
      </c>
      <c r="N39" s="71"/>
      <c r="O39" s="71">
        <v>2014</v>
      </c>
      <c r="P39" s="71">
        <v>814</v>
      </c>
      <c r="Q39" s="71"/>
      <c r="R39" s="71"/>
      <c r="S39" s="71" t="s">
        <v>259</v>
      </c>
      <c r="T39" s="71"/>
      <c r="U39" s="71"/>
      <c r="V39" s="71"/>
      <c r="W39" s="71"/>
      <c r="X39" s="71"/>
      <c r="Y39" s="71"/>
      <c r="Z39" s="71">
        <v>1</v>
      </c>
      <c r="AA39" s="71"/>
      <c r="AB39" s="71" t="s">
        <v>204</v>
      </c>
      <c r="AC39" s="71"/>
      <c r="AD39" s="71"/>
      <c r="AE39" s="71"/>
      <c r="AF39" s="71"/>
      <c r="AG39" s="71"/>
      <c r="AH39" s="71">
        <v>641</v>
      </c>
      <c r="AI39" s="71"/>
      <c r="AJ39" s="71"/>
      <c r="AK39" s="71"/>
      <c r="AL39" s="71"/>
      <c r="AM39" s="71"/>
      <c r="AN39" s="71"/>
      <c r="AO39" s="71"/>
      <c r="AP39" s="71"/>
      <c r="AQ39" s="71"/>
      <c r="AR39" s="71"/>
      <c r="AS39" s="71"/>
      <c r="AT39" s="71" t="s">
        <v>256</v>
      </c>
      <c r="AU39" s="71"/>
      <c r="AV39" s="71" t="s">
        <v>209</v>
      </c>
      <c r="AW39" s="71"/>
      <c r="AX39" s="71"/>
      <c r="AY39" s="71"/>
      <c r="AZ39" s="71"/>
      <c r="BA39" s="71"/>
      <c r="BB39" s="71"/>
      <c r="BC39" s="71">
        <v>45</v>
      </c>
      <c r="BD39" s="71">
        <v>5270</v>
      </c>
      <c r="BE39" s="71">
        <v>6000</v>
      </c>
      <c r="BF39" s="71">
        <v>0</v>
      </c>
      <c r="BG39" s="71"/>
      <c r="BH39" s="71"/>
      <c r="BI39" s="71"/>
      <c r="BJ39" s="71">
        <v>641</v>
      </c>
      <c r="BK39" s="71"/>
      <c r="BL39" s="71"/>
    </row>
    <row r="40" spans="1:64" s="72" customFormat="1" x14ac:dyDescent="0.35">
      <c r="A40" s="69">
        <v>100418</v>
      </c>
      <c r="B40" s="71" t="s">
        <v>303</v>
      </c>
      <c r="C40" s="71">
        <v>0</v>
      </c>
      <c r="D40" s="71">
        <v>1</v>
      </c>
      <c r="E40" s="71">
        <v>0</v>
      </c>
      <c r="F40" s="71"/>
      <c r="G40" s="71"/>
      <c r="H40" s="71" t="s">
        <v>304</v>
      </c>
      <c r="I40" s="71" t="s">
        <v>234</v>
      </c>
      <c r="J40" s="71">
        <v>49.285000000000004</v>
      </c>
      <c r="K40" s="71">
        <v>-123.119</v>
      </c>
      <c r="L40" s="71" t="s">
        <v>270</v>
      </c>
      <c r="M40" s="71">
        <v>2018</v>
      </c>
      <c r="N40" s="71"/>
      <c r="O40" s="71"/>
      <c r="P40" s="71"/>
      <c r="Q40" s="71"/>
      <c r="R40" s="71"/>
      <c r="S40" s="71"/>
      <c r="T40" s="71"/>
      <c r="U40" s="71"/>
      <c r="V40" s="71"/>
      <c r="W40" s="71"/>
      <c r="X40" s="71"/>
      <c r="Y40" s="71"/>
      <c r="Z40" s="71"/>
      <c r="AA40" s="71"/>
      <c r="AB40" s="71" t="s">
        <v>305</v>
      </c>
      <c r="AC40" s="71"/>
      <c r="AD40" s="71"/>
      <c r="AE40" s="71"/>
      <c r="AF40" s="71">
        <v>14</v>
      </c>
      <c r="AG40" s="71"/>
      <c r="AH40" s="71"/>
      <c r="AI40" s="71"/>
      <c r="AJ40" s="71"/>
      <c r="AK40" s="71"/>
      <c r="AL40" s="71"/>
      <c r="AM40" s="71"/>
      <c r="AN40" s="71"/>
      <c r="AO40" s="71"/>
      <c r="AP40" s="71"/>
      <c r="AQ40" s="71"/>
      <c r="AR40" s="71"/>
      <c r="AS40" s="71"/>
      <c r="AT40" s="71" t="s">
        <v>205</v>
      </c>
      <c r="AU40" s="71"/>
      <c r="AV40" s="71"/>
      <c r="AW40" s="71"/>
      <c r="AX40" s="71"/>
      <c r="AY40" s="71"/>
      <c r="AZ40" s="71"/>
      <c r="BA40" s="71"/>
      <c r="BB40" s="71"/>
      <c r="BC40" s="71"/>
      <c r="BD40" s="71"/>
      <c r="BE40" s="71"/>
      <c r="BF40" s="71"/>
      <c r="BG40" s="71"/>
      <c r="BH40" s="71"/>
      <c r="BI40" s="71"/>
      <c r="BJ40" s="71"/>
      <c r="BK40" s="71"/>
      <c r="BL40" s="71"/>
    </row>
    <row r="41" spans="1:64" s="72" customFormat="1" x14ac:dyDescent="0.35">
      <c r="A41" s="69">
        <v>100420</v>
      </c>
      <c r="B41" s="71" t="s">
        <v>306</v>
      </c>
      <c r="C41" s="71">
        <v>0</v>
      </c>
      <c r="D41" s="71">
        <v>1</v>
      </c>
      <c r="E41" s="71">
        <v>0</v>
      </c>
      <c r="F41" s="71" t="s">
        <v>306</v>
      </c>
      <c r="G41" s="71"/>
      <c r="H41" s="71" t="s">
        <v>304</v>
      </c>
      <c r="I41" s="71" t="s">
        <v>234</v>
      </c>
      <c r="J41" s="71">
        <v>49.286999999999999</v>
      </c>
      <c r="K41" s="71">
        <v>-123.11699999999999</v>
      </c>
      <c r="L41" s="71" t="s">
        <v>202</v>
      </c>
      <c r="M41" s="71">
        <v>1970</v>
      </c>
      <c r="N41" s="71"/>
      <c r="O41" s="71">
        <v>2014</v>
      </c>
      <c r="P41" s="71"/>
      <c r="Q41" s="71"/>
      <c r="R41" s="71"/>
      <c r="S41" s="71" t="s">
        <v>203</v>
      </c>
      <c r="T41" s="71">
        <v>1</v>
      </c>
      <c r="U41" s="71">
        <v>1</v>
      </c>
      <c r="V41" s="71">
        <v>1</v>
      </c>
      <c r="W41" s="71"/>
      <c r="X41" s="71"/>
      <c r="Y41" s="71">
        <v>1</v>
      </c>
      <c r="Z41" s="71">
        <v>1</v>
      </c>
      <c r="AA41" s="71"/>
      <c r="AB41" s="71" t="s">
        <v>204</v>
      </c>
      <c r="AC41" s="71"/>
      <c r="AD41" s="71"/>
      <c r="AE41" s="71"/>
      <c r="AF41" s="71">
        <v>237</v>
      </c>
      <c r="AG41" s="71"/>
      <c r="AH41" s="71">
        <v>350000</v>
      </c>
      <c r="AI41" s="71"/>
      <c r="AJ41" s="71"/>
      <c r="AK41" s="71"/>
      <c r="AL41" s="71"/>
      <c r="AM41" s="71"/>
      <c r="AN41" s="71"/>
      <c r="AO41" s="71"/>
      <c r="AP41" s="71"/>
      <c r="AQ41" s="71"/>
      <c r="AR41" s="71"/>
      <c r="AS41" s="71"/>
      <c r="AT41" s="71" t="s">
        <v>205</v>
      </c>
      <c r="AU41" s="71"/>
      <c r="AV41" s="71"/>
      <c r="AW41" s="71"/>
      <c r="AX41" s="71"/>
      <c r="AY41" s="71"/>
      <c r="AZ41" s="71"/>
      <c r="BA41" s="71"/>
      <c r="BB41" s="71"/>
      <c r="BC41" s="71">
        <v>220</v>
      </c>
      <c r="BD41" s="71">
        <v>3624000</v>
      </c>
      <c r="BE41" s="71">
        <v>13700</v>
      </c>
      <c r="BF41" s="71">
        <v>1</v>
      </c>
      <c r="BG41" s="71">
        <v>237</v>
      </c>
      <c r="BH41" s="71">
        <v>350000</v>
      </c>
      <c r="BI41" s="71"/>
      <c r="BJ41" s="71"/>
      <c r="BK41" s="71"/>
      <c r="BL41" s="71"/>
    </row>
    <row r="42" spans="1:64" s="72" customFormat="1" x14ac:dyDescent="0.35">
      <c r="A42" s="69">
        <v>100431</v>
      </c>
      <c r="B42" s="71" t="s">
        <v>307</v>
      </c>
      <c r="C42" s="71">
        <v>0</v>
      </c>
      <c r="D42" s="71">
        <v>1</v>
      </c>
      <c r="E42" s="71">
        <v>0</v>
      </c>
      <c r="F42" s="71" t="s">
        <v>307</v>
      </c>
      <c r="G42" s="71"/>
      <c r="H42" s="71" t="s">
        <v>304</v>
      </c>
      <c r="I42" s="71" t="s">
        <v>234</v>
      </c>
      <c r="J42" s="71">
        <v>49.297000000000004</v>
      </c>
      <c r="K42" s="71">
        <v>-123.107</v>
      </c>
      <c r="L42" s="71" t="s">
        <v>202</v>
      </c>
      <c r="M42" s="71">
        <v>2002</v>
      </c>
      <c r="N42" s="71"/>
      <c r="O42" s="71">
        <v>2014</v>
      </c>
      <c r="P42" s="71"/>
      <c r="Q42" s="71"/>
      <c r="R42" s="71"/>
      <c r="S42" s="71" t="s">
        <v>203</v>
      </c>
      <c r="T42" s="71"/>
      <c r="U42" s="71"/>
      <c r="V42" s="71"/>
      <c r="W42" s="71"/>
      <c r="X42" s="71"/>
      <c r="Y42" s="71"/>
      <c r="Z42" s="71"/>
      <c r="AA42" s="71"/>
      <c r="AB42" s="71" t="s">
        <v>220</v>
      </c>
      <c r="AC42" s="71"/>
      <c r="AD42" s="71"/>
      <c r="AE42" s="71"/>
      <c r="AF42" s="71"/>
      <c r="AG42" s="71"/>
      <c r="AH42" s="71"/>
      <c r="AI42" s="71"/>
      <c r="AJ42" s="71"/>
      <c r="AK42" s="71"/>
      <c r="AL42" s="71"/>
      <c r="AM42" s="71"/>
      <c r="AN42" s="71"/>
      <c r="AO42" s="71"/>
      <c r="AP42" s="71"/>
      <c r="AQ42" s="71"/>
      <c r="AR42" s="71"/>
      <c r="AS42" s="71"/>
      <c r="AT42" s="71" t="s">
        <v>256</v>
      </c>
      <c r="AU42" s="71"/>
      <c r="AV42" s="71"/>
      <c r="AW42" s="71"/>
      <c r="AX42" s="71"/>
      <c r="AY42" s="71"/>
      <c r="AZ42" s="71"/>
      <c r="BA42" s="71"/>
      <c r="BB42" s="71"/>
      <c r="BC42" s="71">
        <v>0</v>
      </c>
      <c r="BD42" s="71">
        <v>0</v>
      </c>
      <c r="BE42" s="71">
        <v>0</v>
      </c>
      <c r="BF42" s="71"/>
      <c r="BG42" s="71"/>
      <c r="BH42" s="71"/>
      <c r="BI42" s="71">
        <v>0</v>
      </c>
      <c r="BJ42" s="71">
        <v>0</v>
      </c>
      <c r="BK42" s="71">
        <v>0</v>
      </c>
      <c r="BL42" s="71">
        <v>0</v>
      </c>
    </row>
    <row r="43" spans="1:64" s="72" customFormat="1" x14ac:dyDescent="0.35">
      <c r="A43" s="69">
        <v>100433</v>
      </c>
      <c r="B43" s="71" t="s">
        <v>308</v>
      </c>
      <c r="C43" s="71">
        <v>0</v>
      </c>
      <c r="D43" s="71">
        <v>1</v>
      </c>
      <c r="E43" s="71">
        <v>0</v>
      </c>
      <c r="F43" s="71" t="s">
        <v>309</v>
      </c>
      <c r="G43" s="71"/>
      <c r="H43" s="71" t="s">
        <v>304</v>
      </c>
      <c r="I43" s="71" t="s">
        <v>234</v>
      </c>
      <c r="J43" s="71">
        <v>49.298999999999999</v>
      </c>
      <c r="K43" s="71">
        <v>-123.10499999999999</v>
      </c>
      <c r="L43" s="71" t="s">
        <v>202</v>
      </c>
      <c r="M43" s="71">
        <v>2012</v>
      </c>
      <c r="N43" s="71"/>
      <c r="O43" s="71">
        <v>2014</v>
      </c>
      <c r="P43" s="71"/>
      <c r="Q43" s="71"/>
      <c r="R43" s="71"/>
      <c r="S43" s="71" t="s">
        <v>203</v>
      </c>
      <c r="T43" s="71"/>
      <c r="U43" s="71"/>
      <c r="V43" s="71"/>
      <c r="W43" s="71"/>
      <c r="X43" s="71"/>
      <c r="Y43" s="71"/>
      <c r="Z43" s="71">
        <v>1</v>
      </c>
      <c r="AA43" s="71"/>
      <c r="AB43" s="71" t="s">
        <v>204</v>
      </c>
      <c r="AC43" s="71"/>
      <c r="AD43" s="71"/>
      <c r="AE43" s="71"/>
      <c r="AF43" s="71">
        <v>3</v>
      </c>
      <c r="AG43" s="71"/>
      <c r="AH43" s="71"/>
      <c r="AI43" s="71"/>
      <c r="AJ43" s="71"/>
      <c r="AK43" s="71"/>
      <c r="AL43" s="71"/>
      <c r="AM43" s="71"/>
      <c r="AN43" s="71"/>
      <c r="AO43" s="71"/>
      <c r="AP43" s="71"/>
      <c r="AQ43" s="71"/>
      <c r="AR43" s="71"/>
      <c r="AS43" s="71"/>
      <c r="AT43" s="71" t="s">
        <v>205</v>
      </c>
      <c r="AU43" s="71"/>
      <c r="AV43" s="71"/>
      <c r="AW43" s="71"/>
      <c r="AX43" s="71"/>
      <c r="AY43" s="71"/>
      <c r="AZ43" s="71"/>
      <c r="BA43" s="71"/>
      <c r="BB43" s="71"/>
      <c r="BC43" s="71">
        <v>2</v>
      </c>
      <c r="BD43" s="71"/>
      <c r="BE43" s="71">
        <v>500</v>
      </c>
      <c r="BF43" s="71">
        <v>0</v>
      </c>
      <c r="BG43" s="71"/>
      <c r="BH43" s="71"/>
      <c r="BI43" s="71">
        <v>3</v>
      </c>
      <c r="BJ43" s="71"/>
      <c r="BK43" s="71"/>
      <c r="BL43" s="71"/>
    </row>
    <row r="44" spans="1:64" s="72" customFormat="1" x14ac:dyDescent="0.35">
      <c r="A44" s="69">
        <v>100434</v>
      </c>
      <c r="B44" s="71" t="s">
        <v>310</v>
      </c>
      <c r="C44" s="71">
        <v>0</v>
      </c>
      <c r="D44" s="71">
        <v>1</v>
      </c>
      <c r="E44" s="71">
        <v>1</v>
      </c>
      <c r="F44" s="71" t="s">
        <v>304</v>
      </c>
      <c r="G44" s="71"/>
      <c r="H44" s="71" t="s">
        <v>304</v>
      </c>
      <c r="I44" s="71" t="s">
        <v>234</v>
      </c>
      <c r="J44" s="71">
        <v>49.300000000000004</v>
      </c>
      <c r="K44" s="71">
        <v>-123.104</v>
      </c>
      <c r="L44" s="71" t="s">
        <v>202</v>
      </c>
      <c r="M44" s="71">
        <v>2010</v>
      </c>
      <c r="N44" s="71"/>
      <c r="O44" s="71">
        <v>2014</v>
      </c>
      <c r="P44" s="71"/>
      <c r="Q44" s="71"/>
      <c r="R44" s="71"/>
      <c r="S44" s="71" t="s">
        <v>203</v>
      </c>
      <c r="T44" s="71">
        <v>1</v>
      </c>
      <c r="U44" s="71"/>
      <c r="V44" s="71">
        <v>1</v>
      </c>
      <c r="W44" s="71"/>
      <c r="X44" s="71"/>
      <c r="Y44" s="71"/>
      <c r="Z44" s="71">
        <v>1</v>
      </c>
      <c r="AA44" s="71"/>
      <c r="AB44" s="71" t="s">
        <v>220</v>
      </c>
      <c r="AC44" s="71"/>
      <c r="AD44" s="71"/>
      <c r="AE44" s="71"/>
      <c r="AF44" s="71">
        <v>20</v>
      </c>
      <c r="AG44" s="71"/>
      <c r="AH44" s="71">
        <v>26703</v>
      </c>
      <c r="AI44" s="71"/>
      <c r="AJ44" s="71"/>
      <c r="AK44" s="71"/>
      <c r="AL44" s="71"/>
      <c r="AM44" s="71"/>
      <c r="AN44" s="71"/>
      <c r="AO44" s="71"/>
      <c r="AP44" s="71"/>
      <c r="AQ44" s="71"/>
      <c r="AR44" s="71"/>
      <c r="AS44" s="71"/>
      <c r="AT44" s="71" t="s">
        <v>264</v>
      </c>
      <c r="AU44" s="71">
        <v>65703.600000000006</v>
      </c>
      <c r="AV44" s="71" t="s">
        <v>205</v>
      </c>
      <c r="AW44" s="71">
        <v>40845.599999999999</v>
      </c>
      <c r="AX44" s="71"/>
      <c r="AY44" s="71"/>
      <c r="AZ44" s="71"/>
      <c r="BA44" s="71"/>
      <c r="BB44" s="71"/>
      <c r="BC44" s="71">
        <v>24</v>
      </c>
      <c r="BD44" s="71">
        <v>358000</v>
      </c>
      <c r="BE44" s="71">
        <v>2500</v>
      </c>
      <c r="BF44" s="71">
        <v>0</v>
      </c>
      <c r="BG44" s="71"/>
      <c r="BH44" s="71"/>
      <c r="BI44" s="71">
        <v>20</v>
      </c>
      <c r="BJ44" s="71">
        <v>26703</v>
      </c>
      <c r="BK44" s="71"/>
      <c r="BL44" s="71"/>
    </row>
    <row r="45" spans="1:64" s="72" customFormat="1" x14ac:dyDescent="0.35">
      <c r="A45" s="69">
        <v>100437</v>
      </c>
      <c r="B45" s="71" t="s">
        <v>311</v>
      </c>
      <c r="C45" s="71">
        <v>0</v>
      </c>
      <c r="D45" s="71">
        <v>1</v>
      </c>
      <c r="E45" s="71">
        <v>0</v>
      </c>
      <c r="F45" s="71"/>
      <c r="G45" s="71"/>
      <c r="H45" s="71" t="s">
        <v>304</v>
      </c>
      <c r="I45" s="71" t="s">
        <v>234</v>
      </c>
      <c r="J45" s="71">
        <v>49.303000000000004</v>
      </c>
      <c r="K45" s="71">
        <v>-123.101</v>
      </c>
      <c r="L45" s="71" t="s">
        <v>202</v>
      </c>
      <c r="M45" s="71">
        <v>2015</v>
      </c>
      <c r="N45" s="71"/>
      <c r="O45" s="71"/>
      <c r="P45" s="71"/>
      <c r="Q45" s="71"/>
      <c r="R45" s="71"/>
      <c r="S45" s="71"/>
      <c r="T45" s="71"/>
      <c r="U45" s="71"/>
      <c r="V45" s="71"/>
      <c r="W45" s="71"/>
      <c r="X45" s="71"/>
      <c r="Y45" s="71"/>
      <c r="Z45" s="71"/>
      <c r="AA45" s="71"/>
      <c r="AB45" s="71" t="s">
        <v>312</v>
      </c>
      <c r="AC45" s="71" t="s">
        <v>313</v>
      </c>
      <c r="AD45" s="71"/>
      <c r="AE45" s="71"/>
      <c r="AF45" s="71"/>
      <c r="AG45" s="71"/>
      <c r="AH45" s="71"/>
      <c r="AI45" s="71"/>
      <c r="AJ45" s="71"/>
      <c r="AK45" s="71"/>
      <c r="AL45" s="71"/>
      <c r="AM45" s="71"/>
      <c r="AN45" s="71"/>
      <c r="AO45" s="71"/>
      <c r="AP45" s="71"/>
      <c r="AQ45" s="71"/>
      <c r="AR45" s="71"/>
      <c r="AS45" s="71"/>
      <c r="AT45" s="71" t="s">
        <v>314</v>
      </c>
      <c r="AU45" s="71"/>
      <c r="AV45" s="71"/>
      <c r="AW45" s="71"/>
      <c r="AX45" s="71"/>
      <c r="AY45" s="71"/>
      <c r="AZ45" s="71"/>
      <c r="BA45" s="71"/>
      <c r="BB45" s="71"/>
      <c r="BC45" s="71"/>
      <c r="BD45" s="71"/>
      <c r="BE45" s="71"/>
      <c r="BF45" s="71"/>
      <c r="BG45" s="71"/>
      <c r="BH45" s="71"/>
      <c r="BI45" s="71"/>
      <c r="BJ45" s="71"/>
      <c r="BK45" s="71"/>
      <c r="BL45" s="71"/>
    </row>
    <row r="46" spans="1:64" s="72" customFormat="1" x14ac:dyDescent="0.35">
      <c r="A46" s="69">
        <v>100443</v>
      </c>
      <c r="B46" s="71" t="s">
        <v>315</v>
      </c>
      <c r="C46" s="71">
        <v>0</v>
      </c>
      <c r="D46" s="71">
        <v>1</v>
      </c>
      <c r="E46" s="71">
        <v>0</v>
      </c>
      <c r="F46" s="71"/>
      <c r="G46" s="71"/>
      <c r="H46" s="71" t="s">
        <v>304</v>
      </c>
      <c r="I46" s="71" t="s">
        <v>234</v>
      </c>
      <c r="J46" s="71">
        <v>49.309000000000005</v>
      </c>
      <c r="K46" s="71">
        <v>-123.095</v>
      </c>
      <c r="L46" s="71" t="s">
        <v>202</v>
      </c>
      <c r="M46" s="71"/>
      <c r="N46" s="71"/>
      <c r="O46" s="71"/>
      <c r="P46" s="71"/>
      <c r="Q46" s="71"/>
      <c r="R46" s="71"/>
      <c r="S46" s="71"/>
      <c r="T46" s="71"/>
      <c r="U46" s="71"/>
      <c r="V46" s="71"/>
      <c r="W46" s="71"/>
      <c r="X46" s="71"/>
      <c r="Y46" s="71"/>
      <c r="Z46" s="71"/>
      <c r="AA46" s="71"/>
      <c r="AB46" s="71"/>
      <c r="AC46" s="71"/>
      <c r="AD46" s="71"/>
      <c r="AE46" s="71"/>
      <c r="AF46" s="71"/>
      <c r="AG46" s="71"/>
      <c r="AH46" s="71"/>
      <c r="AI46" s="71"/>
      <c r="AJ46" s="71"/>
      <c r="AK46" s="71"/>
      <c r="AL46" s="71"/>
      <c r="AM46" s="71"/>
      <c r="AN46" s="71"/>
      <c r="AO46" s="71"/>
      <c r="AP46" s="71"/>
      <c r="AQ46" s="71"/>
      <c r="AR46" s="71"/>
      <c r="AS46" s="71"/>
      <c r="AT46" s="71"/>
      <c r="AU46" s="71"/>
      <c r="AV46" s="71"/>
      <c r="AW46" s="71"/>
      <c r="AX46" s="71"/>
      <c r="AY46" s="71"/>
      <c r="AZ46" s="71"/>
      <c r="BA46" s="71"/>
      <c r="BB46" s="71"/>
      <c r="BC46" s="71"/>
      <c r="BD46" s="71"/>
      <c r="BE46" s="71"/>
      <c r="BF46" s="71"/>
      <c r="BG46" s="71"/>
      <c r="BH46" s="71"/>
      <c r="BI46" s="71"/>
      <c r="BJ46" s="71"/>
      <c r="BK46" s="71"/>
      <c r="BL46" s="71"/>
    </row>
    <row r="47" spans="1:64" s="72" customFormat="1" x14ac:dyDescent="0.35">
      <c r="A47" s="69">
        <v>100448</v>
      </c>
      <c r="B47" s="71" t="s">
        <v>316</v>
      </c>
      <c r="C47" s="71">
        <v>0</v>
      </c>
      <c r="D47" s="71">
        <v>1</v>
      </c>
      <c r="E47" s="71">
        <v>1</v>
      </c>
      <c r="F47" s="71" t="s">
        <v>267</v>
      </c>
      <c r="G47" s="71"/>
      <c r="H47" s="71" t="s">
        <v>317</v>
      </c>
      <c r="I47" s="71" t="s">
        <v>234</v>
      </c>
      <c r="J47" s="71">
        <v>49.314</v>
      </c>
      <c r="K47" s="71">
        <v>-123.08999999999999</v>
      </c>
      <c r="L47" s="71" t="s">
        <v>202</v>
      </c>
      <c r="M47" s="71">
        <v>1930</v>
      </c>
      <c r="N47" s="71"/>
      <c r="O47" s="71">
        <v>2014</v>
      </c>
      <c r="P47" s="71"/>
      <c r="Q47" s="71"/>
      <c r="R47" s="71"/>
      <c r="S47" s="71" t="s">
        <v>219</v>
      </c>
      <c r="T47" s="71">
        <v>1</v>
      </c>
      <c r="U47" s="71">
        <v>1</v>
      </c>
      <c r="V47" s="71"/>
      <c r="W47" s="71"/>
      <c r="X47" s="71"/>
      <c r="Y47" s="71">
        <v>1</v>
      </c>
      <c r="Z47" s="71">
        <v>1</v>
      </c>
      <c r="AA47" s="71"/>
      <c r="AB47" s="71" t="s">
        <v>204</v>
      </c>
      <c r="AC47" s="71"/>
      <c r="AD47" s="71"/>
      <c r="AE47" s="71"/>
      <c r="AF47" s="71">
        <v>123</v>
      </c>
      <c r="AG47" s="71"/>
      <c r="AH47" s="71">
        <v>165000</v>
      </c>
      <c r="AI47" s="71"/>
      <c r="AJ47" s="71"/>
      <c r="AK47" s="71"/>
      <c r="AL47" s="71"/>
      <c r="AM47" s="71"/>
      <c r="AN47" s="71"/>
      <c r="AO47" s="71"/>
      <c r="AP47" s="71"/>
      <c r="AQ47" s="71"/>
      <c r="AR47" s="71"/>
      <c r="AS47" s="71"/>
      <c r="AT47" s="71" t="s">
        <v>239</v>
      </c>
      <c r="AU47" s="71"/>
      <c r="AV47" s="71" t="s">
        <v>205</v>
      </c>
      <c r="AW47" s="71"/>
      <c r="AX47" s="71"/>
      <c r="AY47" s="71"/>
      <c r="AZ47" s="71"/>
      <c r="BA47" s="71"/>
      <c r="BB47" s="71"/>
      <c r="BC47" s="71">
        <v>140</v>
      </c>
      <c r="BD47" s="71">
        <v>869000</v>
      </c>
      <c r="BE47" s="71">
        <v>15000</v>
      </c>
      <c r="BF47" s="71">
        <v>1</v>
      </c>
      <c r="BG47" s="71">
        <v>123</v>
      </c>
      <c r="BH47" s="71">
        <v>165000</v>
      </c>
      <c r="BI47" s="71"/>
      <c r="BJ47" s="71"/>
      <c r="BK47" s="71"/>
      <c r="BL47" s="71"/>
    </row>
    <row r="48" spans="1:64" s="72" customFormat="1" x14ac:dyDescent="0.35">
      <c r="A48" s="69">
        <v>100455</v>
      </c>
      <c r="B48" s="71" t="s">
        <v>318</v>
      </c>
      <c r="C48" s="71">
        <v>0</v>
      </c>
      <c r="D48" s="71">
        <v>1</v>
      </c>
      <c r="E48" s="71">
        <v>0</v>
      </c>
      <c r="F48" s="71" t="s">
        <v>319</v>
      </c>
      <c r="G48" s="71"/>
      <c r="H48" s="71" t="s">
        <v>320</v>
      </c>
      <c r="I48" s="71" t="s">
        <v>234</v>
      </c>
      <c r="J48" s="71">
        <v>48.428999999999995</v>
      </c>
      <c r="K48" s="71">
        <v>-123.36499999999999</v>
      </c>
      <c r="L48" s="71" t="s">
        <v>202</v>
      </c>
      <c r="M48" s="71">
        <v>2009</v>
      </c>
      <c r="N48" s="71"/>
      <c r="O48" s="71">
        <v>2014</v>
      </c>
      <c r="P48" s="71"/>
      <c r="Q48" s="71"/>
      <c r="R48" s="71"/>
      <c r="S48" s="71" t="s">
        <v>203</v>
      </c>
      <c r="T48" s="71"/>
      <c r="U48" s="71"/>
      <c r="V48" s="71">
        <v>1</v>
      </c>
      <c r="W48" s="71"/>
      <c r="X48" s="71"/>
      <c r="Y48" s="71"/>
      <c r="Z48" s="71">
        <v>1</v>
      </c>
      <c r="AA48" s="71"/>
      <c r="AB48" s="71" t="s">
        <v>220</v>
      </c>
      <c r="AC48" s="71" t="s">
        <v>321</v>
      </c>
      <c r="AD48" s="71"/>
      <c r="AE48" s="71"/>
      <c r="AF48" s="71">
        <v>62.423909999999992</v>
      </c>
      <c r="AG48" s="71"/>
      <c r="AH48" s="71">
        <v>122318</v>
      </c>
      <c r="AI48" s="71"/>
      <c r="AJ48" s="71"/>
      <c r="AK48" s="71"/>
      <c r="AL48" s="71"/>
      <c r="AM48" s="71"/>
      <c r="AN48" s="71"/>
      <c r="AO48" s="71"/>
      <c r="AP48" s="71"/>
      <c r="AQ48" s="71"/>
      <c r="AR48" s="71"/>
      <c r="AS48" s="71"/>
      <c r="AT48" s="71"/>
      <c r="AU48" s="71"/>
      <c r="AV48" s="71"/>
      <c r="AW48" s="71"/>
      <c r="AX48" s="71"/>
      <c r="AY48" s="71"/>
      <c r="AZ48" s="71"/>
      <c r="BA48" s="71"/>
      <c r="BB48" s="71"/>
      <c r="BC48" s="71"/>
      <c r="BD48" s="71"/>
      <c r="BE48" s="71"/>
      <c r="BF48" s="71"/>
      <c r="BG48" s="71"/>
      <c r="BH48" s="71"/>
      <c r="BI48" s="71"/>
      <c r="BJ48" s="71"/>
      <c r="BK48" s="71"/>
      <c r="BL48" s="71"/>
    </row>
    <row r="49" spans="1:64" s="72" customFormat="1" x14ac:dyDescent="0.35">
      <c r="A49" s="69">
        <v>100459</v>
      </c>
      <c r="B49" s="71" t="s">
        <v>322</v>
      </c>
      <c r="C49" s="71">
        <v>0</v>
      </c>
      <c r="D49" s="71">
        <v>1</v>
      </c>
      <c r="E49" s="71">
        <v>0</v>
      </c>
      <c r="F49" s="71"/>
      <c r="G49" s="71"/>
      <c r="H49" s="71" t="s">
        <v>320</v>
      </c>
      <c r="I49" s="71" t="s">
        <v>234</v>
      </c>
      <c r="J49" s="71">
        <v>48.433</v>
      </c>
      <c r="K49" s="71">
        <v>-123.361</v>
      </c>
      <c r="L49" s="71" t="s">
        <v>202</v>
      </c>
      <c r="M49" s="71"/>
      <c r="N49" s="71"/>
      <c r="O49" s="71"/>
      <c r="P49" s="71"/>
      <c r="Q49" s="71"/>
      <c r="R49" s="71"/>
      <c r="S49" s="71"/>
      <c r="T49" s="71"/>
      <c r="U49" s="71"/>
      <c r="V49" s="71"/>
      <c r="W49" s="71"/>
      <c r="X49" s="71"/>
      <c r="Y49" s="71"/>
      <c r="Z49" s="71"/>
      <c r="AA49" s="71"/>
      <c r="AB49" s="71"/>
      <c r="AC49" s="71"/>
      <c r="AD49" s="71"/>
      <c r="AE49" s="71"/>
      <c r="AF49" s="71"/>
      <c r="AG49" s="71"/>
      <c r="AH49" s="71"/>
      <c r="AI49" s="71"/>
      <c r="AJ49" s="71"/>
      <c r="AK49" s="71"/>
      <c r="AL49" s="71"/>
      <c r="AM49" s="71"/>
      <c r="AN49" s="71"/>
      <c r="AO49" s="71"/>
      <c r="AP49" s="71"/>
      <c r="AQ49" s="71"/>
      <c r="AR49" s="71"/>
      <c r="AS49" s="71"/>
      <c r="AT49" s="71"/>
      <c r="AU49" s="71"/>
      <c r="AV49" s="71"/>
      <c r="AW49" s="71"/>
      <c r="AX49" s="71"/>
      <c r="AY49" s="71"/>
      <c r="AZ49" s="71"/>
      <c r="BA49" s="71"/>
      <c r="BB49" s="71"/>
      <c r="BC49" s="71"/>
      <c r="BD49" s="71"/>
      <c r="BE49" s="71"/>
      <c r="BF49" s="71"/>
      <c r="BG49" s="71"/>
      <c r="BH49" s="71"/>
      <c r="BI49" s="71"/>
      <c r="BJ49" s="71"/>
      <c r="BK49" s="71"/>
      <c r="BL49" s="71"/>
    </row>
    <row r="50" spans="1:64" s="72" customFormat="1" x14ac:dyDescent="0.35">
      <c r="A50" s="69">
        <v>100462</v>
      </c>
      <c r="B50" s="71" t="s">
        <v>323</v>
      </c>
      <c r="C50" s="71">
        <v>0</v>
      </c>
      <c r="D50" s="71">
        <v>1</v>
      </c>
      <c r="E50" s="71">
        <v>0</v>
      </c>
      <c r="F50" s="71"/>
      <c r="G50" s="71"/>
      <c r="H50" s="71" t="s">
        <v>320</v>
      </c>
      <c r="I50" s="71" t="s">
        <v>234</v>
      </c>
      <c r="J50" s="71">
        <v>48.436</v>
      </c>
      <c r="K50" s="71">
        <v>-123.358</v>
      </c>
      <c r="L50" s="71" t="s">
        <v>202</v>
      </c>
      <c r="M50" s="71">
        <v>1968</v>
      </c>
      <c r="N50" s="71"/>
      <c r="O50" s="71"/>
      <c r="P50" s="71"/>
      <c r="Q50" s="71"/>
      <c r="R50" s="71"/>
      <c r="S50" s="71"/>
      <c r="T50" s="71"/>
      <c r="U50" s="71"/>
      <c r="V50" s="71"/>
      <c r="W50" s="71"/>
      <c r="X50" s="71"/>
      <c r="Y50" s="71"/>
      <c r="Z50" s="71"/>
      <c r="AA50" s="71"/>
      <c r="AB50" s="71" t="s">
        <v>324</v>
      </c>
      <c r="AC50" s="71"/>
      <c r="AD50" s="71"/>
      <c r="AE50" s="71"/>
      <c r="AF50" s="71"/>
      <c r="AG50" s="71"/>
      <c r="AH50" s="71"/>
      <c r="AI50" s="71"/>
      <c r="AJ50" s="71"/>
      <c r="AK50" s="71"/>
      <c r="AL50" s="71"/>
      <c r="AM50" s="71"/>
      <c r="AN50" s="71"/>
      <c r="AO50" s="71"/>
      <c r="AP50" s="71"/>
      <c r="AQ50" s="71"/>
      <c r="AR50" s="71"/>
      <c r="AS50" s="71"/>
      <c r="AT50" s="71" t="s">
        <v>205</v>
      </c>
      <c r="AU50" s="71"/>
      <c r="AV50" s="71"/>
      <c r="AW50" s="71"/>
      <c r="AX50" s="71"/>
      <c r="AY50" s="71"/>
      <c r="AZ50" s="71"/>
      <c r="BA50" s="71"/>
      <c r="BB50" s="71"/>
      <c r="BC50" s="71"/>
      <c r="BD50" s="71"/>
      <c r="BE50" s="71"/>
      <c r="BF50" s="71"/>
      <c r="BG50" s="71"/>
      <c r="BH50" s="71"/>
      <c r="BI50" s="71"/>
      <c r="BJ50" s="71"/>
      <c r="BK50" s="71"/>
      <c r="BL50" s="71"/>
    </row>
    <row r="51" spans="1:64" s="72" customFormat="1" x14ac:dyDescent="0.35">
      <c r="A51" s="69">
        <v>100463</v>
      </c>
      <c r="B51" s="71" t="s">
        <v>325</v>
      </c>
      <c r="C51" s="71">
        <v>0</v>
      </c>
      <c r="D51" s="71">
        <v>1</v>
      </c>
      <c r="E51" s="71">
        <v>0</v>
      </c>
      <c r="F51" s="71"/>
      <c r="G51" s="71"/>
      <c r="H51" s="71" t="s">
        <v>320</v>
      </c>
      <c r="I51" s="71" t="s">
        <v>234</v>
      </c>
      <c r="J51" s="71">
        <v>48.436999999999998</v>
      </c>
      <c r="K51" s="71">
        <v>-123.357</v>
      </c>
      <c r="L51" s="71" t="s">
        <v>202</v>
      </c>
      <c r="M51" s="71"/>
      <c r="N51" s="71"/>
      <c r="O51" s="71"/>
      <c r="P51" s="71"/>
      <c r="Q51" s="71"/>
      <c r="R51" s="71"/>
      <c r="S51" s="71"/>
      <c r="T51" s="71"/>
      <c r="U51" s="71"/>
      <c r="V51" s="71"/>
      <c r="W51" s="71"/>
      <c r="X51" s="71"/>
      <c r="Y51" s="71"/>
      <c r="Z51" s="71"/>
      <c r="AA51" s="71"/>
      <c r="AB51" s="71"/>
      <c r="AC51" s="71"/>
      <c r="AD51" s="71"/>
      <c r="AE51" s="71"/>
      <c r="AF51" s="71"/>
      <c r="AG51" s="71"/>
      <c r="AH51" s="71"/>
      <c r="AI51" s="71"/>
      <c r="AJ51" s="71"/>
      <c r="AK51" s="71"/>
      <c r="AL51" s="71"/>
      <c r="AM51" s="71"/>
      <c r="AN51" s="71"/>
      <c r="AO51" s="71"/>
      <c r="AP51" s="71"/>
      <c r="AQ51" s="71"/>
      <c r="AR51" s="71"/>
      <c r="AS51" s="71"/>
      <c r="AT51" s="71"/>
      <c r="AU51" s="71"/>
      <c r="AV51" s="71"/>
      <c r="AW51" s="71"/>
      <c r="AX51" s="71"/>
      <c r="AY51" s="71"/>
      <c r="AZ51" s="71"/>
      <c r="BA51" s="71"/>
      <c r="BB51" s="71"/>
      <c r="BC51" s="71"/>
      <c r="BD51" s="71"/>
      <c r="BE51" s="71"/>
      <c r="BF51" s="71"/>
      <c r="BG51" s="71"/>
      <c r="BH51" s="71"/>
      <c r="BI51" s="71"/>
      <c r="BJ51" s="71"/>
      <c r="BK51" s="71"/>
      <c r="BL51" s="71"/>
    </row>
    <row r="52" spans="1:64" s="72" customFormat="1" x14ac:dyDescent="0.35">
      <c r="A52" s="69">
        <v>100464</v>
      </c>
      <c r="B52" s="71" t="s">
        <v>326</v>
      </c>
      <c r="C52" s="71">
        <v>0</v>
      </c>
      <c r="D52" s="71">
        <v>1</v>
      </c>
      <c r="E52" s="71">
        <v>1</v>
      </c>
      <c r="F52" s="71" t="s">
        <v>327</v>
      </c>
      <c r="G52" s="71"/>
      <c r="H52" s="71" t="s">
        <v>320</v>
      </c>
      <c r="I52" s="71" t="s">
        <v>234</v>
      </c>
      <c r="J52" s="71">
        <v>48.437999999999995</v>
      </c>
      <c r="K52" s="71">
        <v>-123.35599999999999</v>
      </c>
      <c r="L52" s="71" t="s">
        <v>202</v>
      </c>
      <c r="M52" s="71">
        <v>2011</v>
      </c>
      <c r="N52" s="71"/>
      <c r="O52" s="71">
        <v>2014</v>
      </c>
      <c r="P52" s="71">
        <v>814</v>
      </c>
      <c r="Q52" s="71"/>
      <c r="R52" s="71"/>
      <c r="S52" s="71" t="s">
        <v>226</v>
      </c>
      <c r="T52" s="71">
        <v>1</v>
      </c>
      <c r="U52" s="71"/>
      <c r="V52" s="71"/>
      <c r="W52" s="71"/>
      <c r="X52" s="71"/>
      <c r="Y52" s="71"/>
      <c r="Z52" s="71">
        <v>1</v>
      </c>
      <c r="AA52" s="71"/>
      <c r="AB52" s="71" t="s">
        <v>204</v>
      </c>
      <c r="AC52" s="71"/>
      <c r="AD52" s="71"/>
      <c r="AE52" s="71"/>
      <c r="AF52" s="71">
        <v>3.9499999999999997</v>
      </c>
      <c r="AG52" s="71"/>
      <c r="AH52" s="71">
        <v>1734</v>
      </c>
      <c r="AI52" s="71"/>
      <c r="AJ52" s="71"/>
      <c r="AK52" s="71"/>
      <c r="AL52" s="71"/>
      <c r="AM52" s="71"/>
      <c r="AN52" s="71"/>
      <c r="AO52" s="71"/>
      <c r="AP52" s="71"/>
      <c r="AQ52" s="71"/>
      <c r="AR52" s="71"/>
      <c r="AS52" s="71"/>
      <c r="AT52" s="71" t="s">
        <v>256</v>
      </c>
      <c r="AU52" s="71"/>
      <c r="AV52" s="71"/>
      <c r="AW52" s="71"/>
      <c r="AX52" s="71"/>
      <c r="AY52" s="71"/>
      <c r="AZ52" s="71"/>
      <c r="BA52" s="71"/>
      <c r="BB52" s="71"/>
      <c r="BC52" s="71">
        <v>302</v>
      </c>
      <c r="BD52" s="71">
        <v>67404</v>
      </c>
      <c r="BE52" s="71">
        <v>4590</v>
      </c>
      <c r="BF52" s="71">
        <v>1</v>
      </c>
      <c r="BG52" s="71"/>
      <c r="BH52" s="71"/>
      <c r="BI52" s="71">
        <v>2.2599999999999998</v>
      </c>
      <c r="BJ52" s="71">
        <v>1317</v>
      </c>
      <c r="BK52" s="71">
        <v>1.69</v>
      </c>
      <c r="BL52" s="71">
        <v>417</v>
      </c>
    </row>
    <row r="53" spans="1:64" s="72" customFormat="1" x14ac:dyDescent="0.35">
      <c r="A53" s="69">
        <v>100473</v>
      </c>
      <c r="B53" s="71" t="s">
        <v>328</v>
      </c>
      <c r="C53" s="71">
        <v>0</v>
      </c>
      <c r="D53" s="71">
        <v>1</v>
      </c>
      <c r="E53" s="71">
        <v>1</v>
      </c>
      <c r="F53" s="71" t="s">
        <v>329</v>
      </c>
      <c r="G53" s="71"/>
      <c r="H53" s="71" t="s">
        <v>329</v>
      </c>
      <c r="I53" s="71" t="s">
        <v>234</v>
      </c>
      <c r="J53" s="71">
        <v>50.12</v>
      </c>
      <c r="K53" s="71">
        <v>-122.95299999999999</v>
      </c>
      <c r="L53" s="71" t="s">
        <v>202</v>
      </c>
      <c r="M53" s="71">
        <v>2009</v>
      </c>
      <c r="N53" s="71"/>
      <c r="O53" s="71">
        <v>2014</v>
      </c>
      <c r="P53" s="71"/>
      <c r="Q53" s="71"/>
      <c r="R53" s="71"/>
      <c r="S53" s="71" t="s">
        <v>226</v>
      </c>
      <c r="T53" s="71">
        <v>1</v>
      </c>
      <c r="U53" s="71"/>
      <c r="V53" s="71"/>
      <c r="W53" s="71"/>
      <c r="X53" s="71">
        <v>1</v>
      </c>
      <c r="Y53" s="71"/>
      <c r="Z53" s="71">
        <v>1</v>
      </c>
      <c r="AA53" s="71"/>
      <c r="AB53" s="71" t="s">
        <v>204</v>
      </c>
      <c r="AC53" s="71"/>
      <c r="AD53" s="71"/>
      <c r="AE53" s="71"/>
      <c r="AF53" s="71"/>
      <c r="AG53" s="71"/>
      <c r="AH53" s="71"/>
      <c r="AI53" s="71"/>
      <c r="AJ53" s="71"/>
      <c r="AK53" s="71"/>
      <c r="AL53" s="71"/>
      <c r="AM53" s="71"/>
      <c r="AN53" s="71"/>
      <c r="AO53" s="71"/>
      <c r="AP53" s="71"/>
      <c r="AQ53" s="71"/>
      <c r="AR53" s="71"/>
      <c r="AS53" s="71"/>
      <c r="AT53" s="71" t="s">
        <v>256</v>
      </c>
      <c r="AU53" s="71"/>
      <c r="AV53" s="71" t="s">
        <v>205</v>
      </c>
      <c r="AW53" s="71"/>
      <c r="AX53" s="71"/>
      <c r="AY53" s="71"/>
      <c r="AZ53" s="71"/>
      <c r="BA53" s="71"/>
      <c r="BB53" s="71"/>
      <c r="BC53" s="71">
        <v>68</v>
      </c>
      <c r="BD53" s="71">
        <v>42600</v>
      </c>
      <c r="BE53" s="71">
        <v>3000</v>
      </c>
      <c r="BF53" s="71"/>
      <c r="BG53" s="71"/>
      <c r="BH53" s="71"/>
      <c r="BI53" s="71"/>
      <c r="BJ53" s="71"/>
      <c r="BK53" s="71"/>
      <c r="BL53" s="71"/>
    </row>
    <row r="54" spans="1:64" s="72" customFormat="1" x14ac:dyDescent="0.35">
      <c r="A54" s="69">
        <v>100482</v>
      </c>
      <c r="B54" s="71" t="s">
        <v>330</v>
      </c>
      <c r="C54" s="71">
        <v>0</v>
      </c>
      <c r="D54" s="71">
        <v>1</v>
      </c>
      <c r="E54" s="71">
        <v>0</v>
      </c>
      <c r="F54" s="71"/>
      <c r="G54" s="71"/>
      <c r="H54" s="71" t="s">
        <v>331</v>
      </c>
      <c r="I54" s="71" t="s">
        <v>332</v>
      </c>
      <c r="J54" s="71">
        <v>49.606000000000002</v>
      </c>
      <c r="K54" s="71">
        <v>-97.287000000000006</v>
      </c>
      <c r="L54" s="71" t="s">
        <v>202</v>
      </c>
      <c r="M54" s="71">
        <v>2013</v>
      </c>
      <c r="N54" s="71"/>
      <c r="O54" s="71"/>
      <c r="P54" s="71"/>
      <c r="Q54" s="71"/>
      <c r="R54" s="71"/>
      <c r="S54" s="71"/>
      <c r="T54" s="71"/>
      <c r="U54" s="71"/>
      <c r="V54" s="71"/>
      <c r="W54" s="71"/>
      <c r="X54" s="71"/>
      <c r="Y54" s="71"/>
      <c r="Z54" s="71"/>
      <c r="AA54" s="71"/>
      <c r="AB54" s="71" t="s">
        <v>333</v>
      </c>
      <c r="AC54" s="71"/>
      <c r="AD54" s="71"/>
      <c r="AE54" s="71"/>
      <c r="AF54" s="71"/>
      <c r="AG54" s="71"/>
      <c r="AH54" s="71"/>
      <c r="AI54" s="71"/>
      <c r="AJ54" s="71"/>
      <c r="AK54" s="71"/>
      <c r="AL54" s="71"/>
      <c r="AM54" s="71"/>
      <c r="AN54" s="71"/>
      <c r="AO54" s="71"/>
      <c r="AP54" s="71"/>
      <c r="AQ54" s="71"/>
      <c r="AR54" s="71"/>
      <c r="AS54" s="71"/>
      <c r="AT54" s="71" t="s">
        <v>256</v>
      </c>
      <c r="AU54" s="71"/>
      <c r="AV54" s="71"/>
      <c r="AW54" s="71"/>
      <c r="AX54" s="71"/>
      <c r="AY54" s="71"/>
      <c r="AZ54" s="71"/>
      <c r="BA54" s="71"/>
      <c r="BB54" s="71"/>
      <c r="BC54" s="71"/>
      <c r="BD54" s="71"/>
      <c r="BE54" s="71"/>
      <c r="BF54" s="71"/>
      <c r="BG54" s="71"/>
      <c r="BH54" s="71"/>
      <c r="BI54" s="71"/>
      <c r="BJ54" s="71"/>
      <c r="BK54" s="71"/>
      <c r="BL54" s="71"/>
    </row>
    <row r="55" spans="1:64" s="72" customFormat="1" x14ac:dyDescent="0.35">
      <c r="A55" s="69">
        <v>100485</v>
      </c>
      <c r="B55" s="71" t="s">
        <v>334</v>
      </c>
      <c r="C55" s="71">
        <v>0</v>
      </c>
      <c r="D55" s="71">
        <v>1</v>
      </c>
      <c r="E55" s="71">
        <v>0</v>
      </c>
      <c r="F55" s="71" t="s">
        <v>335</v>
      </c>
      <c r="G55" s="71"/>
      <c r="H55" s="71" t="s">
        <v>336</v>
      </c>
      <c r="I55" s="71" t="s">
        <v>332</v>
      </c>
      <c r="J55" s="71">
        <v>49.848999999999997</v>
      </c>
      <c r="K55" s="71">
        <v>-99.948999999999998</v>
      </c>
      <c r="L55" s="71" t="s">
        <v>202</v>
      </c>
      <c r="M55" s="71">
        <v>1985</v>
      </c>
      <c r="N55" s="71"/>
      <c r="O55" s="71">
        <v>2014</v>
      </c>
      <c r="P55" s="71"/>
      <c r="Q55" s="71"/>
      <c r="R55" s="71"/>
      <c r="S55" s="71" t="s">
        <v>219</v>
      </c>
      <c r="T55" s="71">
        <v>1</v>
      </c>
      <c r="U55" s="71"/>
      <c r="V55" s="71">
        <v>1</v>
      </c>
      <c r="W55" s="71"/>
      <c r="X55" s="71"/>
      <c r="Y55" s="71">
        <v>1</v>
      </c>
      <c r="Z55" s="71">
        <v>1</v>
      </c>
      <c r="AA55" s="71"/>
      <c r="AB55" s="71" t="s">
        <v>220</v>
      </c>
      <c r="AC55" s="71"/>
      <c r="AD55" s="71"/>
      <c r="AE55" s="71"/>
      <c r="AF55" s="71">
        <v>3.5634800000000002</v>
      </c>
      <c r="AG55" s="71"/>
      <c r="AH55" s="71">
        <v>4743.9639999999999</v>
      </c>
      <c r="AI55" s="71"/>
      <c r="AJ55" s="71"/>
      <c r="AK55" s="71"/>
      <c r="AL55" s="71"/>
      <c r="AM55" s="71"/>
      <c r="AN55" s="71"/>
      <c r="AO55" s="71"/>
      <c r="AP55" s="71"/>
      <c r="AQ55" s="71"/>
      <c r="AR55" s="71"/>
      <c r="AS55" s="71"/>
      <c r="AT55" s="71" t="s">
        <v>205</v>
      </c>
      <c r="AU55" s="71">
        <v>45938108.600000001</v>
      </c>
      <c r="AV55" s="71" t="s">
        <v>209</v>
      </c>
      <c r="AW55" s="71">
        <v>34011.233999999997</v>
      </c>
      <c r="AX55" s="71" t="s">
        <v>337</v>
      </c>
      <c r="AY55" s="71">
        <v>38.68</v>
      </c>
      <c r="AZ55" s="71"/>
      <c r="BA55" s="71"/>
      <c r="BB55" s="71"/>
      <c r="BC55" s="71">
        <v>14</v>
      </c>
      <c r="BD55" s="71">
        <v>59095.6</v>
      </c>
      <c r="BE55" s="71">
        <v>5000</v>
      </c>
      <c r="BF55" s="71">
        <v>0</v>
      </c>
      <c r="BG55" s="71">
        <v>0.75</v>
      </c>
      <c r="BH55" s="71">
        <v>4238.6099999999997</v>
      </c>
      <c r="BI55" s="71"/>
      <c r="BJ55" s="71"/>
      <c r="BK55" s="71">
        <v>2.8134800000000002</v>
      </c>
      <c r="BL55" s="71">
        <v>505.35399999999998</v>
      </c>
    </row>
    <row r="56" spans="1:64" s="72" customFormat="1" x14ac:dyDescent="0.35">
      <c r="A56" s="69">
        <v>100496</v>
      </c>
      <c r="B56" s="71" t="s">
        <v>338</v>
      </c>
      <c r="C56" s="71">
        <v>0</v>
      </c>
      <c r="D56" s="71">
        <v>1</v>
      </c>
      <c r="E56" s="71">
        <v>1</v>
      </c>
      <c r="F56" s="71" t="s">
        <v>339</v>
      </c>
      <c r="G56" s="71"/>
      <c r="H56" s="71" t="s">
        <v>339</v>
      </c>
      <c r="I56" s="71" t="s">
        <v>332</v>
      </c>
      <c r="J56" s="71">
        <v>49.709000000000003</v>
      </c>
      <c r="K56" s="71">
        <v>-96.988</v>
      </c>
      <c r="L56" s="71" t="s">
        <v>202</v>
      </c>
      <c r="M56" s="71">
        <v>2010</v>
      </c>
      <c r="N56" s="71"/>
      <c r="O56" s="71">
        <v>2014</v>
      </c>
      <c r="P56" s="71"/>
      <c r="Q56" s="71"/>
      <c r="R56" s="71"/>
      <c r="S56" s="71" t="s">
        <v>226</v>
      </c>
      <c r="T56" s="71">
        <v>1</v>
      </c>
      <c r="U56" s="71">
        <v>1</v>
      </c>
      <c r="V56" s="71"/>
      <c r="W56" s="71"/>
      <c r="X56" s="71"/>
      <c r="Y56" s="71"/>
      <c r="Z56" s="71"/>
      <c r="AA56" s="71"/>
      <c r="AB56" s="71" t="s">
        <v>220</v>
      </c>
      <c r="AC56" s="71"/>
      <c r="AD56" s="71"/>
      <c r="AE56" s="71"/>
      <c r="AF56" s="71"/>
      <c r="AG56" s="71"/>
      <c r="AH56" s="71"/>
      <c r="AI56" s="71"/>
      <c r="AJ56" s="71"/>
      <c r="AK56" s="71"/>
      <c r="AL56" s="71"/>
      <c r="AM56" s="71"/>
      <c r="AN56" s="71"/>
      <c r="AO56" s="71"/>
      <c r="AP56" s="71"/>
      <c r="AQ56" s="71"/>
      <c r="AR56" s="71"/>
      <c r="AS56" s="71"/>
      <c r="AT56" s="71" t="s">
        <v>256</v>
      </c>
      <c r="AU56" s="71"/>
      <c r="AV56" s="71" t="s">
        <v>209</v>
      </c>
      <c r="AW56" s="71"/>
      <c r="AX56" s="71"/>
      <c r="AY56" s="71"/>
      <c r="AZ56" s="71"/>
      <c r="BA56" s="71"/>
      <c r="BB56" s="71"/>
      <c r="BC56" s="71">
        <v>3</v>
      </c>
      <c r="BD56" s="71">
        <v>50000</v>
      </c>
      <c r="BE56" s="71">
        <v>1000</v>
      </c>
      <c r="BF56" s="71">
        <v>1</v>
      </c>
      <c r="BG56" s="71"/>
      <c r="BH56" s="71"/>
      <c r="BI56" s="71"/>
      <c r="BJ56" s="71"/>
      <c r="BK56" s="71"/>
      <c r="BL56" s="71"/>
    </row>
    <row r="57" spans="1:64" s="72" customFormat="1" x14ac:dyDescent="0.35">
      <c r="A57" s="69">
        <v>100507</v>
      </c>
      <c r="B57" s="71" t="s">
        <v>340</v>
      </c>
      <c r="C57" s="71">
        <v>0</v>
      </c>
      <c r="D57" s="71">
        <v>1</v>
      </c>
      <c r="E57" s="71">
        <v>1</v>
      </c>
      <c r="F57" s="71" t="s">
        <v>341</v>
      </c>
      <c r="G57" s="71"/>
      <c r="H57" s="71" t="s">
        <v>342</v>
      </c>
      <c r="I57" s="71" t="s">
        <v>332</v>
      </c>
      <c r="J57" s="71">
        <v>49.494</v>
      </c>
      <c r="K57" s="71">
        <v>-97.033000000000001</v>
      </c>
      <c r="L57" s="71" t="s">
        <v>202</v>
      </c>
      <c r="M57" s="71">
        <v>2011</v>
      </c>
      <c r="N57" s="71"/>
      <c r="O57" s="71">
        <v>2014</v>
      </c>
      <c r="P57" s="71"/>
      <c r="Q57" s="71"/>
      <c r="R57" s="71"/>
      <c r="S57" s="71" t="s">
        <v>259</v>
      </c>
      <c r="T57" s="71"/>
      <c r="U57" s="71"/>
      <c r="V57" s="71">
        <v>1</v>
      </c>
      <c r="W57" s="71"/>
      <c r="X57" s="71"/>
      <c r="Y57" s="71">
        <v>1</v>
      </c>
      <c r="Z57" s="71">
        <v>1</v>
      </c>
      <c r="AA57" s="71"/>
      <c r="AB57" s="71" t="s">
        <v>204</v>
      </c>
      <c r="AC57" s="71"/>
      <c r="AD57" s="71"/>
      <c r="AE57" s="71"/>
      <c r="AF57" s="71">
        <v>1.4653700000000001</v>
      </c>
      <c r="AG57" s="71"/>
      <c r="AH57" s="71"/>
      <c r="AI57" s="71"/>
      <c r="AJ57" s="71"/>
      <c r="AK57" s="71"/>
      <c r="AL57" s="71"/>
      <c r="AM57" s="71"/>
      <c r="AN57" s="71"/>
      <c r="AO57" s="71"/>
      <c r="AP57" s="71"/>
      <c r="AQ57" s="71"/>
      <c r="AR57" s="71"/>
      <c r="AS57" s="71"/>
      <c r="AT57" s="71" t="s">
        <v>239</v>
      </c>
      <c r="AU57" s="71"/>
      <c r="AV57" s="71"/>
      <c r="AW57" s="71"/>
      <c r="AX57" s="71"/>
      <c r="AY57" s="71"/>
      <c r="AZ57" s="71"/>
      <c r="BA57" s="71"/>
      <c r="BB57" s="71"/>
      <c r="BC57" s="71">
        <v>3</v>
      </c>
      <c r="BD57" s="71">
        <v>13762.4</v>
      </c>
      <c r="BE57" s="71">
        <v>600</v>
      </c>
      <c r="BF57" s="71">
        <v>0</v>
      </c>
      <c r="BG57" s="71"/>
      <c r="BH57" s="71"/>
      <c r="BI57" s="71">
        <v>1.4653700000000001</v>
      </c>
      <c r="BJ57" s="71"/>
      <c r="BK57" s="71"/>
      <c r="BL57" s="71"/>
    </row>
    <row r="58" spans="1:64" s="72" customFormat="1" x14ac:dyDescent="0.35">
      <c r="A58" s="69">
        <v>100514</v>
      </c>
      <c r="B58" s="71" t="s">
        <v>343</v>
      </c>
      <c r="C58" s="71">
        <v>0</v>
      </c>
      <c r="D58" s="71">
        <v>1</v>
      </c>
      <c r="E58" s="71">
        <v>0</v>
      </c>
      <c r="F58" s="71"/>
      <c r="G58" s="71"/>
      <c r="H58" s="71" t="s">
        <v>344</v>
      </c>
      <c r="I58" s="71" t="s">
        <v>332</v>
      </c>
      <c r="J58" s="71">
        <v>49.805999999999997</v>
      </c>
      <c r="K58" s="71">
        <v>-99.64</v>
      </c>
      <c r="L58" s="71" t="s">
        <v>202</v>
      </c>
      <c r="M58" s="71"/>
      <c r="N58" s="71"/>
      <c r="O58" s="71"/>
      <c r="P58" s="71"/>
      <c r="Q58" s="71"/>
      <c r="R58" s="71"/>
      <c r="S58" s="71"/>
      <c r="T58" s="71"/>
      <c r="U58" s="71"/>
      <c r="V58" s="71"/>
      <c r="W58" s="71"/>
      <c r="X58" s="71"/>
      <c r="Y58" s="71"/>
      <c r="Z58" s="71"/>
      <c r="AA58" s="71"/>
      <c r="AB58" s="71"/>
      <c r="AC58" s="71"/>
      <c r="AD58" s="71"/>
      <c r="AE58" s="71"/>
      <c r="AF58" s="71"/>
      <c r="AG58" s="71"/>
      <c r="AH58" s="71"/>
      <c r="AI58" s="71"/>
      <c r="AJ58" s="71"/>
      <c r="AK58" s="71"/>
      <c r="AL58" s="71"/>
      <c r="AM58" s="71"/>
      <c r="AN58" s="71"/>
      <c r="AO58" s="71"/>
      <c r="AP58" s="71"/>
      <c r="AQ58" s="71"/>
      <c r="AR58" s="71"/>
      <c r="AS58" s="71"/>
      <c r="AT58" s="71"/>
      <c r="AU58" s="71"/>
      <c r="AV58" s="71"/>
      <c r="AW58" s="71"/>
      <c r="AX58" s="71"/>
      <c r="AY58" s="71"/>
      <c r="AZ58" s="71"/>
      <c r="BA58" s="71"/>
      <c r="BB58" s="71"/>
      <c r="BC58" s="71"/>
      <c r="BD58" s="71"/>
      <c r="BE58" s="71"/>
      <c r="BF58" s="71"/>
      <c r="BG58" s="71"/>
      <c r="BH58" s="71"/>
      <c r="BI58" s="71"/>
      <c r="BJ58" s="71"/>
      <c r="BK58" s="71"/>
      <c r="BL58" s="71"/>
    </row>
    <row r="59" spans="1:64" s="72" customFormat="1" x14ac:dyDescent="0.35">
      <c r="A59" s="69">
        <v>100525</v>
      </c>
      <c r="B59" s="71" t="s">
        <v>345</v>
      </c>
      <c r="C59" s="71">
        <v>0</v>
      </c>
      <c r="D59" s="71">
        <v>1</v>
      </c>
      <c r="E59" s="71">
        <v>1</v>
      </c>
      <c r="F59" s="71"/>
      <c r="G59" s="71"/>
      <c r="H59" s="71" t="s">
        <v>346</v>
      </c>
      <c r="I59" s="71" t="s">
        <v>332</v>
      </c>
      <c r="J59" s="71">
        <v>49.595999999999997</v>
      </c>
      <c r="K59" s="71">
        <v>-99.686999999999998</v>
      </c>
      <c r="L59" s="71" t="s">
        <v>202</v>
      </c>
      <c r="M59" s="71"/>
      <c r="N59" s="71"/>
      <c r="O59" s="71"/>
      <c r="P59" s="71"/>
      <c r="Q59" s="71"/>
      <c r="R59" s="71"/>
      <c r="S59" s="71"/>
      <c r="T59" s="71"/>
      <c r="U59" s="71"/>
      <c r="V59" s="71"/>
      <c r="W59" s="71"/>
      <c r="X59" s="71"/>
      <c r="Y59" s="71"/>
      <c r="Z59" s="71"/>
      <c r="AA59" s="71"/>
      <c r="AB59" s="71" t="s">
        <v>347</v>
      </c>
      <c r="AC59" s="71"/>
      <c r="AD59" s="71"/>
      <c r="AE59" s="71"/>
      <c r="AF59" s="71"/>
      <c r="AG59" s="71"/>
      <c r="AH59" s="71"/>
      <c r="AI59" s="71"/>
      <c r="AJ59" s="71"/>
      <c r="AK59" s="71"/>
      <c r="AL59" s="71"/>
      <c r="AM59" s="71"/>
      <c r="AN59" s="71"/>
      <c r="AO59" s="71"/>
      <c r="AP59" s="71"/>
      <c r="AQ59" s="71"/>
      <c r="AR59" s="71"/>
      <c r="AS59" s="71"/>
      <c r="AT59" s="71" t="s">
        <v>256</v>
      </c>
      <c r="AU59" s="71"/>
      <c r="AV59" s="71"/>
      <c r="AW59" s="71"/>
      <c r="AX59" s="71"/>
      <c r="AY59" s="71"/>
      <c r="AZ59" s="71"/>
      <c r="BA59" s="71"/>
      <c r="BB59" s="71"/>
      <c r="BC59" s="71"/>
      <c r="BD59" s="71"/>
      <c r="BE59" s="71"/>
      <c r="BF59" s="71"/>
      <c r="BG59" s="71"/>
      <c r="BH59" s="71"/>
      <c r="BI59" s="71"/>
      <c r="BJ59" s="71"/>
      <c r="BK59" s="71"/>
      <c r="BL59" s="71"/>
    </row>
    <row r="60" spans="1:64" s="72" customFormat="1" x14ac:dyDescent="0.35">
      <c r="A60" s="69">
        <v>100526</v>
      </c>
      <c r="B60" s="71" t="s">
        <v>348</v>
      </c>
      <c r="C60" s="71">
        <v>0</v>
      </c>
      <c r="D60" s="71">
        <v>1</v>
      </c>
      <c r="E60" s="71">
        <v>1</v>
      </c>
      <c r="F60" s="71"/>
      <c r="G60" s="71"/>
      <c r="H60" s="71" t="s">
        <v>349</v>
      </c>
      <c r="I60" s="71" t="s">
        <v>332</v>
      </c>
      <c r="J60" s="71">
        <v>49.18</v>
      </c>
      <c r="K60" s="71">
        <v>-97.938999999999993</v>
      </c>
      <c r="L60" s="71" t="s">
        <v>202</v>
      </c>
      <c r="M60" s="71">
        <v>2013</v>
      </c>
      <c r="N60" s="71"/>
      <c r="O60" s="71"/>
      <c r="P60" s="71"/>
      <c r="Q60" s="71"/>
      <c r="R60" s="71"/>
      <c r="S60" s="71"/>
      <c r="T60" s="71"/>
      <c r="U60" s="71"/>
      <c r="V60" s="71"/>
      <c r="W60" s="71"/>
      <c r="X60" s="71"/>
      <c r="Y60" s="71"/>
      <c r="Z60" s="71"/>
      <c r="AA60" s="71"/>
      <c r="AB60" s="71" t="s">
        <v>350</v>
      </c>
      <c r="AC60" s="71"/>
      <c r="AD60" s="71"/>
      <c r="AE60" s="71"/>
      <c r="AF60" s="71"/>
      <c r="AG60" s="71"/>
      <c r="AH60" s="71"/>
      <c r="AI60" s="71"/>
      <c r="AJ60" s="71"/>
      <c r="AK60" s="71"/>
      <c r="AL60" s="71"/>
      <c r="AM60" s="71"/>
      <c r="AN60" s="71"/>
      <c r="AO60" s="71"/>
      <c r="AP60" s="71"/>
      <c r="AQ60" s="71"/>
      <c r="AR60" s="71"/>
      <c r="AS60" s="71"/>
      <c r="AT60" s="71" t="s">
        <v>256</v>
      </c>
      <c r="AU60" s="71"/>
      <c r="AV60" s="71"/>
      <c r="AW60" s="71"/>
      <c r="AX60" s="71"/>
      <c r="AY60" s="71"/>
      <c r="AZ60" s="71"/>
      <c r="BA60" s="71"/>
      <c r="BB60" s="71"/>
      <c r="BC60" s="71"/>
      <c r="BD60" s="71"/>
      <c r="BE60" s="71"/>
      <c r="BF60" s="71"/>
      <c r="BG60" s="71"/>
      <c r="BH60" s="71"/>
      <c r="BI60" s="71"/>
      <c r="BJ60" s="71"/>
      <c r="BK60" s="71"/>
      <c r="BL60" s="71"/>
    </row>
    <row r="61" spans="1:64" s="72" customFormat="1" x14ac:dyDescent="0.35">
      <c r="A61" s="69">
        <v>100528</v>
      </c>
      <c r="B61" s="71" t="s">
        <v>351</v>
      </c>
      <c r="C61" s="71">
        <v>0</v>
      </c>
      <c r="D61" s="71">
        <v>1</v>
      </c>
      <c r="E61" s="71">
        <v>1</v>
      </c>
      <c r="F61" s="71"/>
      <c r="G61" s="71"/>
      <c r="H61" s="71" t="s">
        <v>352</v>
      </c>
      <c r="I61" s="71" t="s">
        <v>332</v>
      </c>
      <c r="J61" s="71">
        <v>49.895000000000003</v>
      </c>
      <c r="K61" s="71">
        <v>-97.138000000000005</v>
      </c>
      <c r="L61" s="71" t="s">
        <v>202</v>
      </c>
      <c r="M61" s="71">
        <v>2014</v>
      </c>
      <c r="N61" s="71"/>
      <c r="O61" s="71"/>
      <c r="P61" s="71"/>
      <c r="Q61" s="71"/>
      <c r="R61" s="71"/>
      <c r="S61" s="71"/>
      <c r="T61" s="71"/>
      <c r="U61" s="71"/>
      <c r="V61" s="71"/>
      <c r="W61" s="71"/>
      <c r="X61" s="71"/>
      <c r="Y61" s="71"/>
      <c r="Z61" s="71"/>
      <c r="AA61" s="71"/>
      <c r="AB61" s="71" t="s">
        <v>353</v>
      </c>
      <c r="AC61" s="71"/>
      <c r="AD61" s="71"/>
      <c r="AE61" s="71"/>
      <c r="AF61" s="71"/>
      <c r="AG61" s="71"/>
      <c r="AH61" s="71"/>
      <c r="AI61" s="71"/>
      <c r="AJ61" s="71"/>
      <c r="AK61" s="71"/>
      <c r="AL61" s="71"/>
      <c r="AM61" s="71"/>
      <c r="AN61" s="71"/>
      <c r="AO61" s="71"/>
      <c r="AP61" s="71"/>
      <c r="AQ61" s="71"/>
      <c r="AR61" s="71"/>
      <c r="AS61" s="71"/>
      <c r="AT61" s="71" t="s">
        <v>256</v>
      </c>
      <c r="AU61" s="71"/>
      <c r="AV61" s="71"/>
      <c r="AW61" s="71"/>
      <c r="AX61" s="71"/>
      <c r="AY61" s="71"/>
      <c r="AZ61" s="71"/>
      <c r="BA61" s="71"/>
      <c r="BB61" s="71"/>
      <c r="BC61" s="71"/>
      <c r="BD61" s="71"/>
      <c r="BE61" s="71"/>
      <c r="BF61" s="71"/>
      <c r="BG61" s="71"/>
      <c r="BH61" s="71"/>
      <c r="BI61" s="71"/>
      <c r="BJ61" s="71"/>
      <c r="BK61" s="71"/>
      <c r="BL61" s="71"/>
    </row>
    <row r="62" spans="1:64" s="72" customFormat="1" x14ac:dyDescent="0.35">
      <c r="A62" s="69">
        <v>100534</v>
      </c>
      <c r="B62" s="71" t="s">
        <v>354</v>
      </c>
      <c r="C62" s="71">
        <v>0</v>
      </c>
      <c r="D62" s="71">
        <v>1</v>
      </c>
      <c r="E62" s="71">
        <v>0</v>
      </c>
      <c r="F62" s="71" t="s">
        <v>355</v>
      </c>
      <c r="G62" s="71"/>
      <c r="H62" s="71" t="s">
        <v>352</v>
      </c>
      <c r="I62" s="71" t="s">
        <v>332</v>
      </c>
      <c r="J62" s="71">
        <v>49.901000000000003</v>
      </c>
      <c r="K62" s="71">
        <v>-97.132000000000005</v>
      </c>
      <c r="L62" s="71" t="s">
        <v>202</v>
      </c>
      <c r="M62" s="71">
        <v>1950</v>
      </c>
      <c r="N62" s="71"/>
      <c r="O62" s="71">
        <v>2014</v>
      </c>
      <c r="P62" s="71"/>
      <c r="Q62" s="71"/>
      <c r="R62" s="71"/>
      <c r="S62" s="71" t="s">
        <v>203</v>
      </c>
      <c r="T62" s="71">
        <v>1</v>
      </c>
      <c r="U62" s="71">
        <v>1</v>
      </c>
      <c r="V62" s="71"/>
      <c r="W62" s="71"/>
      <c r="X62" s="71">
        <v>1</v>
      </c>
      <c r="Y62" s="71"/>
      <c r="Z62" s="71">
        <v>1</v>
      </c>
      <c r="AA62" s="71">
        <v>1</v>
      </c>
      <c r="AB62" s="71" t="s">
        <v>220</v>
      </c>
      <c r="AC62" s="71"/>
      <c r="AD62" s="71"/>
      <c r="AE62" s="71"/>
      <c r="AF62" s="71">
        <v>32</v>
      </c>
      <c r="AG62" s="71"/>
      <c r="AH62" s="71">
        <v>52000</v>
      </c>
      <c r="AI62" s="71"/>
      <c r="AJ62" s="71"/>
      <c r="AK62" s="71"/>
      <c r="AL62" s="71"/>
      <c r="AM62" s="71"/>
      <c r="AN62" s="71"/>
      <c r="AO62" s="71"/>
      <c r="AP62" s="71"/>
      <c r="AQ62" s="71"/>
      <c r="AR62" s="71"/>
      <c r="AS62" s="71"/>
      <c r="AT62" s="71" t="s">
        <v>205</v>
      </c>
      <c r="AU62" s="71"/>
      <c r="AV62" s="71"/>
      <c r="AW62" s="71"/>
      <c r="AX62" s="71"/>
      <c r="AY62" s="71"/>
      <c r="AZ62" s="71"/>
      <c r="BA62" s="71"/>
      <c r="BB62" s="71"/>
      <c r="BC62" s="71">
        <v>25</v>
      </c>
      <c r="BD62" s="71"/>
      <c r="BE62" s="71">
        <v>3000</v>
      </c>
      <c r="BF62" s="71">
        <v>0</v>
      </c>
      <c r="BG62" s="71">
        <v>32</v>
      </c>
      <c r="BH62" s="71">
        <v>52000</v>
      </c>
      <c r="BI62" s="71"/>
      <c r="BJ62" s="71"/>
      <c r="BK62" s="71"/>
      <c r="BL62" s="71"/>
    </row>
    <row r="63" spans="1:64" s="72" customFormat="1" x14ac:dyDescent="0.35">
      <c r="A63" s="69">
        <v>100538</v>
      </c>
      <c r="B63" s="71" t="s">
        <v>356</v>
      </c>
      <c r="C63" s="71">
        <v>0</v>
      </c>
      <c r="D63" s="71">
        <v>1</v>
      </c>
      <c r="E63" s="71">
        <v>1</v>
      </c>
      <c r="F63" s="71"/>
      <c r="G63" s="71"/>
      <c r="H63" s="71" t="s">
        <v>352</v>
      </c>
      <c r="I63" s="71" t="s">
        <v>332</v>
      </c>
      <c r="J63" s="71">
        <v>49.904000000000003</v>
      </c>
      <c r="K63" s="71">
        <v>-97.129000000000005</v>
      </c>
      <c r="L63" s="71" t="s">
        <v>202</v>
      </c>
      <c r="M63" s="71">
        <v>2008</v>
      </c>
      <c r="N63" s="71"/>
      <c r="O63" s="71"/>
      <c r="P63" s="71"/>
      <c r="Q63" s="71"/>
      <c r="R63" s="71"/>
      <c r="S63" s="71"/>
      <c r="T63" s="71"/>
      <c r="U63" s="71"/>
      <c r="V63" s="71"/>
      <c r="W63" s="71"/>
      <c r="X63" s="71"/>
      <c r="Y63" s="71"/>
      <c r="Z63" s="71"/>
      <c r="AA63" s="71"/>
      <c r="AB63" s="71" t="s">
        <v>357</v>
      </c>
      <c r="AC63" s="71"/>
      <c r="AD63" s="71"/>
      <c r="AE63" s="71"/>
      <c r="AF63" s="71"/>
      <c r="AG63" s="71"/>
      <c r="AH63" s="71"/>
      <c r="AI63" s="71"/>
      <c r="AJ63" s="71"/>
      <c r="AK63" s="71"/>
      <c r="AL63" s="71"/>
      <c r="AM63" s="71"/>
      <c r="AN63" s="71"/>
      <c r="AO63" s="71"/>
      <c r="AP63" s="71"/>
      <c r="AQ63" s="71"/>
      <c r="AR63" s="71"/>
      <c r="AS63" s="71"/>
      <c r="AT63" s="71" t="s">
        <v>256</v>
      </c>
      <c r="AU63" s="71"/>
      <c r="AV63" s="71"/>
      <c r="AW63" s="71"/>
      <c r="AX63" s="71"/>
      <c r="AY63" s="71"/>
      <c r="AZ63" s="71"/>
      <c r="BA63" s="71"/>
      <c r="BB63" s="71"/>
      <c r="BC63" s="71"/>
      <c r="BD63" s="71"/>
      <c r="BE63" s="71"/>
      <c r="BF63" s="71"/>
      <c r="BG63" s="71"/>
      <c r="BH63" s="71"/>
      <c r="BI63" s="71"/>
      <c r="BJ63" s="71"/>
      <c r="BK63" s="71"/>
      <c r="BL63" s="71"/>
    </row>
    <row r="64" spans="1:64" s="72" customFormat="1" x14ac:dyDescent="0.35">
      <c r="A64" s="69">
        <v>100541</v>
      </c>
      <c r="B64" s="71" t="s">
        <v>358</v>
      </c>
      <c r="C64" s="71">
        <v>0</v>
      </c>
      <c r="D64" s="71">
        <v>1</v>
      </c>
      <c r="E64" s="71">
        <v>1</v>
      </c>
      <c r="F64" s="71"/>
      <c r="G64" s="71"/>
      <c r="H64" s="71" t="s">
        <v>352</v>
      </c>
      <c r="I64" s="71" t="s">
        <v>332</v>
      </c>
      <c r="J64" s="71">
        <v>49.907000000000004</v>
      </c>
      <c r="K64" s="71">
        <v>-97.126000000000005</v>
      </c>
      <c r="L64" s="71" t="s">
        <v>202</v>
      </c>
      <c r="M64" s="71">
        <v>2013</v>
      </c>
      <c r="N64" s="71"/>
      <c r="O64" s="71"/>
      <c r="P64" s="71"/>
      <c r="Q64" s="71"/>
      <c r="R64" s="71"/>
      <c r="S64" s="71"/>
      <c r="T64" s="71"/>
      <c r="U64" s="71"/>
      <c r="V64" s="71"/>
      <c r="W64" s="71"/>
      <c r="X64" s="71"/>
      <c r="Y64" s="71"/>
      <c r="Z64" s="71"/>
      <c r="AA64" s="71"/>
      <c r="AB64" s="71" t="s">
        <v>359</v>
      </c>
      <c r="AC64" s="71"/>
      <c r="AD64" s="71"/>
      <c r="AE64" s="71"/>
      <c r="AF64" s="71"/>
      <c r="AG64" s="71"/>
      <c r="AH64" s="71"/>
      <c r="AI64" s="71"/>
      <c r="AJ64" s="71"/>
      <c r="AK64" s="71"/>
      <c r="AL64" s="71"/>
      <c r="AM64" s="71"/>
      <c r="AN64" s="71"/>
      <c r="AO64" s="71"/>
      <c r="AP64" s="71"/>
      <c r="AQ64" s="71"/>
      <c r="AR64" s="71"/>
      <c r="AS64" s="71"/>
      <c r="AT64" s="71" t="s">
        <v>256</v>
      </c>
      <c r="AU64" s="71"/>
      <c r="AV64" s="71"/>
      <c r="AW64" s="71"/>
      <c r="AX64" s="71"/>
      <c r="AY64" s="71"/>
      <c r="AZ64" s="71"/>
      <c r="BA64" s="71"/>
      <c r="BB64" s="71"/>
      <c r="BC64" s="71"/>
      <c r="BD64" s="71"/>
      <c r="BE64" s="71"/>
      <c r="BF64" s="71"/>
      <c r="BG64" s="71"/>
      <c r="BH64" s="71"/>
      <c r="BI64" s="71"/>
      <c r="BJ64" s="71"/>
      <c r="BK64" s="71"/>
      <c r="BL64" s="71"/>
    </row>
    <row r="65" spans="1:64" s="72" customFormat="1" x14ac:dyDescent="0.35">
      <c r="A65" s="69">
        <v>100544</v>
      </c>
      <c r="B65" s="71" t="s">
        <v>360</v>
      </c>
      <c r="C65" s="71">
        <v>0</v>
      </c>
      <c r="D65" s="71">
        <v>1</v>
      </c>
      <c r="E65" s="71">
        <v>1</v>
      </c>
      <c r="F65" s="71"/>
      <c r="G65" s="71"/>
      <c r="H65" s="71" t="s">
        <v>352</v>
      </c>
      <c r="I65" s="71" t="s">
        <v>332</v>
      </c>
      <c r="J65" s="71">
        <v>49.909000000000006</v>
      </c>
      <c r="K65" s="71">
        <v>-97.124000000000009</v>
      </c>
      <c r="L65" s="71" t="s">
        <v>202</v>
      </c>
      <c r="M65" s="71">
        <v>2010</v>
      </c>
      <c r="N65" s="71"/>
      <c r="O65" s="71"/>
      <c r="P65" s="71"/>
      <c r="Q65" s="71"/>
      <c r="R65" s="71"/>
      <c r="S65" s="71"/>
      <c r="T65" s="71"/>
      <c r="U65" s="71"/>
      <c r="V65" s="71"/>
      <c r="W65" s="71"/>
      <c r="X65" s="71"/>
      <c r="Y65" s="71"/>
      <c r="Z65" s="71"/>
      <c r="AA65" s="71"/>
      <c r="AB65" s="71" t="s">
        <v>361</v>
      </c>
      <c r="AC65" s="71"/>
      <c r="AD65" s="71"/>
      <c r="AE65" s="71"/>
      <c r="AF65" s="71"/>
      <c r="AG65" s="71"/>
      <c r="AH65" s="71"/>
      <c r="AI65" s="71"/>
      <c r="AJ65" s="71"/>
      <c r="AK65" s="71"/>
      <c r="AL65" s="71"/>
      <c r="AM65" s="71"/>
      <c r="AN65" s="71"/>
      <c r="AO65" s="71"/>
      <c r="AP65" s="71"/>
      <c r="AQ65" s="71"/>
      <c r="AR65" s="71"/>
      <c r="AS65" s="71"/>
      <c r="AT65" s="71" t="s">
        <v>256</v>
      </c>
      <c r="AU65" s="71"/>
      <c r="AV65" s="71"/>
      <c r="AW65" s="71"/>
      <c r="AX65" s="71"/>
      <c r="AY65" s="71"/>
      <c r="AZ65" s="71"/>
      <c r="BA65" s="71"/>
      <c r="BB65" s="71"/>
      <c r="BC65" s="71"/>
      <c r="BD65" s="71"/>
      <c r="BE65" s="71"/>
      <c r="BF65" s="71"/>
      <c r="BG65" s="71"/>
      <c r="BH65" s="71"/>
      <c r="BI65" s="71"/>
      <c r="BJ65" s="71"/>
      <c r="BK65" s="71"/>
      <c r="BL65" s="71"/>
    </row>
    <row r="66" spans="1:64" s="72" customFormat="1" x14ac:dyDescent="0.35">
      <c r="A66" s="69">
        <v>100545</v>
      </c>
      <c r="B66" s="71" t="s">
        <v>362</v>
      </c>
      <c r="C66" s="71">
        <v>0</v>
      </c>
      <c r="D66" s="71">
        <v>1</v>
      </c>
      <c r="E66" s="71">
        <v>1</v>
      </c>
      <c r="F66" s="71"/>
      <c r="G66" s="71"/>
      <c r="H66" s="71" t="s">
        <v>352</v>
      </c>
      <c r="I66" s="71" t="s">
        <v>332</v>
      </c>
      <c r="J66" s="71">
        <v>49.910000000000004</v>
      </c>
      <c r="K66" s="71">
        <v>-97.123000000000005</v>
      </c>
      <c r="L66" s="71" t="s">
        <v>270</v>
      </c>
      <c r="M66" s="71">
        <v>2017</v>
      </c>
      <c r="N66" s="71"/>
      <c r="O66" s="71"/>
      <c r="P66" s="71"/>
      <c r="Q66" s="71"/>
      <c r="R66" s="71"/>
      <c r="S66" s="71"/>
      <c r="T66" s="71"/>
      <c r="U66" s="71"/>
      <c r="V66" s="71"/>
      <c r="W66" s="71"/>
      <c r="X66" s="71"/>
      <c r="Y66" s="71"/>
      <c r="Z66" s="71"/>
      <c r="AA66" s="71"/>
      <c r="AB66" s="71" t="s">
        <v>363</v>
      </c>
      <c r="AC66" s="71"/>
      <c r="AD66" s="71"/>
      <c r="AE66" s="71"/>
      <c r="AF66" s="71"/>
      <c r="AG66" s="71"/>
      <c r="AH66" s="71"/>
      <c r="AI66" s="71"/>
      <c r="AJ66" s="71"/>
      <c r="AK66" s="71"/>
      <c r="AL66" s="71"/>
      <c r="AM66" s="71"/>
      <c r="AN66" s="71"/>
      <c r="AO66" s="71"/>
      <c r="AP66" s="71"/>
      <c r="AQ66" s="71"/>
      <c r="AR66" s="71"/>
      <c r="AS66" s="71"/>
      <c r="AT66" s="71" t="s">
        <v>256</v>
      </c>
      <c r="AU66" s="71"/>
      <c r="AV66" s="71"/>
      <c r="AW66" s="71"/>
      <c r="AX66" s="71"/>
      <c r="AY66" s="71"/>
      <c r="AZ66" s="71"/>
      <c r="BA66" s="71"/>
      <c r="BB66" s="71"/>
      <c r="BC66" s="71"/>
      <c r="BD66" s="71"/>
      <c r="BE66" s="71"/>
      <c r="BF66" s="71"/>
      <c r="BG66" s="71"/>
      <c r="BH66" s="71"/>
      <c r="BI66" s="71"/>
      <c r="BJ66" s="71"/>
      <c r="BK66" s="71"/>
      <c r="BL66" s="71"/>
    </row>
    <row r="67" spans="1:64" s="72" customFormat="1" x14ac:dyDescent="0.35">
      <c r="A67" s="69">
        <v>100546</v>
      </c>
      <c r="B67" s="71" t="s">
        <v>364</v>
      </c>
      <c r="C67" s="71">
        <v>0</v>
      </c>
      <c r="D67" s="71">
        <v>1</v>
      </c>
      <c r="E67" s="71">
        <v>0</v>
      </c>
      <c r="F67" s="71" t="s">
        <v>364</v>
      </c>
      <c r="G67" s="71"/>
      <c r="H67" s="71" t="s">
        <v>352</v>
      </c>
      <c r="I67" s="71" t="s">
        <v>332</v>
      </c>
      <c r="J67" s="71">
        <v>49.911000000000001</v>
      </c>
      <c r="K67" s="71">
        <v>-97.122</v>
      </c>
      <c r="L67" s="71" t="s">
        <v>202</v>
      </c>
      <c r="M67" s="71">
        <v>1910</v>
      </c>
      <c r="N67" s="71"/>
      <c r="O67" s="71">
        <v>2014</v>
      </c>
      <c r="P67" s="71"/>
      <c r="Q67" s="71"/>
      <c r="R67" s="71"/>
      <c r="S67" s="71" t="s">
        <v>203</v>
      </c>
      <c r="T67" s="71">
        <v>1</v>
      </c>
      <c r="U67" s="71">
        <v>1</v>
      </c>
      <c r="V67" s="71">
        <v>1</v>
      </c>
      <c r="W67" s="71"/>
      <c r="X67" s="71">
        <v>1</v>
      </c>
      <c r="Y67" s="71">
        <v>1</v>
      </c>
      <c r="Z67" s="71">
        <v>1</v>
      </c>
      <c r="AA67" s="71"/>
      <c r="AB67" s="71" t="s">
        <v>204</v>
      </c>
      <c r="AC67" s="71"/>
      <c r="AD67" s="71"/>
      <c r="AE67" s="71"/>
      <c r="AF67" s="71">
        <v>158.67829</v>
      </c>
      <c r="AG67" s="71"/>
      <c r="AH67" s="71">
        <v>136860</v>
      </c>
      <c r="AI67" s="71"/>
      <c r="AJ67" s="71"/>
      <c r="AK67" s="71"/>
      <c r="AL67" s="71"/>
      <c r="AM67" s="71"/>
      <c r="AN67" s="71"/>
      <c r="AO67" s="71"/>
      <c r="AP67" s="71"/>
      <c r="AQ67" s="71"/>
      <c r="AR67" s="71"/>
      <c r="AS67" s="71"/>
      <c r="AT67" s="71" t="s">
        <v>205</v>
      </c>
      <c r="AU67" s="71"/>
      <c r="AV67" s="71"/>
      <c r="AW67" s="71"/>
      <c r="AX67" s="71"/>
      <c r="AY67" s="71"/>
      <c r="AZ67" s="71"/>
      <c r="BA67" s="71"/>
      <c r="BB67" s="71"/>
      <c r="BC67" s="71">
        <v>70</v>
      </c>
      <c r="BD67" s="71">
        <v>576208</v>
      </c>
      <c r="BE67" s="71">
        <v>5000</v>
      </c>
      <c r="BF67" s="71">
        <v>1</v>
      </c>
      <c r="BG67" s="71">
        <v>118</v>
      </c>
      <c r="BH67" s="71">
        <v>128773</v>
      </c>
      <c r="BI67" s="71">
        <v>5.8614899999999999</v>
      </c>
      <c r="BJ67" s="71">
        <v>8087</v>
      </c>
      <c r="BK67" s="71">
        <v>34.816800000000001</v>
      </c>
      <c r="BL67" s="71"/>
    </row>
    <row r="68" spans="1:64" s="72" customFormat="1" x14ac:dyDescent="0.35">
      <c r="A68" s="69">
        <v>100547</v>
      </c>
      <c r="B68" s="71" t="s">
        <v>365</v>
      </c>
      <c r="C68" s="71">
        <v>0</v>
      </c>
      <c r="D68" s="71">
        <v>1</v>
      </c>
      <c r="E68" s="71">
        <v>1</v>
      </c>
      <c r="F68" s="71" t="s">
        <v>366</v>
      </c>
      <c r="G68" s="71"/>
      <c r="H68" s="71" t="s">
        <v>352</v>
      </c>
      <c r="I68" s="71" t="s">
        <v>332</v>
      </c>
      <c r="J68" s="71">
        <v>49.912000000000006</v>
      </c>
      <c r="K68" s="71">
        <v>-97.121000000000009</v>
      </c>
      <c r="L68" s="71" t="s">
        <v>202</v>
      </c>
      <c r="M68" s="71">
        <v>1955</v>
      </c>
      <c r="N68" s="71"/>
      <c r="O68" s="71">
        <v>2014</v>
      </c>
      <c r="P68" s="71"/>
      <c r="Q68" s="71"/>
      <c r="R68" s="71"/>
      <c r="S68" s="71" t="s">
        <v>203</v>
      </c>
      <c r="T68" s="71">
        <v>1</v>
      </c>
      <c r="U68" s="71"/>
      <c r="V68" s="71"/>
      <c r="W68" s="71"/>
      <c r="X68" s="71"/>
      <c r="Y68" s="71">
        <v>1</v>
      </c>
      <c r="Z68" s="71"/>
      <c r="AA68" s="71"/>
      <c r="AB68" s="71" t="s">
        <v>220</v>
      </c>
      <c r="AC68" s="71"/>
      <c r="AD68" s="71"/>
      <c r="AE68" s="71"/>
      <c r="AF68" s="71"/>
      <c r="AG68" s="71"/>
      <c r="AH68" s="71"/>
      <c r="AI68" s="71"/>
      <c r="AJ68" s="71"/>
      <c r="AK68" s="71"/>
      <c r="AL68" s="71"/>
      <c r="AM68" s="71"/>
      <c r="AN68" s="71"/>
      <c r="AO68" s="71"/>
      <c r="AP68" s="71"/>
      <c r="AQ68" s="71"/>
      <c r="AR68" s="71"/>
      <c r="AS68" s="71"/>
      <c r="AT68" s="71" t="s">
        <v>209</v>
      </c>
      <c r="AU68" s="71"/>
      <c r="AV68" s="71" t="s">
        <v>337</v>
      </c>
      <c r="AW68" s="71"/>
      <c r="AX68" s="71"/>
      <c r="AY68" s="71"/>
      <c r="AZ68" s="71"/>
      <c r="BA68" s="71"/>
      <c r="BB68" s="71"/>
      <c r="BC68" s="71">
        <v>9</v>
      </c>
      <c r="BD68" s="71">
        <v>1067787</v>
      </c>
      <c r="BE68" s="71"/>
      <c r="BF68" s="71">
        <v>0</v>
      </c>
      <c r="BG68" s="71"/>
      <c r="BH68" s="71"/>
      <c r="BI68" s="71">
        <v>0</v>
      </c>
      <c r="BJ68" s="71">
        <v>0</v>
      </c>
      <c r="BK68" s="71">
        <v>0</v>
      </c>
      <c r="BL68" s="71">
        <v>0</v>
      </c>
    </row>
    <row r="69" spans="1:64" s="72" customFormat="1" x14ac:dyDescent="0.35">
      <c r="A69" s="69">
        <v>100570</v>
      </c>
      <c r="B69" s="71" t="s">
        <v>367</v>
      </c>
      <c r="C69" s="71">
        <v>0</v>
      </c>
      <c r="D69" s="71">
        <v>1</v>
      </c>
      <c r="E69" s="71">
        <v>0</v>
      </c>
      <c r="F69" s="71" t="s">
        <v>368</v>
      </c>
      <c r="G69" s="71"/>
      <c r="H69" s="71" t="s">
        <v>369</v>
      </c>
      <c r="I69" s="71" t="s">
        <v>370</v>
      </c>
      <c r="J69" s="71">
        <v>45.964999999999996</v>
      </c>
      <c r="K69" s="71">
        <v>-66.641999999999996</v>
      </c>
      <c r="L69" s="71" t="s">
        <v>202</v>
      </c>
      <c r="M69" s="71">
        <v>1970</v>
      </c>
      <c r="N69" s="71"/>
      <c r="O69" s="71">
        <v>2014</v>
      </c>
      <c r="P69" s="71"/>
      <c r="Q69" s="71"/>
      <c r="R69" s="71"/>
      <c r="S69" s="71" t="s">
        <v>219</v>
      </c>
      <c r="T69" s="71">
        <v>1</v>
      </c>
      <c r="U69" s="71">
        <v>1</v>
      </c>
      <c r="V69" s="71"/>
      <c r="W69" s="71"/>
      <c r="X69" s="71">
        <v>1</v>
      </c>
      <c r="Y69" s="71">
        <v>1</v>
      </c>
      <c r="Z69" s="71">
        <v>1</v>
      </c>
      <c r="AA69" s="71"/>
      <c r="AB69" s="71" t="s">
        <v>220</v>
      </c>
      <c r="AC69" s="71" t="s">
        <v>371</v>
      </c>
      <c r="AD69" s="71"/>
      <c r="AE69" s="71"/>
      <c r="AF69" s="71">
        <v>74</v>
      </c>
      <c r="AG69" s="71"/>
      <c r="AH69" s="71">
        <v>78500</v>
      </c>
      <c r="AI69" s="71"/>
      <c r="AJ69" s="71"/>
      <c r="AK69" s="71"/>
      <c r="AL69" s="71"/>
      <c r="AM69" s="71"/>
      <c r="AN69" s="71"/>
      <c r="AO69" s="71"/>
      <c r="AP69" s="71"/>
      <c r="AQ69" s="71"/>
      <c r="AR69" s="71"/>
      <c r="AS69" s="71"/>
      <c r="AT69" s="71"/>
      <c r="AU69" s="71"/>
      <c r="AV69" s="71"/>
      <c r="AW69" s="71"/>
      <c r="AX69" s="71"/>
      <c r="AY69" s="71"/>
      <c r="AZ69" s="71"/>
      <c r="BA69" s="71"/>
      <c r="BB69" s="71"/>
      <c r="BC69" s="71"/>
      <c r="BD69" s="71"/>
      <c r="BE69" s="71"/>
      <c r="BF69" s="71"/>
      <c r="BG69" s="71"/>
      <c r="BH69" s="71"/>
      <c r="BI69" s="71"/>
      <c r="BJ69" s="71"/>
      <c r="BK69" s="71"/>
      <c r="BL69" s="71"/>
    </row>
    <row r="70" spans="1:64" s="72" customFormat="1" x14ac:dyDescent="0.35">
      <c r="A70" s="69">
        <v>100571</v>
      </c>
      <c r="B70" s="71" t="s">
        <v>372</v>
      </c>
      <c r="C70" s="71">
        <v>0</v>
      </c>
      <c r="D70" s="71">
        <v>1</v>
      </c>
      <c r="E70" s="71">
        <v>0</v>
      </c>
      <c r="F70" s="71"/>
      <c r="G70" s="71"/>
      <c r="H70" s="71" t="s">
        <v>373</v>
      </c>
      <c r="I70" s="71" t="s">
        <v>370</v>
      </c>
      <c r="J70" s="71">
        <v>45.780999999999999</v>
      </c>
      <c r="K70" s="71">
        <v>-66.153000000000006</v>
      </c>
      <c r="L70" s="71" t="s">
        <v>202</v>
      </c>
      <c r="M70" s="71">
        <v>1970</v>
      </c>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1"/>
      <c r="AO70" s="71"/>
      <c r="AP70" s="71"/>
      <c r="AQ70" s="71"/>
      <c r="AR70" s="71"/>
      <c r="AS70" s="71"/>
      <c r="AT70" s="71"/>
      <c r="AU70" s="71"/>
      <c r="AV70" s="71"/>
      <c r="AW70" s="71"/>
      <c r="AX70" s="71"/>
      <c r="AY70" s="71"/>
      <c r="AZ70" s="71"/>
      <c r="BA70" s="71"/>
      <c r="BB70" s="71"/>
      <c r="BC70" s="71"/>
      <c r="BD70" s="71"/>
      <c r="BE70" s="71"/>
      <c r="BF70" s="71"/>
      <c r="BG70" s="71"/>
      <c r="BH70" s="71"/>
      <c r="BI70" s="71"/>
      <c r="BJ70" s="71"/>
      <c r="BK70" s="71"/>
      <c r="BL70" s="71"/>
    </row>
    <row r="71" spans="1:64" s="72" customFormat="1" x14ac:dyDescent="0.35">
      <c r="A71" s="69">
        <v>100577</v>
      </c>
      <c r="B71" s="71" t="s">
        <v>374</v>
      </c>
      <c r="C71" s="71">
        <v>0</v>
      </c>
      <c r="D71" s="71">
        <v>1</v>
      </c>
      <c r="E71" s="71">
        <v>0</v>
      </c>
      <c r="F71" s="71"/>
      <c r="G71" s="71"/>
      <c r="H71" s="71" t="s">
        <v>375</v>
      </c>
      <c r="I71" s="71" t="s">
        <v>370</v>
      </c>
      <c r="J71" s="71">
        <v>46.09</v>
      </c>
      <c r="K71" s="71">
        <v>-64.77600000000001</v>
      </c>
      <c r="L71" s="71" t="s">
        <v>202</v>
      </c>
      <c r="M71" s="71">
        <v>2010</v>
      </c>
      <c r="N71" s="71"/>
      <c r="O71" s="71"/>
      <c r="P71" s="71"/>
      <c r="Q71" s="71"/>
      <c r="R71" s="71"/>
      <c r="S71" s="71"/>
      <c r="T71" s="71"/>
      <c r="U71" s="71"/>
      <c r="V71" s="71"/>
      <c r="W71" s="71"/>
      <c r="X71" s="71"/>
      <c r="Y71" s="71"/>
      <c r="Z71" s="71"/>
      <c r="AA71" s="71"/>
      <c r="AB71" s="71"/>
      <c r="AC71" s="71"/>
      <c r="AD71" s="71"/>
      <c r="AE71" s="71"/>
      <c r="AF71" s="71"/>
      <c r="AG71" s="71"/>
      <c r="AH71" s="71"/>
      <c r="AI71" s="71"/>
      <c r="AJ71" s="71"/>
      <c r="AK71" s="71"/>
      <c r="AL71" s="71"/>
      <c r="AM71" s="71"/>
      <c r="AN71" s="71"/>
      <c r="AO71" s="71"/>
      <c r="AP71" s="71"/>
      <c r="AQ71" s="71"/>
      <c r="AR71" s="71"/>
      <c r="AS71" s="71"/>
      <c r="AT71" s="71"/>
      <c r="AU71" s="71"/>
      <c r="AV71" s="71"/>
      <c r="AW71" s="71"/>
      <c r="AX71" s="71"/>
      <c r="AY71" s="71"/>
      <c r="AZ71" s="71"/>
      <c r="BA71" s="71"/>
      <c r="BB71" s="71"/>
      <c r="BC71" s="71"/>
      <c r="BD71" s="71"/>
      <c r="BE71" s="71"/>
      <c r="BF71" s="71"/>
      <c r="BG71" s="71"/>
      <c r="BH71" s="71"/>
      <c r="BI71" s="71"/>
      <c r="BJ71" s="71"/>
      <c r="BK71" s="71"/>
      <c r="BL71" s="71"/>
    </row>
    <row r="72" spans="1:64" s="72" customFormat="1" x14ac:dyDescent="0.35">
      <c r="A72" s="69">
        <v>100605</v>
      </c>
      <c r="B72" s="71" t="s">
        <v>376</v>
      </c>
      <c r="C72" s="71">
        <v>0</v>
      </c>
      <c r="D72" s="71">
        <v>1</v>
      </c>
      <c r="E72" s="71">
        <v>0</v>
      </c>
      <c r="F72" s="71"/>
      <c r="G72" s="71"/>
      <c r="H72" s="71" t="s">
        <v>377</v>
      </c>
      <c r="I72" s="71" t="s">
        <v>378</v>
      </c>
      <c r="J72" s="71">
        <v>53.302</v>
      </c>
      <c r="K72" s="71">
        <v>-60.326000000000001</v>
      </c>
      <c r="L72" s="71" t="s">
        <v>202</v>
      </c>
      <c r="M72" s="71">
        <v>2009</v>
      </c>
      <c r="N72" s="71"/>
      <c r="O72" s="71"/>
      <c r="P72" s="71"/>
      <c r="Q72" s="71"/>
      <c r="R72" s="71"/>
      <c r="S72" s="71"/>
      <c r="T72" s="71"/>
      <c r="U72" s="71"/>
      <c r="V72" s="71"/>
      <c r="W72" s="71"/>
      <c r="X72" s="71"/>
      <c r="Y72" s="71"/>
      <c r="Z72" s="71"/>
      <c r="AA72" s="71"/>
      <c r="AB72" s="71"/>
      <c r="AC72" s="71"/>
      <c r="AD72" s="71"/>
      <c r="AE72" s="71"/>
      <c r="AF72" s="71"/>
      <c r="AG72" s="71"/>
      <c r="AH72" s="71"/>
      <c r="AI72" s="71"/>
      <c r="AJ72" s="71"/>
      <c r="AK72" s="71"/>
      <c r="AL72" s="71"/>
      <c r="AM72" s="71"/>
      <c r="AN72" s="71"/>
      <c r="AO72" s="71"/>
      <c r="AP72" s="71"/>
      <c r="AQ72" s="71"/>
      <c r="AR72" s="71"/>
      <c r="AS72" s="71"/>
      <c r="AT72" s="71"/>
      <c r="AU72" s="71"/>
      <c r="AV72" s="71"/>
      <c r="AW72" s="71"/>
      <c r="AX72" s="71"/>
      <c r="AY72" s="71"/>
      <c r="AZ72" s="71"/>
      <c r="BA72" s="71"/>
      <c r="BB72" s="71"/>
      <c r="BC72" s="71"/>
      <c r="BD72" s="71"/>
      <c r="BE72" s="71"/>
      <c r="BF72" s="71"/>
      <c r="BG72" s="71"/>
      <c r="BH72" s="71"/>
      <c r="BI72" s="71"/>
      <c r="BJ72" s="71"/>
      <c r="BK72" s="71"/>
      <c r="BL72" s="71"/>
    </row>
    <row r="73" spans="1:64" s="72" customFormat="1" x14ac:dyDescent="0.35">
      <c r="A73" s="69">
        <v>100651</v>
      </c>
      <c r="B73" s="71" t="s">
        <v>379</v>
      </c>
      <c r="C73" s="71">
        <v>0</v>
      </c>
      <c r="D73" s="71">
        <v>1</v>
      </c>
      <c r="E73" s="71">
        <v>0</v>
      </c>
      <c r="F73" s="71"/>
      <c r="G73" s="71"/>
      <c r="H73" s="71" t="s">
        <v>380</v>
      </c>
      <c r="I73" s="71" t="s">
        <v>381</v>
      </c>
      <c r="J73" s="71">
        <v>45.623999999999995</v>
      </c>
      <c r="K73" s="71">
        <v>-61.992000000000004</v>
      </c>
      <c r="L73" s="71" t="s">
        <v>202</v>
      </c>
      <c r="M73" s="71">
        <v>2012</v>
      </c>
      <c r="N73" s="71"/>
      <c r="O73" s="71"/>
      <c r="P73" s="71"/>
      <c r="Q73" s="71"/>
      <c r="R73" s="71"/>
      <c r="S73" s="71"/>
      <c r="T73" s="71"/>
      <c r="U73" s="71"/>
      <c r="V73" s="71"/>
      <c r="W73" s="71"/>
      <c r="X73" s="71"/>
      <c r="Y73" s="71"/>
      <c r="Z73" s="71"/>
      <c r="AA73" s="71"/>
      <c r="AB73" s="71"/>
      <c r="AC73" s="71"/>
      <c r="AD73" s="71"/>
      <c r="AE73" s="71"/>
      <c r="AF73" s="71"/>
      <c r="AG73" s="71"/>
      <c r="AH73" s="71"/>
      <c r="AI73" s="71"/>
      <c r="AJ73" s="71"/>
      <c r="AK73" s="71"/>
      <c r="AL73" s="71"/>
      <c r="AM73" s="71"/>
      <c r="AN73" s="71"/>
      <c r="AO73" s="71"/>
      <c r="AP73" s="71"/>
      <c r="AQ73" s="71"/>
      <c r="AR73" s="71"/>
      <c r="AS73" s="71"/>
      <c r="AT73" s="71"/>
      <c r="AU73" s="71"/>
      <c r="AV73" s="71"/>
      <c r="AW73" s="71"/>
      <c r="AX73" s="71"/>
      <c r="AY73" s="71"/>
      <c r="AZ73" s="71"/>
      <c r="BA73" s="71"/>
      <c r="BB73" s="71"/>
      <c r="BC73" s="71"/>
      <c r="BD73" s="71"/>
      <c r="BE73" s="71"/>
      <c r="BF73" s="71"/>
      <c r="BG73" s="71"/>
      <c r="BH73" s="71"/>
      <c r="BI73" s="71"/>
      <c r="BJ73" s="71"/>
      <c r="BK73" s="71"/>
      <c r="BL73" s="71"/>
    </row>
    <row r="74" spans="1:64" s="72" customFormat="1" x14ac:dyDescent="0.35">
      <c r="A74" s="69">
        <v>100658</v>
      </c>
      <c r="B74" s="71" t="s">
        <v>382</v>
      </c>
      <c r="C74" s="71">
        <v>0</v>
      </c>
      <c r="D74" s="71">
        <v>1</v>
      </c>
      <c r="E74" s="71">
        <v>0</v>
      </c>
      <c r="F74" s="71"/>
      <c r="G74" s="71"/>
      <c r="H74" s="71" t="s">
        <v>383</v>
      </c>
      <c r="I74" s="71" t="s">
        <v>381</v>
      </c>
      <c r="J74" s="71">
        <v>44.725000000000001</v>
      </c>
      <c r="K74" s="71">
        <v>-63.691000000000003</v>
      </c>
      <c r="L74" s="71" t="s">
        <v>202</v>
      </c>
      <c r="M74" s="71">
        <v>1957</v>
      </c>
      <c r="N74" s="71"/>
      <c r="O74" s="71"/>
      <c r="P74" s="71"/>
      <c r="Q74" s="71"/>
      <c r="R74" s="71"/>
      <c r="S74" s="71"/>
      <c r="T74" s="71"/>
      <c r="U74" s="71"/>
      <c r="V74" s="71"/>
      <c r="W74" s="71"/>
      <c r="X74" s="71"/>
      <c r="Y74" s="71"/>
      <c r="Z74" s="71"/>
      <c r="AA74" s="71"/>
      <c r="AB74" s="71"/>
      <c r="AC74" s="71"/>
      <c r="AD74" s="71"/>
      <c r="AE74" s="71"/>
      <c r="AF74" s="71"/>
      <c r="AG74" s="71"/>
      <c r="AH74" s="71"/>
      <c r="AI74" s="71"/>
      <c r="AJ74" s="71"/>
      <c r="AK74" s="71"/>
      <c r="AL74" s="71"/>
      <c r="AM74" s="71"/>
      <c r="AN74" s="71"/>
      <c r="AO74" s="71"/>
      <c r="AP74" s="71"/>
      <c r="AQ74" s="71"/>
      <c r="AR74" s="71"/>
      <c r="AS74" s="71"/>
      <c r="AT74" s="71"/>
      <c r="AU74" s="71"/>
      <c r="AV74" s="71"/>
      <c r="AW74" s="71"/>
      <c r="AX74" s="71"/>
      <c r="AY74" s="71"/>
      <c r="AZ74" s="71"/>
      <c r="BA74" s="71"/>
      <c r="BB74" s="71"/>
      <c r="BC74" s="71"/>
      <c r="BD74" s="71"/>
      <c r="BE74" s="71"/>
      <c r="BF74" s="71"/>
      <c r="BG74" s="71"/>
      <c r="BH74" s="71"/>
      <c r="BI74" s="71"/>
      <c r="BJ74" s="71"/>
      <c r="BK74" s="71"/>
      <c r="BL74" s="71"/>
    </row>
    <row r="75" spans="1:64" s="72" customFormat="1" x14ac:dyDescent="0.35">
      <c r="A75" s="69">
        <v>100669</v>
      </c>
      <c r="B75" s="71" t="s">
        <v>384</v>
      </c>
      <c r="C75" s="71">
        <v>0</v>
      </c>
      <c r="D75" s="71">
        <v>1</v>
      </c>
      <c r="E75" s="71">
        <v>0</v>
      </c>
      <c r="F75" s="71"/>
      <c r="G75" s="71"/>
      <c r="H75" s="71" t="s">
        <v>385</v>
      </c>
      <c r="I75" s="71" t="s">
        <v>381</v>
      </c>
      <c r="J75" s="71">
        <v>44.664999999999999</v>
      </c>
      <c r="K75" s="71">
        <v>-63.567999999999998</v>
      </c>
      <c r="L75" s="71" t="s">
        <v>202</v>
      </c>
      <c r="M75" s="71">
        <v>2013</v>
      </c>
      <c r="N75" s="71"/>
      <c r="O75" s="71"/>
      <c r="P75" s="71"/>
      <c r="Q75" s="71"/>
      <c r="R75" s="71"/>
      <c r="S75" s="71"/>
      <c r="T75" s="71"/>
      <c r="U75" s="71"/>
      <c r="V75" s="71"/>
      <c r="W75" s="71"/>
      <c r="X75" s="71"/>
      <c r="Y75" s="71"/>
      <c r="Z75" s="71"/>
      <c r="AA75" s="71"/>
      <c r="AB75" s="71"/>
      <c r="AC75" s="71"/>
      <c r="AD75" s="71"/>
      <c r="AE75" s="71"/>
      <c r="AF75" s="71"/>
      <c r="AG75" s="71"/>
      <c r="AH75" s="71"/>
      <c r="AI75" s="71"/>
      <c r="AJ75" s="71"/>
      <c r="AK75" s="71"/>
      <c r="AL75" s="71"/>
      <c r="AM75" s="71"/>
      <c r="AN75" s="71"/>
      <c r="AO75" s="71"/>
      <c r="AP75" s="71"/>
      <c r="AQ75" s="71"/>
      <c r="AR75" s="71"/>
      <c r="AS75" s="71"/>
      <c r="AT75" s="71"/>
      <c r="AU75" s="71"/>
      <c r="AV75" s="71"/>
      <c r="AW75" s="71"/>
      <c r="AX75" s="71"/>
      <c r="AY75" s="71"/>
      <c r="AZ75" s="71"/>
      <c r="BA75" s="71"/>
      <c r="BB75" s="71"/>
      <c r="BC75" s="71"/>
      <c r="BD75" s="71"/>
      <c r="BE75" s="71"/>
      <c r="BF75" s="71"/>
      <c r="BG75" s="71"/>
      <c r="BH75" s="71"/>
      <c r="BI75" s="71"/>
      <c r="BJ75" s="71"/>
      <c r="BK75" s="71"/>
      <c r="BL75" s="71"/>
    </row>
    <row r="76" spans="1:64" s="72" customFormat="1" x14ac:dyDescent="0.35">
      <c r="A76" s="69">
        <v>100670</v>
      </c>
      <c r="B76" s="71" t="s">
        <v>386</v>
      </c>
      <c r="C76" s="71">
        <v>0</v>
      </c>
      <c r="D76" s="71">
        <v>1</v>
      </c>
      <c r="E76" s="71">
        <v>0</v>
      </c>
      <c r="F76" s="71"/>
      <c r="G76" s="71"/>
      <c r="H76" s="71" t="s">
        <v>385</v>
      </c>
      <c r="I76" s="71" t="s">
        <v>381</v>
      </c>
      <c r="J76" s="71">
        <v>44.665999999999997</v>
      </c>
      <c r="K76" s="71">
        <v>-63.567</v>
      </c>
      <c r="L76" s="71" t="s">
        <v>202</v>
      </c>
      <c r="M76" s="71"/>
      <c r="N76" s="71"/>
      <c r="O76" s="71"/>
      <c r="P76" s="71"/>
      <c r="Q76" s="71"/>
      <c r="R76" s="71"/>
      <c r="S76" s="71"/>
      <c r="T76" s="71"/>
      <c r="U76" s="71"/>
      <c r="V76" s="71"/>
      <c r="W76" s="71"/>
      <c r="X76" s="71"/>
      <c r="Y76" s="71"/>
      <c r="Z76" s="71"/>
      <c r="AA76" s="71"/>
      <c r="AB76" s="71"/>
      <c r="AC76" s="71"/>
      <c r="AD76" s="71"/>
      <c r="AE76" s="71"/>
      <c r="AF76" s="71"/>
      <c r="AG76" s="71"/>
      <c r="AH76" s="71"/>
      <c r="AI76" s="71"/>
      <c r="AJ76" s="71"/>
      <c r="AK76" s="71"/>
      <c r="AL76" s="71"/>
      <c r="AM76" s="71"/>
      <c r="AN76" s="71"/>
      <c r="AO76" s="71"/>
      <c r="AP76" s="71"/>
      <c r="AQ76" s="71"/>
      <c r="AR76" s="71"/>
      <c r="AS76" s="71"/>
      <c r="AT76" s="71"/>
      <c r="AU76" s="71"/>
      <c r="AV76" s="71"/>
      <c r="AW76" s="71"/>
      <c r="AX76" s="71"/>
      <c r="AY76" s="71"/>
      <c r="AZ76" s="71"/>
      <c r="BA76" s="71"/>
      <c r="BB76" s="71"/>
      <c r="BC76" s="71"/>
      <c r="BD76" s="71"/>
      <c r="BE76" s="71"/>
      <c r="BF76" s="71"/>
      <c r="BG76" s="71"/>
      <c r="BH76" s="71"/>
      <c r="BI76" s="71"/>
      <c r="BJ76" s="71"/>
      <c r="BK76" s="71"/>
      <c r="BL76" s="71"/>
    </row>
    <row r="77" spans="1:64" s="72" customFormat="1" x14ac:dyDescent="0.35">
      <c r="A77" s="69">
        <v>100686</v>
      </c>
      <c r="B77" s="71" t="s">
        <v>387</v>
      </c>
      <c r="C77" s="71">
        <v>0</v>
      </c>
      <c r="D77" s="71">
        <v>1</v>
      </c>
      <c r="E77" s="71">
        <v>0</v>
      </c>
      <c r="F77" s="71"/>
      <c r="G77" s="71"/>
      <c r="H77" s="71" t="s">
        <v>388</v>
      </c>
      <c r="I77" s="71" t="s">
        <v>381</v>
      </c>
      <c r="J77" s="71">
        <v>44.972000000000001</v>
      </c>
      <c r="K77" s="71">
        <v>-64.933999999999997</v>
      </c>
      <c r="L77" s="71" t="s">
        <v>202</v>
      </c>
      <c r="M77" s="71">
        <v>2015</v>
      </c>
      <c r="N77" s="71"/>
      <c r="O77" s="71"/>
      <c r="P77" s="71"/>
      <c r="Q77" s="71"/>
      <c r="R77" s="71"/>
      <c r="S77" s="71"/>
      <c r="T77" s="71"/>
      <c r="U77" s="71"/>
      <c r="V77" s="71"/>
      <c r="W77" s="71"/>
      <c r="X77" s="71"/>
      <c r="Y77" s="71"/>
      <c r="Z77" s="71"/>
      <c r="AA77" s="71"/>
      <c r="AB77" s="71"/>
      <c r="AC77" s="71"/>
      <c r="AD77" s="71"/>
      <c r="AE77" s="71"/>
      <c r="AF77" s="71"/>
      <c r="AG77" s="71"/>
      <c r="AH77" s="71"/>
      <c r="AI77" s="71"/>
      <c r="AJ77" s="71"/>
      <c r="AK77" s="71"/>
      <c r="AL77" s="71"/>
      <c r="AM77" s="71"/>
      <c r="AN77" s="71"/>
      <c r="AO77" s="71"/>
      <c r="AP77" s="71"/>
      <c r="AQ77" s="71"/>
      <c r="AR77" s="71"/>
      <c r="AS77" s="71"/>
      <c r="AT77" s="71"/>
      <c r="AU77" s="71"/>
      <c r="AV77" s="71"/>
      <c r="AW77" s="71"/>
      <c r="AX77" s="71"/>
      <c r="AY77" s="71"/>
      <c r="AZ77" s="71"/>
      <c r="BA77" s="71"/>
      <c r="BB77" s="71"/>
      <c r="BC77" s="71"/>
      <c r="BD77" s="71"/>
      <c r="BE77" s="71"/>
      <c r="BF77" s="71"/>
      <c r="BG77" s="71"/>
      <c r="BH77" s="71"/>
      <c r="BI77" s="71"/>
      <c r="BJ77" s="71"/>
      <c r="BK77" s="71"/>
      <c r="BL77" s="71"/>
    </row>
    <row r="78" spans="1:64" s="72" customFormat="1" x14ac:dyDescent="0.35">
      <c r="A78" s="69">
        <v>100688</v>
      </c>
      <c r="B78" s="71" t="s">
        <v>389</v>
      </c>
      <c r="C78" s="71">
        <v>0</v>
      </c>
      <c r="D78" s="71">
        <v>1</v>
      </c>
      <c r="E78" s="71">
        <v>1</v>
      </c>
      <c r="F78" s="71" t="s">
        <v>390</v>
      </c>
      <c r="G78" s="71"/>
      <c r="H78" s="71" t="s">
        <v>390</v>
      </c>
      <c r="I78" s="71" t="s">
        <v>381</v>
      </c>
      <c r="J78" s="71">
        <v>44.649000000000001</v>
      </c>
      <c r="K78" s="71">
        <v>-63.575000000000003</v>
      </c>
      <c r="L78" s="71" t="s">
        <v>202</v>
      </c>
      <c r="M78" s="71">
        <v>2010</v>
      </c>
      <c r="N78" s="71"/>
      <c r="O78" s="71">
        <v>2014</v>
      </c>
      <c r="P78" s="71"/>
      <c r="Q78" s="71"/>
      <c r="R78" s="71"/>
      <c r="S78" s="71" t="s">
        <v>203</v>
      </c>
      <c r="T78" s="71"/>
      <c r="U78" s="71">
        <v>1</v>
      </c>
      <c r="V78" s="71">
        <v>1</v>
      </c>
      <c r="W78" s="71"/>
      <c r="X78" s="71">
        <v>1</v>
      </c>
      <c r="Y78" s="71"/>
      <c r="Z78" s="71"/>
      <c r="AA78" s="71"/>
      <c r="AB78" s="71" t="s">
        <v>204</v>
      </c>
      <c r="AC78" s="71"/>
      <c r="AD78" s="71"/>
      <c r="AE78" s="71"/>
      <c r="AF78" s="71">
        <v>7.2096</v>
      </c>
      <c r="AG78" s="71"/>
      <c r="AH78" s="71">
        <v>3472.22</v>
      </c>
      <c r="AI78" s="71"/>
      <c r="AJ78" s="71"/>
      <c r="AK78" s="71"/>
      <c r="AL78" s="71"/>
      <c r="AM78" s="71"/>
      <c r="AN78" s="71"/>
      <c r="AO78" s="71"/>
      <c r="AP78" s="71"/>
      <c r="AQ78" s="71"/>
      <c r="AR78" s="71"/>
      <c r="AS78" s="71"/>
      <c r="AT78" s="71" t="s">
        <v>256</v>
      </c>
      <c r="AU78" s="71"/>
      <c r="AV78" s="71" t="s">
        <v>205</v>
      </c>
      <c r="AW78" s="71"/>
      <c r="AX78" s="71"/>
      <c r="AY78" s="71"/>
      <c r="AZ78" s="71"/>
      <c r="BA78" s="71"/>
      <c r="BB78" s="71"/>
      <c r="BC78" s="71">
        <v>5</v>
      </c>
      <c r="BD78" s="71">
        <v>30669.1</v>
      </c>
      <c r="BE78" s="71">
        <v>150</v>
      </c>
      <c r="BF78" s="71">
        <v>0</v>
      </c>
      <c r="BG78" s="71"/>
      <c r="BH78" s="71"/>
      <c r="BI78" s="71">
        <v>4.3961199999999998</v>
      </c>
      <c r="BJ78" s="71">
        <v>3472.22</v>
      </c>
      <c r="BK78" s="71">
        <v>2.8134800000000002</v>
      </c>
      <c r="BL78" s="71"/>
    </row>
    <row r="79" spans="1:64" s="72" customFormat="1" x14ac:dyDescent="0.35">
      <c r="A79" s="69">
        <v>100689</v>
      </c>
      <c r="B79" s="71" t="s">
        <v>391</v>
      </c>
      <c r="C79" s="71">
        <v>0</v>
      </c>
      <c r="D79" s="71">
        <v>1</v>
      </c>
      <c r="E79" s="71">
        <v>0</v>
      </c>
      <c r="F79" s="71"/>
      <c r="G79" s="71"/>
      <c r="H79" s="71" t="s">
        <v>390</v>
      </c>
      <c r="I79" s="71" t="s">
        <v>381</v>
      </c>
      <c r="J79" s="71">
        <v>44.65</v>
      </c>
      <c r="K79" s="71">
        <v>-63.574000000000005</v>
      </c>
      <c r="L79" s="71" t="s">
        <v>202</v>
      </c>
      <c r="M79" s="71">
        <v>2010</v>
      </c>
      <c r="N79" s="71"/>
      <c r="O79" s="71"/>
      <c r="P79" s="71"/>
      <c r="Q79" s="71"/>
      <c r="R79" s="71"/>
      <c r="S79" s="71"/>
      <c r="T79" s="71"/>
      <c r="U79" s="71"/>
      <c r="V79" s="71"/>
      <c r="W79" s="71"/>
      <c r="X79" s="71"/>
      <c r="Y79" s="71"/>
      <c r="Z79" s="71"/>
      <c r="AA79" s="71"/>
      <c r="AB79" s="71"/>
      <c r="AC79" s="71"/>
      <c r="AD79" s="71"/>
      <c r="AE79" s="71"/>
      <c r="AF79" s="71"/>
      <c r="AG79" s="71"/>
      <c r="AH79" s="71"/>
      <c r="AI79" s="71"/>
      <c r="AJ79" s="71"/>
      <c r="AK79" s="71"/>
      <c r="AL79" s="71"/>
      <c r="AM79" s="71"/>
      <c r="AN79" s="71"/>
      <c r="AO79" s="71"/>
      <c r="AP79" s="71"/>
      <c r="AQ79" s="71"/>
      <c r="AR79" s="71"/>
      <c r="AS79" s="71"/>
      <c r="AT79" s="71"/>
      <c r="AU79" s="71"/>
      <c r="AV79" s="71"/>
      <c r="AW79" s="71"/>
      <c r="AX79" s="71"/>
      <c r="AY79" s="71"/>
      <c r="AZ79" s="71"/>
      <c r="BA79" s="71"/>
      <c r="BB79" s="71"/>
      <c r="BC79" s="71"/>
      <c r="BD79" s="71"/>
      <c r="BE79" s="71"/>
      <c r="BF79" s="71"/>
      <c r="BG79" s="71"/>
      <c r="BH79" s="71"/>
      <c r="BI79" s="71"/>
      <c r="BJ79" s="71"/>
      <c r="BK79" s="71"/>
      <c r="BL79" s="71"/>
    </row>
    <row r="80" spans="1:64" s="72" customFormat="1" x14ac:dyDescent="0.35">
      <c r="A80" s="69">
        <v>100690</v>
      </c>
      <c r="B80" s="71" t="s">
        <v>392</v>
      </c>
      <c r="C80" s="71">
        <v>0</v>
      </c>
      <c r="D80" s="71">
        <v>1</v>
      </c>
      <c r="E80" s="71">
        <v>0</v>
      </c>
      <c r="F80" s="71"/>
      <c r="G80" s="71"/>
      <c r="H80" s="71" t="s">
        <v>390</v>
      </c>
      <c r="I80" s="71" t="s">
        <v>381</v>
      </c>
      <c r="J80" s="71">
        <v>44.651000000000003</v>
      </c>
      <c r="K80" s="71">
        <v>-63.573</v>
      </c>
      <c r="L80" s="71" t="s">
        <v>202</v>
      </c>
      <c r="M80" s="71"/>
      <c r="N80" s="71"/>
      <c r="O80" s="71"/>
      <c r="P80" s="71"/>
      <c r="Q80" s="71"/>
      <c r="R80" s="71"/>
      <c r="S80" s="71"/>
      <c r="T80" s="71"/>
      <c r="U80" s="71"/>
      <c r="V80" s="71"/>
      <c r="W80" s="71"/>
      <c r="X80" s="71"/>
      <c r="Y80" s="71"/>
      <c r="Z80" s="71"/>
      <c r="AA80" s="71"/>
      <c r="AB80" s="71"/>
      <c r="AC80" s="71"/>
      <c r="AD80" s="71"/>
      <c r="AE80" s="71"/>
      <c r="AF80" s="71"/>
      <c r="AG80" s="71"/>
      <c r="AH80" s="71"/>
      <c r="AI80" s="71"/>
      <c r="AJ80" s="71"/>
      <c r="AK80" s="71"/>
      <c r="AL80" s="71"/>
      <c r="AM80" s="71"/>
      <c r="AN80" s="71"/>
      <c r="AO80" s="71"/>
      <c r="AP80" s="71"/>
      <c r="AQ80" s="71"/>
      <c r="AR80" s="71"/>
      <c r="AS80" s="71"/>
      <c r="AT80" s="71"/>
      <c r="AU80" s="71"/>
      <c r="AV80" s="71"/>
      <c r="AW80" s="71"/>
      <c r="AX80" s="71"/>
      <c r="AY80" s="71"/>
      <c r="AZ80" s="71"/>
      <c r="BA80" s="71"/>
      <c r="BB80" s="71"/>
      <c r="BC80" s="71"/>
      <c r="BD80" s="71"/>
      <c r="BE80" s="71"/>
      <c r="BF80" s="71"/>
      <c r="BG80" s="71"/>
      <c r="BH80" s="71"/>
      <c r="BI80" s="71"/>
      <c r="BJ80" s="71"/>
      <c r="BK80" s="71"/>
      <c r="BL80" s="71"/>
    </row>
    <row r="81" spans="1:64" s="72" customFormat="1" x14ac:dyDescent="0.35">
      <c r="A81" s="69">
        <v>100691</v>
      </c>
      <c r="B81" s="71" t="s">
        <v>393</v>
      </c>
      <c r="C81" s="71">
        <v>0</v>
      </c>
      <c r="D81" s="71">
        <v>1</v>
      </c>
      <c r="E81" s="71">
        <v>0</v>
      </c>
      <c r="F81" s="71"/>
      <c r="G81" s="71"/>
      <c r="H81" s="71" t="s">
        <v>390</v>
      </c>
      <c r="I81" s="71" t="s">
        <v>381</v>
      </c>
      <c r="J81" s="71">
        <v>44.652000000000001</v>
      </c>
      <c r="K81" s="71">
        <v>-63.572000000000003</v>
      </c>
      <c r="L81" s="71" t="s">
        <v>202</v>
      </c>
      <c r="M81" s="71"/>
      <c r="N81" s="71"/>
      <c r="O81" s="71"/>
      <c r="P81" s="71"/>
      <c r="Q81" s="71"/>
      <c r="R81" s="71"/>
      <c r="S81" s="71"/>
      <c r="T81" s="71"/>
      <c r="U81" s="71"/>
      <c r="V81" s="71"/>
      <c r="W81" s="71"/>
      <c r="X81" s="71"/>
      <c r="Y81" s="71"/>
      <c r="Z81" s="71"/>
      <c r="AA81" s="71"/>
      <c r="AB81" s="71"/>
      <c r="AC81" s="71"/>
      <c r="AD81" s="71"/>
      <c r="AE81" s="71"/>
      <c r="AF81" s="71"/>
      <c r="AG81" s="71"/>
      <c r="AH81" s="71"/>
      <c r="AI81" s="71"/>
      <c r="AJ81" s="71"/>
      <c r="AK81" s="71"/>
      <c r="AL81" s="71"/>
      <c r="AM81" s="71"/>
      <c r="AN81" s="71"/>
      <c r="AO81" s="71"/>
      <c r="AP81" s="71"/>
      <c r="AQ81" s="71"/>
      <c r="AR81" s="71"/>
      <c r="AS81" s="71"/>
      <c r="AT81" s="71"/>
      <c r="AU81" s="71"/>
      <c r="AV81" s="71"/>
      <c r="AW81" s="71"/>
      <c r="AX81" s="71"/>
      <c r="AY81" s="71"/>
      <c r="AZ81" s="71"/>
      <c r="BA81" s="71"/>
      <c r="BB81" s="71"/>
      <c r="BC81" s="71"/>
      <c r="BD81" s="71"/>
      <c r="BE81" s="71"/>
      <c r="BF81" s="71"/>
      <c r="BG81" s="71"/>
      <c r="BH81" s="71"/>
      <c r="BI81" s="71"/>
      <c r="BJ81" s="71"/>
      <c r="BK81" s="71"/>
      <c r="BL81" s="71"/>
    </row>
    <row r="82" spans="1:64" s="72" customFormat="1" x14ac:dyDescent="0.35">
      <c r="A82" s="69">
        <v>100692</v>
      </c>
      <c r="B82" s="71" t="s">
        <v>394</v>
      </c>
      <c r="C82" s="71">
        <v>0</v>
      </c>
      <c r="D82" s="71">
        <v>1</v>
      </c>
      <c r="E82" s="71">
        <v>0</v>
      </c>
      <c r="F82" s="71" t="s">
        <v>395</v>
      </c>
      <c r="G82" s="71"/>
      <c r="H82" s="71" t="s">
        <v>390</v>
      </c>
      <c r="I82" s="71" t="s">
        <v>381</v>
      </c>
      <c r="J82" s="71">
        <v>44.652999999999999</v>
      </c>
      <c r="K82" s="71">
        <v>-63.571000000000005</v>
      </c>
      <c r="L82" s="71" t="s">
        <v>202</v>
      </c>
      <c r="M82" s="71">
        <v>1970</v>
      </c>
      <c r="N82" s="71"/>
      <c r="O82" s="71">
        <v>2014</v>
      </c>
      <c r="P82" s="71"/>
      <c r="Q82" s="71"/>
      <c r="R82" s="71"/>
      <c r="S82" s="71" t="s">
        <v>203</v>
      </c>
      <c r="T82" s="71"/>
      <c r="U82" s="71">
        <v>1</v>
      </c>
      <c r="V82" s="71"/>
      <c r="W82" s="71"/>
      <c r="X82" s="71"/>
      <c r="Y82" s="71">
        <v>1</v>
      </c>
      <c r="Z82" s="71">
        <v>1</v>
      </c>
      <c r="AA82" s="71"/>
      <c r="AB82" s="71" t="s">
        <v>220</v>
      </c>
      <c r="AC82" s="71"/>
      <c r="AD82" s="71"/>
      <c r="AE82" s="71"/>
      <c r="AF82" s="71">
        <v>57</v>
      </c>
      <c r="AG82" s="71"/>
      <c r="AH82" s="71">
        <v>152000</v>
      </c>
      <c r="AI82" s="71"/>
      <c r="AJ82" s="71"/>
      <c r="AK82" s="71"/>
      <c r="AL82" s="71"/>
      <c r="AM82" s="71"/>
      <c r="AN82" s="71"/>
      <c r="AO82" s="71"/>
      <c r="AP82" s="71"/>
      <c r="AQ82" s="71"/>
      <c r="AR82" s="71"/>
      <c r="AS82" s="71"/>
      <c r="AT82" s="71" t="s">
        <v>205</v>
      </c>
      <c r="AU82" s="71">
        <v>575916</v>
      </c>
      <c r="AV82" s="71" t="s">
        <v>278</v>
      </c>
      <c r="AW82" s="71">
        <v>20187.5</v>
      </c>
      <c r="AX82" s="71"/>
      <c r="AY82" s="71"/>
      <c r="AZ82" s="71"/>
      <c r="BA82" s="71"/>
      <c r="BB82" s="71"/>
      <c r="BC82" s="71">
        <v>80</v>
      </c>
      <c r="BD82" s="71">
        <v>429000</v>
      </c>
      <c r="BE82" s="71">
        <v>3000</v>
      </c>
      <c r="BF82" s="71">
        <v>1</v>
      </c>
      <c r="BG82" s="71">
        <v>47</v>
      </c>
      <c r="BH82" s="71">
        <v>152000</v>
      </c>
      <c r="BI82" s="71"/>
      <c r="BJ82" s="71"/>
      <c r="BK82" s="71">
        <v>10</v>
      </c>
      <c r="BL82" s="71"/>
    </row>
    <row r="83" spans="1:64" s="72" customFormat="1" x14ac:dyDescent="0.35">
      <c r="A83" s="69">
        <v>100693</v>
      </c>
      <c r="B83" s="71" t="s">
        <v>396</v>
      </c>
      <c r="C83" s="71">
        <v>0</v>
      </c>
      <c r="D83" s="71">
        <v>1</v>
      </c>
      <c r="E83" s="71">
        <v>0</v>
      </c>
      <c r="F83" s="71"/>
      <c r="G83" s="71"/>
      <c r="H83" s="71" t="s">
        <v>390</v>
      </c>
      <c r="I83" s="71" t="s">
        <v>381</v>
      </c>
      <c r="J83" s="71">
        <v>44.654000000000003</v>
      </c>
      <c r="K83" s="71">
        <v>-63.57</v>
      </c>
      <c r="L83" s="71" t="s">
        <v>202</v>
      </c>
      <c r="M83" s="71">
        <v>1970</v>
      </c>
      <c r="N83" s="71"/>
      <c r="O83" s="71"/>
      <c r="P83" s="71"/>
      <c r="Q83" s="71"/>
      <c r="R83" s="71"/>
      <c r="S83" s="71"/>
      <c r="T83" s="71"/>
      <c r="U83" s="71"/>
      <c r="V83" s="71"/>
      <c r="W83" s="71"/>
      <c r="X83" s="71"/>
      <c r="Y83" s="71"/>
      <c r="Z83" s="71"/>
      <c r="AA83" s="71"/>
      <c r="AB83" s="71" t="s">
        <v>397</v>
      </c>
      <c r="AC83" s="71"/>
      <c r="AD83" s="71"/>
      <c r="AE83" s="71"/>
      <c r="AF83" s="71"/>
      <c r="AG83" s="71"/>
      <c r="AH83" s="71"/>
      <c r="AI83" s="71"/>
      <c r="AJ83" s="71"/>
      <c r="AK83" s="71"/>
      <c r="AL83" s="71"/>
      <c r="AM83" s="71"/>
      <c r="AN83" s="71"/>
      <c r="AO83" s="71"/>
      <c r="AP83" s="71"/>
      <c r="AQ83" s="71"/>
      <c r="AR83" s="71"/>
      <c r="AS83" s="71"/>
      <c r="AT83" s="71" t="s">
        <v>278</v>
      </c>
      <c r="AU83" s="71"/>
      <c r="AV83" s="71"/>
      <c r="AW83" s="71"/>
      <c r="AX83" s="71"/>
      <c r="AY83" s="71"/>
      <c r="AZ83" s="71"/>
      <c r="BA83" s="71"/>
      <c r="BB83" s="71"/>
      <c r="BC83" s="71"/>
      <c r="BD83" s="71"/>
      <c r="BE83" s="71"/>
      <c r="BF83" s="71"/>
      <c r="BG83" s="71"/>
      <c r="BH83" s="71"/>
      <c r="BI83" s="71"/>
      <c r="BJ83" s="71"/>
      <c r="BK83" s="71"/>
      <c r="BL83" s="71"/>
    </row>
    <row r="84" spans="1:64" s="72" customFormat="1" x14ac:dyDescent="0.35">
      <c r="A84" s="69">
        <v>100694</v>
      </c>
      <c r="B84" s="71" t="s">
        <v>398</v>
      </c>
      <c r="C84" s="71">
        <v>0</v>
      </c>
      <c r="D84" s="71">
        <v>1</v>
      </c>
      <c r="E84" s="71">
        <v>0</v>
      </c>
      <c r="F84" s="71"/>
      <c r="G84" s="71"/>
      <c r="H84" s="71" t="s">
        <v>390</v>
      </c>
      <c r="I84" s="71" t="s">
        <v>381</v>
      </c>
      <c r="J84" s="71">
        <v>44.655000000000001</v>
      </c>
      <c r="K84" s="71">
        <v>-63.569000000000003</v>
      </c>
      <c r="L84" s="71" t="s">
        <v>202</v>
      </c>
      <c r="M84" s="71"/>
      <c r="N84" s="71"/>
      <c r="O84" s="71"/>
      <c r="P84" s="71"/>
      <c r="Q84" s="71"/>
      <c r="R84" s="71"/>
      <c r="S84" s="71"/>
      <c r="T84" s="71"/>
      <c r="U84" s="71"/>
      <c r="V84" s="71"/>
      <c r="W84" s="71"/>
      <c r="X84" s="71"/>
      <c r="Y84" s="71"/>
      <c r="Z84" s="71"/>
      <c r="AA84" s="71"/>
      <c r="AB84" s="71"/>
      <c r="AC84" s="71"/>
      <c r="AD84" s="71"/>
      <c r="AE84" s="71"/>
      <c r="AF84" s="71"/>
      <c r="AG84" s="71"/>
      <c r="AH84" s="71"/>
      <c r="AI84" s="71"/>
      <c r="AJ84" s="71"/>
      <c r="AK84" s="71"/>
      <c r="AL84" s="71"/>
      <c r="AM84" s="71"/>
      <c r="AN84" s="71"/>
      <c r="AO84" s="71"/>
      <c r="AP84" s="71"/>
      <c r="AQ84" s="71"/>
      <c r="AR84" s="71"/>
      <c r="AS84" s="71"/>
      <c r="AT84" s="71"/>
      <c r="AU84" s="71"/>
      <c r="AV84" s="71"/>
      <c r="AW84" s="71"/>
      <c r="AX84" s="71"/>
      <c r="AY84" s="71"/>
      <c r="AZ84" s="71"/>
      <c r="BA84" s="71"/>
      <c r="BB84" s="71"/>
      <c r="BC84" s="71"/>
      <c r="BD84" s="71"/>
      <c r="BE84" s="71"/>
      <c r="BF84" s="71"/>
      <c r="BG84" s="71"/>
      <c r="BH84" s="71"/>
      <c r="BI84" s="71"/>
      <c r="BJ84" s="71"/>
      <c r="BK84" s="71"/>
      <c r="BL84" s="71"/>
    </row>
    <row r="85" spans="1:64" s="72" customFormat="1" x14ac:dyDescent="0.35">
      <c r="A85" s="69">
        <v>100695</v>
      </c>
      <c r="B85" s="71" t="s">
        <v>399</v>
      </c>
      <c r="C85" s="71">
        <v>0</v>
      </c>
      <c r="D85" s="71">
        <v>1</v>
      </c>
      <c r="E85" s="71">
        <v>0</v>
      </c>
      <c r="F85" s="71" t="s">
        <v>399</v>
      </c>
      <c r="G85" s="71"/>
      <c r="H85" s="71" t="s">
        <v>390</v>
      </c>
      <c r="I85" s="71" t="s">
        <v>381</v>
      </c>
      <c r="J85" s="71">
        <v>44.655999999999999</v>
      </c>
      <c r="K85" s="71">
        <v>-63.568000000000005</v>
      </c>
      <c r="L85" s="71" t="s">
        <v>202</v>
      </c>
      <c r="M85" s="71">
        <v>1970</v>
      </c>
      <c r="N85" s="71"/>
      <c r="O85" s="71">
        <v>2014</v>
      </c>
      <c r="P85" s="71"/>
      <c r="Q85" s="71"/>
      <c r="R85" s="71"/>
      <c r="S85" s="71" t="s">
        <v>203</v>
      </c>
      <c r="T85" s="71"/>
      <c r="U85" s="71"/>
      <c r="V85" s="71"/>
      <c r="W85" s="71"/>
      <c r="X85" s="71"/>
      <c r="Y85" s="71">
        <v>1</v>
      </c>
      <c r="Z85" s="71"/>
      <c r="AA85" s="71"/>
      <c r="AB85" s="71" t="s">
        <v>204</v>
      </c>
      <c r="AC85" s="71"/>
      <c r="AD85" s="71"/>
      <c r="AE85" s="71"/>
      <c r="AF85" s="71">
        <v>16.204270000000001</v>
      </c>
      <c r="AG85" s="71"/>
      <c r="AH85" s="71">
        <v>16846.246999999999</v>
      </c>
      <c r="AI85" s="71"/>
      <c r="AJ85" s="71"/>
      <c r="AK85" s="71"/>
      <c r="AL85" s="71"/>
      <c r="AM85" s="71"/>
      <c r="AN85" s="71"/>
      <c r="AO85" s="71"/>
      <c r="AP85" s="71"/>
      <c r="AQ85" s="71"/>
      <c r="AR85" s="71"/>
      <c r="AS85" s="71"/>
      <c r="AT85" s="71" t="s">
        <v>205</v>
      </c>
      <c r="AU85" s="71"/>
      <c r="AV85" s="71"/>
      <c r="AW85" s="71"/>
      <c r="AX85" s="71"/>
      <c r="AY85" s="71"/>
      <c r="AZ85" s="71"/>
      <c r="BA85" s="71"/>
      <c r="BB85" s="71"/>
      <c r="BC85" s="71">
        <v>12</v>
      </c>
      <c r="BD85" s="71">
        <v>100137</v>
      </c>
      <c r="BE85" s="71">
        <v>610</v>
      </c>
      <c r="BF85" s="71">
        <v>0</v>
      </c>
      <c r="BG85" s="71">
        <v>9.3699999999999992</v>
      </c>
      <c r="BH85" s="71">
        <v>11970</v>
      </c>
      <c r="BI85" s="71">
        <v>4.9000000000000004</v>
      </c>
      <c r="BJ85" s="71">
        <v>3990</v>
      </c>
      <c r="BK85" s="71">
        <v>1.9342699999999999</v>
      </c>
      <c r="BL85" s="71">
        <v>886.24699999999996</v>
      </c>
    </row>
    <row r="86" spans="1:64" s="72" customFormat="1" x14ac:dyDescent="0.35">
      <c r="A86" s="69">
        <v>100738</v>
      </c>
      <c r="B86" s="71" t="s">
        <v>400</v>
      </c>
      <c r="C86" s="71">
        <v>0</v>
      </c>
      <c r="D86" s="71">
        <v>1</v>
      </c>
      <c r="E86" s="71">
        <v>1</v>
      </c>
      <c r="F86" s="71" t="s">
        <v>400</v>
      </c>
      <c r="G86" s="71"/>
      <c r="H86" s="71" t="s">
        <v>401</v>
      </c>
      <c r="I86" s="71" t="s">
        <v>381</v>
      </c>
      <c r="J86" s="71">
        <v>44.338999999999999</v>
      </c>
      <c r="K86" s="71">
        <v>-66.114000000000004</v>
      </c>
      <c r="L86" s="71" t="s">
        <v>202</v>
      </c>
      <c r="M86" s="71">
        <v>2010</v>
      </c>
      <c r="N86" s="71"/>
      <c r="O86" s="71">
        <v>2014</v>
      </c>
      <c r="P86" s="71"/>
      <c r="Q86" s="71"/>
      <c r="R86" s="71"/>
      <c r="S86" s="71" t="s">
        <v>226</v>
      </c>
      <c r="T86" s="71">
        <v>1</v>
      </c>
      <c r="U86" s="71"/>
      <c r="V86" s="71">
        <v>1</v>
      </c>
      <c r="W86" s="71"/>
      <c r="X86" s="71"/>
      <c r="Y86" s="71">
        <v>1</v>
      </c>
      <c r="Z86" s="71"/>
      <c r="AA86" s="71"/>
      <c r="AB86" s="71" t="s">
        <v>204</v>
      </c>
      <c r="AC86" s="71"/>
      <c r="AD86" s="71"/>
      <c r="AE86" s="71"/>
      <c r="AF86" s="71">
        <v>1.758</v>
      </c>
      <c r="AG86" s="71"/>
      <c r="AH86" s="71">
        <v>5625.83</v>
      </c>
      <c r="AI86" s="71"/>
      <c r="AJ86" s="71"/>
      <c r="AK86" s="71"/>
      <c r="AL86" s="71"/>
      <c r="AM86" s="71"/>
      <c r="AN86" s="71"/>
      <c r="AO86" s="71"/>
      <c r="AP86" s="71"/>
      <c r="AQ86" s="71"/>
      <c r="AR86" s="71"/>
      <c r="AS86" s="71"/>
      <c r="AT86" s="71" t="s">
        <v>239</v>
      </c>
      <c r="AU86" s="71"/>
      <c r="AV86" s="71" t="s">
        <v>228</v>
      </c>
      <c r="AW86" s="71"/>
      <c r="AX86" s="71" t="s">
        <v>402</v>
      </c>
      <c r="AY86" s="71"/>
      <c r="AZ86" s="71"/>
      <c r="BA86" s="71"/>
      <c r="BB86" s="71"/>
      <c r="BC86" s="71">
        <v>17</v>
      </c>
      <c r="BD86" s="71">
        <v>35767</v>
      </c>
      <c r="BE86" s="71">
        <v>350</v>
      </c>
      <c r="BF86" s="71">
        <v>0</v>
      </c>
      <c r="BG86" s="71"/>
      <c r="BH86" s="71"/>
      <c r="BI86" s="71">
        <v>1.758</v>
      </c>
      <c r="BJ86" s="71">
        <v>5625.83</v>
      </c>
      <c r="BK86" s="71"/>
      <c r="BL86" s="71"/>
    </row>
    <row r="87" spans="1:64" s="72" customFormat="1" x14ac:dyDescent="0.35">
      <c r="A87" s="69">
        <v>100752</v>
      </c>
      <c r="B87" s="71" t="s">
        <v>403</v>
      </c>
      <c r="C87" s="71">
        <v>0</v>
      </c>
      <c r="D87" s="71">
        <v>1</v>
      </c>
      <c r="E87" s="71">
        <v>1</v>
      </c>
      <c r="F87" s="71" t="s">
        <v>403</v>
      </c>
      <c r="G87" s="71"/>
      <c r="H87" s="71" t="s">
        <v>404</v>
      </c>
      <c r="I87" s="71" t="s">
        <v>381</v>
      </c>
      <c r="J87" s="71">
        <v>46.137</v>
      </c>
      <c r="K87" s="71">
        <v>-60.194000000000003</v>
      </c>
      <c r="L87" s="71" t="s">
        <v>202</v>
      </c>
      <c r="M87" s="71">
        <v>1970</v>
      </c>
      <c r="N87" s="71"/>
      <c r="O87" s="71">
        <v>2014</v>
      </c>
      <c r="P87" s="71"/>
      <c r="Q87" s="71"/>
      <c r="R87" s="71"/>
      <c r="S87" s="71" t="s">
        <v>203</v>
      </c>
      <c r="T87" s="71"/>
      <c r="U87" s="71"/>
      <c r="V87" s="71"/>
      <c r="W87" s="71"/>
      <c r="X87" s="71"/>
      <c r="Y87" s="71">
        <v>1</v>
      </c>
      <c r="Z87" s="71"/>
      <c r="AA87" s="71"/>
      <c r="AB87" s="71" t="s">
        <v>204</v>
      </c>
      <c r="AC87" s="71"/>
      <c r="AD87" s="71"/>
      <c r="AE87" s="71"/>
      <c r="AF87" s="71">
        <v>8.2060899999999997</v>
      </c>
      <c r="AG87" s="71"/>
      <c r="AH87" s="71">
        <v>8792.24</v>
      </c>
      <c r="AI87" s="71"/>
      <c r="AJ87" s="71"/>
      <c r="AK87" s="71"/>
      <c r="AL87" s="71"/>
      <c r="AM87" s="71"/>
      <c r="AN87" s="71"/>
      <c r="AO87" s="71"/>
      <c r="AP87" s="71"/>
      <c r="AQ87" s="71"/>
      <c r="AR87" s="71"/>
      <c r="AS87" s="71"/>
      <c r="AT87" s="71" t="s">
        <v>239</v>
      </c>
      <c r="AU87" s="71"/>
      <c r="AV87" s="71"/>
      <c r="AW87" s="71"/>
      <c r="AX87" s="71"/>
      <c r="AY87" s="71"/>
      <c r="AZ87" s="71"/>
      <c r="BA87" s="71"/>
      <c r="BB87" s="71"/>
      <c r="BC87" s="71">
        <v>8</v>
      </c>
      <c r="BD87" s="71">
        <v>53438.7</v>
      </c>
      <c r="BE87" s="71">
        <v>1000</v>
      </c>
      <c r="BF87" s="71">
        <v>0</v>
      </c>
      <c r="BG87" s="71"/>
      <c r="BH87" s="71"/>
      <c r="BI87" s="71">
        <v>8.2060899999999997</v>
      </c>
      <c r="BJ87" s="71">
        <v>8792.24</v>
      </c>
      <c r="BK87" s="71"/>
      <c r="BL87" s="71"/>
    </row>
    <row r="88" spans="1:64" s="72" customFormat="1" x14ac:dyDescent="0.35">
      <c r="A88" s="69">
        <v>100755</v>
      </c>
      <c r="B88" s="71" t="s">
        <v>405</v>
      </c>
      <c r="C88" s="71">
        <v>1</v>
      </c>
      <c r="D88" s="71">
        <v>1</v>
      </c>
      <c r="E88" s="71">
        <v>0</v>
      </c>
      <c r="F88" s="71"/>
      <c r="G88" s="71"/>
      <c r="H88" s="71" t="s">
        <v>406</v>
      </c>
      <c r="I88" s="71" t="s">
        <v>381</v>
      </c>
      <c r="J88" s="71">
        <v>45.366</v>
      </c>
      <c r="K88" s="71">
        <v>-63.286999999999999</v>
      </c>
      <c r="L88" s="71" t="s">
        <v>202</v>
      </c>
      <c r="M88" s="71">
        <v>2012</v>
      </c>
      <c r="N88" s="71"/>
      <c r="O88" s="71"/>
      <c r="P88" s="71"/>
      <c r="Q88" s="71"/>
      <c r="R88" s="71"/>
      <c r="S88" s="71"/>
      <c r="T88" s="71"/>
      <c r="U88" s="71"/>
      <c r="V88" s="71"/>
      <c r="W88" s="71"/>
      <c r="X88" s="71"/>
      <c r="Y88" s="71"/>
      <c r="Z88" s="71"/>
      <c r="AA88" s="71"/>
      <c r="AB88" s="71"/>
      <c r="AC88" s="71"/>
      <c r="AD88" s="71">
        <v>1</v>
      </c>
      <c r="AE88" s="71">
        <v>1</v>
      </c>
      <c r="AF88" s="71"/>
      <c r="AG88" s="71"/>
      <c r="AH88" s="71"/>
      <c r="AI88" s="71"/>
      <c r="AJ88" s="71"/>
      <c r="AK88" s="71"/>
      <c r="AL88" s="71"/>
      <c r="AM88" s="71"/>
      <c r="AN88" s="71"/>
      <c r="AO88" s="71"/>
      <c r="AP88" s="71"/>
      <c r="AQ88" s="71"/>
      <c r="AR88" s="71"/>
      <c r="AS88" s="71"/>
      <c r="AT88" s="71" t="s">
        <v>239</v>
      </c>
      <c r="AU88" s="71"/>
      <c r="AV88" s="71"/>
      <c r="AW88" s="71"/>
      <c r="AX88" s="71"/>
      <c r="AY88" s="71"/>
      <c r="AZ88" s="71"/>
      <c r="BA88" s="71"/>
      <c r="BB88" s="71"/>
      <c r="BC88" s="71"/>
      <c r="BD88" s="71"/>
      <c r="BE88" s="71"/>
      <c r="BF88" s="71"/>
      <c r="BG88" s="71"/>
      <c r="BH88" s="71"/>
      <c r="BI88" s="71"/>
      <c r="BJ88" s="71"/>
      <c r="BK88" s="71"/>
      <c r="BL88" s="71"/>
    </row>
    <row r="89" spans="1:64" s="72" customFormat="1" x14ac:dyDescent="0.35">
      <c r="A89" s="69">
        <v>100765</v>
      </c>
      <c r="B89" s="71" t="s">
        <v>407</v>
      </c>
      <c r="C89" s="71">
        <v>0</v>
      </c>
      <c r="D89" s="71">
        <v>1</v>
      </c>
      <c r="E89" s="71">
        <v>0</v>
      </c>
      <c r="F89" s="71"/>
      <c r="G89" s="71"/>
      <c r="H89" s="71" t="s">
        <v>408</v>
      </c>
      <c r="I89" s="71" t="s">
        <v>381</v>
      </c>
      <c r="J89" s="71">
        <v>45.091999999999999</v>
      </c>
      <c r="K89" s="71">
        <v>-64.36</v>
      </c>
      <c r="L89" s="71" t="s">
        <v>202</v>
      </c>
      <c r="M89" s="71">
        <v>2014</v>
      </c>
      <c r="N89" s="71"/>
      <c r="O89" s="71"/>
      <c r="P89" s="71"/>
      <c r="Q89" s="71"/>
      <c r="R89" s="71"/>
      <c r="S89" s="71"/>
      <c r="T89" s="71"/>
      <c r="U89" s="71"/>
      <c r="V89" s="71"/>
      <c r="W89" s="71"/>
      <c r="X89" s="71"/>
      <c r="Y89" s="71"/>
      <c r="Z89" s="71"/>
      <c r="AA89" s="71"/>
      <c r="AB89" s="71" t="s">
        <v>409</v>
      </c>
      <c r="AC89" s="71"/>
      <c r="AD89" s="71"/>
      <c r="AE89" s="71"/>
      <c r="AF89" s="71"/>
      <c r="AG89" s="71"/>
      <c r="AH89" s="71"/>
      <c r="AI89" s="71"/>
      <c r="AJ89" s="71"/>
      <c r="AK89" s="71"/>
      <c r="AL89" s="71"/>
      <c r="AM89" s="71"/>
      <c r="AN89" s="71"/>
      <c r="AO89" s="71"/>
      <c r="AP89" s="71"/>
      <c r="AQ89" s="71"/>
      <c r="AR89" s="71"/>
      <c r="AS89" s="71"/>
      <c r="AT89" s="71" t="s">
        <v>205</v>
      </c>
      <c r="AU89" s="71"/>
      <c r="AV89" s="71"/>
      <c r="AW89" s="71"/>
      <c r="AX89" s="71"/>
      <c r="AY89" s="71"/>
      <c r="AZ89" s="71"/>
      <c r="BA89" s="71"/>
      <c r="BB89" s="71"/>
      <c r="BC89" s="71"/>
      <c r="BD89" s="71"/>
      <c r="BE89" s="71"/>
      <c r="BF89" s="71"/>
      <c r="BG89" s="71"/>
      <c r="BH89" s="71"/>
      <c r="BI89" s="71"/>
      <c r="BJ89" s="71"/>
      <c r="BK89" s="71"/>
      <c r="BL89" s="71"/>
    </row>
    <row r="90" spans="1:64" s="72" customFormat="1" x14ac:dyDescent="0.35">
      <c r="A90" s="69">
        <v>100771</v>
      </c>
      <c r="B90" s="71" t="s">
        <v>410</v>
      </c>
      <c r="C90" s="71">
        <v>0</v>
      </c>
      <c r="D90" s="71">
        <v>1</v>
      </c>
      <c r="E90" s="71">
        <v>1</v>
      </c>
      <c r="F90" s="71" t="s">
        <v>411</v>
      </c>
      <c r="G90" s="71"/>
      <c r="H90" s="71" t="s">
        <v>412</v>
      </c>
      <c r="I90" s="71" t="s">
        <v>413</v>
      </c>
      <c r="J90" s="71">
        <v>62.823</v>
      </c>
      <c r="K90" s="71">
        <v>-115.988</v>
      </c>
      <c r="L90" s="71" t="s">
        <v>202</v>
      </c>
      <c r="M90" s="71">
        <v>2014</v>
      </c>
      <c r="N90" s="71"/>
      <c r="O90" s="71">
        <v>2014</v>
      </c>
      <c r="P90" s="71"/>
      <c r="Q90" s="71"/>
      <c r="R90" s="71"/>
      <c r="S90" s="71" t="s">
        <v>226</v>
      </c>
      <c r="T90" s="71">
        <v>1</v>
      </c>
      <c r="U90" s="71"/>
      <c r="V90" s="71"/>
      <c r="W90" s="71"/>
      <c r="X90" s="71"/>
      <c r="Y90" s="71">
        <v>1</v>
      </c>
      <c r="Z90" s="71">
        <v>1</v>
      </c>
      <c r="AA90" s="71"/>
      <c r="AB90" s="71" t="s">
        <v>220</v>
      </c>
      <c r="AC90" s="71"/>
      <c r="AD90" s="71"/>
      <c r="AE90" s="71"/>
      <c r="AF90" s="71">
        <v>0.54</v>
      </c>
      <c r="AG90" s="71"/>
      <c r="AH90" s="71">
        <v>497.8</v>
      </c>
      <c r="AI90" s="71"/>
      <c r="AJ90" s="71"/>
      <c r="AK90" s="71"/>
      <c r="AL90" s="71"/>
      <c r="AM90" s="71"/>
      <c r="AN90" s="71"/>
      <c r="AO90" s="71"/>
      <c r="AP90" s="71"/>
      <c r="AQ90" s="71"/>
      <c r="AR90" s="71"/>
      <c r="AS90" s="71"/>
      <c r="AT90" s="71" t="s">
        <v>239</v>
      </c>
      <c r="AU90" s="71">
        <v>1792</v>
      </c>
      <c r="AV90" s="71" t="s">
        <v>337</v>
      </c>
      <c r="AW90" s="71">
        <v>706.84</v>
      </c>
      <c r="AX90" s="71"/>
      <c r="AY90" s="71"/>
      <c r="AZ90" s="71"/>
      <c r="BA90" s="71"/>
      <c r="BB90" s="71"/>
      <c r="BC90" s="71">
        <v>3</v>
      </c>
      <c r="BD90" s="71">
        <v>3600</v>
      </c>
      <c r="BE90" s="71">
        <v>800</v>
      </c>
      <c r="BF90" s="71">
        <v>1</v>
      </c>
      <c r="BG90" s="71"/>
      <c r="BH90" s="71"/>
      <c r="BI90" s="71">
        <v>0.54</v>
      </c>
      <c r="BJ90" s="71">
        <v>497.8</v>
      </c>
      <c r="BK90" s="71"/>
      <c r="BL90" s="71"/>
    </row>
    <row r="91" spans="1:64" s="72" customFormat="1" x14ac:dyDescent="0.35">
      <c r="A91" s="69">
        <v>100773</v>
      </c>
      <c r="B91" s="71" t="s">
        <v>414</v>
      </c>
      <c r="C91" s="71">
        <v>0</v>
      </c>
      <c r="D91" s="71">
        <v>1</v>
      </c>
      <c r="E91" s="71">
        <v>0</v>
      </c>
      <c r="F91" s="71"/>
      <c r="G91" s="71"/>
      <c r="H91" s="71" t="s">
        <v>414</v>
      </c>
      <c r="I91" s="71" t="s">
        <v>413</v>
      </c>
      <c r="J91" s="71">
        <v>60.24</v>
      </c>
      <c r="K91" s="71">
        <v>-123.473</v>
      </c>
      <c r="L91" s="71" t="s">
        <v>202</v>
      </c>
      <c r="M91" s="71">
        <v>2012</v>
      </c>
      <c r="N91" s="71"/>
      <c r="O91" s="71"/>
      <c r="P91" s="71"/>
      <c r="Q91" s="71"/>
      <c r="R91" s="71"/>
      <c r="S91" s="71"/>
      <c r="T91" s="71"/>
      <c r="U91" s="71"/>
      <c r="V91" s="71"/>
      <c r="W91" s="71"/>
      <c r="X91" s="71"/>
      <c r="Y91" s="71"/>
      <c r="Z91" s="71"/>
      <c r="AA91" s="71"/>
      <c r="AB91" s="71" t="s">
        <v>415</v>
      </c>
      <c r="AC91" s="71" t="s">
        <v>416</v>
      </c>
      <c r="AD91" s="71"/>
      <c r="AE91" s="71">
        <v>1</v>
      </c>
      <c r="AF91" s="71">
        <v>1</v>
      </c>
      <c r="AG91" s="71"/>
      <c r="AH91" s="71"/>
      <c r="AI91" s="71"/>
      <c r="AJ91" s="71"/>
      <c r="AK91" s="71"/>
      <c r="AL91" s="71"/>
      <c r="AM91" s="71"/>
      <c r="AN91" s="71"/>
      <c r="AO91" s="71"/>
      <c r="AP91" s="71"/>
      <c r="AQ91" s="71"/>
      <c r="AR91" s="71"/>
      <c r="AS91" s="71"/>
      <c r="AT91" s="71" t="s">
        <v>256</v>
      </c>
      <c r="AU91" s="71"/>
      <c r="AV91" s="71"/>
      <c r="AW91" s="71"/>
      <c r="AX91" s="71"/>
      <c r="AY91" s="71"/>
      <c r="AZ91" s="71"/>
      <c r="BA91" s="71"/>
      <c r="BB91" s="71"/>
      <c r="BC91" s="71"/>
      <c r="BD91" s="71"/>
      <c r="BE91" s="71"/>
      <c r="BF91" s="71"/>
      <c r="BG91" s="71"/>
      <c r="BH91" s="71"/>
      <c r="BI91" s="71"/>
      <c r="BJ91" s="71"/>
      <c r="BK91" s="71"/>
      <c r="BL91" s="71"/>
    </row>
    <row r="92" spans="1:64" s="72" customFormat="1" x14ac:dyDescent="0.35">
      <c r="A92" s="69">
        <v>100774</v>
      </c>
      <c r="B92" s="71" t="s">
        <v>417</v>
      </c>
      <c r="C92" s="71">
        <v>0</v>
      </c>
      <c r="D92" s="71">
        <v>1</v>
      </c>
      <c r="E92" s="71">
        <v>0</v>
      </c>
      <c r="F92" s="71"/>
      <c r="G92" s="71"/>
      <c r="H92" s="71" t="s">
        <v>418</v>
      </c>
      <c r="I92" s="71" t="s">
        <v>413</v>
      </c>
      <c r="J92" s="71">
        <v>67.436000000000007</v>
      </c>
      <c r="K92" s="71">
        <v>-134.881</v>
      </c>
      <c r="L92" s="71" t="s">
        <v>202</v>
      </c>
      <c r="M92" s="71">
        <v>1997</v>
      </c>
      <c r="N92" s="71"/>
      <c r="O92" s="71"/>
      <c r="P92" s="71"/>
      <c r="Q92" s="71"/>
      <c r="R92" s="71"/>
      <c r="S92" s="71"/>
      <c r="T92" s="71"/>
      <c r="U92" s="71"/>
      <c r="V92" s="71"/>
      <c r="W92" s="71"/>
      <c r="X92" s="71"/>
      <c r="Y92" s="71"/>
      <c r="Z92" s="71"/>
      <c r="AA92" s="71"/>
      <c r="AB92" s="71" t="s">
        <v>419</v>
      </c>
      <c r="AC92" s="71" t="s">
        <v>420</v>
      </c>
      <c r="AD92" s="71"/>
      <c r="AE92" s="71"/>
      <c r="AF92" s="71">
        <v>8.5000000000000006E-2</v>
      </c>
      <c r="AG92" s="71"/>
      <c r="AH92" s="71"/>
      <c r="AI92" s="71"/>
      <c r="AJ92" s="71"/>
      <c r="AK92" s="71"/>
      <c r="AL92" s="71"/>
      <c r="AM92" s="71"/>
      <c r="AN92" s="71"/>
      <c r="AO92" s="71"/>
      <c r="AP92" s="71"/>
      <c r="AQ92" s="71"/>
      <c r="AR92" s="71"/>
      <c r="AS92" s="71"/>
      <c r="AT92" s="71" t="s">
        <v>239</v>
      </c>
      <c r="AU92" s="71"/>
      <c r="AV92" s="71" t="s">
        <v>337</v>
      </c>
      <c r="AW92" s="71"/>
      <c r="AX92" s="71"/>
      <c r="AY92" s="71"/>
      <c r="AZ92" s="71"/>
      <c r="BA92" s="71"/>
      <c r="BB92" s="71"/>
      <c r="BC92" s="71"/>
      <c r="BD92" s="71"/>
      <c r="BE92" s="71"/>
      <c r="BF92" s="71"/>
      <c r="BG92" s="71"/>
      <c r="BH92" s="71"/>
      <c r="BI92" s="71"/>
      <c r="BJ92" s="71"/>
      <c r="BK92" s="71"/>
      <c r="BL92" s="71"/>
    </row>
    <row r="93" spans="1:64" s="72" customFormat="1" x14ac:dyDescent="0.35">
      <c r="A93" s="69">
        <v>100775</v>
      </c>
      <c r="B93" s="71" t="s">
        <v>421</v>
      </c>
      <c r="C93" s="71">
        <v>0</v>
      </c>
      <c r="D93" s="71">
        <v>1</v>
      </c>
      <c r="E93" s="71">
        <v>0</v>
      </c>
      <c r="F93" s="71"/>
      <c r="G93" s="71"/>
      <c r="H93" s="71" t="s">
        <v>421</v>
      </c>
      <c r="I93" s="71" t="s">
        <v>413</v>
      </c>
      <c r="J93" s="71">
        <v>61.863</v>
      </c>
      <c r="K93" s="71">
        <v>-121.35299999999999</v>
      </c>
      <c r="L93" s="71" t="s">
        <v>202</v>
      </c>
      <c r="M93" s="71"/>
      <c r="N93" s="71"/>
      <c r="O93" s="71"/>
      <c r="P93" s="71"/>
      <c r="Q93" s="71"/>
      <c r="R93" s="71"/>
      <c r="S93" s="71"/>
      <c r="T93" s="71"/>
      <c r="U93" s="71"/>
      <c r="V93" s="71"/>
      <c r="W93" s="71"/>
      <c r="X93" s="71"/>
      <c r="Y93" s="71"/>
      <c r="Z93" s="71"/>
      <c r="AA93" s="71"/>
      <c r="AB93" s="71"/>
      <c r="AC93" s="71"/>
      <c r="AD93" s="71"/>
      <c r="AE93" s="71"/>
      <c r="AF93" s="71"/>
      <c r="AG93" s="71"/>
      <c r="AH93" s="71"/>
      <c r="AI93" s="71"/>
      <c r="AJ93" s="71"/>
      <c r="AK93" s="71"/>
      <c r="AL93" s="71"/>
      <c r="AM93" s="71"/>
      <c r="AN93" s="71"/>
      <c r="AO93" s="71"/>
      <c r="AP93" s="71"/>
      <c r="AQ93" s="71"/>
      <c r="AR93" s="71"/>
      <c r="AS93" s="71"/>
      <c r="AT93" s="71"/>
      <c r="AU93" s="71"/>
      <c r="AV93" s="71"/>
      <c r="AW93" s="71"/>
      <c r="AX93" s="71"/>
      <c r="AY93" s="71"/>
      <c r="AZ93" s="71"/>
      <c r="BA93" s="71"/>
      <c r="BB93" s="71"/>
      <c r="BC93" s="71"/>
      <c r="BD93" s="71"/>
      <c r="BE93" s="71"/>
      <c r="BF93" s="71"/>
      <c r="BG93" s="71"/>
      <c r="BH93" s="71"/>
      <c r="BI93" s="71"/>
      <c r="BJ93" s="71"/>
      <c r="BK93" s="71"/>
      <c r="BL93" s="71"/>
    </row>
    <row r="94" spans="1:64" s="72" customFormat="1" x14ac:dyDescent="0.35">
      <c r="A94" s="69">
        <v>100777</v>
      </c>
      <c r="B94" s="71" t="s">
        <v>422</v>
      </c>
      <c r="C94" s="71">
        <v>0</v>
      </c>
      <c r="D94" s="71">
        <v>1</v>
      </c>
      <c r="E94" s="71">
        <v>1</v>
      </c>
      <c r="F94" s="71" t="s">
        <v>411</v>
      </c>
      <c r="G94" s="71"/>
      <c r="H94" s="71" t="s">
        <v>423</v>
      </c>
      <c r="I94" s="71" t="s">
        <v>413</v>
      </c>
      <c r="J94" s="71">
        <v>60.006</v>
      </c>
      <c r="K94" s="71">
        <v>-111.88500000000001</v>
      </c>
      <c r="L94" s="71" t="s">
        <v>202</v>
      </c>
      <c r="M94" s="71">
        <v>2010</v>
      </c>
      <c r="N94" s="71"/>
      <c r="O94" s="71">
        <v>2014</v>
      </c>
      <c r="P94" s="71"/>
      <c r="Q94" s="71"/>
      <c r="R94" s="71"/>
      <c r="S94" s="71" t="s">
        <v>226</v>
      </c>
      <c r="T94" s="71">
        <v>1</v>
      </c>
      <c r="U94" s="71"/>
      <c r="V94" s="71"/>
      <c r="W94" s="71"/>
      <c r="X94" s="71"/>
      <c r="Y94" s="71">
        <v>1</v>
      </c>
      <c r="Z94" s="71"/>
      <c r="AA94" s="71"/>
      <c r="AB94" s="71" t="s">
        <v>220</v>
      </c>
      <c r="AC94" s="71"/>
      <c r="AD94" s="71"/>
      <c r="AE94" s="71"/>
      <c r="AF94" s="71">
        <v>0.75</v>
      </c>
      <c r="AG94" s="71"/>
      <c r="AH94" s="71">
        <v>4000</v>
      </c>
      <c r="AI94" s="71"/>
      <c r="AJ94" s="71"/>
      <c r="AK94" s="71"/>
      <c r="AL94" s="71"/>
      <c r="AM94" s="71"/>
      <c r="AN94" s="71"/>
      <c r="AO94" s="71"/>
      <c r="AP94" s="71"/>
      <c r="AQ94" s="71"/>
      <c r="AR94" s="71"/>
      <c r="AS94" s="71"/>
      <c r="AT94" s="71" t="s">
        <v>239</v>
      </c>
      <c r="AU94" s="71">
        <v>4874.5200000000004</v>
      </c>
      <c r="AV94" s="71" t="s">
        <v>337</v>
      </c>
      <c r="AW94" s="71">
        <v>9529.2000000000007</v>
      </c>
      <c r="AX94" s="71"/>
      <c r="AY94" s="71"/>
      <c r="AZ94" s="71"/>
      <c r="BA94" s="71"/>
      <c r="BB94" s="71"/>
      <c r="BC94" s="71">
        <v>3</v>
      </c>
      <c r="BD94" s="71">
        <v>8000</v>
      </c>
      <c r="BE94" s="71">
        <v>200</v>
      </c>
      <c r="BF94" s="71">
        <v>1</v>
      </c>
      <c r="BG94" s="71"/>
      <c r="BH94" s="71"/>
      <c r="BI94" s="71">
        <v>0.75</v>
      </c>
      <c r="BJ94" s="71">
        <v>4000</v>
      </c>
      <c r="BK94" s="71"/>
      <c r="BL94" s="71"/>
    </row>
    <row r="95" spans="1:64" s="72" customFormat="1" x14ac:dyDescent="0.35">
      <c r="A95" s="69">
        <v>100778</v>
      </c>
      <c r="B95" s="71" t="s">
        <v>424</v>
      </c>
      <c r="C95" s="71">
        <v>0</v>
      </c>
      <c r="D95" s="71">
        <v>1</v>
      </c>
      <c r="E95" s="71">
        <v>1</v>
      </c>
      <c r="F95" s="71" t="s">
        <v>411</v>
      </c>
      <c r="G95" s="71"/>
      <c r="H95" s="71" t="s">
        <v>425</v>
      </c>
      <c r="I95" s="71" t="s">
        <v>413</v>
      </c>
      <c r="J95" s="71">
        <v>60.816000000000003</v>
      </c>
      <c r="K95" s="71">
        <v>-115.785</v>
      </c>
      <c r="L95" s="71" t="s">
        <v>202</v>
      </c>
      <c r="M95" s="71">
        <v>2010</v>
      </c>
      <c r="N95" s="71"/>
      <c r="O95" s="71">
        <v>2014</v>
      </c>
      <c r="P95" s="71"/>
      <c r="Q95" s="71"/>
      <c r="R95" s="71"/>
      <c r="S95" s="71" t="s">
        <v>226</v>
      </c>
      <c r="T95" s="71"/>
      <c r="U95" s="71"/>
      <c r="V95" s="71"/>
      <c r="W95" s="71"/>
      <c r="X95" s="71"/>
      <c r="Y95" s="71">
        <v>1</v>
      </c>
      <c r="Z95" s="71"/>
      <c r="AA95" s="71"/>
      <c r="AB95" s="71" t="s">
        <v>220</v>
      </c>
      <c r="AC95" s="71"/>
      <c r="AD95" s="71"/>
      <c r="AE95" s="71"/>
      <c r="AF95" s="71">
        <v>0.9</v>
      </c>
      <c r="AG95" s="71"/>
      <c r="AH95" s="71">
        <v>2770.2777779994003</v>
      </c>
      <c r="AI95" s="71"/>
      <c r="AJ95" s="71"/>
      <c r="AK95" s="71"/>
      <c r="AL95" s="71"/>
      <c r="AM95" s="71"/>
      <c r="AN95" s="71"/>
      <c r="AO95" s="71"/>
      <c r="AP95" s="71"/>
      <c r="AQ95" s="71"/>
      <c r="AR95" s="71"/>
      <c r="AS95" s="71"/>
      <c r="AT95" s="71" t="s">
        <v>239</v>
      </c>
      <c r="AU95" s="71">
        <v>5194</v>
      </c>
      <c r="AV95" s="71" t="s">
        <v>337</v>
      </c>
      <c r="AW95" s="71">
        <v>4778.88</v>
      </c>
      <c r="AX95" s="71"/>
      <c r="AY95" s="71"/>
      <c r="AZ95" s="71"/>
      <c r="BA95" s="71"/>
      <c r="BB95" s="71"/>
      <c r="BC95" s="71">
        <v>4</v>
      </c>
      <c r="BD95" s="71">
        <v>14130</v>
      </c>
      <c r="BE95" s="71">
        <v>1000</v>
      </c>
      <c r="BF95" s="71">
        <v>0</v>
      </c>
      <c r="BG95" s="71"/>
      <c r="BH95" s="71"/>
      <c r="BI95" s="71">
        <v>0.9</v>
      </c>
      <c r="BJ95" s="71">
        <v>2770.2777779994003</v>
      </c>
      <c r="BK95" s="71"/>
      <c r="BL95" s="71"/>
    </row>
    <row r="96" spans="1:64" s="72" customFormat="1" x14ac:dyDescent="0.35">
      <c r="A96" s="69">
        <v>100779</v>
      </c>
      <c r="B96" s="71" t="s">
        <v>426</v>
      </c>
      <c r="C96" s="71">
        <v>0</v>
      </c>
      <c r="D96" s="71">
        <v>1</v>
      </c>
      <c r="E96" s="71">
        <v>0</v>
      </c>
      <c r="F96" s="71"/>
      <c r="G96" s="71"/>
      <c r="H96" s="71" t="s">
        <v>426</v>
      </c>
      <c r="I96" s="71" t="s">
        <v>413</v>
      </c>
      <c r="J96" s="71">
        <v>68.361000000000004</v>
      </c>
      <c r="K96" s="71">
        <v>-133.72300000000001</v>
      </c>
      <c r="L96" s="71" t="s">
        <v>202</v>
      </c>
      <c r="M96" s="71">
        <v>2010</v>
      </c>
      <c r="N96" s="71"/>
      <c r="O96" s="71"/>
      <c r="P96" s="71"/>
      <c r="Q96" s="71"/>
      <c r="R96" s="71"/>
      <c r="S96" s="71"/>
      <c r="T96" s="71"/>
      <c r="U96" s="71"/>
      <c r="V96" s="71"/>
      <c r="W96" s="71"/>
      <c r="X96" s="71"/>
      <c r="Y96" s="71"/>
      <c r="Z96" s="71"/>
      <c r="AA96" s="71"/>
      <c r="AB96" s="71"/>
      <c r="AC96" s="71"/>
      <c r="AD96" s="71"/>
      <c r="AE96" s="71"/>
      <c r="AF96" s="71"/>
      <c r="AG96" s="71"/>
      <c r="AH96" s="71"/>
      <c r="AI96" s="71"/>
      <c r="AJ96" s="71"/>
      <c r="AK96" s="71"/>
      <c r="AL96" s="71"/>
      <c r="AM96" s="71"/>
      <c r="AN96" s="71"/>
      <c r="AO96" s="71"/>
      <c r="AP96" s="71"/>
      <c r="AQ96" s="71"/>
      <c r="AR96" s="71"/>
      <c r="AS96" s="71"/>
      <c r="AT96" s="71"/>
      <c r="AU96" s="71"/>
      <c r="AV96" s="71"/>
      <c r="AW96" s="71"/>
      <c r="AX96" s="71"/>
      <c r="AY96" s="71"/>
      <c r="AZ96" s="71"/>
      <c r="BA96" s="71"/>
      <c r="BB96" s="71"/>
      <c r="BC96" s="71"/>
      <c r="BD96" s="71"/>
      <c r="BE96" s="71"/>
      <c r="BF96" s="71"/>
      <c r="BG96" s="71"/>
      <c r="BH96" s="71"/>
      <c r="BI96" s="71"/>
      <c r="BJ96" s="71"/>
      <c r="BK96" s="71"/>
      <c r="BL96" s="71"/>
    </row>
    <row r="97" spans="1:64" s="72" customFormat="1" x14ac:dyDescent="0.35">
      <c r="A97" s="69">
        <v>100785</v>
      </c>
      <c r="B97" s="71" t="s">
        <v>427</v>
      </c>
      <c r="C97" s="71">
        <v>0</v>
      </c>
      <c r="D97" s="71">
        <v>1</v>
      </c>
      <c r="E97" s="71">
        <v>0</v>
      </c>
      <c r="F97" s="71"/>
      <c r="G97" s="71"/>
      <c r="H97" s="71" t="s">
        <v>428</v>
      </c>
      <c r="I97" s="71" t="s">
        <v>413</v>
      </c>
      <c r="J97" s="71">
        <v>62.454000000000001</v>
      </c>
      <c r="K97" s="71">
        <v>-114.372</v>
      </c>
      <c r="L97" s="71" t="s">
        <v>202</v>
      </c>
      <c r="M97" s="71">
        <v>1965</v>
      </c>
      <c r="N97" s="71"/>
      <c r="O97" s="71"/>
      <c r="P97" s="71"/>
      <c r="Q97" s="71"/>
      <c r="R97" s="71"/>
      <c r="S97" s="71"/>
      <c r="T97" s="71"/>
      <c r="U97" s="71"/>
      <c r="V97" s="71"/>
      <c r="W97" s="71"/>
      <c r="X97" s="71"/>
      <c r="Y97" s="71"/>
      <c r="Z97" s="71"/>
      <c r="AA97" s="71"/>
      <c r="AB97" s="71" t="s">
        <v>429</v>
      </c>
      <c r="AC97" s="71"/>
      <c r="AD97" s="71"/>
      <c r="AE97" s="71"/>
      <c r="AF97" s="71"/>
      <c r="AG97" s="71"/>
      <c r="AH97" s="71"/>
      <c r="AI97" s="71"/>
      <c r="AJ97" s="71"/>
      <c r="AK97" s="71"/>
      <c r="AL97" s="71"/>
      <c r="AM97" s="71"/>
      <c r="AN97" s="71"/>
      <c r="AO97" s="71"/>
      <c r="AP97" s="71"/>
      <c r="AQ97" s="71"/>
      <c r="AR97" s="71"/>
      <c r="AS97" s="71"/>
      <c r="AT97" s="71" t="s">
        <v>239</v>
      </c>
      <c r="AU97" s="71"/>
      <c r="AV97" s="71" t="s">
        <v>337</v>
      </c>
      <c r="AW97" s="71"/>
      <c r="AX97" s="71"/>
      <c r="AY97" s="71"/>
      <c r="AZ97" s="71"/>
      <c r="BA97" s="71"/>
      <c r="BB97" s="71"/>
      <c r="BC97" s="71"/>
      <c r="BD97" s="71"/>
      <c r="BE97" s="71"/>
      <c r="BF97" s="71"/>
      <c r="BG97" s="71"/>
      <c r="BH97" s="71"/>
      <c r="BI97" s="71"/>
      <c r="BJ97" s="71"/>
      <c r="BK97" s="71"/>
      <c r="BL97" s="71"/>
    </row>
    <row r="98" spans="1:64" s="72" customFormat="1" x14ac:dyDescent="0.35">
      <c r="A98" s="69">
        <v>100787</v>
      </c>
      <c r="B98" s="71" t="s">
        <v>430</v>
      </c>
      <c r="C98" s="71">
        <v>0</v>
      </c>
      <c r="D98" s="71">
        <v>1</v>
      </c>
      <c r="E98" s="71">
        <v>1</v>
      </c>
      <c r="F98" s="71" t="s">
        <v>411</v>
      </c>
      <c r="G98" s="71"/>
      <c r="H98" s="71" t="s">
        <v>428</v>
      </c>
      <c r="I98" s="71" t="s">
        <v>413</v>
      </c>
      <c r="J98" s="71">
        <v>62.454999999999998</v>
      </c>
      <c r="K98" s="71">
        <v>-114.371</v>
      </c>
      <c r="L98" s="71" t="s">
        <v>202</v>
      </c>
      <c r="M98" s="71">
        <v>2014</v>
      </c>
      <c r="N98" s="71"/>
      <c r="O98" s="71">
        <v>2014</v>
      </c>
      <c r="P98" s="71"/>
      <c r="Q98" s="71"/>
      <c r="R98" s="71"/>
      <c r="S98" s="71" t="s">
        <v>226</v>
      </c>
      <c r="T98" s="71"/>
      <c r="U98" s="71"/>
      <c r="V98" s="71">
        <v>1</v>
      </c>
      <c r="W98" s="71"/>
      <c r="X98" s="71"/>
      <c r="Y98" s="71"/>
      <c r="Z98" s="71"/>
      <c r="AA98" s="71"/>
      <c r="AB98" s="71" t="s">
        <v>220</v>
      </c>
      <c r="AC98" s="71"/>
      <c r="AD98" s="71"/>
      <c r="AE98" s="71"/>
      <c r="AF98" s="71"/>
      <c r="AG98" s="71"/>
      <c r="AH98" s="71">
        <v>2581.3888890953999</v>
      </c>
      <c r="AI98" s="71"/>
      <c r="AJ98" s="71"/>
      <c r="AK98" s="71"/>
      <c r="AL98" s="71"/>
      <c r="AM98" s="71"/>
      <c r="AN98" s="71"/>
      <c r="AO98" s="71"/>
      <c r="AP98" s="71"/>
      <c r="AQ98" s="71"/>
      <c r="AR98" s="71"/>
      <c r="AS98" s="71"/>
      <c r="AT98" s="71" t="s">
        <v>239</v>
      </c>
      <c r="AU98" s="71">
        <v>2954</v>
      </c>
      <c r="AV98" s="71" t="s">
        <v>337</v>
      </c>
      <c r="AW98" s="71">
        <v>6339.04</v>
      </c>
      <c r="AX98" s="71"/>
      <c r="AY98" s="71"/>
      <c r="AZ98" s="71"/>
      <c r="BA98" s="71"/>
      <c r="BB98" s="71"/>
      <c r="BC98" s="71">
        <v>3</v>
      </c>
      <c r="BD98" s="71">
        <v>15000</v>
      </c>
      <c r="BE98" s="71">
        <v>50</v>
      </c>
      <c r="BF98" s="71">
        <v>0</v>
      </c>
      <c r="BG98" s="71"/>
      <c r="BH98" s="71"/>
      <c r="BI98" s="71">
        <v>0</v>
      </c>
      <c r="BJ98" s="71">
        <v>2581.3888890953999</v>
      </c>
      <c r="BK98" s="71">
        <v>0</v>
      </c>
      <c r="BL98" s="71">
        <v>0</v>
      </c>
    </row>
    <row r="99" spans="1:64" s="72" customFormat="1" x14ac:dyDescent="0.35">
      <c r="A99" s="69">
        <v>100790</v>
      </c>
      <c r="B99" s="71" t="s">
        <v>431</v>
      </c>
      <c r="C99" s="71">
        <v>1</v>
      </c>
      <c r="D99" s="71">
        <v>1</v>
      </c>
      <c r="E99" s="71">
        <v>0</v>
      </c>
      <c r="F99" s="71" t="s">
        <v>432</v>
      </c>
      <c r="G99" s="71"/>
      <c r="H99" s="71" t="s">
        <v>433</v>
      </c>
      <c r="I99" s="71" t="s">
        <v>434</v>
      </c>
      <c r="J99" s="71">
        <v>61.107999999999997</v>
      </c>
      <c r="K99" s="71">
        <v>-94.061999999999998</v>
      </c>
      <c r="L99" s="71" t="s">
        <v>202</v>
      </c>
      <c r="M99" s="71">
        <v>2001</v>
      </c>
      <c r="N99" s="71"/>
      <c r="O99" s="71">
        <v>2014</v>
      </c>
      <c r="P99" s="71">
        <v>2211</v>
      </c>
      <c r="Q99" s="71"/>
      <c r="R99" s="71"/>
      <c r="S99" s="71" t="s">
        <v>226</v>
      </c>
      <c r="T99" s="71"/>
      <c r="U99" s="71"/>
      <c r="V99" s="71"/>
      <c r="W99" s="71"/>
      <c r="X99" s="71"/>
      <c r="Y99" s="71">
        <v>1</v>
      </c>
      <c r="Z99" s="71"/>
      <c r="AA99" s="71"/>
      <c r="AB99" s="71" t="s">
        <v>220</v>
      </c>
      <c r="AC99" s="71"/>
      <c r="AD99" s="71">
        <v>4</v>
      </c>
      <c r="AE99" s="71">
        <v>3.11</v>
      </c>
      <c r="AF99" s="71"/>
      <c r="AG99" s="71">
        <v>5932</v>
      </c>
      <c r="AH99" s="71">
        <v>2500</v>
      </c>
      <c r="AI99" s="71"/>
      <c r="AJ99" s="71"/>
      <c r="AK99" s="71"/>
      <c r="AL99" s="71"/>
      <c r="AM99" s="71"/>
      <c r="AN99" s="71"/>
      <c r="AO99" s="71"/>
      <c r="AP99" s="71"/>
      <c r="AQ99" s="71"/>
      <c r="AR99" s="71"/>
      <c r="AS99" s="71"/>
      <c r="AT99" s="71" t="s">
        <v>337</v>
      </c>
      <c r="AU99" s="71"/>
      <c r="AV99" s="71"/>
      <c r="AW99" s="71"/>
      <c r="AX99" s="71"/>
      <c r="AY99" s="71"/>
      <c r="AZ99" s="71"/>
      <c r="BA99" s="71"/>
      <c r="BB99" s="71"/>
      <c r="BC99" s="71">
        <v>4</v>
      </c>
      <c r="BD99" s="71"/>
      <c r="BE99" s="71">
        <v>2000</v>
      </c>
      <c r="BF99" s="71">
        <v>1</v>
      </c>
      <c r="BG99" s="71"/>
      <c r="BH99" s="71"/>
      <c r="BI99" s="71"/>
      <c r="BJ99" s="71">
        <v>2500</v>
      </c>
      <c r="BK99" s="71"/>
      <c r="BL99" s="71"/>
    </row>
    <row r="100" spans="1:64" s="72" customFormat="1" x14ac:dyDescent="0.35">
      <c r="A100" s="69">
        <v>100792</v>
      </c>
      <c r="B100" s="71" t="s">
        <v>435</v>
      </c>
      <c r="C100" s="71">
        <v>1</v>
      </c>
      <c r="D100" s="71">
        <v>1</v>
      </c>
      <c r="E100" s="71">
        <v>0</v>
      </c>
      <c r="F100" s="71" t="s">
        <v>432</v>
      </c>
      <c r="G100" s="71"/>
      <c r="H100" s="71" t="s">
        <v>436</v>
      </c>
      <c r="I100" s="71" t="s">
        <v>434</v>
      </c>
      <c r="J100" s="71">
        <v>63.747999999999998</v>
      </c>
      <c r="K100" s="71">
        <v>-68.515999999999991</v>
      </c>
      <c r="L100" s="71" t="s">
        <v>202</v>
      </c>
      <c r="M100" s="71">
        <v>2006</v>
      </c>
      <c r="N100" s="71"/>
      <c r="O100" s="71">
        <v>2014</v>
      </c>
      <c r="P100" s="71">
        <v>221</v>
      </c>
      <c r="Q100" s="71"/>
      <c r="R100" s="71"/>
      <c r="S100" s="71" t="s">
        <v>226</v>
      </c>
      <c r="T100" s="71"/>
      <c r="U100" s="71">
        <v>1</v>
      </c>
      <c r="V100" s="71"/>
      <c r="W100" s="71"/>
      <c r="X100" s="71">
        <v>1</v>
      </c>
      <c r="Y100" s="71">
        <v>1</v>
      </c>
      <c r="Z100" s="71"/>
      <c r="AA100" s="71"/>
      <c r="AB100" s="71" t="s">
        <v>220</v>
      </c>
      <c r="AC100" s="71"/>
      <c r="AD100" s="71">
        <v>6</v>
      </c>
      <c r="AE100" s="71">
        <v>21.1</v>
      </c>
      <c r="AF100" s="71"/>
      <c r="AG100" s="71"/>
      <c r="AH100" s="71">
        <v>4800</v>
      </c>
      <c r="AI100" s="71"/>
      <c r="AJ100" s="71"/>
      <c r="AK100" s="71"/>
      <c r="AL100" s="71"/>
      <c r="AM100" s="71"/>
      <c r="AN100" s="71"/>
      <c r="AO100" s="71"/>
      <c r="AP100" s="71"/>
      <c r="AQ100" s="71"/>
      <c r="AR100" s="71"/>
      <c r="AS100" s="71"/>
      <c r="AT100" s="71" t="s">
        <v>337</v>
      </c>
      <c r="AU100" s="71">
        <v>386800</v>
      </c>
      <c r="AV100" s="71"/>
      <c r="AW100" s="71"/>
      <c r="AX100" s="71"/>
      <c r="AY100" s="71"/>
      <c r="AZ100" s="71"/>
      <c r="BA100" s="71"/>
      <c r="BB100" s="71"/>
      <c r="BC100" s="71">
        <v>3</v>
      </c>
      <c r="BD100" s="71"/>
      <c r="BE100" s="71">
        <v>1000</v>
      </c>
      <c r="BF100" s="71">
        <v>1</v>
      </c>
      <c r="BG100" s="71"/>
      <c r="BH100" s="71"/>
      <c r="BI100" s="71"/>
      <c r="BJ100" s="71">
        <v>4800</v>
      </c>
      <c r="BK100" s="71"/>
      <c r="BL100" s="71"/>
    </row>
    <row r="101" spans="1:64" s="72" customFormat="1" x14ac:dyDescent="0.35">
      <c r="A101" s="69">
        <v>100793</v>
      </c>
      <c r="B101" s="71" t="s">
        <v>437</v>
      </c>
      <c r="C101" s="71">
        <v>1</v>
      </c>
      <c r="D101" s="71">
        <v>1</v>
      </c>
      <c r="E101" s="71">
        <v>0</v>
      </c>
      <c r="F101" s="71" t="s">
        <v>432</v>
      </c>
      <c r="G101" s="71"/>
      <c r="H101" s="71" t="s">
        <v>438</v>
      </c>
      <c r="I101" s="71" t="s">
        <v>434</v>
      </c>
      <c r="J101" s="71">
        <v>62.808</v>
      </c>
      <c r="K101" s="71">
        <v>-92.084999999999994</v>
      </c>
      <c r="L101" s="71" t="s">
        <v>202</v>
      </c>
      <c r="M101" s="71">
        <v>2006</v>
      </c>
      <c r="N101" s="71"/>
      <c r="O101" s="71">
        <v>2014</v>
      </c>
      <c r="P101" s="71">
        <v>221</v>
      </c>
      <c r="Q101" s="71"/>
      <c r="R101" s="71"/>
      <c r="S101" s="71" t="s">
        <v>226</v>
      </c>
      <c r="T101" s="71">
        <v>1</v>
      </c>
      <c r="U101" s="71">
        <v>1</v>
      </c>
      <c r="V101" s="71">
        <v>1</v>
      </c>
      <c r="W101" s="71"/>
      <c r="X101" s="71">
        <v>1</v>
      </c>
      <c r="Y101" s="71">
        <v>1</v>
      </c>
      <c r="Z101" s="71">
        <v>1</v>
      </c>
      <c r="AA101" s="71"/>
      <c r="AB101" s="71" t="s">
        <v>220</v>
      </c>
      <c r="AC101" s="71"/>
      <c r="AD101" s="71">
        <v>4</v>
      </c>
      <c r="AE101" s="71">
        <v>6.2</v>
      </c>
      <c r="AF101" s="71"/>
      <c r="AG101" s="71"/>
      <c r="AH101" s="71">
        <v>8450</v>
      </c>
      <c r="AI101" s="71"/>
      <c r="AJ101" s="71"/>
      <c r="AK101" s="71"/>
      <c r="AL101" s="71"/>
      <c r="AM101" s="71"/>
      <c r="AN101" s="71"/>
      <c r="AO101" s="71"/>
      <c r="AP101" s="71"/>
      <c r="AQ101" s="71"/>
      <c r="AR101" s="71"/>
      <c r="AS101" s="71"/>
      <c r="AT101" s="71" t="s">
        <v>337</v>
      </c>
      <c r="AU101" s="71"/>
      <c r="AV101" s="71"/>
      <c r="AW101" s="71"/>
      <c r="AX101" s="71"/>
      <c r="AY101" s="71"/>
      <c r="AZ101" s="71"/>
      <c r="BA101" s="71"/>
      <c r="BB101" s="71"/>
      <c r="BC101" s="71">
        <v>12</v>
      </c>
      <c r="BD101" s="71"/>
      <c r="BE101" s="71">
        <v>3000</v>
      </c>
      <c r="BF101" s="71">
        <v>1</v>
      </c>
      <c r="BG101" s="71"/>
      <c r="BH101" s="71"/>
      <c r="BI101" s="71"/>
      <c r="BJ101" s="71">
        <v>8450</v>
      </c>
      <c r="BK101" s="71"/>
      <c r="BL101" s="71"/>
    </row>
    <row r="102" spans="1:64" s="72" customFormat="1" x14ac:dyDescent="0.35">
      <c r="A102" s="69">
        <v>100810</v>
      </c>
      <c r="B102" s="71" t="s">
        <v>439</v>
      </c>
      <c r="C102" s="71">
        <v>0</v>
      </c>
      <c r="D102" s="71">
        <v>1</v>
      </c>
      <c r="E102" s="71">
        <v>0</v>
      </c>
      <c r="F102" s="71"/>
      <c r="G102" s="71"/>
      <c r="H102" s="71" t="s">
        <v>439</v>
      </c>
      <c r="I102" s="71" t="s">
        <v>440</v>
      </c>
      <c r="J102" s="71">
        <v>43.854999999999997</v>
      </c>
      <c r="K102" s="71">
        <v>-79.015999999999991</v>
      </c>
      <c r="L102" s="71" t="s">
        <v>202</v>
      </c>
      <c r="M102" s="71">
        <v>2015</v>
      </c>
      <c r="N102" s="71"/>
      <c r="O102" s="71"/>
      <c r="P102" s="71"/>
      <c r="Q102" s="71"/>
      <c r="R102" s="71"/>
      <c r="S102" s="71"/>
      <c r="T102" s="71"/>
      <c r="U102" s="71"/>
      <c r="V102" s="71"/>
      <c r="W102" s="71"/>
      <c r="X102" s="71"/>
      <c r="Y102" s="71"/>
      <c r="Z102" s="71"/>
      <c r="AA102" s="71"/>
      <c r="AB102" s="71" t="s">
        <v>441</v>
      </c>
      <c r="AC102" s="71"/>
      <c r="AD102" s="71"/>
      <c r="AE102" s="71">
        <v>25</v>
      </c>
      <c r="AF102" s="71"/>
      <c r="AG102" s="71"/>
      <c r="AH102" s="71"/>
      <c r="AI102" s="71"/>
      <c r="AJ102" s="71"/>
      <c r="AK102" s="71"/>
      <c r="AL102" s="71"/>
      <c r="AM102" s="71"/>
      <c r="AN102" s="71"/>
      <c r="AO102" s="71"/>
      <c r="AP102" s="71"/>
      <c r="AQ102" s="71"/>
      <c r="AR102" s="71"/>
      <c r="AS102" s="71"/>
      <c r="AT102" s="71" t="s">
        <v>239</v>
      </c>
      <c r="AU102" s="71"/>
      <c r="AV102" s="71"/>
      <c r="AW102" s="71"/>
      <c r="AX102" s="71"/>
      <c r="AY102" s="71"/>
      <c r="AZ102" s="71"/>
      <c r="BA102" s="71"/>
      <c r="BB102" s="71"/>
      <c r="BC102" s="71"/>
      <c r="BD102" s="71"/>
      <c r="BE102" s="71"/>
      <c r="BF102" s="71"/>
      <c r="BG102" s="71"/>
      <c r="BH102" s="71"/>
      <c r="BI102" s="71"/>
      <c r="BJ102" s="71"/>
      <c r="BK102" s="71"/>
      <c r="BL102" s="71"/>
    </row>
    <row r="103" spans="1:64" s="72" customFormat="1" x14ac:dyDescent="0.35">
      <c r="A103" s="69">
        <v>100853</v>
      </c>
      <c r="B103" s="71" t="s">
        <v>442</v>
      </c>
      <c r="C103" s="71">
        <v>0</v>
      </c>
      <c r="D103" s="71">
        <v>1</v>
      </c>
      <c r="E103" s="71">
        <v>0</v>
      </c>
      <c r="F103" s="71"/>
      <c r="G103" s="71"/>
      <c r="H103" s="71" t="s">
        <v>443</v>
      </c>
      <c r="I103" s="71" t="s">
        <v>440</v>
      </c>
      <c r="J103" s="71">
        <v>44.014000000000003</v>
      </c>
      <c r="K103" s="71">
        <v>-79.442000000000007</v>
      </c>
      <c r="L103" s="71" t="s">
        <v>202</v>
      </c>
      <c r="M103" s="71">
        <v>1925</v>
      </c>
      <c r="N103" s="71"/>
      <c r="O103" s="71"/>
      <c r="P103" s="71"/>
      <c r="Q103" s="71"/>
      <c r="R103" s="71"/>
      <c r="S103" s="71"/>
      <c r="T103" s="71"/>
      <c r="U103" s="71"/>
      <c r="V103" s="71"/>
      <c r="W103" s="71"/>
      <c r="X103" s="71"/>
      <c r="Y103" s="71"/>
      <c r="Z103" s="71"/>
      <c r="AA103" s="71"/>
      <c r="AB103" s="71" t="s">
        <v>444</v>
      </c>
      <c r="AC103" s="71"/>
      <c r="AD103" s="71"/>
      <c r="AE103" s="71"/>
      <c r="AF103" s="71"/>
      <c r="AG103" s="71"/>
      <c r="AH103" s="71"/>
      <c r="AI103" s="71"/>
      <c r="AJ103" s="71"/>
      <c r="AK103" s="71"/>
      <c r="AL103" s="71"/>
      <c r="AM103" s="71"/>
      <c r="AN103" s="71"/>
      <c r="AO103" s="71"/>
      <c r="AP103" s="71"/>
      <c r="AQ103" s="71"/>
      <c r="AR103" s="71"/>
      <c r="AS103" s="71"/>
      <c r="AT103" s="71" t="s">
        <v>205</v>
      </c>
      <c r="AU103" s="71"/>
      <c r="AV103" s="71"/>
      <c r="AW103" s="71"/>
      <c r="AX103" s="71"/>
      <c r="AY103" s="71"/>
      <c r="AZ103" s="71"/>
      <c r="BA103" s="71"/>
      <c r="BB103" s="71"/>
      <c r="BC103" s="71"/>
      <c r="BD103" s="71"/>
      <c r="BE103" s="71"/>
      <c r="BF103" s="71"/>
      <c r="BG103" s="71"/>
      <c r="BH103" s="71"/>
      <c r="BI103" s="71"/>
      <c r="BJ103" s="71"/>
      <c r="BK103" s="71"/>
      <c r="BL103" s="71"/>
    </row>
    <row r="104" spans="1:64" s="72" customFormat="1" x14ac:dyDescent="0.35">
      <c r="A104" s="69">
        <v>100983</v>
      </c>
      <c r="B104" s="71" t="s">
        <v>445</v>
      </c>
      <c r="C104" s="71">
        <v>0</v>
      </c>
      <c r="D104" s="71">
        <v>1</v>
      </c>
      <c r="E104" s="71">
        <v>0</v>
      </c>
      <c r="F104" s="71"/>
      <c r="G104" s="71"/>
      <c r="H104" s="71" t="s">
        <v>446</v>
      </c>
      <c r="I104" s="71" t="s">
        <v>440</v>
      </c>
      <c r="J104" s="71">
        <v>44.283000000000001</v>
      </c>
      <c r="K104" s="71">
        <v>-79.894000000000005</v>
      </c>
      <c r="L104" s="71" t="s">
        <v>202</v>
      </c>
      <c r="M104" s="71">
        <v>1900</v>
      </c>
      <c r="N104" s="71"/>
      <c r="O104" s="71"/>
      <c r="P104" s="71"/>
      <c r="Q104" s="71"/>
      <c r="R104" s="71"/>
      <c r="S104" s="71"/>
      <c r="T104" s="71"/>
      <c r="U104" s="71"/>
      <c r="V104" s="71"/>
      <c r="W104" s="71"/>
      <c r="X104" s="71"/>
      <c r="Y104" s="71"/>
      <c r="Z104" s="71"/>
      <c r="AA104" s="71"/>
      <c r="AB104" s="71"/>
      <c r="AC104" s="71"/>
      <c r="AD104" s="71"/>
      <c r="AE104" s="71"/>
      <c r="AF104" s="71"/>
      <c r="AG104" s="71"/>
      <c r="AH104" s="71"/>
      <c r="AI104" s="71"/>
      <c r="AJ104" s="71"/>
      <c r="AK104" s="71"/>
      <c r="AL104" s="71"/>
      <c r="AM104" s="71"/>
      <c r="AN104" s="71"/>
      <c r="AO104" s="71"/>
      <c r="AP104" s="71"/>
      <c r="AQ104" s="71"/>
      <c r="AR104" s="71"/>
      <c r="AS104" s="71"/>
      <c r="AT104" s="71"/>
      <c r="AU104" s="71"/>
      <c r="AV104" s="71"/>
      <c r="AW104" s="71"/>
      <c r="AX104" s="71"/>
      <c r="AY104" s="71"/>
      <c r="AZ104" s="71"/>
      <c r="BA104" s="71"/>
      <c r="BB104" s="71"/>
      <c r="BC104" s="71"/>
      <c r="BD104" s="71"/>
      <c r="BE104" s="71"/>
      <c r="BF104" s="71"/>
      <c r="BG104" s="71"/>
      <c r="BH104" s="71"/>
      <c r="BI104" s="71"/>
      <c r="BJ104" s="71"/>
      <c r="BK104" s="71"/>
      <c r="BL104" s="71"/>
    </row>
    <row r="105" spans="1:64" s="72" customFormat="1" x14ac:dyDescent="0.35">
      <c r="A105" s="69">
        <v>101350</v>
      </c>
      <c r="B105" s="71" t="s">
        <v>447</v>
      </c>
      <c r="C105" s="71">
        <v>1</v>
      </c>
      <c r="D105" s="71">
        <v>1</v>
      </c>
      <c r="E105" s="71">
        <v>0</v>
      </c>
      <c r="F105" s="71"/>
      <c r="G105" s="71"/>
      <c r="H105" s="71" t="s">
        <v>448</v>
      </c>
      <c r="I105" s="71" t="s">
        <v>440</v>
      </c>
      <c r="J105" s="71">
        <v>45.021000000000001</v>
      </c>
      <c r="K105" s="71">
        <v>-74.73</v>
      </c>
      <c r="L105" s="71" t="s">
        <v>202</v>
      </c>
      <c r="M105" s="71">
        <v>1995</v>
      </c>
      <c r="N105" s="71"/>
      <c r="O105" s="71"/>
      <c r="P105" s="71">
        <v>2211</v>
      </c>
      <c r="Q105" s="71"/>
      <c r="R105" s="71"/>
      <c r="S105" s="71"/>
      <c r="T105" s="71"/>
      <c r="U105" s="71"/>
      <c r="V105" s="71"/>
      <c r="W105" s="71"/>
      <c r="X105" s="71"/>
      <c r="Y105" s="71"/>
      <c r="Z105" s="71"/>
      <c r="AA105" s="71"/>
      <c r="AB105" s="71" t="s">
        <v>449</v>
      </c>
      <c r="AC105" s="71"/>
      <c r="AD105" s="71">
        <v>3</v>
      </c>
      <c r="AE105" s="71">
        <v>5</v>
      </c>
      <c r="AF105" s="71">
        <v>11.15</v>
      </c>
      <c r="AG105" s="71">
        <v>14500</v>
      </c>
      <c r="AH105" s="71">
        <v>18455</v>
      </c>
      <c r="AI105" s="71"/>
      <c r="AJ105" s="71"/>
      <c r="AK105" s="71"/>
      <c r="AL105" s="71"/>
      <c r="AM105" s="71"/>
      <c r="AN105" s="71"/>
      <c r="AO105" s="71"/>
      <c r="AP105" s="71"/>
      <c r="AQ105" s="71"/>
      <c r="AR105" s="71"/>
      <c r="AS105" s="71"/>
      <c r="AT105" s="71" t="s">
        <v>205</v>
      </c>
      <c r="AU105" s="71"/>
      <c r="AV105" s="71"/>
      <c r="AW105" s="71"/>
      <c r="AX105" s="71"/>
      <c r="AY105" s="71"/>
      <c r="AZ105" s="71"/>
      <c r="BA105" s="71"/>
      <c r="BB105" s="71"/>
      <c r="BC105" s="71"/>
      <c r="BD105" s="71"/>
      <c r="BE105" s="71"/>
      <c r="BF105" s="71"/>
      <c r="BG105" s="71"/>
      <c r="BH105" s="71"/>
      <c r="BI105" s="71"/>
      <c r="BJ105" s="71"/>
      <c r="BK105" s="71"/>
      <c r="BL105" s="71"/>
    </row>
    <row r="106" spans="1:64" s="72" customFormat="1" x14ac:dyDescent="0.35">
      <c r="A106" s="69">
        <v>101500</v>
      </c>
      <c r="B106" s="71" t="s">
        <v>450</v>
      </c>
      <c r="C106" s="71">
        <v>0</v>
      </c>
      <c r="D106" s="71">
        <v>1</v>
      </c>
      <c r="E106" s="71">
        <v>0</v>
      </c>
      <c r="F106" s="71"/>
      <c r="G106" s="71"/>
      <c r="H106" s="71" t="s">
        <v>451</v>
      </c>
      <c r="I106" s="71" t="s">
        <v>440</v>
      </c>
      <c r="J106" s="71">
        <v>50.151000000000003</v>
      </c>
      <c r="K106" s="71">
        <v>-94.013000000000005</v>
      </c>
      <c r="L106" s="71" t="s">
        <v>202</v>
      </c>
      <c r="M106" s="71">
        <v>1997</v>
      </c>
      <c r="N106" s="71"/>
      <c r="O106" s="71"/>
      <c r="P106" s="71"/>
      <c r="Q106" s="71"/>
      <c r="R106" s="71"/>
      <c r="S106" s="71"/>
      <c r="T106" s="71"/>
      <c r="U106" s="71"/>
      <c r="V106" s="71"/>
      <c r="W106" s="71"/>
      <c r="X106" s="71"/>
      <c r="Y106" s="71"/>
      <c r="Z106" s="71"/>
      <c r="AA106" s="71"/>
      <c r="AB106" s="71" t="s">
        <v>452</v>
      </c>
      <c r="AC106" s="71"/>
      <c r="AD106" s="71"/>
      <c r="AE106" s="71"/>
      <c r="AF106" s="71"/>
      <c r="AG106" s="71"/>
      <c r="AH106" s="71"/>
      <c r="AI106" s="71"/>
      <c r="AJ106" s="71"/>
      <c r="AK106" s="71"/>
      <c r="AL106" s="71"/>
      <c r="AM106" s="71"/>
      <c r="AN106" s="71"/>
      <c r="AO106" s="71"/>
      <c r="AP106" s="71"/>
      <c r="AQ106" s="71"/>
      <c r="AR106" s="71"/>
      <c r="AS106" s="71"/>
      <c r="AT106" s="71" t="s">
        <v>239</v>
      </c>
      <c r="AU106" s="71"/>
      <c r="AV106" s="71"/>
      <c r="AW106" s="71"/>
      <c r="AX106" s="71"/>
      <c r="AY106" s="71"/>
      <c r="AZ106" s="71"/>
      <c r="BA106" s="71"/>
      <c r="BB106" s="71"/>
      <c r="BC106" s="71"/>
      <c r="BD106" s="71"/>
      <c r="BE106" s="71"/>
      <c r="BF106" s="71"/>
      <c r="BG106" s="71"/>
      <c r="BH106" s="71"/>
      <c r="BI106" s="71"/>
      <c r="BJ106" s="71"/>
      <c r="BK106" s="71"/>
      <c r="BL106" s="71"/>
    </row>
    <row r="107" spans="1:64" s="72" customFormat="1" x14ac:dyDescent="0.35">
      <c r="A107" s="69">
        <v>101504</v>
      </c>
      <c r="B107" s="71" t="s">
        <v>453</v>
      </c>
      <c r="C107" s="71">
        <v>0</v>
      </c>
      <c r="D107" s="71">
        <v>1</v>
      </c>
      <c r="E107" s="71">
        <v>0</v>
      </c>
      <c r="F107" s="71"/>
      <c r="G107" s="71"/>
      <c r="H107" s="71" t="s">
        <v>454</v>
      </c>
      <c r="I107" s="71" t="s">
        <v>440</v>
      </c>
      <c r="J107" s="71">
        <v>49.767000000000003</v>
      </c>
      <c r="K107" s="71">
        <v>-87.283000000000001</v>
      </c>
      <c r="L107" s="71" t="s">
        <v>202</v>
      </c>
      <c r="M107" s="71">
        <v>1997</v>
      </c>
      <c r="N107" s="71"/>
      <c r="O107" s="71"/>
      <c r="P107" s="71"/>
      <c r="Q107" s="71"/>
      <c r="R107" s="71"/>
      <c r="S107" s="71"/>
      <c r="T107" s="71"/>
      <c r="U107" s="71"/>
      <c r="V107" s="71"/>
      <c r="W107" s="71"/>
      <c r="X107" s="71"/>
      <c r="Y107" s="71"/>
      <c r="Z107" s="71"/>
      <c r="AA107" s="71"/>
      <c r="AB107" s="71" t="s">
        <v>455</v>
      </c>
      <c r="AC107" s="71"/>
      <c r="AD107" s="71"/>
      <c r="AE107" s="71"/>
      <c r="AF107" s="71">
        <v>3.2</v>
      </c>
      <c r="AG107" s="71"/>
      <c r="AH107" s="71"/>
      <c r="AI107" s="71"/>
      <c r="AJ107" s="71"/>
      <c r="AK107" s="71"/>
      <c r="AL107" s="71"/>
      <c r="AM107" s="71"/>
      <c r="AN107" s="71"/>
      <c r="AO107" s="71"/>
      <c r="AP107" s="71"/>
      <c r="AQ107" s="71"/>
      <c r="AR107" s="71"/>
      <c r="AS107" s="71"/>
      <c r="AT107" s="71" t="s">
        <v>239</v>
      </c>
      <c r="AU107" s="71"/>
      <c r="AV107" s="71" t="s">
        <v>205</v>
      </c>
      <c r="AW107" s="71"/>
      <c r="AX107" s="71"/>
      <c r="AY107" s="71"/>
      <c r="AZ107" s="71"/>
      <c r="BA107" s="71"/>
      <c r="BB107" s="71"/>
      <c r="BC107" s="71"/>
      <c r="BD107" s="71"/>
      <c r="BE107" s="71"/>
      <c r="BF107" s="71"/>
      <c r="BG107" s="71"/>
      <c r="BH107" s="71"/>
      <c r="BI107" s="71"/>
      <c r="BJ107" s="71"/>
      <c r="BK107" s="71"/>
      <c r="BL107" s="71"/>
    </row>
    <row r="108" spans="1:64" s="72" customFormat="1" x14ac:dyDescent="0.35">
      <c r="A108" s="69">
        <v>101531</v>
      </c>
      <c r="B108" s="71" t="s">
        <v>456</v>
      </c>
      <c r="C108" s="71">
        <v>0</v>
      </c>
      <c r="D108" s="71">
        <v>1</v>
      </c>
      <c r="E108" s="71">
        <v>0</v>
      </c>
      <c r="F108" s="71"/>
      <c r="G108" s="71"/>
      <c r="H108" s="71" t="s">
        <v>457</v>
      </c>
      <c r="I108" s="71" t="s">
        <v>440</v>
      </c>
      <c r="J108" s="71">
        <v>43.567</v>
      </c>
      <c r="K108" s="71">
        <v>-80.225999999999999</v>
      </c>
      <c r="L108" s="71" t="s">
        <v>202</v>
      </c>
      <c r="M108" s="71">
        <v>2013</v>
      </c>
      <c r="N108" s="71"/>
      <c r="O108" s="71"/>
      <c r="P108" s="71"/>
      <c r="Q108" s="71"/>
      <c r="R108" s="71"/>
      <c r="S108" s="71"/>
      <c r="T108" s="71"/>
      <c r="U108" s="71"/>
      <c r="V108" s="71"/>
      <c r="W108" s="71"/>
      <c r="X108" s="71"/>
      <c r="Y108" s="71"/>
      <c r="Z108" s="71"/>
      <c r="AA108" s="71"/>
      <c r="AB108" s="71" t="s">
        <v>458</v>
      </c>
      <c r="AC108" s="71" t="s">
        <v>459</v>
      </c>
      <c r="AD108" s="71"/>
      <c r="AE108" s="71"/>
      <c r="AF108" s="71">
        <v>5.04</v>
      </c>
      <c r="AG108" s="71"/>
      <c r="AH108" s="71"/>
      <c r="AI108" s="71"/>
      <c r="AJ108" s="71"/>
      <c r="AK108" s="71"/>
      <c r="AL108" s="71"/>
      <c r="AM108" s="71"/>
      <c r="AN108" s="71"/>
      <c r="AO108" s="71"/>
      <c r="AP108" s="71"/>
      <c r="AQ108" s="71"/>
      <c r="AR108" s="71"/>
      <c r="AS108" s="71"/>
      <c r="AT108" s="71" t="s">
        <v>205</v>
      </c>
      <c r="AU108" s="71"/>
      <c r="AV108" s="71" t="s">
        <v>209</v>
      </c>
      <c r="AW108" s="71"/>
      <c r="AX108" s="71"/>
      <c r="AY108" s="71"/>
      <c r="AZ108" s="71"/>
      <c r="BA108" s="71"/>
      <c r="BB108" s="71"/>
      <c r="BC108" s="71"/>
      <c r="BD108" s="71"/>
      <c r="BE108" s="71"/>
      <c r="BF108" s="71"/>
      <c r="BG108" s="71"/>
      <c r="BH108" s="71"/>
      <c r="BI108" s="71"/>
      <c r="BJ108" s="71">
        <v>3.81</v>
      </c>
      <c r="BK108" s="71"/>
      <c r="BL108" s="71">
        <v>1.23</v>
      </c>
    </row>
    <row r="109" spans="1:64" s="72" customFormat="1" x14ac:dyDescent="0.35">
      <c r="A109" s="69">
        <v>101535</v>
      </c>
      <c r="B109" s="71" t="s">
        <v>460</v>
      </c>
      <c r="C109" s="71">
        <v>0</v>
      </c>
      <c r="D109" s="71">
        <v>1</v>
      </c>
      <c r="E109" s="71">
        <v>0</v>
      </c>
      <c r="F109" s="71"/>
      <c r="G109" s="71"/>
      <c r="H109" s="71" t="s">
        <v>457</v>
      </c>
      <c r="I109" s="71" t="s">
        <v>440</v>
      </c>
      <c r="J109" s="71">
        <v>43.571000000000005</v>
      </c>
      <c r="K109" s="71">
        <v>-80.222000000000008</v>
      </c>
      <c r="L109" s="71" t="s">
        <v>202</v>
      </c>
      <c r="M109" s="71">
        <v>2014</v>
      </c>
      <c r="N109" s="71"/>
      <c r="O109" s="71"/>
      <c r="P109" s="71"/>
      <c r="Q109" s="71"/>
      <c r="R109" s="71"/>
      <c r="S109" s="71"/>
      <c r="T109" s="71"/>
      <c r="U109" s="71"/>
      <c r="V109" s="71"/>
      <c r="W109" s="71"/>
      <c r="X109" s="71"/>
      <c r="Y109" s="71"/>
      <c r="Z109" s="71"/>
      <c r="AA109" s="71"/>
      <c r="AB109" s="71" t="s">
        <v>461</v>
      </c>
      <c r="AC109" s="71" t="s">
        <v>462</v>
      </c>
      <c r="AD109" s="71"/>
      <c r="AE109" s="71"/>
      <c r="AF109" s="71"/>
      <c r="AG109" s="71"/>
      <c r="AH109" s="71"/>
      <c r="AI109" s="71"/>
      <c r="AJ109" s="71"/>
      <c r="AK109" s="71"/>
      <c r="AL109" s="71"/>
      <c r="AM109" s="71"/>
      <c r="AN109" s="71"/>
      <c r="AO109" s="71"/>
      <c r="AP109" s="71"/>
      <c r="AQ109" s="71"/>
      <c r="AR109" s="71"/>
      <c r="AS109" s="71"/>
      <c r="AT109" s="71"/>
      <c r="AU109" s="71"/>
      <c r="AV109" s="71"/>
      <c r="AW109" s="71"/>
      <c r="AX109" s="71"/>
      <c r="AY109" s="71"/>
      <c r="AZ109" s="71"/>
      <c r="BA109" s="71"/>
      <c r="BB109" s="71"/>
      <c r="BC109" s="71"/>
      <c r="BD109" s="71"/>
      <c r="BE109" s="71"/>
      <c r="BF109" s="71"/>
      <c r="BG109" s="71"/>
      <c r="BH109" s="71"/>
      <c r="BI109" s="71"/>
      <c r="BJ109" s="71"/>
      <c r="BK109" s="71"/>
      <c r="BL109" s="71"/>
    </row>
    <row r="110" spans="1:64" s="72" customFormat="1" x14ac:dyDescent="0.35">
      <c r="A110" s="69">
        <v>101607</v>
      </c>
      <c r="B110" s="71" t="s">
        <v>463</v>
      </c>
      <c r="C110" s="71">
        <v>1</v>
      </c>
      <c r="D110" s="71">
        <v>1</v>
      </c>
      <c r="E110" s="71">
        <v>0</v>
      </c>
      <c r="F110" s="71" t="s">
        <v>464</v>
      </c>
      <c r="G110" s="71"/>
      <c r="H110" s="71" t="s">
        <v>464</v>
      </c>
      <c r="I110" s="71" t="s">
        <v>440</v>
      </c>
      <c r="J110" s="71">
        <v>43.274999999999999</v>
      </c>
      <c r="K110" s="71">
        <v>-79.85199999999999</v>
      </c>
      <c r="L110" s="71" t="s">
        <v>202</v>
      </c>
      <c r="M110" s="71">
        <v>2002</v>
      </c>
      <c r="N110" s="71"/>
      <c r="O110" s="71">
        <v>2014</v>
      </c>
      <c r="P110" s="71">
        <v>2211</v>
      </c>
      <c r="Q110" s="71"/>
      <c r="R110" s="71"/>
      <c r="S110" s="71" t="s">
        <v>203</v>
      </c>
      <c r="T110" s="71">
        <v>1</v>
      </c>
      <c r="U110" s="71">
        <v>1</v>
      </c>
      <c r="V110" s="71">
        <v>1</v>
      </c>
      <c r="W110" s="71"/>
      <c r="X110" s="71">
        <v>1</v>
      </c>
      <c r="Y110" s="71">
        <v>1</v>
      </c>
      <c r="Z110" s="71">
        <v>1</v>
      </c>
      <c r="AA110" s="71"/>
      <c r="AB110" s="71" t="s">
        <v>465</v>
      </c>
      <c r="AC110" s="71" t="s">
        <v>466</v>
      </c>
      <c r="AD110" s="71"/>
      <c r="AE110" s="71"/>
      <c r="AF110" s="71"/>
      <c r="AG110" s="71"/>
      <c r="AH110" s="71"/>
      <c r="AI110" s="71"/>
      <c r="AJ110" s="71"/>
      <c r="AK110" s="71"/>
      <c r="AL110" s="71"/>
      <c r="AM110" s="71"/>
      <c r="AN110" s="71"/>
      <c r="AO110" s="71"/>
      <c r="AP110" s="71"/>
      <c r="AQ110" s="71"/>
      <c r="AR110" s="71"/>
      <c r="AS110" s="71"/>
      <c r="AT110" s="71" t="s">
        <v>205</v>
      </c>
      <c r="AU110" s="71">
        <v>1709194</v>
      </c>
      <c r="AV110" s="71" t="s">
        <v>314</v>
      </c>
      <c r="AW110" s="71"/>
      <c r="AX110" s="71"/>
      <c r="AY110" s="71"/>
      <c r="AZ110" s="71"/>
      <c r="BA110" s="71"/>
      <c r="BB110" s="71"/>
      <c r="BC110" s="71">
        <v>11</v>
      </c>
      <c r="BD110" s="71">
        <v>185874</v>
      </c>
      <c r="BE110" s="71">
        <v>5000</v>
      </c>
      <c r="BF110" s="71">
        <v>1</v>
      </c>
      <c r="BG110" s="71"/>
      <c r="BH110" s="71"/>
      <c r="BI110" s="71">
        <v>12</v>
      </c>
      <c r="BJ110" s="71">
        <v>22605</v>
      </c>
      <c r="BK110" s="71">
        <v>0.70337099999999997</v>
      </c>
      <c r="BL110" s="71"/>
    </row>
    <row r="111" spans="1:64" s="72" customFormat="1" x14ac:dyDescent="0.35">
      <c r="A111" s="69">
        <v>101610</v>
      </c>
      <c r="B111" s="71" t="s">
        <v>467</v>
      </c>
      <c r="C111" s="71">
        <v>0</v>
      </c>
      <c r="D111" s="71">
        <v>1</v>
      </c>
      <c r="E111" s="71">
        <v>0</v>
      </c>
      <c r="F111" s="71"/>
      <c r="G111" s="71"/>
      <c r="H111" s="71" t="s">
        <v>464</v>
      </c>
      <c r="I111" s="71" t="s">
        <v>440</v>
      </c>
      <c r="J111" s="71">
        <v>43.277000000000001</v>
      </c>
      <c r="K111" s="71">
        <v>-79.849999999999994</v>
      </c>
      <c r="L111" s="71" t="s">
        <v>202</v>
      </c>
      <c r="M111" s="71">
        <v>2003</v>
      </c>
      <c r="N111" s="71"/>
      <c r="O111" s="71"/>
      <c r="P111" s="71"/>
      <c r="Q111" s="71"/>
      <c r="R111" s="71"/>
      <c r="S111" s="71"/>
      <c r="T111" s="71"/>
      <c r="U111" s="71"/>
      <c r="V111" s="71"/>
      <c r="W111" s="71"/>
      <c r="X111" s="71"/>
      <c r="Y111" s="71"/>
      <c r="Z111" s="71"/>
      <c r="AA111" s="71"/>
      <c r="AB111" s="71" t="s">
        <v>468</v>
      </c>
      <c r="AC111" s="71"/>
      <c r="AD111" s="71"/>
      <c r="AE111" s="71"/>
      <c r="AF111" s="71"/>
      <c r="AG111" s="71"/>
      <c r="AH111" s="71"/>
      <c r="AI111" s="71"/>
      <c r="AJ111" s="71"/>
      <c r="AK111" s="71"/>
      <c r="AL111" s="71"/>
      <c r="AM111" s="71"/>
      <c r="AN111" s="71"/>
      <c r="AO111" s="71"/>
      <c r="AP111" s="71"/>
      <c r="AQ111" s="71"/>
      <c r="AR111" s="71"/>
      <c r="AS111" s="71"/>
      <c r="AT111" s="71" t="s">
        <v>205</v>
      </c>
      <c r="AU111" s="71"/>
      <c r="AV111" s="71"/>
      <c r="AW111" s="71"/>
      <c r="AX111" s="71"/>
      <c r="AY111" s="71"/>
      <c r="AZ111" s="71"/>
      <c r="BA111" s="71"/>
      <c r="BB111" s="71"/>
      <c r="BC111" s="71"/>
      <c r="BD111" s="71"/>
      <c r="BE111" s="71"/>
      <c r="BF111" s="71"/>
      <c r="BG111" s="71"/>
      <c r="BH111" s="71"/>
      <c r="BI111" s="71"/>
      <c r="BJ111" s="71"/>
      <c r="BK111" s="71"/>
      <c r="BL111" s="71"/>
    </row>
    <row r="112" spans="1:64" s="72" customFormat="1" x14ac:dyDescent="0.35">
      <c r="A112" s="69">
        <v>101613</v>
      </c>
      <c r="B112" s="71" t="s">
        <v>469</v>
      </c>
      <c r="C112" s="71">
        <v>0</v>
      </c>
      <c r="D112" s="71">
        <v>1</v>
      </c>
      <c r="E112" s="71">
        <v>0</v>
      </c>
      <c r="F112" s="71"/>
      <c r="G112" s="71"/>
      <c r="H112" s="71" t="s">
        <v>464</v>
      </c>
      <c r="I112" s="71" t="s">
        <v>440</v>
      </c>
      <c r="J112" s="71">
        <v>43.28</v>
      </c>
      <c r="K112" s="71">
        <v>-79.846999999999994</v>
      </c>
      <c r="L112" s="71" t="s">
        <v>202</v>
      </c>
      <c r="M112" s="71">
        <v>2010</v>
      </c>
      <c r="N112" s="71"/>
      <c r="O112" s="71"/>
      <c r="P112" s="71"/>
      <c r="Q112" s="71"/>
      <c r="R112" s="71"/>
      <c r="S112" s="71"/>
      <c r="T112" s="71"/>
      <c r="U112" s="71"/>
      <c r="V112" s="71"/>
      <c r="W112" s="71"/>
      <c r="X112" s="71"/>
      <c r="Y112" s="71"/>
      <c r="Z112" s="71"/>
      <c r="AA112" s="71"/>
      <c r="AB112" s="71" t="s">
        <v>470</v>
      </c>
      <c r="AC112" s="71"/>
      <c r="AD112" s="71"/>
      <c r="AE112" s="71"/>
      <c r="AF112" s="71"/>
      <c r="AG112" s="71"/>
      <c r="AH112" s="71"/>
      <c r="AI112" s="71"/>
      <c r="AJ112" s="71"/>
      <c r="AK112" s="71"/>
      <c r="AL112" s="71"/>
      <c r="AM112" s="71"/>
      <c r="AN112" s="71"/>
      <c r="AO112" s="71"/>
      <c r="AP112" s="71"/>
      <c r="AQ112" s="71"/>
      <c r="AR112" s="71"/>
      <c r="AS112" s="71"/>
      <c r="AT112" s="71" t="s">
        <v>228</v>
      </c>
      <c r="AU112" s="71"/>
      <c r="AV112" s="71" t="s">
        <v>256</v>
      </c>
      <c r="AW112" s="71"/>
      <c r="AX112" s="71" t="s">
        <v>205</v>
      </c>
      <c r="AY112" s="71"/>
      <c r="AZ112" s="71"/>
      <c r="BA112" s="71"/>
      <c r="BB112" s="71"/>
      <c r="BC112" s="71"/>
      <c r="BD112" s="71"/>
      <c r="BE112" s="71"/>
      <c r="BF112" s="71"/>
      <c r="BG112" s="71"/>
      <c r="BH112" s="71"/>
      <c r="BI112" s="71"/>
      <c r="BJ112" s="71"/>
      <c r="BK112" s="71"/>
      <c r="BL112" s="71"/>
    </row>
    <row r="113" spans="1:64" s="72" customFormat="1" x14ac:dyDescent="0.35">
      <c r="A113" s="69">
        <v>101731</v>
      </c>
      <c r="B113" s="71" t="s">
        <v>471</v>
      </c>
      <c r="C113" s="71">
        <v>0</v>
      </c>
      <c r="D113" s="71">
        <v>1</v>
      </c>
      <c r="E113" s="71">
        <v>0</v>
      </c>
      <c r="F113" s="71"/>
      <c r="G113" s="71"/>
      <c r="H113" s="71" t="s">
        <v>472</v>
      </c>
      <c r="I113" s="71" t="s">
        <v>440</v>
      </c>
      <c r="J113" s="71">
        <v>44.234999999999999</v>
      </c>
      <c r="K113" s="71">
        <v>-76.481999999999999</v>
      </c>
      <c r="L113" s="71" t="s">
        <v>202</v>
      </c>
      <c r="M113" s="71">
        <v>1954</v>
      </c>
      <c r="N113" s="71"/>
      <c r="O113" s="71"/>
      <c r="P113" s="71"/>
      <c r="Q113" s="71"/>
      <c r="R113" s="71"/>
      <c r="S113" s="71"/>
      <c r="T113" s="71"/>
      <c r="U113" s="71"/>
      <c r="V113" s="71"/>
      <c r="W113" s="71"/>
      <c r="X113" s="71"/>
      <c r="Y113" s="71"/>
      <c r="Z113" s="71"/>
      <c r="AA113" s="71"/>
      <c r="AB113" s="71" t="s">
        <v>473</v>
      </c>
      <c r="AC113" s="71" t="s">
        <v>474</v>
      </c>
      <c r="AD113" s="71"/>
      <c r="AE113" s="71"/>
      <c r="AF113" s="71"/>
      <c r="AG113" s="71"/>
      <c r="AH113" s="71"/>
      <c r="AI113" s="71"/>
      <c r="AJ113" s="71"/>
      <c r="AK113" s="71"/>
      <c r="AL113" s="71"/>
      <c r="AM113" s="71"/>
      <c r="AN113" s="71"/>
      <c r="AO113" s="71"/>
      <c r="AP113" s="71"/>
      <c r="AQ113" s="71"/>
      <c r="AR113" s="71"/>
      <c r="AS113" s="71"/>
      <c r="AT113" s="71" t="s">
        <v>205</v>
      </c>
      <c r="AU113" s="71"/>
      <c r="AV113" s="71" t="s">
        <v>337</v>
      </c>
      <c r="AW113" s="71"/>
      <c r="AX113" s="71"/>
      <c r="AY113" s="71"/>
      <c r="AZ113" s="71"/>
      <c r="BA113" s="71"/>
      <c r="BB113" s="71"/>
      <c r="BC113" s="71"/>
      <c r="BD113" s="71"/>
      <c r="BE113" s="71"/>
      <c r="BF113" s="71"/>
      <c r="BG113" s="71"/>
      <c r="BH113" s="71"/>
      <c r="BI113" s="71"/>
      <c r="BJ113" s="71"/>
      <c r="BK113" s="71"/>
      <c r="BL113" s="71"/>
    </row>
    <row r="114" spans="1:64" s="72" customFormat="1" x14ac:dyDescent="0.35">
      <c r="A114" s="69">
        <v>101743</v>
      </c>
      <c r="B114" s="71" t="s">
        <v>475</v>
      </c>
      <c r="C114" s="71">
        <v>1</v>
      </c>
      <c r="D114" s="71">
        <v>1</v>
      </c>
      <c r="E114" s="71">
        <v>0</v>
      </c>
      <c r="F114" s="71" t="s">
        <v>475</v>
      </c>
      <c r="G114" s="71"/>
      <c r="H114" s="71" t="s">
        <v>476</v>
      </c>
      <c r="I114" s="71" t="s">
        <v>440</v>
      </c>
      <c r="J114" s="71">
        <v>44.247</v>
      </c>
      <c r="K114" s="71">
        <v>-76.47</v>
      </c>
      <c r="L114" s="71" t="s">
        <v>202</v>
      </c>
      <c r="M114" s="71">
        <v>1930</v>
      </c>
      <c r="N114" s="71"/>
      <c r="O114" s="71">
        <v>2014</v>
      </c>
      <c r="P114" s="71"/>
      <c r="Q114" s="71"/>
      <c r="R114" s="71"/>
      <c r="S114" s="71" t="s">
        <v>219</v>
      </c>
      <c r="T114" s="71">
        <v>1</v>
      </c>
      <c r="U114" s="71">
        <v>1</v>
      </c>
      <c r="V114" s="71"/>
      <c r="W114" s="71"/>
      <c r="X114" s="71"/>
      <c r="Y114" s="71">
        <v>1</v>
      </c>
      <c r="Z114" s="71"/>
      <c r="AA114" s="71"/>
      <c r="AB114" s="71" t="s">
        <v>204</v>
      </c>
      <c r="AC114" s="71"/>
      <c r="AD114" s="71">
        <v>2</v>
      </c>
      <c r="AE114" s="71">
        <v>15</v>
      </c>
      <c r="AF114" s="71">
        <v>202</v>
      </c>
      <c r="AG114" s="71">
        <v>400</v>
      </c>
      <c r="AH114" s="71">
        <v>70500</v>
      </c>
      <c r="AI114" s="71"/>
      <c r="AJ114" s="71"/>
      <c r="AK114" s="71"/>
      <c r="AL114" s="71"/>
      <c r="AM114" s="71"/>
      <c r="AN114" s="71"/>
      <c r="AO114" s="71"/>
      <c r="AP114" s="71"/>
      <c r="AQ114" s="71"/>
      <c r="AR114" s="71"/>
      <c r="AS114" s="71"/>
      <c r="AT114" s="71" t="s">
        <v>205</v>
      </c>
      <c r="AU114" s="71"/>
      <c r="AV114" s="71"/>
      <c r="AW114" s="71"/>
      <c r="AX114" s="71"/>
      <c r="AY114" s="71"/>
      <c r="AZ114" s="71"/>
      <c r="BA114" s="71"/>
      <c r="BB114" s="71"/>
      <c r="BC114" s="71">
        <v>100</v>
      </c>
      <c r="BD114" s="71">
        <v>7000</v>
      </c>
      <c r="BE114" s="71">
        <v>10000</v>
      </c>
      <c r="BF114" s="71">
        <v>1</v>
      </c>
      <c r="BG114" s="71">
        <v>202</v>
      </c>
      <c r="BH114" s="71">
        <v>70500</v>
      </c>
      <c r="BI114" s="71"/>
      <c r="BJ114" s="71"/>
      <c r="BK114" s="71"/>
      <c r="BL114" s="71"/>
    </row>
    <row r="115" spans="1:64" s="72" customFormat="1" x14ac:dyDescent="0.35">
      <c r="A115" s="69">
        <v>101857</v>
      </c>
      <c r="B115" s="71" t="s">
        <v>477</v>
      </c>
      <c r="C115" s="71">
        <v>1</v>
      </c>
      <c r="D115" s="71">
        <v>1</v>
      </c>
      <c r="E115" s="71">
        <v>0</v>
      </c>
      <c r="F115" s="71" t="s">
        <v>478</v>
      </c>
      <c r="G115" s="71"/>
      <c r="H115" s="71" t="s">
        <v>479</v>
      </c>
      <c r="I115" s="71" t="s">
        <v>440</v>
      </c>
      <c r="J115" s="71">
        <v>43.008000000000003</v>
      </c>
      <c r="K115" s="71">
        <v>-81.222000000000008</v>
      </c>
      <c r="L115" s="71" t="s">
        <v>202</v>
      </c>
      <c r="M115" s="71">
        <v>1880</v>
      </c>
      <c r="N115" s="71"/>
      <c r="O115" s="71">
        <v>2014</v>
      </c>
      <c r="P115" s="71">
        <v>221</v>
      </c>
      <c r="Q115" s="71"/>
      <c r="R115" s="71"/>
      <c r="S115" s="71" t="s">
        <v>203</v>
      </c>
      <c r="T115" s="71">
        <v>1</v>
      </c>
      <c r="U115" s="71">
        <v>1</v>
      </c>
      <c r="V115" s="71">
        <v>1</v>
      </c>
      <c r="W115" s="71"/>
      <c r="X115" s="71">
        <v>1</v>
      </c>
      <c r="Y115" s="71"/>
      <c r="Z115" s="71"/>
      <c r="AA115" s="71"/>
      <c r="AB115" s="71" t="s">
        <v>480</v>
      </c>
      <c r="AC115" s="71" t="s">
        <v>481</v>
      </c>
      <c r="AD115" s="71"/>
      <c r="AE115" s="71"/>
      <c r="AF115" s="71"/>
      <c r="AG115" s="71"/>
      <c r="AH115" s="71"/>
      <c r="AI115" s="71"/>
      <c r="AJ115" s="71"/>
      <c r="AK115" s="71"/>
      <c r="AL115" s="71"/>
      <c r="AM115" s="71"/>
      <c r="AN115" s="71"/>
      <c r="AO115" s="71"/>
      <c r="AP115" s="71"/>
      <c r="AQ115" s="71"/>
      <c r="AR115" s="71"/>
      <c r="AS115" s="71"/>
      <c r="AT115" s="71" t="s">
        <v>205</v>
      </c>
      <c r="AU115" s="71"/>
      <c r="AV115" s="71"/>
      <c r="AW115" s="71"/>
      <c r="AX115" s="71"/>
      <c r="AY115" s="71"/>
      <c r="AZ115" s="71"/>
      <c r="BA115" s="71"/>
      <c r="BB115" s="71"/>
      <c r="BC115" s="71">
        <v>50</v>
      </c>
      <c r="BD115" s="71"/>
      <c r="BE115" s="71">
        <v>13000</v>
      </c>
      <c r="BF115" s="71">
        <v>1</v>
      </c>
      <c r="BG115" s="71">
        <v>76</v>
      </c>
      <c r="BH115" s="71">
        <v>138676</v>
      </c>
      <c r="BI115" s="71"/>
      <c r="BJ115" s="71"/>
      <c r="BK115" s="71">
        <v>9</v>
      </c>
      <c r="BL115" s="71">
        <v>19561</v>
      </c>
    </row>
    <row r="116" spans="1:64" s="72" customFormat="1" x14ac:dyDescent="0.35">
      <c r="A116" s="69">
        <v>101933</v>
      </c>
      <c r="B116" s="71" t="s">
        <v>482</v>
      </c>
      <c r="C116" s="71">
        <v>1</v>
      </c>
      <c r="D116" s="71">
        <v>1</v>
      </c>
      <c r="E116" s="71">
        <v>0</v>
      </c>
      <c r="F116" s="71" t="s">
        <v>483</v>
      </c>
      <c r="G116" s="71"/>
      <c r="H116" s="71" t="s">
        <v>484</v>
      </c>
      <c r="I116" s="71" t="s">
        <v>440</v>
      </c>
      <c r="J116" s="71">
        <v>43.884</v>
      </c>
      <c r="K116" s="71">
        <v>-79.308999999999997</v>
      </c>
      <c r="L116" s="71" t="s">
        <v>202</v>
      </c>
      <c r="M116" s="71">
        <v>2012</v>
      </c>
      <c r="N116" s="71"/>
      <c r="O116" s="71">
        <v>2014</v>
      </c>
      <c r="P116" s="71">
        <v>221</v>
      </c>
      <c r="Q116" s="71"/>
      <c r="R116" s="71"/>
      <c r="S116" s="71" t="s">
        <v>203</v>
      </c>
      <c r="T116" s="71">
        <v>1</v>
      </c>
      <c r="U116" s="71">
        <v>1</v>
      </c>
      <c r="V116" s="71">
        <v>1</v>
      </c>
      <c r="W116" s="71"/>
      <c r="X116" s="71"/>
      <c r="Y116" s="71"/>
      <c r="Z116" s="71"/>
      <c r="AA116" s="71"/>
      <c r="AB116" s="71" t="s">
        <v>204</v>
      </c>
      <c r="AC116" s="71"/>
      <c r="AD116" s="71">
        <v>2</v>
      </c>
      <c r="AE116" s="71">
        <v>4</v>
      </c>
      <c r="AF116" s="71">
        <v>30</v>
      </c>
      <c r="AG116" s="71"/>
      <c r="AH116" s="71">
        <v>28000</v>
      </c>
      <c r="AI116" s="71"/>
      <c r="AJ116" s="71"/>
      <c r="AK116" s="71"/>
      <c r="AL116" s="71"/>
      <c r="AM116" s="71"/>
      <c r="AN116" s="71"/>
      <c r="AO116" s="71"/>
      <c r="AP116" s="71"/>
      <c r="AQ116" s="71"/>
      <c r="AR116" s="71"/>
      <c r="AS116" s="71"/>
      <c r="AT116" s="71" t="s">
        <v>205</v>
      </c>
      <c r="AU116" s="71"/>
      <c r="AV116" s="71" t="s">
        <v>209</v>
      </c>
      <c r="AW116" s="71"/>
      <c r="AX116" s="71"/>
      <c r="AY116" s="71"/>
      <c r="AZ116" s="71"/>
      <c r="BA116" s="71"/>
      <c r="BB116" s="71"/>
      <c r="BC116" s="71">
        <v>6</v>
      </c>
      <c r="BD116" s="71">
        <v>93687</v>
      </c>
      <c r="BE116" s="71">
        <v>3000</v>
      </c>
      <c r="BF116" s="71">
        <v>1</v>
      </c>
      <c r="BG116" s="71">
        <v>1</v>
      </c>
      <c r="BH116" s="71">
        <v>4000</v>
      </c>
      <c r="BI116" s="71">
        <v>15</v>
      </c>
      <c r="BJ116" s="71">
        <v>20000</v>
      </c>
      <c r="BK116" s="71">
        <v>14</v>
      </c>
      <c r="BL116" s="71">
        <v>4000</v>
      </c>
    </row>
    <row r="117" spans="1:64" s="72" customFormat="1" x14ac:dyDescent="0.35">
      <c r="A117" s="69">
        <v>101934</v>
      </c>
      <c r="B117" s="71" t="s">
        <v>485</v>
      </c>
      <c r="C117" s="71">
        <v>1</v>
      </c>
      <c r="D117" s="71">
        <v>1</v>
      </c>
      <c r="E117" s="71">
        <v>0</v>
      </c>
      <c r="F117" s="71" t="s">
        <v>483</v>
      </c>
      <c r="G117" s="71"/>
      <c r="H117" s="71" t="s">
        <v>484</v>
      </c>
      <c r="I117" s="71" t="s">
        <v>440</v>
      </c>
      <c r="J117" s="71">
        <v>43.885000000000005</v>
      </c>
      <c r="K117" s="71">
        <v>-79.308000000000007</v>
      </c>
      <c r="L117" s="71" t="s">
        <v>202</v>
      </c>
      <c r="M117" s="71">
        <v>2000</v>
      </c>
      <c r="N117" s="71"/>
      <c r="O117" s="71">
        <v>2014</v>
      </c>
      <c r="P117" s="71">
        <v>2213</v>
      </c>
      <c r="Q117" s="71"/>
      <c r="R117" s="71"/>
      <c r="S117" s="71" t="s">
        <v>203</v>
      </c>
      <c r="T117" s="71">
        <v>1</v>
      </c>
      <c r="U117" s="71">
        <v>1</v>
      </c>
      <c r="V117" s="71">
        <v>1</v>
      </c>
      <c r="W117" s="71"/>
      <c r="X117" s="71">
        <v>1</v>
      </c>
      <c r="Y117" s="71">
        <v>1</v>
      </c>
      <c r="Z117" s="71">
        <v>1</v>
      </c>
      <c r="AA117" s="71"/>
      <c r="AB117" s="71" t="s">
        <v>204</v>
      </c>
      <c r="AC117" s="71"/>
      <c r="AD117" s="71">
        <v>3</v>
      </c>
      <c r="AE117" s="71">
        <v>8.5</v>
      </c>
      <c r="AF117" s="71">
        <v>67.575299999999999</v>
      </c>
      <c r="AG117" s="71">
        <v>10500</v>
      </c>
      <c r="AH117" s="71">
        <v>94600</v>
      </c>
      <c r="AI117" s="71"/>
      <c r="AJ117" s="71"/>
      <c r="AK117" s="71">
        <v>50</v>
      </c>
      <c r="AL117" s="71">
        <v>50</v>
      </c>
      <c r="AM117" s="71">
        <v>1</v>
      </c>
      <c r="AN117" s="71"/>
      <c r="AO117" s="71"/>
      <c r="AP117" s="71"/>
      <c r="AQ117" s="71"/>
      <c r="AR117" s="71"/>
      <c r="AS117" s="71"/>
      <c r="AT117" s="71" t="s">
        <v>205</v>
      </c>
      <c r="AU117" s="71"/>
      <c r="AV117" s="71" t="s">
        <v>209</v>
      </c>
      <c r="AW117" s="71"/>
      <c r="AX117" s="71"/>
      <c r="AY117" s="71"/>
      <c r="AZ117" s="71"/>
      <c r="BA117" s="71"/>
      <c r="BB117" s="71"/>
      <c r="BC117" s="71">
        <v>32</v>
      </c>
      <c r="BD117" s="71">
        <v>634480</v>
      </c>
      <c r="BE117" s="71">
        <v>22000</v>
      </c>
      <c r="BF117" s="71">
        <v>1</v>
      </c>
      <c r="BG117" s="71"/>
      <c r="BH117" s="71"/>
      <c r="BI117" s="71">
        <v>31</v>
      </c>
      <c r="BJ117" s="71">
        <v>42500</v>
      </c>
      <c r="BK117" s="71">
        <v>36.575299999999999</v>
      </c>
      <c r="BL117" s="71">
        <v>52100</v>
      </c>
    </row>
    <row r="118" spans="1:64" s="72" customFormat="1" x14ac:dyDescent="0.35">
      <c r="A118" s="69">
        <v>102014</v>
      </c>
      <c r="B118" s="71" t="s">
        <v>486</v>
      </c>
      <c r="C118" s="71">
        <v>1</v>
      </c>
      <c r="D118" s="71">
        <v>1</v>
      </c>
      <c r="E118" s="71">
        <v>0</v>
      </c>
      <c r="F118" s="71"/>
      <c r="G118" s="71"/>
      <c r="H118" s="71" t="s">
        <v>487</v>
      </c>
      <c r="I118" s="71" t="s">
        <v>440</v>
      </c>
      <c r="J118" s="71">
        <v>43.616</v>
      </c>
      <c r="K118" s="71">
        <v>-79.617000000000004</v>
      </c>
      <c r="L118" s="71" t="s">
        <v>202</v>
      </c>
      <c r="M118" s="71">
        <v>2006</v>
      </c>
      <c r="N118" s="71"/>
      <c r="O118" s="71"/>
      <c r="P118" s="71">
        <v>488</v>
      </c>
      <c r="Q118" s="71"/>
      <c r="R118" s="71"/>
      <c r="S118" s="71"/>
      <c r="T118" s="71"/>
      <c r="U118" s="71"/>
      <c r="V118" s="71"/>
      <c r="W118" s="71"/>
      <c r="X118" s="71"/>
      <c r="Y118" s="71"/>
      <c r="Z118" s="71"/>
      <c r="AA118" s="71"/>
      <c r="AB118" s="71" t="s">
        <v>488</v>
      </c>
      <c r="AC118" s="71" t="s">
        <v>489</v>
      </c>
      <c r="AD118" s="71"/>
      <c r="AE118" s="71"/>
      <c r="AF118" s="71"/>
      <c r="AG118" s="71"/>
      <c r="AH118" s="71"/>
      <c r="AI118" s="71"/>
      <c r="AJ118" s="71"/>
      <c r="AK118" s="71"/>
      <c r="AL118" s="71"/>
      <c r="AM118" s="71"/>
      <c r="AN118" s="71"/>
      <c r="AO118" s="71"/>
      <c r="AP118" s="71"/>
      <c r="AQ118" s="71"/>
      <c r="AR118" s="71"/>
      <c r="AS118" s="71"/>
      <c r="AT118" s="71"/>
      <c r="AU118" s="71"/>
      <c r="AV118" s="71"/>
      <c r="AW118" s="71"/>
      <c r="AX118" s="71"/>
      <c r="AY118" s="71"/>
      <c r="AZ118" s="71"/>
      <c r="BA118" s="71"/>
      <c r="BB118" s="71"/>
      <c r="BC118" s="71"/>
      <c r="BD118" s="71"/>
      <c r="BE118" s="71"/>
      <c r="BF118" s="71"/>
      <c r="BG118" s="71"/>
      <c r="BH118" s="71"/>
      <c r="BI118" s="71"/>
      <c r="BJ118" s="71"/>
      <c r="BK118" s="71"/>
      <c r="BL118" s="71"/>
    </row>
    <row r="119" spans="1:64" s="72" customFormat="1" x14ac:dyDescent="0.35">
      <c r="A119" s="69">
        <v>102144</v>
      </c>
      <c r="B119" s="71" t="s">
        <v>490</v>
      </c>
      <c r="C119" s="71">
        <v>0</v>
      </c>
      <c r="D119" s="71">
        <v>1</v>
      </c>
      <c r="E119" s="71">
        <v>0</v>
      </c>
      <c r="F119" s="71" t="s">
        <v>491</v>
      </c>
      <c r="G119" s="71"/>
      <c r="H119" s="71" t="s">
        <v>492</v>
      </c>
      <c r="I119" s="71" t="s">
        <v>440</v>
      </c>
      <c r="J119" s="71">
        <v>45.335000000000001</v>
      </c>
      <c r="K119" s="71">
        <v>-75.724000000000004</v>
      </c>
      <c r="L119" s="71" t="s">
        <v>202</v>
      </c>
      <c r="M119" s="71">
        <v>1970</v>
      </c>
      <c r="N119" s="71"/>
      <c r="O119" s="71">
        <v>2014</v>
      </c>
      <c r="P119" s="71"/>
      <c r="Q119" s="71"/>
      <c r="R119" s="71"/>
      <c r="S119" s="71" t="s">
        <v>203</v>
      </c>
      <c r="T119" s="71"/>
      <c r="U119" s="71"/>
      <c r="V119" s="71"/>
      <c r="W119" s="71"/>
      <c r="X119" s="71"/>
      <c r="Y119" s="71">
        <v>1</v>
      </c>
      <c r="Z119" s="71"/>
      <c r="AA119" s="71"/>
      <c r="AB119" s="71" t="s">
        <v>204</v>
      </c>
      <c r="AC119" s="71"/>
      <c r="AD119" s="71"/>
      <c r="AE119" s="71"/>
      <c r="AF119" s="71">
        <v>11.254019999999999</v>
      </c>
      <c r="AG119" s="71"/>
      <c r="AH119" s="71">
        <v>12551.94</v>
      </c>
      <c r="AI119" s="71"/>
      <c r="AJ119" s="71"/>
      <c r="AK119" s="71"/>
      <c r="AL119" s="71"/>
      <c r="AM119" s="71"/>
      <c r="AN119" s="71"/>
      <c r="AO119" s="71"/>
      <c r="AP119" s="71"/>
      <c r="AQ119" s="71"/>
      <c r="AR119" s="71"/>
      <c r="AS119" s="71"/>
      <c r="AT119" s="71" t="s">
        <v>205</v>
      </c>
      <c r="AU119" s="71"/>
      <c r="AV119" s="71" t="s">
        <v>209</v>
      </c>
      <c r="AW119" s="71"/>
      <c r="AX119" s="71"/>
      <c r="AY119" s="71"/>
      <c r="AZ119" s="71"/>
      <c r="BA119" s="71"/>
      <c r="BB119" s="71"/>
      <c r="BC119" s="71">
        <v>6</v>
      </c>
      <c r="BD119" s="71">
        <v>67460.800000000003</v>
      </c>
      <c r="BE119" s="71">
        <v>182.87100000000001</v>
      </c>
      <c r="BF119" s="71">
        <v>0</v>
      </c>
      <c r="BG119" s="71">
        <v>0.35169</v>
      </c>
      <c r="BH119" s="71">
        <v>1346.11</v>
      </c>
      <c r="BI119" s="71">
        <v>7.0337899999999998</v>
      </c>
      <c r="BJ119" s="71">
        <v>9733.61</v>
      </c>
      <c r="BK119" s="71">
        <v>3.8685399999999999</v>
      </c>
      <c r="BL119" s="71">
        <v>1472.22</v>
      </c>
    </row>
    <row r="120" spans="1:64" s="72" customFormat="1" x14ac:dyDescent="0.35">
      <c r="A120" s="69">
        <v>102249</v>
      </c>
      <c r="B120" s="71" t="s">
        <v>493</v>
      </c>
      <c r="C120" s="71">
        <v>1</v>
      </c>
      <c r="D120" s="71">
        <v>1</v>
      </c>
      <c r="E120" s="71">
        <v>0</v>
      </c>
      <c r="F120" s="71"/>
      <c r="G120" s="71"/>
      <c r="H120" s="71" t="s">
        <v>494</v>
      </c>
      <c r="I120" s="71" t="s">
        <v>440</v>
      </c>
      <c r="J120" s="71">
        <v>43.897999999999996</v>
      </c>
      <c r="K120" s="71">
        <v>-78.864999999999995</v>
      </c>
      <c r="L120" s="71" t="s">
        <v>202</v>
      </c>
      <c r="M120" s="71">
        <v>2008</v>
      </c>
      <c r="N120" s="71"/>
      <c r="O120" s="71"/>
      <c r="P120" s="71">
        <v>611</v>
      </c>
      <c r="Q120" s="71"/>
      <c r="R120" s="71"/>
      <c r="S120" s="71"/>
      <c r="T120" s="71"/>
      <c r="U120" s="71"/>
      <c r="V120" s="71"/>
      <c r="W120" s="71"/>
      <c r="X120" s="71"/>
      <c r="Y120" s="71"/>
      <c r="Z120" s="71"/>
      <c r="AA120" s="71"/>
      <c r="AB120" s="71" t="s">
        <v>495</v>
      </c>
      <c r="AC120" s="71" t="s">
        <v>496</v>
      </c>
      <c r="AD120" s="71">
        <v>1</v>
      </c>
      <c r="AE120" s="71">
        <v>2.2999999999999998</v>
      </c>
      <c r="AF120" s="71"/>
      <c r="AG120" s="71"/>
      <c r="AH120" s="71"/>
      <c r="AI120" s="71"/>
      <c r="AJ120" s="71"/>
      <c r="AK120" s="71"/>
      <c r="AL120" s="71"/>
      <c r="AM120" s="71"/>
      <c r="AN120" s="71"/>
      <c r="AO120" s="71"/>
      <c r="AP120" s="71"/>
      <c r="AQ120" s="71"/>
      <c r="AR120" s="71"/>
      <c r="AS120" s="71"/>
      <c r="AT120" s="71" t="s">
        <v>205</v>
      </c>
      <c r="AU120" s="71"/>
      <c r="AV120" s="71"/>
      <c r="AW120" s="71"/>
      <c r="AX120" s="71"/>
      <c r="AY120" s="71"/>
      <c r="AZ120" s="71"/>
      <c r="BA120" s="71"/>
      <c r="BB120" s="71"/>
      <c r="BC120" s="71"/>
      <c r="BD120" s="71"/>
      <c r="BE120" s="71"/>
      <c r="BF120" s="71"/>
      <c r="BG120" s="71"/>
      <c r="BH120" s="71"/>
      <c r="BI120" s="71"/>
      <c r="BJ120" s="71"/>
      <c r="BK120" s="71"/>
      <c r="BL120" s="71"/>
    </row>
    <row r="121" spans="1:64" s="72" customFormat="1" x14ac:dyDescent="0.35">
      <c r="A121" s="69">
        <v>102271</v>
      </c>
      <c r="B121" s="71" t="s">
        <v>497</v>
      </c>
      <c r="C121" s="71">
        <v>0</v>
      </c>
      <c r="D121" s="71">
        <v>1</v>
      </c>
      <c r="E121" s="71">
        <v>0</v>
      </c>
      <c r="F121" s="71"/>
      <c r="G121" s="71"/>
      <c r="H121" s="71" t="s">
        <v>498</v>
      </c>
      <c r="I121" s="71" t="s">
        <v>440</v>
      </c>
      <c r="J121" s="71">
        <v>45.436999999999998</v>
      </c>
      <c r="K121" s="71">
        <v>-75.682000000000002</v>
      </c>
      <c r="L121" s="71" t="s">
        <v>202</v>
      </c>
      <c r="M121" s="71"/>
      <c r="N121" s="71"/>
      <c r="O121" s="71"/>
      <c r="P121" s="71"/>
      <c r="Q121" s="71"/>
      <c r="R121" s="71"/>
      <c r="S121" s="71"/>
      <c r="T121" s="71"/>
      <c r="U121" s="71"/>
      <c r="V121" s="71"/>
      <c r="W121" s="71"/>
      <c r="X121" s="71"/>
      <c r="Y121" s="71"/>
      <c r="Z121" s="71"/>
      <c r="AA121" s="71"/>
      <c r="AB121" s="71"/>
      <c r="AC121" s="71"/>
      <c r="AD121" s="71"/>
      <c r="AE121" s="71"/>
      <c r="AF121" s="71"/>
      <c r="AG121" s="71"/>
      <c r="AH121" s="71"/>
      <c r="AI121" s="71"/>
      <c r="AJ121" s="71"/>
      <c r="AK121" s="71"/>
      <c r="AL121" s="71"/>
      <c r="AM121" s="71"/>
      <c r="AN121" s="71"/>
      <c r="AO121" s="71"/>
      <c r="AP121" s="71"/>
      <c r="AQ121" s="71"/>
      <c r="AR121" s="71"/>
      <c r="AS121" s="71"/>
      <c r="AT121" s="71"/>
      <c r="AU121" s="71"/>
      <c r="AV121" s="71"/>
      <c r="AW121" s="71"/>
      <c r="AX121" s="71"/>
      <c r="AY121" s="71"/>
      <c r="AZ121" s="71"/>
      <c r="BA121" s="71"/>
      <c r="BB121" s="71"/>
      <c r="BC121" s="71"/>
      <c r="BD121" s="71"/>
      <c r="BE121" s="71"/>
      <c r="BF121" s="71"/>
      <c r="BG121" s="71"/>
      <c r="BH121" s="71"/>
      <c r="BI121" s="71"/>
      <c r="BJ121" s="71"/>
      <c r="BK121" s="71"/>
      <c r="BL121" s="71"/>
    </row>
    <row r="122" spans="1:64" s="72" customFormat="1" x14ac:dyDescent="0.35">
      <c r="A122" s="69">
        <v>102277</v>
      </c>
      <c r="B122" s="71" t="s">
        <v>499</v>
      </c>
      <c r="C122" s="71">
        <v>0</v>
      </c>
      <c r="D122" s="71">
        <v>1</v>
      </c>
      <c r="E122" s="71">
        <v>0</v>
      </c>
      <c r="F122" s="71" t="s">
        <v>500</v>
      </c>
      <c r="G122" s="71"/>
      <c r="H122" s="71" t="s">
        <v>498</v>
      </c>
      <c r="I122" s="71" t="s">
        <v>440</v>
      </c>
      <c r="J122" s="71">
        <v>45.442999999999998</v>
      </c>
      <c r="K122" s="71">
        <v>-75.676000000000002</v>
      </c>
      <c r="L122" s="71" t="s">
        <v>202</v>
      </c>
      <c r="M122" s="71">
        <v>1910</v>
      </c>
      <c r="N122" s="71"/>
      <c r="O122" s="71">
        <v>2014</v>
      </c>
      <c r="P122" s="71"/>
      <c r="Q122" s="71"/>
      <c r="R122" s="71"/>
      <c r="S122" s="71" t="s">
        <v>203</v>
      </c>
      <c r="T122" s="71"/>
      <c r="U122" s="71">
        <v>1</v>
      </c>
      <c r="V122" s="71">
        <v>1</v>
      </c>
      <c r="W122" s="71"/>
      <c r="X122" s="71">
        <v>1</v>
      </c>
      <c r="Y122" s="71"/>
      <c r="Z122" s="71"/>
      <c r="AA122" s="71">
        <v>1</v>
      </c>
      <c r="AB122" s="71" t="s">
        <v>220</v>
      </c>
      <c r="AC122" s="71"/>
      <c r="AD122" s="71"/>
      <c r="AE122" s="71"/>
      <c r="AF122" s="71">
        <v>297</v>
      </c>
      <c r="AG122" s="71"/>
      <c r="AH122" s="71">
        <v>196994</v>
      </c>
      <c r="AI122" s="71"/>
      <c r="AJ122" s="71"/>
      <c r="AK122" s="71"/>
      <c r="AL122" s="71"/>
      <c r="AM122" s="71"/>
      <c r="AN122" s="71"/>
      <c r="AO122" s="71"/>
      <c r="AP122" s="71"/>
      <c r="AQ122" s="71"/>
      <c r="AR122" s="71"/>
      <c r="AS122" s="71"/>
      <c r="AT122" s="71" t="s">
        <v>205</v>
      </c>
      <c r="AU122" s="71">
        <v>809804.48</v>
      </c>
      <c r="AV122" s="71" t="s">
        <v>209</v>
      </c>
      <c r="AW122" s="71">
        <v>84669.354000000007</v>
      </c>
      <c r="AX122" s="71"/>
      <c r="AY122" s="71"/>
      <c r="AZ122" s="71"/>
      <c r="BA122" s="71"/>
      <c r="BB122" s="71"/>
      <c r="BC122" s="71"/>
      <c r="BD122" s="71"/>
      <c r="BE122" s="71"/>
      <c r="BF122" s="71"/>
      <c r="BG122" s="71"/>
      <c r="BH122" s="71"/>
      <c r="BI122" s="71"/>
      <c r="BJ122" s="71"/>
      <c r="BK122" s="71"/>
      <c r="BL122" s="71"/>
    </row>
    <row r="123" spans="1:64" s="72" customFormat="1" x14ac:dyDescent="0.35">
      <c r="A123" s="69">
        <v>102278</v>
      </c>
      <c r="B123" s="71" t="s">
        <v>501</v>
      </c>
      <c r="C123" s="71">
        <v>0</v>
      </c>
      <c r="D123" s="71">
        <v>1</v>
      </c>
      <c r="E123" s="71">
        <v>0</v>
      </c>
      <c r="F123" s="71" t="s">
        <v>500</v>
      </c>
      <c r="G123" s="71"/>
      <c r="H123" s="71" t="s">
        <v>498</v>
      </c>
      <c r="I123" s="71" t="s">
        <v>440</v>
      </c>
      <c r="J123" s="71">
        <v>45.443999999999996</v>
      </c>
      <c r="K123" s="71">
        <v>-75.674999999999997</v>
      </c>
      <c r="L123" s="71" t="s">
        <v>202</v>
      </c>
      <c r="M123" s="71">
        <v>1950</v>
      </c>
      <c r="N123" s="71"/>
      <c r="O123" s="71">
        <v>2014</v>
      </c>
      <c r="P123" s="71"/>
      <c r="Q123" s="71"/>
      <c r="R123" s="71"/>
      <c r="S123" s="71" t="s">
        <v>203</v>
      </c>
      <c r="T123" s="71">
        <v>1</v>
      </c>
      <c r="U123" s="71"/>
      <c r="V123" s="71">
        <v>1</v>
      </c>
      <c r="W123" s="71"/>
      <c r="X123" s="71">
        <v>1</v>
      </c>
      <c r="Y123" s="71"/>
      <c r="Z123" s="71"/>
      <c r="AA123" s="71"/>
      <c r="AB123" s="71" t="s">
        <v>220</v>
      </c>
      <c r="AC123" s="71"/>
      <c r="AD123" s="71"/>
      <c r="AE123" s="71"/>
      <c r="AF123" s="71">
        <v>64.400000000000006</v>
      </c>
      <c r="AG123" s="71"/>
      <c r="AH123" s="71">
        <v>45085</v>
      </c>
      <c r="AI123" s="71"/>
      <c r="AJ123" s="71"/>
      <c r="AK123" s="71"/>
      <c r="AL123" s="71"/>
      <c r="AM123" s="71"/>
      <c r="AN123" s="71"/>
      <c r="AO123" s="71"/>
      <c r="AP123" s="71"/>
      <c r="AQ123" s="71"/>
      <c r="AR123" s="71"/>
      <c r="AS123" s="71"/>
      <c r="AT123" s="71" t="s">
        <v>205</v>
      </c>
      <c r="AU123" s="71">
        <v>136076.24</v>
      </c>
      <c r="AV123" s="71" t="s">
        <v>209</v>
      </c>
      <c r="AW123" s="71">
        <v>20534.400000000001</v>
      </c>
      <c r="AX123" s="71"/>
      <c r="AY123" s="71"/>
      <c r="AZ123" s="71"/>
      <c r="BA123" s="71"/>
      <c r="BB123" s="71"/>
      <c r="BC123" s="71">
        <v>11</v>
      </c>
      <c r="BD123" s="71">
        <v>221834</v>
      </c>
      <c r="BE123" s="71">
        <v>2400</v>
      </c>
      <c r="BF123" s="71">
        <v>1</v>
      </c>
      <c r="BG123" s="71"/>
      <c r="BH123" s="71"/>
      <c r="BI123" s="71">
        <v>46.9</v>
      </c>
      <c r="BJ123" s="71">
        <v>19877</v>
      </c>
      <c r="BK123" s="71">
        <v>17.5</v>
      </c>
      <c r="BL123" s="71">
        <v>25208</v>
      </c>
    </row>
    <row r="124" spans="1:64" s="72" customFormat="1" x14ac:dyDescent="0.35">
      <c r="A124" s="69">
        <v>102296</v>
      </c>
      <c r="B124" s="71" t="s">
        <v>502</v>
      </c>
      <c r="C124" s="71">
        <v>0</v>
      </c>
      <c r="D124" s="71">
        <v>1</v>
      </c>
      <c r="E124" s="71">
        <v>0</v>
      </c>
      <c r="F124" s="71"/>
      <c r="G124" s="71"/>
      <c r="H124" s="71" t="s">
        <v>498</v>
      </c>
      <c r="I124" s="71" t="s">
        <v>440</v>
      </c>
      <c r="J124" s="71">
        <v>45.461999999999996</v>
      </c>
      <c r="K124" s="71">
        <v>-75.656999999999996</v>
      </c>
      <c r="L124" s="71" t="s">
        <v>202</v>
      </c>
      <c r="M124" s="71"/>
      <c r="N124" s="71"/>
      <c r="O124" s="71"/>
      <c r="P124" s="71"/>
      <c r="Q124" s="71"/>
      <c r="R124" s="71"/>
      <c r="S124" s="71"/>
      <c r="T124" s="71"/>
      <c r="U124" s="71"/>
      <c r="V124" s="71"/>
      <c r="W124" s="71"/>
      <c r="X124" s="71"/>
      <c r="Y124" s="71"/>
      <c r="Z124" s="71"/>
      <c r="AA124" s="71"/>
      <c r="AB124" s="71"/>
      <c r="AC124" s="71"/>
      <c r="AD124" s="71"/>
      <c r="AE124" s="71"/>
      <c r="AF124" s="71"/>
      <c r="AG124" s="71"/>
      <c r="AH124" s="71"/>
      <c r="AI124" s="71"/>
      <c r="AJ124" s="71"/>
      <c r="AK124" s="71"/>
      <c r="AL124" s="71"/>
      <c r="AM124" s="71"/>
      <c r="AN124" s="71"/>
      <c r="AO124" s="71"/>
      <c r="AP124" s="71"/>
      <c r="AQ124" s="71"/>
      <c r="AR124" s="71"/>
      <c r="AS124" s="71"/>
      <c r="AT124" s="71"/>
      <c r="AU124" s="71"/>
      <c r="AV124" s="71"/>
      <c r="AW124" s="71"/>
      <c r="AX124" s="71"/>
      <c r="AY124" s="71"/>
      <c r="AZ124" s="71"/>
      <c r="BA124" s="71"/>
      <c r="BB124" s="71"/>
      <c r="BC124" s="71"/>
      <c r="BD124" s="71"/>
      <c r="BE124" s="71"/>
      <c r="BF124" s="71"/>
      <c r="BG124" s="71"/>
      <c r="BH124" s="71"/>
      <c r="BI124" s="71"/>
      <c r="BJ124" s="71"/>
      <c r="BK124" s="71"/>
      <c r="BL124" s="71"/>
    </row>
    <row r="125" spans="1:64" s="72" customFormat="1" x14ac:dyDescent="0.35">
      <c r="A125" s="69">
        <v>102306</v>
      </c>
      <c r="B125" s="71" t="s">
        <v>503</v>
      </c>
      <c r="C125" s="71">
        <v>0</v>
      </c>
      <c r="D125" s="71">
        <v>1</v>
      </c>
      <c r="E125" s="71">
        <v>0</v>
      </c>
      <c r="F125" s="71" t="s">
        <v>243</v>
      </c>
      <c r="G125" s="71"/>
      <c r="H125" s="71" t="s">
        <v>498</v>
      </c>
      <c r="I125" s="71" t="s">
        <v>440</v>
      </c>
      <c r="J125" s="71">
        <v>45.471999999999994</v>
      </c>
      <c r="K125" s="71">
        <v>-75.647000000000006</v>
      </c>
      <c r="L125" s="71" t="s">
        <v>202</v>
      </c>
      <c r="M125" s="71">
        <v>1910</v>
      </c>
      <c r="N125" s="71"/>
      <c r="O125" s="71">
        <v>2014</v>
      </c>
      <c r="P125" s="71"/>
      <c r="Q125" s="71"/>
      <c r="R125" s="71"/>
      <c r="S125" s="71" t="s">
        <v>203</v>
      </c>
      <c r="T125" s="71"/>
      <c r="U125" s="71">
        <v>1</v>
      </c>
      <c r="V125" s="71">
        <v>1</v>
      </c>
      <c r="W125" s="71"/>
      <c r="X125" s="71"/>
      <c r="Y125" s="71"/>
      <c r="Z125" s="71"/>
      <c r="AA125" s="71"/>
      <c r="AB125" s="71" t="s">
        <v>204</v>
      </c>
      <c r="AC125" s="71"/>
      <c r="AD125" s="71"/>
      <c r="AE125" s="71"/>
      <c r="AF125" s="71">
        <v>467</v>
      </c>
      <c r="AG125" s="71"/>
      <c r="AH125" s="71">
        <v>535927</v>
      </c>
      <c r="AI125" s="71"/>
      <c r="AJ125" s="71"/>
      <c r="AK125" s="71"/>
      <c r="AL125" s="71"/>
      <c r="AM125" s="71"/>
      <c r="AN125" s="71"/>
      <c r="AO125" s="71"/>
      <c r="AP125" s="71"/>
      <c r="AQ125" s="71"/>
      <c r="AR125" s="71"/>
      <c r="AS125" s="71"/>
      <c r="AT125" s="71" t="s">
        <v>205</v>
      </c>
      <c r="AU125" s="71"/>
      <c r="AV125" s="71"/>
      <c r="AW125" s="71"/>
      <c r="AX125" s="71"/>
      <c r="AY125" s="71"/>
      <c r="AZ125" s="71"/>
      <c r="BA125" s="71"/>
      <c r="BB125" s="71"/>
      <c r="BC125" s="71">
        <v>85</v>
      </c>
      <c r="BD125" s="71">
        <v>2100000</v>
      </c>
      <c r="BE125" s="71">
        <v>15000</v>
      </c>
      <c r="BF125" s="71">
        <v>1</v>
      </c>
      <c r="BG125" s="71">
        <v>295</v>
      </c>
      <c r="BH125" s="71">
        <v>362694</v>
      </c>
      <c r="BI125" s="71"/>
      <c r="BJ125" s="71"/>
      <c r="BK125" s="71">
        <v>172</v>
      </c>
      <c r="BL125" s="71">
        <v>173233</v>
      </c>
    </row>
    <row r="126" spans="1:64" s="72" customFormat="1" x14ac:dyDescent="0.35">
      <c r="A126" s="69">
        <v>102309</v>
      </c>
      <c r="B126" s="71" t="s">
        <v>504</v>
      </c>
      <c r="C126" s="71">
        <v>0</v>
      </c>
      <c r="D126" s="71">
        <v>1</v>
      </c>
      <c r="E126" s="71">
        <v>0</v>
      </c>
      <c r="F126" s="71" t="s">
        <v>243</v>
      </c>
      <c r="G126" s="71"/>
      <c r="H126" s="71" t="s">
        <v>498</v>
      </c>
      <c r="I126" s="71" t="s">
        <v>440</v>
      </c>
      <c r="J126" s="71">
        <v>45.474999999999994</v>
      </c>
      <c r="K126" s="71">
        <v>-75.644000000000005</v>
      </c>
      <c r="L126" s="71" t="s">
        <v>202</v>
      </c>
      <c r="M126" s="71">
        <v>1970</v>
      </c>
      <c r="N126" s="71"/>
      <c r="O126" s="71">
        <v>2014</v>
      </c>
      <c r="P126" s="71"/>
      <c r="Q126" s="71"/>
      <c r="R126" s="71"/>
      <c r="S126" s="71" t="s">
        <v>203</v>
      </c>
      <c r="T126" s="71"/>
      <c r="U126" s="71"/>
      <c r="V126" s="71"/>
      <c r="W126" s="71"/>
      <c r="X126" s="71">
        <v>1</v>
      </c>
      <c r="Y126" s="71"/>
      <c r="Z126" s="71"/>
      <c r="AA126" s="71"/>
      <c r="AB126" s="71" t="s">
        <v>204</v>
      </c>
      <c r="AC126" s="71"/>
      <c r="AD126" s="71"/>
      <c r="AE126" s="71"/>
      <c r="AF126" s="71">
        <v>21.6</v>
      </c>
      <c r="AG126" s="71"/>
      <c r="AH126" s="71">
        <v>17970</v>
      </c>
      <c r="AI126" s="71"/>
      <c r="AJ126" s="71"/>
      <c r="AK126" s="71"/>
      <c r="AL126" s="71"/>
      <c r="AM126" s="71"/>
      <c r="AN126" s="71"/>
      <c r="AO126" s="71"/>
      <c r="AP126" s="71"/>
      <c r="AQ126" s="71"/>
      <c r="AR126" s="71"/>
      <c r="AS126" s="71"/>
      <c r="AT126" s="71" t="s">
        <v>205</v>
      </c>
      <c r="AU126" s="71"/>
      <c r="AV126" s="71"/>
      <c r="AW126" s="71"/>
      <c r="AX126" s="71"/>
      <c r="AY126" s="71"/>
      <c r="AZ126" s="71"/>
      <c r="BA126" s="71"/>
      <c r="BB126" s="71"/>
      <c r="BC126" s="71">
        <v>4</v>
      </c>
      <c r="BD126" s="71">
        <v>75900</v>
      </c>
      <c r="BE126" s="71">
        <v>620</v>
      </c>
      <c r="BF126" s="71">
        <v>1</v>
      </c>
      <c r="BG126" s="71">
        <v>15.6</v>
      </c>
      <c r="BH126" s="71">
        <v>12160</v>
      </c>
      <c r="BI126" s="71"/>
      <c r="BJ126" s="71"/>
      <c r="BK126" s="71">
        <v>6</v>
      </c>
      <c r="BL126" s="71">
        <v>5810</v>
      </c>
    </row>
    <row r="127" spans="1:64" s="72" customFormat="1" x14ac:dyDescent="0.35">
      <c r="A127" s="69">
        <v>102310</v>
      </c>
      <c r="B127" s="71" t="s">
        <v>505</v>
      </c>
      <c r="C127" s="71">
        <v>0</v>
      </c>
      <c r="D127" s="71">
        <v>1</v>
      </c>
      <c r="E127" s="71">
        <v>0</v>
      </c>
      <c r="F127" s="71" t="s">
        <v>506</v>
      </c>
      <c r="G127" s="71"/>
      <c r="H127" s="71" t="s">
        <v>498</v>
      </c>
      <c r="I127" s="71" t="s">
        <v>440</v>
      </c>
      <c r="J127" s="71">
        <v>45.475999999999999</v>
      </c>
      <c r="K127" s="71">
        <v>-75.643000000000001</v>
      </c>
      <c r="L127" s="71" t="s">
        <v>202</v>
      </c>
      <c r="M127" s="71">
        <v>1972</v>
      </c>
      <c r="N127" s="71"/>
      <c r="O127" s="71">
        <v>2014</v>
      </c>
      <c r="P127" s="71"/>
      <c r="Q127" s="71"/>
      <c r="R127" s="71"/>
      <c r="S127" s="71" t="s">
        <v>203</v>
      </c>
      <c r="T127" s="71"/>
      <c r="U127" s="71">
        <v>1</v>
      </c>
      <c r="V127" s="71"/>
      <c r="W127" s="71">
        <v>1</v>
      </c>
      <c r="X127" s="71">
        <v>1</v>
      </c>
      <c r="Y127" s="71"/>
      <c r="Z127" s="71"/>
      <c r="AA127" s="71"/>
      <c r="AB127" s="71" t="s">
        <v>220</v>
      </c>
      <c r="AC127" s="71"/>
      <c r="AD127" s="71"/>
      <c r="AE127" s="71"/>
      <c r="AF127" s="71"/>
      <c r="AG127" s="71"/>
      <c r="AH127" s="71"/>
      <c r="AI127" s="71"/>
      <c r="AJ127" s="71"/>
      <c r="AK127" s="71"/>
      <c r="AL127" s="71"/>
      <c r="AM127" s="71"/>
      <c r="AN127" s="71"/>
      <c r="AO127" s="71"/>
      <c r="AP127" s="71"/>
      <c r="AQ127" s="71"/>
      <c r="AR127" s="71"/>
      <c r="AS127" s="71"/>
      <c r="AT127" s="71"/>
      <c r="AU127" s="71"/>
      <c r="AV127" s="71"/>
      <c r="AW127" s="71"/>
      <c r="AX127" s="71"/>
      <c r="AY127" s="71"/>
      <c r="AZ127" s="71"/>
      <c r="BA127" s="71"/>
      <c r="BB127" s="71"/>
      <c r="BC127" s="71"/>
      <c r="BD127" s="71"/>
      <c r="BE127" s="71"/>
      <c r="BF127" s="71"/>
      <c r="BG127" s="71"/>
      <c r="BH127" s="71"/>
      <c r="BI127" s="71"/>
      <c r="BJ127" s="71"/>
      <c r="BK127" s="71"/>
      <c r="BL127" s="71"/>
    </row>
    <row r="128" spans="1:64" s="72" customFormat="1" x14ac:dyDescent="0.35">
      <c r="A128" s="69">
        <v>102324</v>
      </c>
      <c r="B128" s="71" t="s">
        <v>507</v>
      </c>
      <c r="C128" s="71">
        <v>1</v>
      </c>
      <c r="D128" s="71">
        <v>1</v>
      </c>
      <c r="E128" s="71">
        <v>0</v>
      </c>
      <c r="F128" s="71"/>
      <c r="G128" s="71"/>
      <c r="H128" s="71" t="s">
        <v>498</v>
      </c>
      <c r="I128" s="71" t="s">
        <v>440</v>
      </c>
      <c r="J128" s="71">
        <v>45.489999999999995</v>
      </c>
      <c r="K128" s="71">
        <v>-75.629000000000005</v>
      </c>
      <c r="L128" s="71" t="s">
        <v>202</v>
      </c>
      <c r="M128" s="71">
        <v>1992</v>
      </c>
      <c r="N128" s="71"/>
      <c r="O128" s="71"/>
      <c r="P128" s="71">
        <v>2211</v>
      </c>
      <c r="Q128" s="71"/>
      <c r="R128" s="71"/>
      <c r="S128" s="71"/>
      <c r="T128" s="71"/>
      <c r="U128" s="71"/>
      <c r="V128" s="71"/>
      <c r="W128" s="71"/>
      <c r="X128" s="71"/>
      <c r="Y128" s="71"/>
      <c r="Z128" s="71"/>
      <c r="AA128" s="71"/>
      <c r="AB128" s="71" t="s">
        <v>508</v>
      </c>
      <c r="AC128" s="71" t="s">
        <v>509</v>
      </c>
      <c r="AD128" s="71"/>
      <c r="AE128" s="71"/>
      <c r="AF128" s="71"/>
      <c r="AG128" s="71"/>
      <c r="AH128" s="71"/>
      <c r="AI128" s="71"/>
      <c r="AJ128" s="71"/>
      <c r="AK128" s="71"/>
      <c r="AL128" s="71"/>
      <c r="AM128" s="71"/>
      <c r="AN128" s="71"/>
      <c r="AO128" s="71"/>
      <c r="AP128" s="71"/>
      <c r="AQ128" s="71"/>
      <c r="AR128" s="71"/>
      <c r="AS128" s="71"/>
      <c r="AT128" s="71" t="s">
        <v>205</v>
      </c>
      <c r="AU128" s="71"/>
      <c r="AV128" s="71"/>
      <c r="AW128" s="71"/>
      <c r="AX128" s="71"/>
      <c r="AY128" s="71"/>
      <c r="AZ128" s="71"/>
      <c r="BA128" s="71"/>
      <c r="BB128" s="71"/>
      <c r="BC128" s="71"/>
      <c r="BD128" s="71"/>
      <c r="BE128" s="71"/>
      <c r="BF128" s="71"/>
      <c r="BG128" s="71"/>
      <c r="BH128" s="71"/>
      <c r="BI128" s="71"/>
      <c r="BJ128" s="71"/>
      <c r="BK128" s="71"/>
      <c r="BL128" s="71"/>
    </row>
    <row r="129" spans="1:64" s="72" customFormat="1" x14ac:dyDescent="0.35">
      <c r="A129" s="69">
        <v>102325</v>
      </c>
      <c r="B129" s="71" t="s">
        <v>510</v>
      </c>
      <c r="C129" s="71">
        <v>0</v>
      </c>
      <c r="D129" s="71">
        <v>1</v>
      </c>
      <c r="E129" s="71">
        <v>0</v>
      </c>
      <c r="F129" s="71" t="s">
        <v>500</v>
      </c>
      <c r="G129" s="71"/>
      <c r="H129" s="71" t="s">
        <v>498</v>
      </c>
      <c r="I129" s="71" t="s">
        <v>440</v>
      </c>
      <c r="J129" s="71">
        <v>45.491</v>
      </c>
      <c r="K129" s="71">
        <v>-75.628</v>
      </c>
      <c r="L129" s="71" t="s">
        <v>202</v>
      </c>
      <c r="M129" s="71">
        <v>1950</v>
      </c>
      <c r="N129" s="71"/>
      <c r="O129" s="71">
        <v>2014</v>
      </c>
      <c r="P129" s="71"/>
      <c r="Q129" s="71"/>
      <c r="R129" s="71"/>
      <c r="S129" s="71" t="s">
        <v>203</v>
      </c>
      <c r="T129" s="71"/>
      <c r="U129" s="71"/>
      <c r="V129" s="71">
        <v>1</v>
      </c>
      <c r="W129" s="71"/>
      <c r="X129" s="71">
        <v>1</v>
      </c>
      <c r="Y129" s="71"/>
      <c r="Z129" s="71"/>
      <c r="AA129" s="71"/>
      <c r="AB129" s="71" t="s">
        <v>220</v>
      </c>
      <c r="AC129" s="71"/>
      <c r="AD129" s="71"/>
      <c r="AE129" s="71"/>
      <c r="AF129" s="71">
        <v>134.5</v>
      </c>
      <c r="AG129" s="71"/>
      <c r="AH129" s="71">
        <v>85681</v>
      </c>
      <c r="AI129" s="71"/>
      <c r="AJ129" s="71"/>
      <c r="AK129" s="71"/>
      <c r="AL129" s="71"/>
      <c r="AM129" s="71"/>
      <c r="AN129" s="71"/>
      <c r="AO129" s="71"/>
      <c r="AP129" s="71"/>
      <c r="AQ129" s="71"/>
      <c r="AR129" s="71"/>
      <c r="AS129" s="71"/>
      <c r="AT129" s="71" t="s">
        <v>205</v>
      </c>
      <c r="AU129" s="71">
        <v>336929.87600000005</v>
      </c>
      <c r="AV129" s="71" t="s">
        <v>209</v>
      </c>
      <c r="AW129" s="71">
        <v>25882.92</v>
      </c>
      <c r="AX129" s="71"/>
      <c r="AY129" s="71"/>
      <c r="AZ129" s="71"/>
      <c r="BA129" s="71"/>
      <c r="BB129" s="71"/>
      <c r="BC129" s="71">
        <v>18</v>
      </c>
      <c r="BD129" s="71">
        <v>363146</v>
      </c>
      <c r="BE129" s="71">
        <v>2000</v>
      </c>
      <c r="BF129" s="71">
        <v>1</v>
      </c>
      <c r="BG129" s="71">
        <v>93.8</v>
      </c>
      <c r="BH129" s="71">
        <v>62338</v>
      </c>
      <c r="BI129" s="71"/>
      <c r="BJ129" s="71"/>
      <c r="BK129" s="71">
        <v>40.700000000000003</v>
      </c>
      <c r="BL129" s="71">
        <v>23343</v>
      </c>
    </row>
    <row r="130" spans="1:64" s="72" customFormat="1" x14ac:dyDescent="0.35">
      <c r="A130" s="69">
        <v>102326</v>
      </c>
      <c r="B130" s="71" t="s">
        <v>511</v>
      </c>
      <c r="C130" s="71">
        <v>1</v>
      </c>
      <c r="D130" s="71">
        <v>1</v>
      </c>
      <c r="E130" s="71">
        <v>0</v>
      </c>
      <c r="F130" s="71" t="s">
        <v>512</v>
      </c>
      <c r="G130" s="71"/>
      <c r="H130" s="71" t="s">
        <v>498</v>
      </c>
      <c r="I130" s="71" t="s">
        <v>440</v>
      </c>
      <c r="J130" s="71">
        <v>45.491999999999997</v>
      </c>
      <c r="K130" s="71">
        <v>-75.62700000000001</v>
      </c>
      <c r="L130" s="71" t="s">
        <v>202</v>
      </c>
      <c r="M130" s="71">
        <v>1970</v>
      </c>
      <c r="N130" s="71"/>
      <c r="O130" s="71">
        <v>2014</v>
      </c>
      <c r="P130" s="71">
        <v>6113</v>
      </c>
      <c r="Q130" s="71"/>
      <c r="R130" s="71"/>
      <c r="S130" s="71" t="s">
        <v>203</v>
      </c>
      <c r="T130" s="71">
        <v>1</v>
      </c>
      <c r="U130" s="71"/>
      <c r="V130" s="71"/>
      <c r="W130" s="71"/>
      <c r="X130" s="71"/>
      <c r="Y130" s="71">
        <v>1</v>
      </c>
      <c r="Z130" s="71">
        <v>1</v>
      </c>
      <c r="AA130" s="71"/>
      <c r="AB130" s="71" t="s">
        <v>220</v>
      </c>
      <c r="AC130" s="71"/>
      <c r="AD130" s="71">
        <v>1</v>
      </c>
      <c r="AE130" s="71">
        <v>1.2</v>
      </c>
      <c r="AF130" s="71">
        <v>96.468699999999998</v>
      </c>
      <c r="AG130" s="71">
        <v>189.9</v>
      </c>
      <c r="AH130" s="71">
        <v>82397</v>
      </c>
      <c r="AI130" s="71"/>
      <c r="AJ130" s="71"/>
      <c r="AK130" s="71">
        <v>13.2</v>
      </c>
      <c r="AL130" s="71">
        <v>0</v>
      </c>
      <c r="AM130" s="71">
        <v>0</v>
      </c>
      <c r="AN130" s="71"/>
      <c r="AO130" s="71"/>
      <c r="AP130" s="71"/>
      <c r="AQ130" s="71"/>
      <c r="AR130" s="71"/>
      <c r="AS130" s="71"/>
      <c r="AT130" s="71" t="s">
        <v>205</v>
      </c>
      <c r="AU130" s="71">
        <v>250519374.88</v>
      </c>
      <c r="AV130" s="71" t="s">
        <v>337</v>
      </c>
      <c r="AW130" s="71">
        <v>45736.86</v>
      </c>
      <c r="AX130" s="71"/>
      <c r="AY130" s="71"/>
      <c r="AZ130" s="71"/>
      <c r="BA130" s="71"/>
      <c r="BB130" s="71"/>
      <c r="BC130" s="71">
        <v>33</v>
      </c>
      <c r="BD130" s="71">
        <v>360711</v>
      </c>
      <c r="BE130" s="71">
        <v>2300</v>
      </c>
      <c r="BF130" s="71">
        <v>1</v>
      </c>
      <c r="BG130" s="71">
        <v>73.268699999999995</v>
      </c>
      <c r="BH130" s="71">
        <v>59631</v>
      </c>
      <c r="BI130" s="71"/>
      <c r="BJ130" s="71"/>
      <c r="BK130" s="71">
        <v>23.2</v>
      </c>
      <c r="BL130" s="71">
        <v>22766</v>
      </c>
    </row>
    <row r="131" spans="1:64" s="72" customFormat="1" x14ac:dyDescent="0.35">
      <c r="A131" s="69">
        <v>102329</v>
      </c>
      <c r="B131" s="71" t="s">
        <v>513</v>
      </c>
      <c r="C131" s="71">
        <v>0</v>
      </c>
      <c r="D131" s="71">
        <v>1</v>
      </c>
      <c r="E131" s="71">
        <v>1</v>
      </c>
      <c r="F131" s="71" t="s">
        <v>238</v>
      </c>
      <c r="G131" s="71"/>
      <c r="H131" s="71" t="s">
        <v>514</v>
      </c>
      <c r="I131" s="71" t="s">
        <v>440</v>
      </c>
      <c r="J131" s="71">
        <v>45.494999999999997</v>
      </c>
      <c r="K131" s="71">
        <v>-75.624000000000009</v>
      </c>
      <c r="L131" s="71" t="s">
        <v>202</v>
      </c>
      <c r="M131" s="71">
        <v>2010</v>
      </c>
      <c r="N131" s="71"/>
      <c r="O131" s="71">
        <v>2014</v>
      </c>
      <c r="P131" s="71">
        <v>814</v>
      </c>
      <c r="Q131" s="71"/>
      <c r="R131" s="71"/>
      <c r="S131" s="71" t="s">
        <v>203</v>
      </c>
      <c r="T131" s="71"/>
      <c r="U131" s="71"/>
      <c r="V131" s="71"/>
      <c r="W131" s="71"/>
      <c r="X131" s="71"/>
      <c r="Y131" s="71"/>
      <c r="Z131" s="71">
        <v>1</v>
      </c>
      <c r="AA131" s="71"/>
      <c r="AB131" s="71" t="s">
        <v>204</v>
      </c>
      <c r="AC131" s="71"/>
      <c r="AD131" s="71"/>
      <c r="AE131" s="71"/>
      <c r="AF131" s="71">
        <v>3.7033709999999997</v>
      </c>
      <c r="AG131" s="71"/>
      <c r="AH131" s="71"/>
      <c r="AI131" s="71"/>
      <c r="AJ131" s="71"/>
      <c r="AK131" s="71"/>
      <c r="AL131" s="71"/>
      <c r="AM131" s="71"/>
      <c r="AN131" s="71"/>
      <c r="AO131" s="71"/>
      <c r="AP131" s="71"/>
      <c r="AQ131" s="71"/>
      <c r="AR131" s="71"/>
      <c r="AS131" s="71"/>
      <c r="AT131" s="71" t="s">
        <v>256</v>
      </c>
      <c r="AU131" s="71"/>
      <c r="AV131" s="71" t="s">
        <v>205</v>
      </c>
      <c r="AW131" s="71"/>
      <c r="AX131" s="71"/>
      <c r="AY131" s="71"/>
      <c r="AZ131" s="71"/>
      <c r="BA131" s="71"/>
      <c r="BB131" s="71"/>
      <c r="BC131" s="71">
        <v>5</v>
      </c>
      <c r="BD131" s="71">
        <v>23234.2</v>
      </c>
      <c r="BE131" s="71">
        <v>152.393</v>
      </c>
      <c r="BF131" s="71">
        <v>0</v>
      </c>
      <c r="BG131" s="71"/>
      <c r="BH131" s="71"/>
      <c r="BI131" s="71">
        <v>3</v>
      </c>
      <c r="BJ131" s="71"/>
      <c r="BK131" s="71">
        <v>0.70337099999999997</v>
      </c>
      <c r="BL131" s="71"/>
    </row>
    <row r="132" spans="1:64" s="72" customFormat="1" x14ac:dyDescent="0.35">
      <c r="A132" s="69">
        <v>102365</v>
      </c>
      <c r="B132" s="71" t="s">
        <v>515</v>
      </c>
      <c r="C132" s="71">
        <v>1</v>
      </c>
      <c r="D132" s="71">
        <v>1</v>
      </c>
      <c r="E132" s="71">
        <v>0</v>
      </c>
      <c r="F132" s="71"/>
      <c r="G132" s="71"/>
      <c r="H132" s="71" t="s">
        <v>516</v>
      </c>
      <c r="I132" s="71" t="s">
        <v>440</v>
      </c>
      <c r="J132" s="71">
        <v>45.898000000000003</v>
      </c>
      <c r="K132" s="71">
        <v>-77.283000000000001</v>
      </c>
      <c r="L132" s="71" t="s">
        <v>202</v>
      </c>
      <c r="M132" s="71">
        <v>2000</v>
      </c>
      <c r="N132" s="71"/>
      <c r="O132" s="71"/>
      <c r="P132" s="71">
        <v>911</v>
      </c>
      <c r="Q132" s="71"/>
      <c r="R132" s="71"/>
      <c r="S132" s="71"/>
      <c r="T132" s="71"/>
      <c r="U132" s="71"/>
      <c r="V132" s="71"/>
      <c r="W132" s="71"/>
      <c r="X132" s="71"/>
      <c r="Y132" s="71"/>
      <c r="Z132" s="71"/>
      <c r="AA132" s="71"/>
      <c r="AB132" s="71" t="s">
        <v>517</v>
      </c>
      <c r="AC132" s="71"/>
      <c r="AD132" s="71">
        <v>1</v>
      </c>
      <c r="AE132" s="71">
        <v>3.5</v>
      </c>
      <c r="AF132" s="71">
        <v>11.010999999999999</v>
      </c>
      <c r="AG132" s="71">
        <v>23542</v>
      </c>
      <c r="AH132" s="71">
        <v>74061</v>
      </c>
      <c r="AI132" s="71"/>
      <c r="AJ132" s="71"/>
      <c r="AK132" s="71">
        <v>67.5</v>
      </c>
      <c r="AL132" s="71">
        <v>0</v>
      </c>
      <c r="AM132" s="71">
        <v>1</v>
      </c>
      <c r="AN132" s="71"/>
      <c r="AO132" s="71"/>
      <c r="AP132" s="71"/>
      <c r="AQ132" s="71"/>
      <c r="AR132" s="71"/>
      <c r="AS132" s="71"/>
      <c r="AT132" s="71" t="s">
        <v>205</v>
      </c>
      <c r="AU132" s="71">
        <v>10672058</v>
      </c>
      <c r="AV132" s="71" t="s">
        <v>337</v>
      </c>
      <c r="AW132" s="71">
        <v>773403</v>
      </c>
      <c r="AX132" s="71"/>
      <c r="AY132" s="71"/>
      <c r="AZ132" s="71"/>
      <c r="BA132" s="71"/>
      <c r="BB132" s="71"/>
      <c r="BC132" s="71"/>
      <c r="BD132" s="71"/>
      <c r="BE132" s="71"/>
      <c r="BF132" s="71"/>
      <c r="BG132" s="71"/>
      <c r="BH132" s="71"/>
      <c r="BI132" s="71"/>
      <c r="BJ132" s="71"/>
      <c r="BK132" s="71"/>
      <c r="BL132" s="71"/>
    </row>
    <row r="133" spans="1:64" s="72" customFormat="1" x14ac:dyDescent="0.35">
      <c r="A133" s="69">
        <v>102568</v>
      </c>
      <c r="B133" s="71" t="s">
        <v>518</v>
      </c>
      <c r="C133" s="71">
        <v>1</v>
      </c>
      <c r="D133" s="71">
        <v>1</v>
      </c>
      <c r="E133" s="71">
        <v>0</v>
      </c>
      <c r="F133" s="71"/>
      <c r="G133" s="71"/>
      <c r="H133" s="71" t="s">
        <v>519</v>
      </c>
      <c r="I133" s="71" t="s">
        <v>440</v>
      </c>
      <c r="J133" s="71">
        <v>43.161999999999999</v>
      </c>
      <c r="K133" s="71">
        <v>-79.244</v>
      </c>
      <c r="L133" s="71" t="s">
        <v>202</v>
      </c>
      <c r="M133" s="71">
        <v>1994</v>
      </c>
      <c r="N133" s="71"/>
      <c r="O133" s="71"/>
      <c r="P133" s="71">
        <v>611</v>
      </c>
      <c r="Q133" s="71"/>
      <c r="R133" s="71"/>
      <c r="S133" s="71"/>
      <c r="T133" s="71"/>
      <c r="U133" s="71"/>
      <c r="V133" s="71"/>
      <c r="W133" s="71"/>
      <c r="X133" s="71"/>
      <c r="Y133" s="71"/>
      <c r="Z133" s="71"/>
      <c r="AA133" s="71"/>
      <c r="AB133" s="71" t="s">
        <v>509</v>
      </c>
      <c r="AC133" s="71" t="s">
        <v>520</v>
      </c>
      <c r="AD133" s="71"/>
      <c r="AE133" s="71"/>
      <c r="AF133" s="71"/>
      <c r="AG133" s="71"/>
      <c r="AH133" s="71"/>
      <c r="AI133" s="71"/>
      <c r="AJ133" s="71"/>
      <c r="AK133" s="71"/>
      <c r="AL133" s="71"/>
      <c r="AM133" s="71"/>
      <c r="AN133" s="71"/>
      <c r="AO133" s="71"/>
      <c r="AP133" s="71"/>
      <c r="AQ133" s="71"/>
      <c r="AR133" s="71"/>
      <c r="AS133" s="71"/>
      <c r="AT133" s="71"/>
      <c r="AU133" s="71"/>
      <c r="AV133" s="71"/>
      <c r="AW133" s="71"/>
      <c r="AX133" s="71"/>
      <c r="AY133" s="71"/>
      <c r="AZ133" s="71"/>
      <c r="BA133" s="71"/>
      <c r="BB133" s="71"/>
      <c r="BC133" s="71"/>
      <c r="BD133" s="71"/>
      <c r="BE133" s="71"/>
      <c r="BF133" s="71"/>
      <c r="BG133" s="71"/>
      <c r="BH133" s="71"/>
      <c r="BI133" s="71"/>
      <c r="BJ133" s="71"/>
      <c r="BK133" s="71"/>
      <c r="BL133" s="71"/>
    </row>
    <row r="134" spans="1:64" s="72" customFormat="1" x14ac:dyDescent="0.35">
      <c r="A134" s="69">
        <v>102641</v>
      </c>
      <c r="B134" s="71" t="s">
        <v>521</v>
      </c>
      <c r="C134" s="71">
        <v>1</v>
      </c>
      <c r="D134" s="71">
        <v>1</v>
      </c>
      <c r="E134" s="71">
        <v>0</v>
      </c>
      <c r="F134" s="71"/>
      <c r="G134" s="71"/>
      <c r="H134" s="71" t="s">
        <v>522</v>
      </c>
      <c r="I134" s="71" t="s">
        <v>440</v>
      </c>
      <c r="J134" s="71">
        <v>46.524999999999999</v>
      </c>
      <c r="K134" s="71">
        <v>-80.95</v>
      </c>
      <c r="L134" s="71" t="s">
        <v>202</v>
      </c>
      <c r="M134" s="71">
        <v>2001</v>
      </c>
      <c r="N134" s="71"/>
      <c r="O134" s="71"/>
      <c r="P134" s="71">
        <v>622</v>
      </c>
      <c r="Q134" s="71"/>
      <c r="R134" s="71"/>
      <c r="S134" s="71"/>
      <c r="T134" s="71"/>
      <c r="U134" s="71"/>
      <c r="V134" s="71"/>
      <c r="W134" s="71"/>
      <c r="X134" s="71"/>
      <c r="Y134" s="71"/>
      <c r="Z134" s="71"/>
      <c r="AA134" s="71"/>
      <c r="AB134" s="71" t="s">
        <v>523</v>
      </c>
      <c r="AC134" s="71"/>
      <c r="AD134" s="71">
        <v>2</v>
      </c>
      <c r="AE134" s="71">
        <v>6.9</v>
      </c>
      <c r="AF134" s="71">
        <v>7.8860000000000001</v>
      </c>
      <c r="AG134" s="71">
        <v>10500</v>
      </c>
      <c r="AH134" s="71">
        <v>12000</v>
      </c>
      <c r="AI134" s="71"/>
      <c r="AJ134" s="71"/>
      <c r="AK134" s="71">
        <v>17</v>
      </c>
      <c r="AL134" s="71">
        <v>43</v>
      </c>
      <c r="AM134" s="71">
        <v>1</v>
      </c>
      <c r="AN134" s="71"/>
      <c r="AO134" s="71"/>
      <c r="AP134" s="71"/>
      <c r="AQ134" s="71"/>
      <c r="AR134" s="71"/>
      <c r="AS134" s="71"/>
      <c r="AT134" s="71" t="s">
        <v>205</v>
      </c>
      <c r="AU134" s="71">
        <v>97500</v>
      </c>
      <c r="AV134" s="71"/>
      <c r="AW134" s="71"/>
      <c r="AX134" s="71"/>
      <c r="AY134" s="71"/>
      <c r="AZ134" s="71"/>
      <c r="BA134" s="71"/>
      <c r="BB134" s="71"/>
      <c r="BC134" s="71"/>
      <c r="BD134" s="71"/>
      <c r="BE134" s="71"/>
      <c r="BF134" s="71"/>
      <c r="BG134" s="71"/>
      <c r="BH134" s="71"/>
      <c r="BI134" s="71"/>
      <c r="BJ134" s="71"/>
      <c r="BK134" s="71"/>
      <c r="BL134" s="71"/>
    </row>
    <row r="135" spans="1:64" s="72" customFormat="1" x14ac:dyDescent="0.35">
      <c r="A135" s="69">
        <v>102644</v>
      </c>
      <c r="B135" s="71" t="s">
        <v>524</v>
      </c>
      <c r="C135" s="71">
        <v>1</v>
      </c>
      <c r="D135" s="71">
        <v>1</v>
      </c>
      <c r="E135" s="71">
        <v>0</v>
      </c>
      <c r="F135" s="71" t="s">
        <v>525</v>
      </c>
      <c r="G135" s="71"/>
      <c r="H135" s="71" t="s">
        <v>522</v>
      </c>
      <c r="I135" s="71" t="s">
        <v>440</v>
      </c>
      <c r="J135" s="71">
        <v>46.527999999999999</v>
      </c>
      <c r="K135" s="71">
        <v>-80.947000000000003</v>
      </c>
      <c r="L135" s="71" t="s">
        <v>202</v>
      </c>
      <c r="M135" s="71">
        <v>2000</v>
      </c>
      <c r="N135" s="71"/>
      <c r="O135" s="71">
        <v>2014</v>
      </c>
      <c r="P135" s="71">
        <v>221</v>
      </c>
      <c r="Q135" s="71"/>
      <c r="R135" s="71"/>
      <c r="S135" s="71" t="s">
        <v>203</v>
      </c>
      <c r="T135" s="71">
        <v>1</v>
      </c>
      <c r="U135" s="71">
        <v>1</v>
      </c>
      <c r="V135" s="71">
        <v>1</v>
      </c>
      <c r="W135" s="71"/>
      <c r="X135" s="71">
        <v>1</v>
      </c>
      <c r="Y135" s="71"/>
      <c r="Z135" s="71">
        <v>1</v>
      </c>
      <c r="AA135" s="71"/>
      <c r="AB135" s="71" t="s">
        <v>526</v>
      </c>
      <c r="AC135" s="71" t="s">
        <v>526</v>
      </c>
      <c r="AD135" s="71"/>
      <c r="AE135" s="71"/>
      <c r="AF135" s="71"/>
      <c r="AG135" s="71"/>
      <c r="AH135" s="71"/>
      <c r="AI135" s="71"/>
      <c r="AJ135" s="71"/>
      <c r="AK135" s="71"/>
      <c r="AL135" s="71"/>
      <c r="AM135" s="71"/>
      <c r="AN135" s="71"/>
      <c r="AO135" s="71"/>
      <c r="AP135" s="71"/>
      <c r="AQ135" s="71"/>
      <c r="AR135" s="71"/>
      <c r="AS135" s="71"/>
      <c r="AT135" s="71"/>
      <c r="AU135" s="71"/>
      <c r="AV135" s="71"/>
      <c r="AW135" s="71"/>
      <c r="AX135" s="71"/>
      <c r="AY135" s="71"/>
      <c r="AZ135" s="71"/>
      <c r="BA135" s="71"/>
      <c r="BB135" s="71"/>
      <c r="BC135" s="71">
        <v>7</v>
      </c>
      <c r="BD135" s="71"/>
      <c r="BE135" s="71">
        <v>4000</v>
      </c>
      <c r="BF135" s="71">
        <v>1</v>
      </c>
      <c r="BG135" s="71"/>
      <c r="BH135" s="71"/>
      <c r="BI135" s="71">
        <v>4.55</v>
      </c>
      <c r="BJ135" s="71">
        <v>12400</v>
      </c>
      <c r="BK135" s="71">
        <v>1.54742</v>
      </c>
      <c r="BL135" s="71"/>
    </row>
    <row r="136" spans="1:64" s="72" customFormat="1" x14ac:dyDescent="0.35">
      <c r="A136" s="69">
        <v>102749</v>
      </c>
      <c r="B136" s="71" t="s">
        <v>527</v>
      </c>
      <c r="C136" s="71">
        <v>0</v>
      </c>
      <c r="D136" s="71">
        <v>1</v>
      </c>
      <c r="E136" s="71">
        <v>0</v>
      </c>
      <c r="F136" s="71"/>
      <c r="G136" s="71"/>
      <c r="H136" s="71" t="s">
        <v>528</v>
      </c>
      <c r="I136" s="71" t="s">
        <v>440</v>
      </c>
      <c r="J136" s="71">
        <v>43.713000000000001</v>
      </c>
      <c r="K136" s="71">
        <v>-79.322999999999993</v>
      </c>
      <c r="L136" s="71" t="s">
        <v>202</v>
      </c>
      <c r="M136" s="71">
        <v>1990</v>
      </c>
      <c r="N136" s="71"/>
      <c r="O136" s="71"/>
      <c r="P136" s="71"/>
      <c r="Q136" s="71"/>
      <c r="R136" s="71"/>
      <c r="S136" s="71"/>
      <c r="T136" s="71"/>
      <c r="U136" s="71"/>
      <c r="V136" s="71"/>
      <c r="W136" s="71"/>
      <c r="X136" s="71"/>
      <c r="Y136" s="71"/>
      <c r="Z136" s="71"/>
      <c r="AA136" s="71"/>
      <c r="AB136" s="71" t="s">
        <v>468</v>
      </c>
      <c r="AC136" s="71"/>
      <c r="AD136" s="71"/>
      <c r="AE136" s="71"/>
      <c r="AF136" s="71"/>
      <c r="AG136" s="71"/>
      <c r="AH136" s="71"/>
      <c r="AI136" s="71"/>
      <c r="AJ136" s="71"/>
      <c r="AK136" s="71"/>
      <c r="AL136" s="71"/>
      <c r="AM136" s="71"/>
      <c r="AN136" s="71"/>
      <c r="AO136" s="71"/>
      <c r="AP136" s="71"/>
      <c r="AQ136" s="71"/>
      <c r="AR136" s="71"/>
      <c r="AS136" s="71"/>
      <c r="AT136" s="71"/>
      <c r="AU136" s="71"/>
      <c r="AV136" s="71"/>
      <c r="AW136" s="71"/>
      <c r="AX136" s="71"/>
      <c r="AY136" s="71"/>
      <c r="AZ136" s="71"/>
      <c r="BA136" s="71"/>
      <c r="BB136" s="71"/>
      <c r="BC136" s="71"/>
      <c r="BD136" s="71"/>
      <c r="BE136" s="71"/>
      <c r="BF136" s="71"/>
      <c r="BG136" s="71"/>
      <c r="BH136" s="71"/>
      <c r="BI136" s="71"/>
      <c r="BJ136" s="71"/>
      <c r="BK136" s="71"/>
      <c r="BL136" s="71"/>
    </row>
    <row r="137" spans="1:64" s="72" customFormat="1" x14ac:dyDescent="0.35">
      <c r="A137" s="69">
        <v>102786</v>
      </c>
      <c r="B137" s="71" t="s">
        <v>529</v>
      </c>
      <c r="C137" s="71">
        <v>0</v>
      </c>
      <c r="D137" s="71">
        <v>1</v>
      </c>
      <c r="E137" s="71">
        <v>0</v>
      </c>
      <c r="F137" s="71" t="s">
        <v>529</v>
      </c>
      <c r="G137" s="71"/>
      <c r="H137" s="71" t="s">
        <v>528</v>
      </c>
      <c r="I137" s="71" t="s">
        <v>440</v>
      </c>
      <c r="J137" s="71">
        <v>43.75</v>
      </c>
      <c r="K137" s="71">
        <v>-79.286000000000001</v>
      </c>
      <c r="L137" s="71" t="s">
        <v>202</v>
      </c>
      <c r="M137" s="71">
        <v>1970</v>
      </c>
      <c r="N137" s="71"/>
      <c r="O137" s="71">
        <v>2014</v>
      </c>
      <c r="P137" s="71"/>
      <c r="Q137" s="71"/>
      <c r="R137" s="71"/>
      <c r="S137" s="71" t="s">
        <v>203</v>
      </c>
      <c r="T137" s="71">
        <v>1</v>
      </c>
      <c r="U137" s="71">
        <v>1</v>
      </c>
      <c r="V137" s="71">
        <v>1</v>
      </c>
      <c r="W137" s="71"/>
      <c r="X137" s="71">
        <v>1</v>
      </c>
      <c r="Y137" s="71">
        <v>1</v>
      </c>
      <c r="Z137" s="71">
        <v>1</v>
      </c>
      <c r="AA137" s="71"/>
      <c r="AB137" s="71" t="s">
        <v>220</v>
      </c>
      <c r="AC137" s="71" t="s">
        <v>530</v>
      </c>
      <c r="AD137" s="71"/>
      <c r="AE137" s="71"/>
      <c r="AF137" s="71">
        <v>828.59500000000003</v>
      </c>
      <c r="AG137" s="71"/>
      <c r="AH137" s="71">
        <v>1293000</v>
      </c>
      <c r="AI137" s="71"/>
      <c r="AJ137" s="71"/>
      <c r="AK137" s="71"/>
      <c r="AL137" s="71"/>
      <c r="AM137" s="71"/>
      <c r="AN137" s="71"/>
      <c r="AO137" s="71"/>
      <c r="AP137" s="71"/>
      <c r="AQ137" s="71"/>
      <c r="AR137" s="71"/>
      <c r="AS137" s="71"/>
      <c r="AT137" s="71"/>
      <c r="AU137" s="71"/>
      <c r="AV137" s="71"/>
      <c r="AW137" s="71"/>
      <c r="AX137" s="71"/>
      <c r="AY137" s="71"/>
      <c r="AZ137" s="71"/>
      <c r="BA137" s="71"/>
      <c r="BB137" s="71"/>
      <c r="BC137" s="71"/>
      <c r="BD137" s="71"/>
      <c r="BE137" s="71"/>
      <c r="BF137" s="71"/>
      <c r="BG137" s="71"/>
      <c r="BH137" s="71"/>
      <c r="BI137" s="71"/>
      <c r="BJ137" s="71"/>
      <c r="BK137" s="71"/>
      <c r="BL137" s="71"/>
    </row>
    <row r="138" spans="1:64" s="72" customFormat="1" x14ac:dyDescent="0.35">
      <c r="A138" s="69">
        <v>102898</v>
      </c>
      <c r="B138" s="71" t="s">
        <v>531</v>
      </c>
      <c r="C138" s="71">
        <v>0</v>
      </c>
      <c r="D138" s="71">
        <v>1</v>
      </c>
      <c r="E138" s="71">
        <v>0</v>
      </c>
      <c r="F138" s="71"/>
      <c r="G138" s="71"/>
      <c r="H138" s="71" t="s">
        <v>528</v>
      </c>
      <c r="I138" s="71" t="s">
        <v>440</v>
      </c>
      <c r="J138" s="71">
        <v>43.862000000000002</v>
      </c>
      <c r="K138" s="71">
        <v>-79.173999999999992</v>
      </c>
      <c r="L138" s="71" t="s">
        <v>202</v>
      </c>
      <c r="M138" s="71">
        <v>2009</v>
      </c>
      <c r="N138" s="71"/>
      <c r="O138" s="71"/>
      <c r="P138" s="71"/>
      <c r="Q138" s="71"/>
      <c r="R138" s="71"/>
      <c r="S138" s="71"/>
      <c r="T138" s="71"/>
      <c r="U138" s="71"/>
      <c r="V138" s="71"/>
      <c r="W138" s="71"/>
      <c r="X138" s="71"/>
      <c r="Y138" s="71"/>
      <c r="Z138" s="71"/>
      <c r="AA138" s="71"/>
      <c r="AB138" s="71" t="s">
        <v>532</v>
      </c>
      <c r="AC138" s="71" t="s">
        <v>533</v>
      </c>
      <c r="AD138" s="71"/>
      <c r="AE138" s="71"/>
      <c r="AF138" s="71">
        <v>19.260000000000002</v>
      </c>
      <c r="AG138" s="71"/>
      <c r="AH138" s="71"/>
      <c r="AI138" s="71"/>
      <c r="AJ138" s="71"/>
      <c r="AK138" s="71"/>
      <c r="AL138" s="71"/>
      <c r="AM138" s="71"/>
      <c r="AN138" s="71"/>
      <c r="AO138" s="71"/>
      <c r="AP138" s="71"/>
      <c r="AQ138" s="71"/>
      <c r="AR138" s="71"/>
      <c r="AS138" s="71"/>
      <c r="AT138" s="71" t="s">
        <v>205</v>
      </c>
      <c r="AU138" s="71"/>
      <c r="AV138" s="71"/>
      <c r="AW138" s="71"/>
      <c r="AX138" s="71"/>
      <c r="AY138" s="71"/>
      <c r="AZ138" s="71"/>
      <c r="BA138" s="71"/>
      <c r="BB138" s="71"/>
      <c r="BC138" s="71"/>
      <c r="BD138" s="71"/>
      <c r="BE138" s="71"/>
      <c r="BF138" s="71"/>
      <c r="BG138" s="71">
        <v>11</v>
      </c>
      <c r="BH138" s="71"/>
      <c r="BI138" s="71"/>
      <c r="BJ138" s="71"/>
      <c r="BK138" s="71">
        <v>8.26</v>
      </c>
      <c r="BL138" s="71"/>
    </row>
    <row r="139" spans="1:64" s="72" customFormat="1" x14ac:dyDescent="0.35">
      <c r="A139" s="69">
        <v>102962</v>
      </c>
      <c r="B139" s="71" t="s">
        <v>534</v>
      </c>
      <c r="C139" s="71">
        <v>1</v>
      </c>
      <c r="D139" s="71">
        <v>1</v>
      </c>
      <c r="E139" s="71">
        <v>0</v>
      </c>
      <c r="F139" s="71" t="s">
        <v>535</v>
      </c>
      <c r="G139" s="71"/>
      <c r="H139" s="71" t="s">
        <v>528</v>
      </c>
      <c r="I139" s="71" t="s">
        <v>440</v>
      </c>
      <c r="J139" s="71">
        <v>43.926000000000002</v>
      </c>
      <c r="K139" s="71">
        <v>-79.11</v>
      </c>
      <c r="L139" s="71" t="s">
        <v>202</v>
      </c>
      <c r="M139" s="71">
        <v>1912</v>
      </c>
      <c r="N139" s="71"/>
      <c r="O139" s="71">
        <v>2014</v>
      </c>
      <c r="P139" s="71">
        <v>6113</v>
      </c>
      <c r="Q139" s="71"/>
      <c r="R139" s="71"/>
      <c r="S139" s="71" t="s">
        <v>203</v>
      </c>
      <c r="T139" s="71">
        <v>1</v>
      </c>
      <c r="U139" s="71">
        <v>1</v>
      </c>
      <c r="V139" s="71">
        <v>1</v>
      </c>
      <c r="W139" s="71"/>
      <c r="X139" s="71"/>
      <c r="Y139" s="71">
        <v>1</v>
      </c>
      <c r="Z139" s="71"/>
      <c r="AA139" s="71"/>
      <c r="AB139" s="71" t="s">
        <v>536</v>
      </c>
      <c r="AC139" s="71" t="s">
        <v>536</v>
      </c>
      <c r="AD139" s="71"/>
      <c r="AE139" s="71"/>
      <c r="AF139" s="71"/>
      <c r="AG139" s="71"/>
      <c r="AH139" s="71"/>
      <c r="AI139" s="71"/>
      <c r="AJ139" s="71"/>
      <c r="AK139" s="71"/>
      <c r="AL139" s="71"/>
      <c r="AM139" s="71"/>
      <c r="AN139" s="71"/>
      <c r="AO139" s="71"/>
      <c r="AP139" s="71"/>
      <c r="AQ139" s="71"/>
      <c r="AR139" s="71"/>
      <c r="AS139" s="71"/>
      <c r="AT139" s="71"/>
      <c r="AU139" s="71"/>
      <c r="AV139" s="71"/>
      <c r="AW139" s="71"/>
      <c r="AX139" s="71"/>
      <c r="AY139" s="71"/>
      <c r="AZ139" s="71"/>
      <c r="BA139" s="71"/>
      <c r="BB139" s="71"/>
      <c r="BC139" s="71"/>
      <c r="BD139" s="71"/>
      <c r="BE139" s="71"/>
      <c r="BF139" s="71"/>
      <c r="BG139" s="71"/>
      <c r="BH139" s="71"/>
      <c r="BI139" s="71"/>
      <c r="BJ139" s="71"/>
      <c r="BK139" s="71"/>
      <c r="BL139" s="71"/>
    </row>
    <row r="140" spans="1:64" s="72" customFormat="1" x14ac:dyDescent="0.35">
      <c r="A140" s="69">
        <v>102963</v>
      </c>
      <c r="B140" s="71" t="s">
        <v>537</v>
      </c>
      <c r="C140" s="71">
        <v>0</v>
      </c>
      <c r="D140" s="71">
        <v>1</v>
      </c>
      <c r="E140" s="71">
        <v>0</v>
      </c>
      <c r="F140" s="71"/>
      <c r="G140" s="71"/>
      <c r="H140" s="71" t="s">
        <v>528</v>
      </c>
      <c r="I140" s="71" t="s">
        <v>440</v>
      </c>
      <c r="J140" s="71">
        <v>43.927</v>
      </c>
      <c r="K140" s="71">
        <v>-79.108999999999995</v>
      </c>
      <c r="L140" s="71" t="s">
        <v>202</v>
      </c>
      <c r="M140" s="71"/>
      <c r="N140" s="71"/>
      <c r="O140" s="71"/>
      <c r="P140" s="71"/>
      <c r="Q140" s="71"/>
      <c r="R140" s="71"/>
      <c r="S140" s="71"/>
      <c r="T140" s="71"/>
      <c r="U140" s="71"/>
      <c r="V140" s="71"/>
      <c r="W140" s="71"/>
      <c r="X140" s="71"/>
      <c r="Y140" s="71"/>
      <c r="Z140" s="71"/>
      <c r="AA140" s="71"/>
      <c r="AB140" s="71"/>
      <c r="AC140" s="71"/>
      <c r="AD140" s="71"/>
      <c r="AE140" s="71"/>
      <c r="AF140" s="71"/>
      <c r="AG140" s="71"/>
      <c r="AH140" s="71"/>
      <c r="AI140" s="71"/>
      <c r="AJ140" s="71"/>
      <c r="AK140" s="71"/>
      <c r="AL140" s="71"/>
      <c r="AM140" s="71"/>
      <c r="AN140" s="71"/>
      <c r="AO140" s="71"/>
      <c r="AP140" s="71"/>
      <c r="AQ140" s="71"/>
      <c r="AR140" s="71"/>
      <c r="AS140" s="71"/>
      <c r="AT140" s="71" t="s">
        <v>205</v>
      </c>
      <c r="AU140" s="71"/>
      <c r="AV140" s="71"/>
      <c r="AW140" s="71"/>
      <c r="AX140" s="71"/>
      <c r="AY140" s="71"/>
      <c r="AZ140" s="71"/>
      <c r="BA140" s="71"/>
      <c r="BB140" s="71"/>
      <c r="BC140" s="71"/>
      <c r="BD140" s="71"/>
      <c r="BE140" s="71"/>
      <c r="BF140" s="71"/>
      <c r="BG140" s="71"/>
      <c r="BH140" s="71"/>
      <c r="BI140" s="71"/>
      <c r="BJ140" s="71"/>
      <c r="BK140" s="71"/>
      <c r="BL140" s="71"/>
    </row>
    <row r="141" spans="1:64" s="72" customFormat="1" x14ac:dyDescent="0.35">
      <c r="A141" s="69">
        <v>102975</v>
      </c>
      <c r="B141" s="71" t="s">
        <v>538</v>
      </c>
      <c r="C141" s="71">
        <v>1</v>
      </c>
      <c r="D141" s="71">
        <v>1</v>
      </c>
      <c r="E141" s="71">
        <v>0</v>
      </c>
      <c r="F141" s="71"/>
      <c r="G141" s="71"/>
      <c r="H141" s="71" t="s">
        <v>528</v>
      </c>
      <c r="I141" s="71" t="s">
        <v>440</v>
      </c>
      <c r="J141" s="71">
        <v>43.939</v>
      </c>
      <c r="K141" s="71">
        <v>-79.096999999999994</v>
      </c>
      <c r="L141" s="71" t="s">
        <v>202</v>
      </c>
      <c r="M141" s="71">
        <v>1965</v>
      </c>
      <c r="N141" s="71"/>
      <c r="O141" s="71"/>
      <c r="P141" s="71">
        <v>6113</v>
      </c>
      <c r="Q141" s="71"/>
      <c r="R141" s="71"/>
      <c r="S141" s="71"/>
      <c r="T141" s="71"/>
      <c r="U141" s="71"/>
      <c r="V141" s="71"/>
      <c r="W141" s="71"/>
      <c r="X141" s="71"/>
      <c r="Y141" s="71"/>
      <c r="Z141" s="71"/>
      <c r="AA141" s="71"/>
      <c r="AB141" s="71" t="s">
        <v>539</v>
      </c>
      <c r="AC141" s="71"/>
      <c r="AD141" s="71">
        <v>1</v>
      </c>
      <c r="AE141" s="71">
        <v>10</v>
      </c>
      <c r="AF141" s="71">
        <v>7.03</v>
      </c>
      <c r="AG141" s="71"/>
      <c r="AH141" s="71">
        <v>58600</v>
      </c>
      <c r="AI141" s="71"/>
      <c r="AJ141" s="71"/>
      <c r="AK141" s="71"/>
      <c r="AL141" s="71">
        <v>0</v>
      </c>
      <c r="AM141" s="71">
        <v>0</v>
      </c>
      <c r="AN141" s="71"/>
      <c r="AO141" s="71"/>
      <c r="AP141" s="71"/>
      <c r="AQ141" s="71"/>
      <c r="AR141" s="71"/>
      <c r="AS141" s="71"/>
      <c r="AT141" s="71" t="s">
        <v>205</v>
      </c>
      <c r="AU141" s="71"/>
      <c r="AV141" s="71"/>
      <c r="AW141" s="71"/>
      <c r="AX141" s="71"/>
      <c r="AY141" s="71"/>
      <c r="AZ141" s="71"/>
      <c r="BA141" s="71"/>
      <c r="BB141" s="71"/>
      <c r="BC141" s="71"/>
      <c r="BD141" s="71"/>
      <c r="BE141" s="71"/>
      <c r="BF141" s="71"/>
      <c r="BG141" s="71"/>
      <c r="BH141" s="71"/>
      <c r="BI141" s="71"/>
      <c r="BJ141" s="71"/>
      <c r="BK141" s="71"/>
      <c r="BL141" s="71"/>
    </row>
    <row r="142" spans="1:64" s="72" customFormat="1" x14ac:dyDescent="0.35">
      <c r="A142" s="69">
        <v>102998</v>
      </c>
      <c r="B142" s="71" t="s">
        <v>540</v>
      </c>
      <c r="C142" s="71">
        <v>0</v>
      </c>
      <c r="D142" s="71">
        <v>1</v>
      </c>
      <c r="E142" s="71">
        <v>0</v>
      </c>
      <c r="F142" s="71"/>
      <c r="G142" s="71"/>
      <c r="H142" s="71" t="s">
        <v>541</v>
      </c>
      <c r="I142" s="71" t="s">
        <v>440</v>
      </c>
      <c r="J142" s="71">
        <v>44.101999999999997</v>
      </c>
      <c r="K142" s="71">
        <v>-77.574999999999989</v>
      </c>
      <c r="L142" s="71" t="s">
        <v>202</v>
      </c>
      <c r="M142" s="71"/>
      <c r="N142" s="71"/>
      <c r="O142" s="71"/>
      <c r="P142" s="71"/>
      <c r="Q142" s="71"/>
      <c r="R142" s="71"/>
      <c r="S142" s="71"/>
      <c r="T142" s="71"/>
      <c r="U142" s="71"/>
      <c r="V142" s="71"/>
      <c r="W142" s="71"/>
      <c r="X142" s="71"/>
      <c r="Y142" s="71"/>
      <c r="Z142" s="71"/>
      <c r="AA142" s="71"/>
      <c r="AB142" s="71"/>
      <c r="AC142" s="71"/>
      <c r="AD142" s="71"/>
      <c r="AE142" s="71"/>
      <c r="AF142" s="71"/>
      <c r="AG142" s="71"/>
      <c r="AH142" s="71"/>
      <c r="AI142" s="71"/>
      <c r="AJ142" s="71"/>
      <c r="AK142" s="71"/>
      <c r="AL142" s="71"/>
      <c r="AM142" s="71"/>
      <c r="AN142" s="71"/>
      <c r="AO142" s="71"/>
      <c r="AP142" s="71"/>
      <c r="AQ142" s="71"/>
      <c r="AR142" s="71"/>
      <c r="AS142" s="71"/>
      <c r="AT142" s="71"/>
      <c r="AU142" s="71"/>
      <c r="AV142" s="71"/>
      <c r="AW142" s="71"/>
      <c r="AX142" s="71"/>
      <c r="AY142" s="71"/>
      <c r="AZ142" s="71"/>
      <c r="BA142" s="71"/>
      <c r="BB142" s="71"/>
      <c r="BC142" s="71"/>
      <c r="BD142" s="71"/>
      <c r="BE142" s="71"/>
      <c r="BF142" s="71"/>
      <c r="BG142" s="71"/>
      <c r="BH142" s="71"/>
      <c r="BI142" s="71"/>
      <c r="BJ142" s="71"/>
      <c r="BK142" s="71"/>
      <c r="BL142" s="71"/>
    </row>
    <row r="143" spans="1:64" s="72" customFormat="1" x14ac:dyDescent="0.35">
      <c r="A143" s="69">
        <v>103131</v>
      </c>
      <c r="B143" s="71" t="s">
        <v>542</v>
      </c>
      <c r="C143" s="71">
        <v>0</v>
      </c>
      <c r="D143" s="71">
        <v>1</v>
      </c>
      <c r="E143" s="71">
        <v>0</v>
      </c>
      <c r="F143" s="71" t="s">
        <v>543</v>
      </c>
      <c r="G143" s="71"/>
      <c r="H143" s="71" t="s">
        <v>543</v>
      </c>
      <c r="I143" s="71" t="s">
        <v>440</v>
      </c>
      <c r="J143" s="71">
        <v>42.342999999999996</v>
      </c>
      <c r="K143" s="71">
        <v>-83.007999999999996</v>
      </c>
      <c r="L143" s="71" t="s">
        <v>202</v>
      </c>
      <c r="M143" s="71">
        <v>1996</v>
      </c>
      <c r="N143" s="71"/>
      <c r="O143" s="71">
        <v>2014</v>
      </c>
      <c r="P143" s="71"/>
      <c r="Q143" s="71"/>
      <c r="R143" s="71"/>
      <c r="S143" s="71" t="s">
        <v>203</v>
      </c>
      <c r="T143" s="71">
        <v>1</v>
      </c>
      <c r="U143" s="71">
        <v>1</v>
      </c>
      <c r="V143" s="71">
        <v>1</v>
      </c>
      <c r="W143" s="71"/>
      <c r="X143" s="71">
        <v>1</v>
      </c>
      <c r="Y143" s="71"/>
      <c r="Z143" s="71"/>
      <c r="AA143" s="71"/>
      <c r="AB143" s="71" t="s">
        <v>220</v>
      </c>
      <c r="AC143" s="71" t="s">
        <v>508</v>
      </c>
      <c r="AD143" s="71"/>
      <c r="AE143" s="71">
        <v>34</v>
      </c>
      <c r="AF143" s="71">
        <v>50</v>
      </c>
      <c r="AG143" s="71"/>
      <c r="AH143" s="71">
        <v>79100</v>
      </c>
      <c r="AI143" s="71"/>
      <c r="AJ143" s="71"/>
      <c r="AK143" s="71"/>
      <c r="AL143" s="71"/>
      <c r="AM143" s="71"/>
      <c r="AN143" s="71"/>
      <c r="AO143" s="71"/>
      <c r="AP143" s="71"/>
      <c r="AQ143" s="71"/>
      <c r="AR143" s="71"/>
      <c r="AS143" s="71"/>
      <c r="AT143" s="71" t="s">
        <v>205</v>
      </c>
      <c r="AU143" s="71"/>
      <c r="AV143" s="71" t="s">
        <v>209</v>
      </c>
      <c r="AW143" s="71"/>
      <c r="AX143" s="71"/>
      <c r="AY143" s="71"/>
      <c r="AZ143" s="71"/>
      <c r="BA143" s="71"/>
      <c r="BB143" s="71"/>
      <c r="BC143" s="71">
        <v>10</v>
      </c>
      <c r="BD143" s="71">
        <v>1700000</v>
      </c>
      <c r="BE143" s="71">
        <v>1900</v>
      </c>
      <c r="BF143" s="71">
        <v>1</v>
      </c>
      <c r="BG143" s="71">
        <v>19.2</v>
      </c>
      <c r="BH143" s="71">
        <v>11900</v>
      </c>
      <c r="BI143" s="71">
        <v>19.600000000000001</v>
      </c>
      <c r="BJ143" s="71">
        <v>31500</v>
      </c>
      <c r="BK143" s="71">
        <v>20.74</v>
      </c>
      <c r="BL143" s="71">
        <v>35700</v>
      </c>
    </row>
    <row r="144" spans="1:64" s="72" customFormat="1" x14ac:dyDescent="0.35">
      <c r="A144" s="69">
        <v>103191</v>
      </c>
      <c r="B144" s="71" t="s">
        <v>544</v>
      </c>
      <c r="C144" s="71">
        <v>1</v>
      </c>
      <c r="D144" s="71">
        <v>1</v>
      </c>
      <c r="E144" s="71">
        <v>0</v>
      </c>
      <c r="F144" s="71"/>
      <c r="G144" s="71"/>
      <c r="H144" s="71" t="s">
        <v>543</v>
      </c>
      <c r="I144" s="71" t="s">
        <v>440</v>
      </c>
      <c r="J144" s="71">
        <v>42.4</v>
      </c>
      <c r="K144" s="71">
        <v>-82.951000000000008</v>
      </c>
      <c r="L144" s="71" t="s">
        <v>202</v>
      </c>
      <c r="M144" s="71">
        <v>1993</v>
      </c>
      <c r="N144" s="71"/>
      <c r="O144" s="71"/>
      <c r="P144" s="71">
        <v>6113</v>
      </c>
      <c r="Q144" s="71"/>
      <c r="R144" s="71"/>
      <c r="S144" s="71"/>
      <c r="T144" s="71"/>
      <c r="U144" s="71"/>
      <c r="V144" s="71"/>
      <c r="W144" s="71"/>
      <c r="X144" s="71"/>
      <c r="Y144" s="71"/>
      <c r="Z144" s="71"/>
      <c r="AA144" s="71"/>
      <c r="AB144" s="71" t="s">
        <v>545</v>
      </c>
      <c r="AC144" s="71" t="s">
        <v>546</v>
      </c>
      <c r="AD144" s="71"/>
      <c r="AE144" s="71"/>
      <c r="AF144" s="71"/>
      <c r="AG144" s="71"/>
      <c r="AH144" s="71"/>
      <c r="AI144" s="71"/>
      <c r="AJ144" s="71"/>
      <c r="AK144" s="71"/>
      <c r="AL144" s="71"/>
      <c r="AM144" s="71"/>
      <c r="AN144" s="71"/>
      <c r="AO144" s="71"/>
      <c r="AP144" s="71"/>
      <c r="AQ144" s="71"/>
      <c r="AR144" s="71"/>
      <c r="AS144" s="71"/>
      <c r="AT144" s="71"/>
      <c r="AU144" s="71"/>
      <c r="AV144" s="71"/>
      <c r="AW144" s="71"/>
      <c r="AX144" s="71"/>
      <c r="AY144" s="71"/>
      <c r="AZ144" s="71"/>
      <c r="BA144" s="71"/>
      <c r="BB144" s="71"/>
      <c r="BC144" s="71"/>
      <c r="BD144" s="71"/>
      <c r="BE144" s="71"/>
      <c r="BF144" s="71"/>
      <c r="BG144" s="71">
        <v>4.322897971014493</v>
      </c>
      <c r="BH144" s="71"/>
      <c r="BI144" s="71"/>
      <c r="BJ144" s="71"/>
      <c r="BK144" s="71">
        <v>16.880880000000001</v>
      </c>
      <c r="BL144" s="71"/>
    </row>
    <row r="145" spans="1:64" s="72" customFormat="1" x14ac:dyDescent="0.35">
      <c r="A145" s="69">
        <v>103230</v>
      </c>
      <c r="B145" s="71" t="s">
        <v>547</v>
      </c>
      <c r="C145" s="71">
        <v>1</v>
      </c>
      <c r="D145" s="71">
        <v>1</v>
      </c>
      <c r="E145" s="71">
        <v>1</v>
      </c>
      <c r="F145" s="71" t="s">
        <v>478</v>
      </c>
      <c r="G145" s="71"/>
      <c r="H145" s="71" t="s">
        <v>548</v>
      </c>
      <c r="I145" s="71" t="s">
        <v>549</v>
      </c>
      <c r="J145" s="71">
        <v>46.238999999999997</v>
      </c>
      <c r="K145" s="71">
        <v>-63.13</v>
      </c>
      <c r="L145" s="71" t="s">
        <v>202</v>
      </c>
      <c r="M145" s="71">
        <v>1985</v>
      </c>
      <c r="N145" s="71"/>
      <c r="O145" s="71">
        <v>2014</v>
      </c>
      <c r="P145" s="71">
        <v>221</v>
      </c>
      <c r="Q145" s="71"/>
      <c r="R145" s="71"/>
      <c r="S145" s="71" t="s">
        <v>219</v>
      </c>
      <c r="T145" s="71">
        <v>1</v>
      </c>
      <c r="U145" s="71">
        <v>1</v>
      </c>
      <c r="V145" s="71">
        <v>1</v>
      </c>
      <c r="W145" s="71"/>
      <c r="X145" s="71">
        <v>1</v>
      </c>
      <c r="Y145" s="71">
        <v>1</v>
      </c>
      <c r="Z145" s="71"/>
      <c r="AA145" s="71"/>
      <c r="AB145" s="71" t="s">
        <v>550</v>
      </c>
      <c r="AC145" s="71" t="s">
        <v>550</v>
      </c>
      <c r="AD145" s="71"/>
      <c r="AE145" s="71"/>
      <c r="AF145" s="71"/>
      <c r="AG145" s="71"/>
      <c r="AH145" s="71"/>
      <c r="AI145" s="71"/>
      <c r="AJ145" s="71"/>
      <c r="AK145" s="71"/>
      <c r="AL145" s="71"/>
      <c r="AM145" s="71"/>
      <c r="AN145" s="71"/>
      <c r="AO145" s="71"/>
      <c r="AP145" s="71"/>
      <c r="AQ145" s="71"/>
      <c r="AR145" s="71"/>
      <c r="AS145" s="71"/>
      <c r="AT145" s="71"/>
      <c r="AU145" s="71"/>
      <c r="AV145" s="71"/>
      <c r="AW145" s="71"/>
      <c r="AX145" s="71"/>
      <c r="AY145" s="71"/>
      <c r="AZ145" s="71"/>
      <c r="BA145" s="71"/>
      <c r="BB145" s="71"/>
      <c r="BC145" s="71">
        <v>150</v>
      </c>
      <c r="BD145" s="71"/>
      <c r="BE145" s="71">
        <v>19000</v>
      </c>
      <c r="BF145" s="71">
        <v>1</v>
      </c>
      <c r="BG145" s="71">
        <v>74</v>
      </c>
      <c r="BH145" s="71">
        <v>50000</v>
      </c>
      <c r="BI145" s="71">
        <v>74</v>
      </c>
      <c r="BJ145" s="71">
        <v>98000</v>
      </c>
      <c r="BK145" s="71"/>
      <c r="BL145" s="71"/>
    </row>
    <row r="146" spans="1:64" s="72" customFormat="1" x14ac:dyDescent="0.35">
      <c r="A146" s="69">
        <v>103245</v>
      </c>
      <c r="B146" s="71" t="s">
        <v>551</v>
      </c>
      <c r="C146" s="71">
        <v>0</v>
      </c>
      <c r="D146" s="71">
        <v>1</v>
      </c>
      <c r="E146" s="71">
        <v>0</v>
      </c>
      <c r="F146" s="71"/>
      <c r="G146" s="71"/>
      <c r="H146" s="71" t="s">
        <v>552</v>
      </c>
      <c r="I146" s="71" t="s">
        <v>553</v>
      </c>
      <c r="J146" s="71">
        <v>48.337000000000003</v>
      </c>
      <c r="K146" s="71">
        <v>-71</v>
      </c>
      <c r="L146" s="71" t="s">
        <v>202</v>
      </c>
      <c r="M146" s="71"/>
      <c r="N146" s="71"/>
      <c r="O146" s="71"/>
      <c r="P146" s="71"/>
      <c r="Q146" s="71"/>
      <c r="R146" s="71"/>
      <c r="S146" s="71"/>
      <c r="T146" s="71"/>
      <c r="U146" s="71"/>
      <c r="V146" s="71"/>
      <c r="W146" s="71"/>
      <c r="X146" s="71"/>
      <c r="Y146" s="71"/>
      <c r="Z146" s="71"/>
      <c r="AA146" s="71"/>
      <c r="AB146" s="71"/>
      <c r="AC146" s="71"/>
      <c r="AD146" s="71"/>
      <c r="AE146" s="71"/>
      <c r="AF146" s="71"/>
      <c r="AG146" s="71"/>
      <c r="AH146" s="71"/>
      <c r="AI146" s="71"/>
      <c r="AJ146" s="71"/>
      <c r="AK146" s="71"/>
      <c r="AL146" s="71"/>
      <c r="AM146" s="71"/>
      <c r="AN146" s="71"/>
      <c r="AO146" s="71"/>
      <c r="AP146" s="71"/>
      <c r="AQ146" s="71"/>
      <c r="AR146" s="71"/>
      <c r="AS146" s="71"/>
      <c r="AT146" s="71"/>
      <c r="AU146" s="71"/>
      <c r="AV146" s="71"/>
      <c r="AW146" s="71"/>
      <c r="AX146" s="71"/>
      <c r="AY146" s="71"/>
      <c r="AZ146" s="71"/>
      <c r="BA146" s="71"/>
      <c r="BB146" s="71"/>
      <c r="BC146" s="71"/>
      <c r="BD146" s="71"/>
      <c r="BE146" s="71"/>
      <c r="BF146" s="71"/>
      <c r="BG146" s="71"/>
      <c r="BH146" s="71"/>
      <c r="BI146" s="71"/>
      <c r="BJ146" s="71"/>
      <c r="BK146" s="71"/>
      <c r="BL146" s="71"/>
    </row>
    <row r="147" spans="1:64" s="72" customFormat="1" x14ac:dyDescent="0.35">
      <c r="A147" s="69">
        <v>103305</v>
      </c>
      <c r="B147" s="71" t="s">
        <v>554</v>
      </c>
      <c r="C147" s="71">
        <v>0</v>
      </c>
      <c r="D147" s="71">
        <v>1</v>
      </c>
      <c r="E147" s="71">
        <v>0</v>
      </c>
      <c r="F147" s="71" t="s">
        <v>554</v>
      </c>
      <c r="G147" s="71"/>
      <c r="H147" s="71" t="s">
        <v>555</v>
      </c>
      <c r="I147" s="71" t="s">
        <v>553</v>
      </c>
      <c r="J147" s="71">
        <v>45.503</v>
      </c>
      <c r="K147" s="71">
        <v>-73.565999999999988</v>
      </c>
      <c r="L147" s="71" t="s">
        <v>202</v>
      </c>
      <c r="M147" s="71">
        <v>1950</v>
      </c>
      <c r="N147" s="71"/>
      <c r="O147" s="71">
        <v>2014</v>
      </c>
      <c r="P147" s="71"/>
      <c r="Q147" s="71"/>
      <c r="R147" s="71"/>
      <c r="S147" s="71" t="s">
        <v>203</v>
      </c>
      <c r="T147" s="71"/>
      <c r="U147" s="71"/>
      <c r="V147" s="71">
        <v>1</v>
      </c>
      <c r="W147" s="71"/>
      <c r="X147" s="71"/>
      <c r="Y147" s="71">
        <v>1</v>
      </c>
      <c r="Z147" s="71">
        <v>1</v>
      </c>
      <c r="AA147" s="71"/>
      <c r="AB147" s="71" t="s">
        <v>204</v>
      </c>
      <c r="AC147" s="71"/>
      <c r="AD147" s="71"/>
      <c r="AE147" s="71"/>
      <c r="AF147" s="71">
        <v>168.5</v>
      </c>
      <c r="AG147" s="71"/>
      <c r="AH147" s="71">
        <v>202300</v>
      </c>
      <c r="AI147" s="71"/>
      <c r="AJ147" s="71"/>
      <c r="AK147" s="71"/>
      <c r="AL147" s="71"/>
      <c r="AM147" s="71"/>
      <c r="AN147" s="71"/>
      <c r="AO147" s="71"/>
      <c r="AP147" s="71"/>
      <c r="AQ147" s="71"/>
      <c r="AR147" s="71"/>
      <c r="AS147" s="71"/>
      <c r="AT147" s="71" t="s">
        <v>205</v>
      </c>
      <c r="AU147" s="71"/>
      <c r="AV147" s="71"/>
      <c r="AW147" s="71"/>
      <c r="AX147" s="71"/>
      <c r="AY147" s="71"/>
      <c r="AZ147" s="71"/>
      <c r="BA147" s="71"/>
      <c r="BB147" s="71"/>
      <c r="BC147" s="71">
        <v>20</v>
      </c>
      <c r="BD147" s="71">
        <v>1800000</v>
      </c>
      <c r="BE147" s="71">
        <v>4000</v>
      </c>
      <c r="BF147" s="71">
        <v>1</v>
      </c>
      <c r="BG147" s="71">
        <v>145</v>
      </c>
      <c r="BH147" s="71">
        <v>180000</v>
      </c>
      <c r="BI147" s="71">
        <v>14</v>
      </c>
      <c r="BJ147" s="71">
        <v>9000</v>
      </c>
      <c r="BK147" s="71">
        <v>9.5</v>
      </c>
      <c r="BL147" s="71">
        <v>13300</v>
      </c>
    </row>
    <row r="148" spans="1:64" s="72" customFormat="1" x14ac:dyDescent="0.35">
      <c r="A148" s="69">
        <v>103306</v>
      </c>
      <c r="B148" s="71" t="s">
        <v>556</v>
      </c>
      <c r="C148" s="71">
        <v>0</v>
      </c>
      <c r="D148" s="71">
        <v>1</v>
      </c>
      <c r="E148" s="71">
        <v>0</v>
      </c>
      <c r="F148" s="71"/>
      <c r="G148" s="71"/>
      <c r="H148" s="71" t="s">
        <v>555</v>
      </c>
      <c r="I148" s="71" t="s">
        <v>553</v>
      </c>
      <c r="J148" s="71">
        <v>45.504000000000005</v>
      </c>
      <c r="K148" s="71">
        <v>-73.564999999999998</v>
      </c>
      <c r="L148" s="71" t="s">
        <v>202</v>
      </c>
      <c r="M148" s="71"/>
      <c r="N148" s="71"/>
      <c r="O148" s="71"/>
      <c r="P148" s="71"/>
      <c r="Q148" s="71"/>
      <c r="R148" s="71"/>
      <c r="S148" s="71"/>
      <c r="T148" s="71"/>
      <c r="U148" s="71"/>
      <c r="V148" s="71"/>
      <c r="W148" s="71"/>
      <c r="X148" s="71"/>
      <c r="Y148" s="71"/>
      <c r="Z148" s="71"/>
      <c r="AA148" s="71"/>
      <c r="AB148" s="71"/>
      <c r="AC148" s="71"/>
      <c r="AD148" s="71"/>
      <c r="AE148" s="71"/>
      <c r="AF148" s="71"/>
      <c r="AG148" s="71"/>
      <c r="AH148" s="71"/>
      <c r="AI148" s="71"/>
      <c r="AJ148" s="71"/>
      <c r="AK148" s="71"/>
      <c r="AL148" s="71"/>
      <c r="AM148" s="71"/>
      <c r="AN148" s="71"/>
      <c r="AO148" s="71"/>
      <c r="AP148" s="71"/>
      <c r="AQ148" s="71"/>
      <c r="AR148" s="71"/>
      <c r="AS148" s="71"/>
      <c r="AT148" s="71"/>
      <c r="AU148" s="71"/>
      <c r="AV148" s="71"/>
      <c r="AW148" s="71"/>
      <c r="AX148" s="71"/>
      <c r="AY148" s="71"/>
      <c r="AZ148" s="71"/>
      <c r="BA148" s="71"/>
      <c r="BB148" s="71"/>
      <c r="BC148" s="71"/>
      <c r="BD148" s="71"/>
      <c r="BE148" s="71"/>
      <c r="BF148" s="71"/>
      <c r="BG148" s="71"/>
      <c r="BH148" s="71"/>
      <c r="BI148" s="71"/>
      <c r="BJ148" s="71"/>
      <c r="BK148" s="71"/>
      <c r="BL148" s="71"/>
    </row>
    <row r="149" spans="1:64" s="72" customFormat="1" x14ac:dyDescent="0.35">
      <c r="A149" s="69">
        <v>103317</v>
      </c>
      <c r="B149" s="71" t="s">
        <v>557</v>
      </c>
      <c r="C149" s="71">
        <v>0</v>
      </c>
      <c r="D149" s="71">
        <v>1</v>
      </c>
      <c r="E149" s="71">
        <v>0</v>
      </c>
      <c r="F149" s="71"/>
      <c r="G149" s="71"/>
      <c r="H149" s="71" t="s">
        <v>558</v>
      </c>
      <c r="I149" s="71" t="s">
        <v>553</v>
      </c>
      <c r="J149" s="71">
        <v>49.926000000000002</v>
      </c>
      <c r="K149" s="71">
        <v>-74.817999999999998</v>
      </c>
      <c r="L149" s="71" t="s">
        <v>202</v>
      </c>
      <c r="M149" s="71">
        <v>1993</v>
      </c>
      <c r="N149" s="71"/>
      <c r="O149" s="71"/>
      <c r="P149" s="71"/>
      <c r="Q149" s="71"/>
      <c r="R149" s="71"/>
      <c r="S149" s="71"/>
      <c r="T149" s="71"/>
      <c r="U149" s="71"/>
      <c r="V149" s="71"/>
      <c r="W149" s="71"/>
      <c r="X149" s="71"/>
      <c r="Y149" s="71"/>
      <c r="Z149" s="71"/>
      <c r="AA149" s="71"/>
      <c r="AB149" s="71" t="s">
        <v>559</v>
      </c>
      <c r="AC149" s="71"/>
      <c r="AD149" s="71"/>
      <c r="AE149" s="71"/>
      <c r="AF149" s="71">
        <v>3.81</v>
      </c>
      <c r="AG149" s="71"/>
      <c r="AH149" s="71"/>
      <c r="AI149" s="71"/>
      <c r="AJ149" s="71"/>
      <c r="AK149" s="71"/>
      <c r="AL149" s="71"/>
      <c r="AM149" s="71"/>
      <c r="AN149" s="71"/>
      <c r="AO149" s="71"/>
      <c r="AP149" s="71"/>
      <c r="AQ149" s="71"/>
      <c r="AR149" s="71"/>
      <c r="AS149" s="71"/>
      <c r="AT149" s="71" t="s">
        <v>239</v>
      </c>
      <c r="AU149" s="71"/>
      <c r="AV149" s="71" t="s">
        <v>337</v>
      </c>
      <c r="AW149" s="71"/>
      <c r="AX149" s="71"/>
      <c r="AY149" s="71"/>
      <c r="AZ149" s="71"/>
      <c r="BA149" s="71"/>
      <c r="BB149" s="71"/>
      <c r="BC149" s="71"/>
      <c r="BD149" s="71"/>
      <c r="BE149" s="71"/>
      <c r="BF149" s="71"/>
      <c r="BG149" s="71"/>
      <c r="BH149" s="71"/>
      <c r="BI149" s="71"/>
      <c r="BJ149" s="71"/>
      <c r="BK149" s="71"/>
      <c r="BL149" s="71"/>
    </row>
    <row r="150" spans="1:64" s="72" customFormat="1" x14ac:dyDescent="0.35">
      <c r="A150" s="69">
        <v>103320</v>
      </c>
      <c r="B150" s="71" t="s">
        <v>560</v>
      </c>
      <c r="C150" s="71">
        <v>0</v>
      </c>
      <c r="D150" s="71">
        <v>1</v>
      </c>
      <c r="E150" s="71">
        <v>1</v>
      </c>
      <c r="F150" s="71" t="s">
        <v>560</v>
      </c>
      <c r="G150" s="71"/>
      <c r="H150" s="71" t="s">
        <v>561</v>
      </c>
      <c r="I150" s="71" t="s">
        <v>553</v>
      </c>
      <c r="J150" s="71">
        <v>46.814</v>
      </c>
      <c r="K150" s="71">
        <v>-71.207999999999998</v>
      </c>
      <c r="L150" s="71" t="s">
        <v>202</v>
      </c>
      <c r="M150" s="71">
        <v>2011</v>
      </c>
      <c r="N150" s="71"/>
      <c r="O150" s="71">
        <v>2014</v>
      </c>
      <c r="P150" s="71"/>
      <c r="Q150" s="71"/>
      <c r="R150" s="71"/>
      <c r="S150" s="71" t="s">
        <v>203</v>
      </c>
      <c r="T150" s="71">
        <v>1</v>
      </c>
      <c r="U150" s="71"/>
      <c r="V150" s="71">
        <v>1</v>
      </c>
      <c r="W150" s="71"/>
      <c r="X150" s="71">
        <v>1</v>
      </c>
      <c r="Y150" s="71"/>
      <c r="Z150" s="71">
        <v>1</v>
      </c>
      <c r="AA150" s="71"/>
      <c r="AB150" s="71" t="s">
        <v>220</v>
      </c>
      <c r="AC150" s="71"/>
      <c r="AD150" s="71"/>
      <c r="AE150" s="71"/>
      <c r="AF150" s="71">
        <v>5</v>
      </c>
      <c r="AG150" s="71"/>
      <c r="AH150" s="71">
        <v>1410.28</v>
      </c>
      <c r="AI150" s="71"/>
      <c r="AJ150" s="71"/>
      <c r="AK150" s="71"/>
      <c r="AL150" s="71"/>
      <c r="AM150" s="71"/>
      <c r="AN150" s="71"/>
      <c r="AO150" s="71"/>
      <c r="AP150" s="71"/>
      <c r="AQ150" s="71"/>
      <c r="AR150" s="71"/>
      <c r="AS150" s="71"/>
      <c r="AT150" s="71" t="s">
        <v>239</v>
      </c>
      <c r="AU150" s="71"/>
      <c r="AV150" s="71"/>
      <c r="AW150" s="71"/>
      <c r="AX150" s="71"/>
      <c r="AY150" s="71"/>
      <c r="AZ150" s="71"/>
      <c r="BA150" s="71"/>
      <c r="BB150" s="71"/>
      <c r="BC150" s="71">
        <v>45</v>
      </c>
      <c r="BD150" s="71">
        <v>93000</v>
      </c>
      <c r="BE150" s="71">
        <v>1100</v>
      </c>
      <c r="BF150" s="71">
        <v>1</v>
      </c>
      <c r="BG150" s="71"/>
      <c r="BH150" s="71"/>
      <c r="BI150" s="71">
        <v>5</v>
      </c>
      <c r="BJ150" s="71">
        <v>1410.28</v>
      </c>
      <c r="BK150" s="71"/>
      <c r="BL150" s="71"/>
    </row>
    <row r="151" spans="1:64" s="72" customFormat="1" x14ac:dyDescent="0.35">
      <c r="A151" s="69">
        <v>103460</v>
      </c>
      <c r="B151" s="71" t="s">
        <v>562</v>
      </c>
      <c r="C151" s="71">
        <v>0</v>
      </c>
      <c r="D151" s="71">
        <v>1</v>
      </c>
      <c r="E151" s="71">
        <v>0</v>
      </c>
      <c r="F151" s="71"/>
      <c r="G151" s="71"/>
      <c r="H151" s="71" t="s">
        <v>563</v>
      </c>
      <c r="I151" s="71" t="s">
        <v>553</v>
      </c>
      <c r="J151" s="71">
        <v>48.390999999999998</v>
      </c>
      <c r="K151" s="71">
        <v>-77.241</v>
      </c>
      <c r="L151" s="71" t="s">
        <v>202</v>
      </c>
      <c r="M151" s="71"/>
      <c r="N151" s="71"/>
      <c r="O151" s="71"/>
      <c r="P151" s="71"/>
      <c r="Q151" s="71"/>
      <c r="R151" s="71"/>
      <c r="S151" s="71"/>
      <c r="T151" s="71"/>
      <c r="U151" s="71"/>
      <c r="V151" s="71"/>
      <c r="W151" s="71"/>
      <c r="X151" s="71"/>
      <c r="Y151" s="71"/>
      <c r="Z151" s="71"/>
      <c r="AA151" s="71"/>
      <c r="AB151" s="71" t="s">
        <v>564</v>
      </c>
      <c r="AC151" s="71"/>
      <c r="AD151" s="71"/>
      <c r="AE151" s="71">
        <v>13.6</v>
      </c>
      <c r="AF151" s="71">
        <v>21</v>
      </c>
      <c r="AG151" s="71"/>
      <c r="AH151" s="71"/>
      <c r="AI151" s="71"/>
      <c r="AJ151" s="71"/>
      <c r="AK151" s="71"/>
      <c r="AL151" s="71"/>
      <c r="AM151" s="71"/>
      <c r="AN151" s="71"/>
      <c r="AO151" s="71"/>
      <c r="AP151" s="71"/>
      <c r="AQ151" s="71"/>
      <c r="AR151" s="71"/>
      <c r="AS151" s="71"/>
      <c r="AT151" s="71" t="s">
        <v>239</v>
      </c>
      <c r="AU151" s="71"/>
      <c r="AV151" s="71"/>
      <c r="AW151" s="71"/>
      <c r="AX151" s="71"/>
      <c r="AY151" s="71"/>
      <c r="AZ151" s="71"/>
      <c r="BA151" s="71"/>
      <c r="BB151" s="71"/>
      <c r="BC151" s="71"/>
      <c r="BD151" s="71"/>
      <c r="BE151" s="71"/>
      <c r="BF151" s="71"/>
      <c r="BG151" s="71"/>
      <c r="BH151" s="71"/>
      <c r="BI151" s="71"/>
      <c r="BJ151" s="71"/>
      <c r="BK151" s="71"/>
      <c r="BL151" s="71"/>
    </row>
    <row r="152" spans="1:64" s="72" customFormat="1" x14ac:dyDescent="0.35">
      <c r="A152" s="69">
        <v>103473</v>
      </c>
      <c r="B152" s="71" t="s">
        <v>565</v>
      </c>
      <c r="C152" s="71">
        <v>0</v>
      </c>
      <c r="D152" s="71">
        <v>1</v>
      </c>
      <c r="E152" s="71">
        <v>0</v>
      </c>
      <c r="F152" s="71"/>
      <c r="G152" s="71"/>
      <c r="H152" s="71" t="s">
        <v>566</v>
      </c>
      <c r="I152" s="71" t="s">
        <v>553</v>
      </c>
      <c r="J152" s="71">
        <v>46.938000000000002</v>
      </c>
      <c r="K152" s="71">
        <v>-71.47</v>
      </c>
      <c r="L152" s="71" t="s">
        <v>202</v>
      </c>
      <c r="M152" s="71">
        <v>1999</v>
      </c>
      <c r="N152" s="71"/>
      <c r="O152" s="71"/>
      <c r="P152" s="71"/>
      <c r="Q152" s="71"/>
      <c r="R152" s="71"/>
      <c r="S152" s="71"/>
      <c r="T152" s="71"/>
      <c r="U152" s="71"/>
      <c r="V152" s="71"/>
      <c r="W152" s="71"/>
      <c r="X152" s="71"/>
      <c r="Y152" s="71"/>
      <c r="Z152" s="71"/>
      <c r="AA152" s="71"/>
      <c r="AB152" s="71" t="s">
        <v>567</v>
      </c>
      <c r="AC152" s="71" t="s">
        <v>568</v>
      </c>
      <c r="AD152" s="71"/>
      <c r="AE152" s="71">
        <v>3.4</v>
      </c>
      <c r="AF152" s="71"/>
      <c r="AG152" s="71"/>
      <c r="AH152" s="71"/>
      <c r="AI152" s="71"/>
      <c r="AJ152" s="71"/>
      <c r="AK152" s="71"/>
      <c r="AL152" s="71"/>
      <c r="AM152" s="71"/>
      <c r="AN152" s="71"/>
      <c r="AO152" s="71"/>
      <c r="AP152" s="71"/>
      <c r="AQ152" s="71"/>
      <c r="AR152" s="71"/>
      <c r="AS152" s="71"/>
      <c r="AT152" s="71" t="s">
        <v>205</v>
      </c>
      <c r="AU152" s="71"/>
      <c r="AV152" s="71"/>
      <c r="AW152" s="71"/>
      <c r="AX152" s="71"/>
      <c r="AY152" s="71"/>
      <c r="AZ152" s="71"/>
      <c r="BA152" s="71"/>
      <c r="BB152" s="71"/>
      <c r="BC152" s="71"/>
      <c r="BD152" s="71"/>
      <c r="BE152" s="71"/>
      <c r="BF152" s="71"/>
      <c r="BG152" s="71"/>
      <c r="BH152" s="71"/>
      <c r="BI152" s="71"/>
      <c r="BJ152" s="71"/>
      <c r="BK152" s="71"/>
      <c r="BL152" s="71"/>
    </row>
    <row r="153" spans="1:64" s="72" customFormat="1" x14ac:dyDescent="0.35">
      <c r="A153" s="69">
        <v>103498</v>
      </c>
      <c r="B153" s="71" t="s">
        <v>569</v>
      </c>
      <c r="C153" s="71">
        <v>0</v>
      </c>
      <c r="D153" s="71">
        <v>1</v>
      </c>
      <c r="E153" s="71">
        <v>0</v>
      </c>
      <c r="F153" s="71" t="s">
        <v>569</v>
      </c>
      <c r="G153" s="71"/>
      <c r="H153" s="71" t="s">
        <v>570</v>
      </c>
      <c r="I153" s="71" t="s">
        <v>571</v>
      </c>
      <c r="J153" s="71">
        <v>50.447000000000003</v>
      </c>
      <c r="K153" s="71">
        <v>-104.617</v>
      </c>
      <c r="L153" s="71" t="s">
        <v>202</v>
      </c>
      <c r="M153" s="71">
        <v>1970</v>
      </c>
      <c r="N153" s="71"/>
      <c r="O153" s="71">
        <v>2014</v>
      </c>
      <c r="P153" s="71"/>
      <c r="Q153" s="71"/>
      <c r="R153" s="71"/>
      <c r="S153" s="71" t="s">
        <v>226</v>
      </c>
      <c r="T153" s="71"/>
      <c r="U153" s="71"/>
      <c r="V153" s="71"/>
      <c r="W153" s="71"/>
      <c r="X153" s="71"/>
      <c r="Y153" s="71">
        <v>1</v>
      </c>
      <c r="Z153" s="71"/>
      <c r="AA153" s="71"/>
      <c r="AB153" s="71" t="s">
        <v>220</v>
      </c>
      <c r="AC153" s="71"/>
      <c r="AD153" s="71"/>
      <c r="AE153" s="71"/>
      <c r="AF153" s="71">
        <v>70</v>
      </c>
      <c r="AG153" s="71"/>
      <c r="AH153" s="71">
        <v>64478.3</v>
      </c>
      <c r="AI153" s="71"/>
      <c r="AJ153" s="71"/>
      <c r="AK153" s="71"/>
      <c r="AL153" s="71"/>
      <c r="AM153" s="71"/>
      <c r="AN153" s="71"/>
      <c r="AO153" s="71"/>
      <c r="AP153" s="71"/>
      <c r="AQ153" s="71"/>
      <c r="AR153" s="71"/>
      <c r="AS153" s="71"/>
      <c r="AT153" s="71" t="s">
        <v>205</v>
      </c>
      <c r="AU153" s="71">
        <v>237423</v>
      </c>
      <c r="AV153" s="71"/>
      <c r="AW153" s="71"/>
      <c r="AX153" s="71"/>
      <c r="AY153" s="71"/>
      <c r="AZ153" s="71"/>
      <c r="BA153" s="71"/>
      <c r="BB153" s="71"/>
      <c r="BC153" s="71">
        <v>18</v>
      </c>
      <c r="BD153" s="71">
        <v>232342</v>
      </c>
      <c r="BE153" s="71">
        <v>5000</v>
      </c>
      <c r="BF153" s="71">
        <v>1</v>
      </c>
      <c r="BG153" s="71">
        <v>53</v>
      </c>
      <c r="BH153" s="71">
        <v>51506.5</v>
      </c>
      <c r="BI153" s="71"/>
      <c r="BJ153" s="71"/>
      <c r="BK153" s="71">
        <v>17</v>
      </c>
      <c r="BL153" s="71">
        <v>12971.8</v>
      </c>
    </row>
    <row r="154" spans="1:64" s="72" customFormat="1" x14ac:dyDescent="0.35">
      <c r="A154" s="69">
        <v>103502</v>
      </c>
      <c r="B154" s="71" t="s">
        <v>572</v>
      </c>
      <c r="C154" s="71">
        <v>0</v>
      </c>
      <c r="D154" s="71">
        <v>1</v>
      </c>
      <c r="E154" s="71">
        <v>0</v>
      </c>
      <c r="F154" s="71" t="s">
        <v>573</v>
      </c>
      <c r="G154" s="71"/>
      <c r="H154" s="71" t="s">
        <v>574</v>
      </c>
      <c r="I154" s="71" t="s">
        <v>571</v>
      </c>
      <c r="J154" s="71">
        <v>52.135000000000005</v>
      </c>
      <c r="K154" s="71">
        <v>-106.66800000000001</v>
      </c>
      <c r="L154" s="71" t="s">
        <v>202</v>
      </c>
      <c r="M154" s="71">
        <v>1950</v>
      </c>
      <c r="N154" s="71"/>
      <c r="O154" s="71">
        <v>2014</v>
      </c>
      <c r="P154" s="71"/>
      <c r="Q154" s="71"/>
      <c r="R154" s="71"/>
      <c r="S154" s="71" t="s">
        <v>203</v>
      </c>
      <c r="T154" s="71">
        <v>1</v>
      </c>
      <c r="U154" s="71">
        <v>1</v>
      </c>
      <c r="V154" s="71">
        <v>1</v>
      </c>
      <c r="W154" s="71">
        <v>1</v>
      </c>
      <c r="X154" s="71"/>
      <c r="Y154" s="71">
        <v>1</v>
      </c>
      <c r="Z154" s="71">
        <v>1</v>
      </c>
      <c r="AA154" s="71"/>
      <c r="AB154" s="71" t="s">
        <v>220</v>
      </c>
      <c r="AC154" s="71"/>
      <c r="AD154" s="71"/>
      <c r="AE154" s="71"/>
      <c r="AF154" s="71">
        <v>190.86</v>
      </c>
      <c r="AG154" s="71"/>
      <c r="AH154" s="71">
        <v>302326.7</v>
      </c>
      <c r="AI154" s="71"/>
      <c r="AJ154" s="71"/>
      <c r="AK154" s="71"/>
      <c r="AL154" s="71"/>
      <c r="AM154" s="71"/>
      <c r="AN154" s="71"/>
      <c r="AO154" s="71"/>
      <c r="AP154" s="71"/>
      <c r="AQ154" s="71"/>
      <c r="AR154" s="71"/>
      <c r="AS154" s="71"/>
      <c r="AT154" s="71" t="s">
        <v>205</v>
      </c>
      <c r="AU154" s="71">
        <v>1025099354.09334</v>
      </c>
      <c r="AV154" s="71" t="s">
        <v>278</v>
      </c>
      <c r="AW154" s="71">
        <v>10223.43</v>
      </c>
      <c r="AX154" s="71"/>
      <c r="AY154" s="71"/>
      <c r="AZ154" s="71"/>
      <c r="BA154" s="71"/>
      <c r="BB154" s="71"/>
      <c r="BC154" s="71">
        <v>59</v>
      </c>
      <c r="BD154" s="71">
        <v>681227</v>
      </c>
      <c r="BE154" s="71">
        <v>9600</v>
      </c>
      <c r="BF154" s="71">
        <v>1</v>
      </c>
      <c r="BG154" s="71">
        <v>168</v>
      </c>
      <c r="BH154" s="71">
        <v>266821</v>
      </c>
      <c r="BI154" s="71"/>
      <c r="BJ154" s="71"/>
      <c r="BK154" s="71">
        <v>22.86</v>
      </c>
      <c r="BL154" s="71">
        <v>35505.699999999997</v>
      </c>
    </row>
    <row r="155" spans="1:64" s="72" customFormat="1" x14ac:dyDescent="0.35">
      <c r="A155" s="69">
        <v>103509</v>
      </c>
      <c r="B155" s="71" t="s">
        <v>575</v>
      </c>
      <c r="C155" s="71">
        <v>0</v>
      </c>
      <c r="D155" s="71">
        <v>1</v>
      </c>
      <c r="E155" s="71">
        <v>0</v>
      </c>
      <c r="F155" s="71"/>
      <c r="G155" s="71"/>
      <c r="H155" s="71" t="s">
        <v>576</v>
      </c>
      <c r="I155" s="71" t="s">
        <v>577</v>
      </c>
      <c r="J155" s="71">
        <v>61.353999999999999</v>
      </c>
      <c r="K155" s="71">
        <v>-138.994</v>
      </c>
      <c r="L155" s="71" t="s">
        <v>202</v>
      </c>
      <c r="M155" s="71">
        <v>1998</v>
      </c>
      <c r="N155" s="71"/>
      <c r="O155" s="71"/>
      <c r="P155" s="71"/>
      <c r="Q155" s="71"/>
      <c r="R155" s="71"/>
      <c r="S155" s="71"/>
      <c r="T155" s="71"/>
      <c r="U155" s="71"/>
      <c r="V155" s="71"/>
      <c r="W155" s="71"/>
      <c r="X155" s="71"/>
      <c r="Y155" s="71"/>
      <c r="Z155" s="71"/>
      <c r="AA155" s="71"/>
      <c r="AB155" s="71" t="s">
        <v>578</v>
      </c>
      <c r="AC155" s="71" t="s">
        <v>579</v>
      </c>
      <c r="AD155" s="71"/>
      <c r="AE155" s="71"/>
      <c r="AF155" s="71">
        <v>0.28999999999999998</v>
      </c>
      <c r="AG155" s="71"/>
      <c r="AH155" s="71"/>
      <c r="AI155" s="71"/>
      <c r="AJ155" s="71"/>
      <c r="AK155" s="71"/>
      <c r="AL155" s="71"/>
      <c r="AM155" s="71"/>
      <c r="AN155" s="71"/>
      <c r="AO155" s="71"/>
      <c r="AP155" s="71"/>
      <c r="AQ155" s="71"/>
      <c r="AR155" s="71"/>
      <c r="AS155" s="71"/>
      <c r="AT155" s="71" t="s">
        <v>239</v>
      </c>
      <c r="AU155" s="71"/>
      <c r="AV155" s="71"/>
      <c r="AW155" s="71"/>
      <c r="AX155" s="71"/>
      <c r="AY155" s="71"/>
      <c r="AZ155" s="71"/>
      <c r="BA155" s="71"/>
      <c r="BB155" s="71"/>
      <c r="BC155" s="71"/>
      <c r="BD155" s="71"/>
      <c r="BE155" s="71"/>
      <c r="BF155" s="71"/>
      <c r="BG155" s="71"/>
      <c r="BH155" s="71"/>
      <c r="BI155" s="71"/>
      <c r="BJ155" s="71"/>
      <c r="BK155" s="71"/>
      <c r="BL155" s="71"/>
    </row>
    <row r="156" spans="1:64" s="72" customFormat="1" x14ac:dyDescent="0.35">
      <c r="A156" s="69">
        <v>103510</v>
      </c>
      <c r="B156" s="71" t="s">
        <v>580</v>
      </c>
      <c r="C156" s="71">
        <v>0</v>
      </c>
      <c r="D156" s="71">
        <v>1</v>
      </c>
      <c r="E156" s="71">
        <v>1</v>
      </c>
      <c r="F156" s="71" t="s">
        <v>581</v>
      </c>
      <c r="G156" s="71"/>
      <c r="H156" s="71" t="s">
        <v>582</v>
      </c>
      <c r="I156" s="71" t="s">
        <v>577</v>
      </c>
      <c r="J156" s="71">
        <v>64.06</v>
      </c>
      <c r="K156" s="71">
        <v>-139.43199999999999</v>
      </c>
      <c r="L156" s="71" t="s">
        <v>202</v>
      </c>
      <c r="M156" s="71">
        <v>2012</v>
      </c>
      <c r="N156" s="71"/>
      <c r="O156" s="71">
        <v>2014</v>
      </c>
      <c r="P156" s="71"/>
      <c r="Q156" s="71"/>
      <c r="R156" s="71"/>
      <c r="S156" s="71" t="s">
        <v>226</v>
      </c>
      <c r="T156" s="71"/>
      <c r="U156" s="71"/>
      <c r="V156" s="71"/>
      <c r="W156" s="71">
        <v>1</v>
      </c>
      <c r="X156" s="71"/>
      <c r="Y156" s="71"/>
      <c r="Z156" s="71"/>
      <c r="AA156" s="71"/>
      <c r="AB156" s="71" t="s">
        <v>204</v>
      </c>
      <c r="AC156" s="71"/>
      <c r="AD156" s="71"/>
      <c r="AE156" s="71"/>
      <c r="AF156" s="71">
        <v>0.75</v>
      </c>
      <c r="AG156" s="71"/>
      <c r="AH156" s="71"/>
      <c r="AI156" s="71"/>
      <c r="AJ156" s="71"/>
      <c r="AK156" s="71"/>
      <c r="AL156" s="71"/>
      <c r="AM156" s="71"/>
      <c r="AN156" s="71"/>
      <c r="AO156" s="71"/>
      <c r="AP156" s="71"/>
      <c r="AQ156" s="71"/>
      <c r="AR156" s="71"/>
      <c r="AS156" s="71"/>
      <c r="AT156" s="71" t="s">
        <v>239</v>
      </c>
      <c r="AU156" s="71"/>
      <c r="AV156" s="71"/>
      <c r="AW156" s="71"/>
      <c r="AX156" s="71"/>
      <c r="AY156" s="71"/>
      <c r="AZ156" s="71"/>
      <c r="BA156" s="71"/>
      <c r="BB156" s="71"/>
      <c r="BC156" s="71">
        <v>2</v>
      </c>
      <c r="BD156" s="71"/>
      <c r="BE156" s="71">
        <v>500</v>
      </c>
      <c r="BF156" s="71">
        <v>0</v>
      </c>
      <c r="BG156" s="71"/>
      <c r="BH156" s="71"/>
      <c r="BI156" s="71">
        <v>0.75</v>
      </c>
      <c r="BJ156" s="71"/>
      <c r="BK156" s="71"/>
      <c r="BL156" s="71"/>
    </row>
    <row r="157" spans="1:64" s="72" customFormat="1" x14ac:dyDescent="0.35">
      <c r="A157" s="69">
        <v>103511</v>
      </c>
      <c r="B157" s="71" t="s">
        <v>583</v>
      </c>
      <c r="C157" s="71">
        <v>0</v>
      </c>
      <c r="D157" s="71">
        <v>1</v>
      </c>
      <c r="E157" s="71">
        <v>0</v>
      </c>
      <c r="F157" s="71"/>
      <c r="G157" s="71"/>
      <c r="H157" s="71" t="s">
        <v>583</v>
      </c>
      <c r="I157" s="71" t="s">
        <v>577</v>
      </c>
      <c r="J157" s="71">
        <v>63.594000000000001</v>
      </c>
      <c r="K157" s="71">
        <v>-135.89599999999999</v>
      </c>
      <c r="L157" s="71" t="s">
        <v>202</v>
      </c>
      <c r="M157" s="71"/>
      <c r="N157" s="71"/>
      <c r="O157" s="71"/>
      <c r="P157" s="71"/>
      <c r="Q157" s="71"/>
      <c r="R157" s="71"/>
      <c r="S157" s="71"/>
      <c r="T157" s="71"/>
      <c r="U157" s="71"/>
      <c r="V157" s="71"/>
      <c r="W157" s="71"/>
      <c r="X157" s="71"/>
      <c r="Y157" s="71"/>
      <c r="Z157" s="71"/>
      <c r="AA157" s="71"/>
      <c r="AB157" s="71"/>
      <c r="AC157" s="71"/>
      <c r="AD157" s="71"/>
      <c r="AE157" s="71"/>
      <c r="AF157" s="71"/>
      <c r="AG157" s="71"/>
      <c r="AH157" s="71"/>
      <c r="AI157" s="71"/>
      <c r="AJ157" s="71"/>
      <c r="AK157" s="71"/>
      <c r="AL157" s="71"/>
      <c r="AM157" s="71"/>
      <c r="AN157" s="71"/>
      <c r="AO157" s="71"/>
      <c r="AP157" s="71"/>
      <c r="AQ157" s="71"/>
      <c r="AR157" s="71"/>
      <c r="AS157" s="71"/>
      <c r="AT157" s="71"/>
      <c r="AU157" s="71"/>
      <c r="AV157" s="71"/>
      <c r="AW157" s="71"/>
      <c r="AX157" s="71"/>
      <c r="AY157" s="71"/>
      <c r="AZ157" s="71"/>
      <c r="BA157" s="71"/>
      <c r="BB157" s="71"/>
      <c r="BC157" s="71"/>
      <c r="BD157" s="71"/>
      <c r="BE157" s="71"/>
      <c r="BF157" s="71"/>
      <c r="BG157" s="71"/>
      <c r="BH157" s="71"/>
      <c r="BI157" s="71"/>
      <c r="BJ157" s="71"/>
      <c r="BK157" s="71"/>
      <c r="BL157" s="71"/>
    </row>
    <row r="158" spans="1:64" s="72" customFormat="1" x14ac:dyDescent="0.35">
      <c r="A158" s="69">
        <v>103513</v>
      </c>
      <c r="B158" s="71" t="s">
        <v>584</v>
      </c>
      <c r="C158" s="71">
        <v>1</v>
      </c>
      <c r="D158" s="71">
        <v>1</v>
      </c>
      <c r="E158" s="71">
        <v>0</v>
      </c>
      <c r="F158" s="71" t="s">
        <v>585</v>
      </c>
      <c r="G158" s="71"/>
      <c r="H158" s="71" t="s">
        <v>586</v>
      </c>
      <c r="I158" s="71" t="s">
        <v>577</v>
      </c>
      <c r="J158" s="71">
        <v>60.063000000000002</v>
      </c>
      <c r="K158" s="71">
        <v>-128.71100000000001</v>
      </c>
      <c r="L158" s="71" t="s">
        <v>202</v>
      </c>
      <c r="M158" s="71">
        <v>1999</v>
      </c>
      <c r="N158" s="71"/>
      <c r="O158" s="71">
        <v>2014</v>
      </c>
      <c r="P158" s="71"/>
      <c r="Q158" s="71"/>
      <c r="R158" s="71"/>
      <c r="S158" s="71" t="s">
        <v>226</v>
      </c>
      <c r="T158" s="71">
        <v>1</v>
      </c>
      <c r="U158" s="71"/>
      <c r="V158" s="71"/>
      <c r="W158" s="71"/>
      <c r="X158" s="71"/>
      <c r="Y158" s="71">
        <v>1</v>
      </c>
      <c r="Z158" s="71"/>
      <c r="AA158" s="71"/>
      <c r="AB158" s="71" t="s">
        <v>220</v>
      </c>
      <c r="AC158" s="71"/>
      <c r="AD158" s="71">
        <v>6</v>
      </c>
      <c r="AE158" s="71">
        <v>5.85</v>
      </c>
      <c r="AF158" s="71"/>
      <c r="AG158" s="71">
        <v>15000</v>
      </c>
      <c r="AH158" s="71"/>
      <c r="AI158" s="71"/>
      <c r="AJ158" s="71"/>
      <c r="AK158" s="71"/>
      <c r="AL158" s="71"/>
      <c r="AM158" s="71"/>
      <c r="AN158" s="71"/>
      <c r="AO158" s="71"/>
      <c r="AP158" s="71"/>
      <c r="AQ158" s="71"/>
      <c r="AR158" s="71"/>
      <c r="AS158" s="71"/>
      <c r="AT158" s="71" t="s">
        <v>337</v>
      </c>
      <c r="AU158" s="71">
        <v>135380</v>
      </c>
      <c r="AV158" s="71"/>
      <c r="AW158" s="71"/>
      <c r="AX158" s="71"/>
      <c r="AY158" s="71"/>
      <c r="AZ158" s="71"/>
      <c r="BA158" s="71"/>
      <c r="BB158" s="71"/>
      <c r="BC158" s="71">
        <v>4</v>
      </c>
      <c r="BD158" s="71"/>
      <c r="BE158" s="71">
        <v>1000</v>
      </c>
      <c r="BF158" s="71"/>
      <c r="BG158" s="71"/>
      <c r="BH158" s="71"/>
      <c r="BI158" s="71"/>
      <c r="BJ158" s="71"/>
      <c r="BK158" s="71"/>
      <c r="BL158" s="71"/>
    </row>
    <row r="159" spans="1:64" x14ac:dyDescent="0.35">
      <c r="A159" s="69">
        <v>103561</v>
      </c>
      <c r="B159" s="71" t="s">
        <v>587</v>
      </c>
      <c r="C159" s="71">
        <v>0</v>
      </c>
      <c r="D159" s="71">
        <v>1</v>
      </c>
      <c r="E159" s="71">
        <v>0</v>
      </c>
      <c r="F159" s="71"/>
      <c r="G159" s="71"/>
      <c r="H159" s="71" t="s">
        <v>390</v>
      </c>
      <c r="I159" s="71" t="s">
        <v>381</v>
      </c>
      <c r="J159" s="71">
        <v>44.657000000000004</v>
      </c>
      <c r="K159" s="71">
        <v>-63.567</v>
      </c>
      <c r="L159" s="71" t="s">
        <v>202</v>
      </c>
      <c r="M159" s="71">
        <v>1985</v>
      </c>
      <c r="N159" s="71"/>
      <c r="O159" s="71"/>
      <c r="P159" s="71"/>
      <c r="Q159" s="71"/>
      <c r="R159" s="71"/>
      <c r="S159" s="71"/>
      <c r="T159" s="71"/>
      <c r="U159" s="71"/>
      <c r="V159" s="71"/>
      <c r="W159" s="71"/>
      <c r="X159" s="71"/>
      <c r="Y159" s="71"/>
      <c r="Z159" s="71"/>
      <c r="AA159" s="71"/>
      <c r="AB159" s="71" t="s">
        <v>588</v>
      </c>
      <c r="AC159" s="71" t="s">
        <v>589</v>
      </c>
      <c r="AD159" s="71"/>
      <c r="AE159" s="71"/>
      <c r="AF159" s="71"/>
      <c r="AG159" s="71"/>
      <c r="AH159" s="71"/>
      <c r="AI159" s="71"/>
      <c r="AJ159" s="71"/>
      <c r="AK159" s="71"/>
      <c r="AL159" s="71"/>
      <c r="AM159" s="71"/>
      <c r="AN159" s="71"/>
      <c r="AO159" s="71"/>
      <c r="AP159" s="71"/>
      <c r="AQ159" s="71"/>
      <c r="AR159" s="71"/>
      <c r="AS159" s="71"/>
      <c r="AT159" s="71" t="s">
        <v>314</v>
      </c>
      <c r="AU159" s="71"/>
      <c r="AV159" s="71"/>
      <c r="AW159" s="71"/>
      <c r="AX159" s="71"/>
      <c r="AY159" s="71"/>
      <c r="AZ159" s="71"/>
      <c r="BA159" s="71"/>
      <c r="BB159" s="71"/>
      <c r="BC159" s="71">
        <v>3</v>
      </c>
      <c r="BD159" s="71">
        <v>65000</v>
      </c>
      <c r="BE159" s="71">
        <v>140</v>
      </c>
      <c r="BF159" s="71"/>
      <c r="BG159" s="71"/>
      <c r="BH159" s="71"/>
      <c r="BI159" s="71"/>
      <c r="BJ159" s="71"/>
      <c r="BK159" s="71"/>
      <c r="BL159" s="71"/>
    </row>
  </sheetData>
  <autoFilter ref="A2:BL159"/>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AQ111"/>
  <sheetViews>
    <sheetView topLeftCell="A48" workbookViewId="0">
      <selection activeCell="K59" sqref="K59"/>
    </sheetView>
  </sheetViews>
  <sheetFormatPr defaultColWidth="8.81640625" defaultRowHeight="14.5" x14ac:dyDescent="0.35"/>
  <cols>
    <col min="1" max="1" width="32.1796875" customWidth="1"/>
    <col min="2" max="6" width="14.453125" customWidth="1"/>
    <col min="11" max="11" width="11.81640625" bestFit="1" customWidth="1"/>
    <col min="28" max="28" width="11.81640625" bestFit="1" customWidth="1"/>
    <col min="34" max="34" width="11.81640625" bestFit="1" customWidth="1"/>
  </cols>
  <sheetData>
    <row r="1" spans="1:3" x14ac:dyDescent="0.35">
      <c r="A1" s="1" t="s">
        <v>754</v>
      </c>
    </row>
    <row r="2" spans="1:3" x14ac:dyDescent="0.35">
      <c r="A2" t="s">
        <v>78</v>
      </c>
      <c r="B2" s="51">
        <f>'NEUD Commercial'!AB15</f>
        <v>425.23799433022799</v>
      </c>
    </row>
    <row r="3" spans="1:3" x14ac:dyDescent="0.35">
      <c r="A3" t="s">
        <v>79</v>
      </c>
      <c r="B3" s="51">
        <f>SUM('NEUD Commercial'!AB16)</f>
        <v>512.89699004115403</v>
      </c>
    </row>
    <row r="4" spans="1:3" x14ac:dyDescent="0.35">
      <c r="A4" t="s">
        <v>80</v>
      </c>
      <c r="B4" s="51">
        <f>SUM('NEUD Commercial'!AB17:AB18)</f>
        <v>35.158999630262436</v>
      </c>
    </row>
    <row r="5" spans="1:3" x14ac:dyDescent="0.35">
      <c r="A5" s="82" t="s">
        <v>666</v>
      </c>
      <c r="B5" s="124">
        <f>'NEUD Commercial'!AB20</f>
        <v>35.579998947278597</v>
      </c>
    </row>
    <row r="6" spans="1:3" x14ac:dyDescent="0.35">
      <c r="A6" t="s">
        <v>82</v>
      </c>
      <c r="B6" s="98">
        <f>'NEUD Commercial'!AB19</f>
        <v>0.47899999999540199</v>
      </c>
    </row>
    <row r="7" spans="1:3" s="7" customFormat="1" x14ac:dyDescent="0.35"/>
    <row r="8" spans="1:3" x14ac:dyDescent="0.35">
      <c r="A8" s="1" t="s">
        <v>122</v>
      </c>
    </row>
    <row r="9" spans="1:3" x14ac:dyDescent="0.35">
      <c r="A9" s="7" t="s">
        <v>78</v>
      </c>
      <c r="B9" s="64">
        <f>'NEUD Commercial'!AB402/100</f>
        <v>0.103394262345486</v>
      </c>
    </row>
    <row r="10" spans="1:3" x14ac:dyDescent="0.35">
      <c r="A10" s="7" t="s">
        <v>79</v>
      </c>
      <c r="B10" s="64">
        <f>'NEUD Commercial'!AB403/100</f>
        <v>0.79701832524002891</v>
      </c>
    </row>
    <row r="11" spans="1:3" x14ac:dyDescent="0.35">
      <c r="A11" s="7" t="s">
        <v>80</v>
      </c>
      <c r="B11" s="64">
        <f>SUM('NEUD Commercial'!AB404:AB405)/100</f>
        <v>5.0931245587625094E-2</v>
      </c>
    </row>
    <row r="12" spans="1:3" x14ac:dyDescent="0.35">
      <c r="A12" s="82" t="s">
        <v>666</v>
      </c>
      <c r="B12" s="64">
        <f>1-SUM(B9:B11)</f>
        <v>4.8656166826860026E-2</v>
      </c>
    </row>
    <row r="13" spans="1:3" x14ac:dyDescent="0.35">
      <c r="A13" s="7" t="s">
        <v>82</v>
      </c>
      <c r="B13" s="64">
        <f>'NEUD Commercial'!AB406/100</f>
        <v>8.6756360561990006E-4</v>
      </c>
    </row>
    <row r="14" spans="1:3" s="7" customFormat="1" x14ac:dyDescent="0.35"/>
    <row r="15" spans="1:3" s="7" customFormat="1" x14ac:dyDescent="0.35">
      <c r="A15" s="1" t="s">
        <v>123</v>
      </c>
      <c r="C15" s="1"/>
    </row>
    <row r="16" spans="1:3" s="7" customFormat="1" x14ac:dyDescent="0.35">
      <c r="A16" s="7" t="s">
        <v>78</v>
      </c>
      <c r="B16" s="64">
        <f>'NEUD Commercial'!AB334/100</f>
        <v>0.93816368848871801</v>
      </c>
      <c r="C16" s="64"/>
    </row>
    <row r="17" spans="1:3" x14ac:dyDescent="0.35">
      <c r="A17" s="7" t="s">
        <v>79</v>
      </c>
      <c r="B17" s="64">
        <f>'NEUD Commercial'!AB335/100</f>
        <v>6.1836311511281196E-2</v>
      </c>
      <c r="C17" s="64"/>
    </row>
    <row r="18" spans="1:3" x14ac:dyDescent="0.35">
      <c r="A18" s="7" t="s">
        <v>80</v>
      </c>
      <c r="B18">
        <v>0</v>
      </c>
    </row>
    <row r="19" spans="1:3" x14ac:dyDescent="0.35">
      <c r="A19" s="82" t="s">
        <v>666</v>
      </c>
      <c r="B19" s="64">
        <v>0</v>
      </c>
    </row>
    <row r="20" spans="1:3" s="7" customFormat="1" x14ac:dyDescent="0.35">
      <c r="A20" s="7" t="s">
        <v>82</v>
      </c>
      <c r="B20" s="64">
        <v>0</v>
      </c>
    </row>
    <row r="21" spans="1:3" s="7" customFormat="1" x14ac:dyDescent="0.35">
      <c r="B21" s="64"/>
    </row>
    <row r="22" spans="1:3" s="7" customFormat="1" x14ac:dyDescent="0.35">
      <c r="A22" s="1" t="s">
        <v>778</v>
      </c>
    </row>
    <row r="23" spans="1:3" s="7" customFormat="1" x14ac:dyDescent="0.35">
      <c r="A23" s="7" t="s">
        <v>78</v>
      </c>
      <c r="B23" s="64">
        <f>('NEUD Commercial'!AB191+'NEUD Commercial'!AB81)/SUM('NEUD Commercial'!AB191,'NEUD Commercial'!AB79)</f>
        <v>0.45837937389949573</v>
      </c>
    </row>
    <row r="24" spans="1:3" s="7" customFormat="1" x14ac:dyDescent="0.35">
      <c r="A24" s="7" t="s">
        <v>79</v>
      </c>
      <c r="B24" s="64">
        <f>'NEUD Commercial'!AB82/SUM('NEUD Commercial'!AB191,'NEUD Commercial'!AB79)</f>
        <v>0.47020647830900164</v>
      </c>
    </row>
    <row r="25" spans="1:3" s="7" customFormat="1" x14ac:dyDescent="0.35">
      <c r="A25" s="7" t="s">
        <v>80</v>
      </c>
      <c r="B25" s="128">
        <f>SUM('NEUD Commercial'!AB83:AB84)/SUM('NEUD Commercial'!AB79,'NEUD Commercial'!AB191)</f>
        <v>5.1337911987392557E-2</v>
      </c>
    </row>
    <row r="26" spans="1:3" s="7" customFormat="1" x14ac:dyDescent="0.35">
      <c r="A26" s="82" t="s">
        <v>666</v>
      </c>
      <c r="B26" s="64">
        <f>'NEUD Commercial'!AB86/SUM('NEUD Commercial'!AB79,'NEUD Commercial'!AB191)</f>
        <v>2.0076235804109478E-2</v>
      </c>
    </row>
    <row r="27" spans="1:3" s="7" customFormat="1" x14ac:dyDescent="0.35">
      <c r="A27" s="7" t="s">
        <v>82</v>
      </c>
      <c r="B27" s="64">
        <v>0</v>
      </c>
    </row>
    <row r="28" spans="1:3" s="7" customFormat="1" x14ac:dyDescent="0.35">
      <c r="B28" s="64"/>
    </row>
    <row r="29" spans="1:3" s="7" customFormat="1" x14ac:dyDescent="0.35">
      <c r="A29" s="1" t="s">
        <v>779</v>
      </c>
      <c r="B29" s="64"/>
    </row>
    <row r="30" spans="1:3" s="7" customFormat="1" x14ac:dyDescent="0.35">
      <c r="B30" s="65" t="s">
        <v>124</v>
      </c>
    </row>
    <row r="31" spans="1:3" s="7" customFormat="1" x14ac:dyDescent="0.35">
      <c r="A31" s="7" t="s">
        <v>38</v>
      </c>
      <c r="B31" s="51">
        <f>'NEUD Commercial'!AB458</f>
        <v>552.12090144461695</v>
      </c>
    </row>
    <row r="32" spans="1:3" s="7" customFormat="1" x14ac:dyDescent="0.35">
      <c r="A32" s="7" t="s">
        <v>43</v>
      </c>
      <c r="B32" s="51">
        <f>'NEUD Commercial'!AB463</f>
        <v>55.284082987745101</v>
      </c>
    </row>
    <row r="33" spans="1:6" s="7" customFormat="1" x14ac:dyDescent="0.35">
      <c r="A33" s="7" t="s">
        <v>42</v>
      </c>
      <c r="B33" s="51">
        <f>SUM('NEUD Commercial'!AB462,'NEUD Commercial'!AB464)</f>
        <v>119.699942758216</v>
      </c>
    </row>
    <row r="34" spans="1:6" s="7" customFormat="1" x14ac:dyDescent="0.35">
      <c r="A34" s="7" t="s">
        <v>40</v>
      </c>
      <c r="B34" s="51">
        <f>SUM('NEUD Commercial'!AB460)</f>
        <v>145.14091344888499</v>
      </c>
    </row>
    <row r="35" spans="1:6" s="7" customFormat="1" x14ac:dyDescent="0.35">
      <c r="A35" s="7" t="s">
        <v>776</v>
      </c>
      <c r="B35" s="51">
        <f>SUM('NEUD Commercial'!AB461,'NEUD Commercial'!AB459)</f>
        <v>137.1071423094553</v>
      </c>
    </row>
    <row r="36" spans="1:6" s="7" customFormat="1" x14ac:dyDescent="0.35"/>
    <row r="37" spans="1:6" x14ac:dyDescent="0.35">
      <c r="A37" s="129" t="s">
        <v>590</v>
      </c>
      <c r="B37" s="130"/>
    </row>
    <row r="38" spans="1:6" x14ac:dyDescent="0.35">
      <c r="A38" s="131">
        <f>SUM('CIEEDAC District Heating'!AH:AH)</f>
        <v>5684467.7710008947</v>
      </c>
      <c r="B38" s="130" t="s">
        <v>127</v>
      </c>
    </row>
    <row r="39" spans="1:6" x14ac:dyDescent="0.35">
      <c r="A39" s="130">
        <v>277778</v>
      </c>
      <c r="B39" s="130" t="s">
        <v>591</v>
      </c>
    </row>
    <row r="40" spans="1:6" x14ac:dyDescent="0.35">
      <c r="A40" s="131">
        <f>A38/A39</f>
        <v>20.464067604349136</v>
      </c>
      <c r="B40" s="130" t="s">
        <v>592</v>
      </c>
    </row>
    <row r="42" spans="1:6" s="7" customFormat="1" x14ac:dyDescent="0.35">
      <c r="A42" s="7" t="s">
        <v>593</v>
      </c>
    </row>
    <row r="43" spans="1:6" s="7" customFormat="1" x14ac:dyDescent="0.35">
      <c r="A43" s="7" t="s">
        <v>594</v>
      </c>
    </row>
    <row r="44" spans="1:6" s="7" customFormat="1" x14ac:dyDescent="0.35">
      <c r="A44" s="7" t="s">
        <v>595</v>
      </c>
    </row>
    <row r="45" spans="1:6" s="7" customFormat="1" x14ac:dyDescent="0.35">
      <c r="A45" s="7" t="s">
        <v>601</v>
      </c>
    </row>
    <row r="46" spans="1:6" s="7" customFormat="1" x14ac:dyDescent="0.35">
      <c r="A46" s="7" t="s">
        <v>602</v>
      </c>
    </row>
    <row r="47" spans="1:6" s="7" customFormat="1" x14ac:dyDescent="0.35"/>
    <row r="48" spans="1:6" x14ac:dyDescent="0.35">
      <c r="A48" s="1" t="s">
        <v>777</v>
      </c>
      <c r="B48" s="7"/>
      <c r="C48" s="7"/>
      <c r="D48" s="7"/>
      <c r="E48" s="7"/>
      <c r="F48" s="7"/>
    </row>
    <row r="49" spans="1:15" x14ac:dyDescent="0.35">
      <c r="A49" s="7"/>
      <c r="B49" s="63" t="s">
        <v>78</v>
      </c>
      <c r="C49" s="63" t="s">
        <v>79</v>
      </c>
      <c r="D49" s="63" t="s">
        <v>80</v>
      </c>
      <c r="E49" s="63" t="s">
        <v>666</v>
      </c>
      <c r="F49" s="63" t="s">
        <v>82</v>
      </c>
      <c r="G49" s="63" t="s">
        <v>780</v>
      </c>
    </row>
    <row r="50" spans="1:15" x14ac:dyDescent="0.35">
      <c r="A50" s="7" t="s">
        <v>73</v>
      </c>
      <c r="B50" s="51">
        <f>$B31*INDEX($B$9:$B$13,MATCH(B$49,$A$9:$A$13,0),1)</f>
        <v>57.086133330390943</v>
      </c>
      <c r="C50" s="51">
        <f t="shared" ref="C50:F50" si="0">$B31*INDEX($B$9:$B$13,MATCH(C$49,$A$9:$A$13,0),1)</f>
        <v>440.05047619940365</v>
      </c>
      <c r="D50" s="51">
        <f t="shared" si="0"/>
        <v>28.120205225536736</v>
      </c>
      <c r="E50" s="51">
        <f t="shared" si="0"/>
        <v>26.864086689285624</v>
      </c>
      <c r="F50" s="51">
        <f t="shared" si="0"/>
        <v>0.47899999999540138</v>
      </c>
      <c r="G50" s="51">
        <v>0</v>
      </c>
      <c r="I50">
        <f>SUM('NEUD Commercial'!V81,'NEUD Commercial'!V138,'NEUD Commercial'!V191,'NEUD Commercial'!V260,'NEUD Commercial'!V330,'NEUD Commercial'!V370)</f>
        <v>334.28036735386564</v>
      </c>
      <c r="J50" s="7">
        <f>SUM('NEUD Commercial'!W81,'NEUD Commercial'!W138,'NEUD Commercial'!W191,'NEUD Commercial'!W260,'NEUD Commercial'!W330,'NEUD Commercial'!W370)</f>
        <v>349.32559990989472</v>
      </c>
      <c r="K50" s="7">
        <f>SUM('NEUD Commercial'!X81,'NEUD Commercial'!X138,'NEUD Commercial'!X191,'NEUD Commercial'!X260,'NEUD Commercial'!X330,'NEUD Commercial'!X370)</f>
        <v>353.57511629527761</v>
      </c>
      <c r="L50" s="7">
        <f>SUM('NEUD Commercial'!Y81,'NEUD Commercial'!Y138,'NEUD Commercial'!Y191,'NEUD Commercial'!Y260,'NEUD Commercial'!Y330,'NEUD Commercial'!Y370)</f>
        <v>361.24447266222404</v>
      </c>
      <c r="M50" s="7">
        <f>SUM('NEUD Commercial'!Z81,'NEUD Commercial'!Z138,'NEUD Commercial'!Z191,'NEUD Commercial'!Z260,'NEUD Commercial'!Z330,'NEUD Commercial'!Z370)</f>
        <v>354.15830849915056</v>
      </c>
      <c r="N50" s="7">
        <f>SUM('NEUD Commercial'!AA81,'NEUD Commercial'!AA138,'NEUD Commercial'!AA191,'NEUD Commercial'!AA260,'NEUD Commercial'!AA330,'NEUD Commercial'!AA370)</f>
        <v>363.70265265636698</v>
      </c>
      <c r="O50" s="7">
        <f>SUM('NEUD Commercial'!AB81,'NEUD Commercial'!AB138,'NEUD Commercial'!AB191,'NEUD Commercial'!AB260,'NEUD Commercial'!AB330,'NEUD Commercial'!AB370)</f>
        <v>368.15186099983646</v>
      </c>
    </row>
    <row r="51" spans="1:15" x14ac:dyDescent="0.35">
      <c r="A51" s="7" t="s">
        <v>74</v>
      </c>
      <c r="B51" s="51">
        <f>$B32*INDEX($B$16:$B$20,MATCH(B$49,$A$16:$A$20,0),1)</f>
        <v>51.865519210499329</v>
      </c>
      <c r="C51" s="51">
        <f t="shared" ref="C51:F51" si="1">$B32*INDEX($B$16:$B$20,MATCH(C$49,$A$16:$A$20,0),1)</f>
        <v>3.4185637772457271</v>
      </c>
      <c r="D51" s="51">
        <f t="shared" si="1"/>
        <v>0</v>
      </c>
      <c r="E51" s="51">
        <f t="shared" si="1"/>
        <v>0</v>
      </c>
      <c r="F51" s="51">
        <f t="shared" si="1"/>
        <v>0</v>
      </c>
      <c r="G51">
        <v>0</v>
      </c>
      <c r="I51" s="117" t="s">
        <v>753</v>
      </c>
    </row>
    <row r="52" spans="1:15" x14ac:dyDescent="0.35">
      <c r="A52" s="7" t="s">
        <v>75</v>
      </c>
      <c r="B52" s="51">
        <f>$B33*1</f>
        <v>119.699942758216</v>
      </c>
      <c r="C52" s="7">
        <v>0</v>
      </c>
      <c r="D52" s="7">
        <v>0</v>
      </c>
      <c r="E52" s="7">
        <v>0</v>
      </c>
      <c r="F52" s="7">
        <v>0</v>
      </c>
      <c r="G52">
        <v>0</v>
      </c>
    </row>
    <row r="53" spans="1:15" x14ac:dyDescent="0.35">
      <c r="A53" s="7" t="s">
        <v>76</v>
      </c>
      <c r="B53" s="51">
        <f>$B34*1</f>
        <v>145.14091344888499</v>
      </c>
      <c r="C53" s="53">
        <v>0</v>
      </c>
      <c r="D53" s="53">
        <v>0</v>
      </c>
      <c r="E53" s="53">
        <v>0</v>
      </c>
      <c r="F53" s="7">
        <v>0</v>
      </c>
      <c r="G53" s="53">
        <v>0</v>
      </c>
    </row>
    <row r="54" spans="1:15" x14ac:dyDescent="0.35">
      <c r="A54" s="7" t="s">
        <v>77</v>
      </c>
      <c r="B54" s="51">
        <f>$B35*INDEX($B$23:$B$27,MATCH(B$49,$A$23:$A$27,0),1)</f>
        <v>62.847086048957181</v>
      </c>
      <c r="C54" s="51">
        <f t="shared" ref="C54:F54" si="2">$B35*INDEX($B$23:$B$27,MATCH(C$49,$A$23:$A$27,0),1)</f>
        <v>64.468666536340095</v>
      </c>
      <c r="D54" s="51">
        <f t="shared" si="2"/>
        <v>7.0387944047257225</v>
      </c>
      <c r="E54" s="51">
        <f t="shared" si="2"/>
        <v>2.7525953194322201</v>
      </c>
      <c r="F54" s="51">
        <f t="shared" si="2"/>
        <v>0</v>
      </c>
      <c r="G54">
        <v>0</v>
      </c>
    </row>
    <row r="56" spans="1:15" x14ac:dyDescent="0.35">
      <c r="A56" s="7" t="s">
        <v>598</v>
      </c>
    </row>
    <row r="58" spans="1:15" x14ac:dyDescent="0.35">
      <c r="A58" s="1" t="s">
        <v>600</v>
      </c>
      <c r="B58" s="7"/>
      <c r="C58" s="7"/>
      <c r="D58" s="7"/>
      <c r="E58" s="7"/>
      <c r="F58" s="7"/>
    </row>
    <row r="59" spans="1:15" x14ac:dyDescent="0.35">
      <c r="A59" s="7"/>
      <c r="B59" s="63" t="s">
        <v>78</v>
      </c>
      <c r="C59" s="63" t="s">
        <v>79</v>
      </c>
      <c r="D59" s="63" t="s">
        <v>80</v>
      </c>
      <c r="E59" s="63" t="s">
        <v>666</v>
      </c>
      <c r="F59" s="63" t="s">
        <v>82</v>
      </c>
      <c r="G59" s="63" t="s">
        <v>81</v>
      </c>
      <c r="K59">
        <f>SUM(B70,B79,B88,B97,B106)/BTU_per_PJ</f>
        <v>436.63959479694842</v>
      </c>
    </row>
    <row r="60" spans="1:15" x14ac:dyDescent="0.35">
      <c r="A60" s="7" t="s">
        <v>73</v>
      </c>
      <c r="B60" s="73">
        <f t="shared" ref="B60" si="3">B50*BTU_per_PJ</f>
        <v>54107214485147.148</v>
      </c>
      <c r="C60" s="73">
        <f t="shared" ref="C60:G60" si="4">C50*BTU_per_PJ</f>
        <v>417087375005947.31</v>
      </c>
      <c r="D60" s="73">
        <f t="shared" si="4"/>
        <v>26652811930677.18</v>
      </c>
      <c r="E60" s="73">
        <f t="shared" si="4"/>
        <v>25462241277269.035</v>
      </c>
      <c r="F60" s="73">
        <f t="shared" si="4"/>
        <v>454004400475.64136</v>
      </c>
      <c r="G60" s="73">
        <f t="shared" si="4"/>
        <v>0</v>
      </c>
    </row>
    <row r="61" spans="1:15" x14ac:dyDescent="0.35">
      <c r="A61" s="7" t="s">
        <v>74</v>
      </c>
      <c r="B61" s="73">
        <f t="shared" ref="B61:G61" si="5">B51*BTU_per_PJ</f>
        <v>49159027045400.148</v>
      </c>
      <c r="C61" s="73">
        <f t="shared" si="5"/>
        <v>3240173273885.3667</v>
      </c>
      <c r="D61" s="73">
        <f t="shared" si="5"/>
        <v>0</v>
      </c>
      <c r="E61" s="73">
        <f t="shared" si="5"/>
        <v>0</v>
      </c>
      <c r="F61" s="73">
        <f t="shared" si="5"/>
        <v>0</v>
      </c>
      <c r="G61" s="73">
        <f t="shared" si="5"/>
        <v>0</v>
      </c>
    </row>
    <row r="62" spans="1:15" x14ac:dyDescent="0.35">
      <c r="A62" s="7" t="s">
        <v>75</v>
      </c>
      <c r="B62" s="73">
        <f t="shared" ref="B62:G62" si="6">B52*BTU_per_PJ</f>
        <v>113453655009257.14</v>
      </c>
      <c r="C62" s="73">
        <f t="shared" si="6"/>
        <v>0</v>
      </c>
      <c r="D62" s="73">
        <f t="shared" si="6"/>
        <v>0</v>
      </c>
      <c r="E62" s="73">
        <f t="shared" si="6"/>
        <v>0</v>
      </c>
      <c r="F62" s="73">
        <f t="shared" si="6"/>
        <v>0</v>
      </c>
      <c r="G62" s="73">
        <f t="shared" si="6"/>
        <v>0</v>
      </c>
    </row>
    <row r="63" spans="1:15" x14ac:dyDescent="0.35">
      <c r="A63" s="7" t="s">
        <v>76</v>
      </c>
      <c r="B63" s="73">
        <f t="shared" ref="B63:G63" si="7">B53*BTU_per_PJ</f>
        <v>137567042579291.44</v>
      </c>
      <c r="C63" s="73">
        <f t="shared" si="7"/>
        <v>0</v>
      </c>
      <c r="D63" s="73">
        <f t="shared" si="7"/>
        <v>0</v>
      </c>
      <c r="E63" s="73">
        <f t="shared" si="7"/>
        <v>0</v>
      </c>
      <c r="F63" s="73">
        <f t="shared" si="7"/>
        <v>0</v>
      </c>
      <c r="G63" s="73">
        <f t="shared" si="7"/>
        <v>0</v>
      </c>
    </row>
    <row r="64" spans="1:15" x14ac:dyDescent="0.35">
      <c r="A64" s="7" t="s">
        <v>77</v>
      </c>
      <c r="B64" s="73">
        <f t="shared" ref="B64:G64" si="8">B54*BTU_per_PJ</f>
        <v>59567544099314.773</v>
      </c>
      <c r="C64" s="73">
        <f t="shared" si="8"/>
        <v>61104505846714.242</v>
      </c>
      <c r="D64" s="73">
        <f t="shared" si="8"/>
        <v>6671489840959.249</v>
      </c>
      <c r="E64" s="73">
        <f t="shared" si="8"/>
        <v>2608956968189.7271</v>
      </c>
      <c r="F64" s="73">
        <f t="shared" si="8"/>
        <v>0</v>
      </c>
      <c r="G64" s="73">
        <f t="shared" si="8"/>
        <v>0</v>
      </c>
    </row>
    <row r="66" spans="1:43" x14ac:dyDescent="0.35">
      <c r="A66" s="5" t="s">
        <v>669</v>
      </c>
    </row>
    <row r="67" spans="1:43" s="7" customFormat="1" x14ac:dyDescent="0.35">
      <c r="A67" s="5"/>
    </row>
    <row r="68" spans="1:43" s="7" customFormat="1" x14ac:dyDescent="0.35">
      <c r="A68" s="1" t="s">
        <v>670</v>
      </c>
    </row>
    <row r="69" spans="1:43" s="7" customFormat="1" x14ac:dyDescent="0.35">
      <c r="A69" s="5"/>
      <c r="B69" s="7">
        <v>2015</v>
      </c>
      <c r="C69" s="7">
        <v>2016</v>
      </c>
      <c r="D69" s="7">
        <v>2017</v>
      </c>
      <c r="E69" s="7">
        <v>2018</v>
      </c>
      <c r="F69" s="7">
        <v>2019</v>
      </c>
      <c r="G69" s="7">
        <v>2020</v>
      </c>
      <c r="H69" s="7">
        <v>2021</v>
      </c>
      <c r="I69" s="7">
        <v>2022</v>
      </c>
      <c r="J69" s="7">
        <v>2023</v>
      </c>
      <c r="K69" s="7">
        <v>2024</v>
      </c>
      <c r="L69" s="7">
        <v>2025</v>
      </c>
      <c r="M69" s="7">
        <v>2026</v>
      </c>
      <c r="N69" s="7">
        <v>2027</v>
      </c>
      <c r="O69" s="7">
        <v>2028</v>
      </c>
      <c r="P69" s="7">
        <v>2029</v>
      </c>
      <c r="Q69" s="7">
        <v>2030</v>
      </c>
      <c r="R69" s="7">
        <v>2031</v>
      </c>
      <c r="S69" s="7">
        <v>2032</v>
      </c>
      <c r="T69" s="7">
        <v>2033</v>
      </c>
      <c r="U69" s="7">
        <v>2034</v>
      </c>
      <c r="V69" s="7">
        <v>2035</v>
      </c>
      <c r="W69" s="7">
        <v>2036</v>
      </c>
      <c r="X69" s="7">
        <v>2037</v>
      </c>
      <c r="Y69" s="7">
        <v>2038</v>
      </c>
      <c r="Z69" s="7">
        <v>2039</v>
      </c>
      <c r="AA69" s="7">
        <v>2040</v>
      </c>
      <c r="AB69" s="7">
        <v>2041</v>
      </c>
      <c r="AC69" s="7">
        <v>2042</v>
      </c>
      <c r="AD69" s="7">
        <v>2043</v>
      </c>
      <c r="AE69" s="7">
        <v>2044</v>
      </c>
      <c r="AF69" s="7">
        <v>2045</v>
      </c>
      <c r="AG69" s="7">
        <v>2046</v>
      </c>
      <c r="AH69" s="7">
        <v>2047</v>
      </c>
      <c r="AI69" s="7">
        <v>2048</v>
      </c>
      <c r="AJ69" s="7">
        <v>2049</v>
      </c>
      <c r="AK69" s="7">
        <v>2050</v>
      </c>
    </row>
    <row r="70" spans="1:43" x14ac:dyDescent="0.35">
      <c r="A70" s="5" t="s">
        <v>78</v>
      </c>
      <c r="B70">
        <f>B60</f>
        <v>54107214485147.148</v>
      </c>
      <c r="C70">
        <f>$B70*('NEB CEF End-Use Demand'!M$29/'NEB CEF End-Use Demand'!$L$29)</f>
        <v>54752637940477.164</v>
      </c>
      <c r="D70" s="7">
        <f>$B70*('NEB CEF End-Use Demand'!N$29/'NEB CEF End-Use Demand'!$L$29)</f>
        <v>55456479285194.703</v>
      </c>
      <c r="E70" s="7">
        <f>$B70*('NEB CEF End-Use Demand'!O$29/'NEB CEF End-Use Demand'!$L$29)</f>
        <v>56038773731025.281</v>
      </c>
      <c r="F70" s="7">
        <f>$B70*('NEB CEF End-Use Demand'!P$29/'NEB CEF End-Use Demand'!$L$29)</f>
        <v>57276856096432.047</v>
      </c>
      <c r="G70" s="7">
        <f>$B70*('NEB CEF End-Use Demand'!Q$29/'NEB CEF End-Use Demand'!$L$29)</f>
        <v>57769639260136.563</v>
      </c>
      <c r="H70" s="7">
        <f>$B70*('NEB CEF End-Use Demand'!R$29/'NEB CEF End-Use Demand'!$L$29)</f>
        <v>58226617910990.656</v>
      </c>
      <c r="I70" s="7">
        <f>$B70*('NEB CEF End-Use Demand'!S$29/'NEB CEF End-Use Demand'!$L$29)</f>
        <v>58783472308216.984</v>
      </c>
      <c r="J70" s="7">
        <f>$B70*('NEB CEF End-Use Demand'!T$29/'NEB CEF End-Use Demand'!$L$29)</f>
        <v>59462815828352.664</v>
      </c>
      <c r="K70" s="7">
        <f>$B70*('NEB CEF End-Use Demand'!U$29/'NEB CEF End-Use Demand'!$L$29)</f>
        <v>60110123731727.43</v>
      </c>
      <c r="L70" s="7">
        <f>$B70*('NEB CEF End-Use Demand'!V$29/'NEB CEF End-Use Demand'!$L$29)</f>
        <v>60732933810520.336</v>
      </c>
      <c r="M70" s="7">
        <f>$B70*('NEB CEF End-Use Demand'!W$29/'NEB CEF End-Use Demand'!$L$29)</f>
        <v>61445255171439.281</v>
      </c>
      <c r="N70" s="7">
        <f>$B70*('NEB CEF End-Use Demand'!X$29/'NEB CEF End-Use Demand'!$L$29)</f>
        <v>62229185558059.102</v>
      </c>
      <c r="O70" s="7">
        <f>$B70*('NEB CEF End-Use Demand'!Y$29/'NEB CEF End-Use Demand'!$L$29)</f>
        <v>63071533834066.438</v>
      </c>
      <c r="P70" s="7">
        <f>$B70*('NEB CEF End-Use Demand'!Z$29/'NEB CEF End-Use Demand'!$L$29)</f>
        <v>63911997662029.016</v>
      </c>
      <c r="Q70" s="7">
        <f>$B70*('NEB CEF End-Use Demand'!AA$29/'NEB CEF End-Use Demand'!$L$29)</f>
        <v>64799572691110.578</v>
      </c>
      <c r="R70" s="7">
        <f>$B70*('NEB CEF End-Use Demand'!AB$29/'NEB CEF End-Use Demand'!$L$29)</f>
        <v>65739912265445.398</v>
      </c>
      <c r="S70" s="7">
        <f>$B70*('NEB CEF End-Use Demand'!AC$29/'NEB CEF End-Use Demand'!$L$29)</f>
        <v>66682136287824.977</v>
      </c>
      <c r="T70" s="7">
        <f>$B70*('NEB CEF End-Use Demand'!AD$29/'NEB CEF End-Use Demand'!$L$29)</f>
        <v>67556520180593.219</v>
      </c>
      <c r="U70" s="7">
        <f>$B70*('NEB CEF End-Use Demand'!AE$29/'NEB CEF End-Use Demand'!$L$29)</f>
        <v>68465766362189.508</v>
      </c>
      <c r="V70" s="7">
        <f>$B70*('NEB CEF End-Use Demand'!AF$29/'NEB CEF End-Use Demand'!$L$29)</f>
        <v>69357110287360.586</v>
      </c>
      <c r="W70" s="7">
        <f>$B70*('NEB CEF End-Use Demand'!AG$29/'NEB CEF End-Use Demand'!$L$29)</f>
        <v>70075084992413.82</v>
      </c>
      <c r="X70" s="7">
        <f>$B70*('NEB CEF End-Use Demand'!AH$29/'NEB CEF End-Use Demand'!$L$29)</f>
        <v>70834517554451.766</v>
      </c>
      <c r="Y70" s="7">
        <f>$B70*('NEB CEF End-Use Demand'!AI$29/'NEB CEF End-Use Demand'!$L$29)</f>
        <v>71516687746654.563</v>
      </c>
      <c r="Z70" s="7">
        <f>$B70*('NEB CEF End-Use Demand'!AJ$29/'NEB CEF End-Use Demand'!$L$29)</f>
        <v>72081079936059.938</v>
      </c>
      <c r="AA70" s="7">
        <f>$B70*('NEB CEF End-Use Demand'!AK$29/'NEB CEF End-Use Demand'!$L$29)</f>
        <v>72618147628816.297</v>
      </c>
      <c r="AB70" s="7">
        <f>TREND($R70:$AA70,$R$69:$AA$69,AB$69)</f>
        <v>73736755988185.25</v>
      </c>
      <c r="AC70" s="7">
        <f t="shared" ref="AC70:AK75" si="9">TREND($R70:$AA70,$R$69:$AA$69,AC$69)</f>
        <v>74508403199822.25</v>
      </c>
      <c r="AD70" s="7">
        <f t="shared" si="9"/>
        <v>75280050411459.5</v>
      </c>
      <c r="AE70" s="7">
        <f t="shared" si="9"/>
        <v>76051697623096.75</v>
      </c>
      <c r="AF70" s="7">
        <f t="shared" si="9"/>
        <v>76823344834733.75</v>
      </c>
      <c r="AG70" s="7">
        <f t="shared" si="9"/>
        <v>77594992046371</v>
      </c>
      <c r="AH70" s="7">
        <f t="shared" si="9"/>
        <v>78366639258008</v>
      </c>
      <c r="AI70" s="7">
        <f t="shared" si="9"/>
        <v>79138286469645.25</v>
      </c>
      <c r="AJ70" s="7">
        <f t="shared" si="9"/>
        <v>79909933681282.5</v>
      </c>
      <c r="AK70" s="7">
        <f t="shared" si="9"/>
        <v>80681580892919.5</v>
      </c>
      <c r="AL70" s="7"/>
      <c r="AM70" s="7"/>
      <c r="AN70" s="7"/>
      <c r="AO70" s="7"/>
      <c r="AP70" s="7"/>
      <c r="AQ70" s="7"/>
    </row>
    <row r="71" spans="1:43" x14ac:dyDescent="0.35">
      <c r="A71" s="5" t="s">
        <v>666</v>
      </c>
      <c r="B71">
        <f>E60</f>
        <v>25462241277269.035</v>
      </c>
      <c r="C71" s="7">
        <f>$B71*('NEB CEF End-Use Demand'!M$29/'NEB CEF End-Use Demand'!$L$29)</f>
        <v>25765970232862.059</v>
      </c>
      <c r="D71" s="7">
        <f>$B71*('NEB CEF End-Use Demand'!N$29/'NEB CEF End-Use Demand'!$L$29)</f>
        <v>26097189984435.762</v>
      </c>
      <c r="E71" s="7">
        <f>$B71*('NEB CEF End-Use Demand'!O$29/'NEB CEF End-Use Demand'!$L$29)</f>
        <v>26371211144372.238</v>
      </c>
      <c r="F71" s="7">
        <f>$B71*('NEB CEF End-Use Demand'!P$29/'NEB CEF End-Use Demand'!$L$29)</f>
        <v>26953838659188.637</v>
      </c>
      <c r="G71" s="7">
        <f>$B71*('NEB CEF End-Use Demand'!Q$29/'NEB CEF End-Use Demand'!$L$29)</f>
        <v>27185736825283.746</v>
      </c>
      <c r="H71" s="7">
        <f>$B71*('NEB CEF End-Use Demand'!R$29/'NEB CEF End-Use Demand'!$L$29)</f>
        <v>27400785793842.309</v>
      </c>
      <c r="I71" s="7">
        <f>$B71*('NEB CEF End-Use Demand'!S$29/'NEB CEF End-Use Demand'!$L$29)</f>
        <v>27662835155529.137</v>
      </c>
      <c r="J71" s="7">
        <f>$B71*('NEB CEF End-Use Demand'!T$29/'NEB CEF End-Use Demand'!$L$29)</f>
        <v>27982526508788.359</v>
      </c>
      <c r="K71" s="7">
        <f>$B71*('NEB CEF End-Use Demand'!U$29/'NEB CEF End-Use Demand'!$L$29)</f>
        <v>28287142264251.727</v>
      </c>
      <c r="L71" s="7">
        <f>$B71*('NEB CEF End-Use Demand'!V$29/'NEB CEF End-Use Demand'!$L$29)</f>
        <v>28580229621400.617</v>
      </c>
      <c r="M71" s="7">
        <f>$B71*('NEB CEF End-Use Demand'!W$29/'NEB CEF End-Use Demand'!$L$29)</f>
        <v>28915439972390.867</v>
      </c>
      <c r="N71" s="7">
        <f>$B71*('NEB CEF End-Use Demand'!X$29/'NEB CEF End-Use Demand'!$L$29)</f>
        <v>29284348718454.219</v>
      </c>
      <c r="O71" s="7">
        <f>$B71*('NEB CEF End-Use Demand'!Y$29/'NEB CEF End-Use Demand'!$L$29)</f>
        <v>29680748260498.25</v>
      </c>
      <c r="P71" s="7">
        <f>$B71*('NEB CEF End-Use Demand'!Z$29/'NEB CEF End-Use Demand'!$L$29)</f>
        <v>30076261002671.934</v>
      </c>
      <c r="Q71" s="7">
        <f>$B71*('NEB CEF End-Use Demand'!AA$29/'NEB CEF End-Use Demand'!$L$29)</f>
        <v>30493943741604.238</v>
      </c>
      <c r="R71" s="7">
        <f>$B71*('NEB CEF End-Use Demand'!AB$29/'NEB CEF End-Use Demand'!$L$29)</f>
        <v>30936456876906.188</v>
      </c>
      <c r="S71" s="7">
        <f>$B71*('NEB CEF End-Use Demand'!AC$29/'NEB CEF End-Use Demand'!$L$29)</f>
        <v>31379856812078.488</v>
      </c>
      <c r="T71" s="7">
        <f>$B71*('NEB CEF End-Use Demand'!AD$29/'NEB CEF End-Use Demand'!$L$29)</f>
        <v>31791331951918.375</v>
      </c>
      <c r="U71" s="7">
        <f>$B71*('NEB CEF End-Use Demand'!AE$29/'NEB CEF End-Use Demand'!$L$29)</f>
        <v>32219212889359.637</v>
      </c>
      <c r="V71" s="7">
        <f>$B71*('NEB CEF End-Use Demand'!AF$29/'NEB CEF End-Use Demand'!$L$29)</f>
        <v>32638669228032.629</v>
      </c>
      <c r="W71" s="7">
        <f>$B71*('NEB CEF End-Use Demand'!AG$29/'NEB CEF End-Use Demand'!$L$29)</f>
        <v>32976539978633.918</v>
      </c>
      <c r="X71" s="7">
        <f>$B71*('NEB CEF End-Use Demand'!AH$29/'NEB CEF End-Use Demand'!$L$29)</f>
        <v>33333920326382.785</v>
      </c>
      <c r="Y71" s="7">
        <f>$B71*('NEB CEF End-Use Demand'!AI$29/'NEB CEF End-Use Demand'!$L$29)</f>
        <v>33654941879447.527</v>
      </c>
      <c r="Z71" s="7">
        <f>$B71*('NEB CEF End-Use Demand'!AJ$29/'NEB CEF End-Use Demand'!$L$29)</f>
        <v>33920538440615.734</v>
      </c>
      <c r="AA71" s="7">
        <f>$B71*('NEB CEF End-Use Demand'!AK$29/'NEB CEF End-Use Demand'!$L$29)</f>
        <v>34173276403663.941</v>
      </c>
      <c r="AB71" s="7">
        <f t="shared" ref="AB71:AB75" si="10">TREND($R71:$AA71,$R$69:$AA$69,AB$69)</f>
        <v>34699680806700.375</v>
      </c>
      <c r="AC71" s="7">
        <f t="shared" si="9"/>
        <v>35062809229972.5</v>
      </c>
      <c r="AD71" s="7">
        <f t="shared" si="9"/>
        <v>35425937653244.625</v>
      </c>
      <c r="AE71" s="7">
        <f t="shared" si="9"/>
        <v>35789066076516.75</v>
      </c>
      <c r="AF71" s="7">
        <f t="shared" si="9"/>
        <v>36152194499788.875</v>
      </c>
      <c r="AG71" s="7">
        <f t="shared" si="9"/>
        <v>36515322923060.875</v>
      </c>
      <c r="AH71" s="7">
        <f t="shared" si="9"/>
        <v>36878451346333</v>
      </c>
      <c r="AI71" s="7">
        <f t="shared" si="9"/>
        <v>37241579769605.125</v>
      </c>
      <c r="AJ71" s="7">
        <f t="shared" si="9"/>
        <v>37604708192877.25</v>
      </c>
      <c r="AK71" s="7">
        <f t="shared" si="9"/>
        <v>37967836616149.375</v>
      </c>
      <c r="AL71" s="7"/>
      <c r="AM71" s="7"/>
      <c r="AN71" s="7"/>
      <c r="AO71" s="7"/>
      <c r="AP71" s="7"/>
      <c r="AQ71" s="7"/>
    </row>
    <row r="72" spans="1:43" x14ac:dyDescent="0.35">
      <c r="A72" s="5" t="s">
        <v>79</v>
      </c>
      <c r="B72">
        <f>C60</f>
        <v>417087375005947.31</v>
      </c>
      <c r="C72" s="7">
        <f>$B72*('NEB CEF End-Use Demand'!M$29/'NEB CEF End-Use Demand'!$L$29)</f>
        <v>422062644520602.5</v>
      </c>
      <c r="D72" s="7">
        <f>$B72*('NEB CEF End-Use Demand'!N$29/'NEB CEF End-Use Demand'!$L$29)</f>
        <v>427488230400087.81</v>
      </c>
      <c r="E72" s="7">
        <f>$B72*('NEB CEF End-Use Demand'!O$29/'NEB CEF End-Use Demand'!$L$29)</f>
        <v>431976867714039.44</v>
      </c>
      <c r="F72" s="7">
        <f>$B72*('NEB CEF End-Use Demand'!P$29/'NEB CEF End-Use Demand'!$L$29)</f>
        <v>441520669381567.81</v>
      </c>
      <c r="G72" s="7">
        <f>$B72*('NEB CEF End-Use Demand'!Q$29/'NEB CEF End-Use Demand'!$L$29)</f>
        <v>445319305813925</v>
      </c>
      <c r="H72" s="7">
        <f>$B72*('NEB CEF End-Use Demand'!R$29/'NEB CEF End-Use Demand'!$L$29)</f>
        <v>448841941893644.31</v>
      </c>
      <c r="I72" s="7">
        <f>$B72*('NEB CEF End-Use Demand'!S$29/'NEB CEF End-Use Demand'!$L$29)</f>
        <v>453134473693879.69</v>
      </c>
      <c r="J72" s="7">
        <f>$B72*('NEB CEF End-Use Demand'!T$29/'NEB CEF End-Use Demand'!$L$29)</f>
        <v>458371217226823.38</v>
      </c>
      <c r="K72" s="7">
        <f>$B72*('NEB CEF End-Use Demand'!U$29/'NEB CEF End-Use Demand'!$L$29)</f>
        <v>463361013075827.88</v>
      </c>
      <c r="L72" s="7">
        <f>$B72*('NEB CEF End-Use Demand'!V$29/'NEB CEF End-Use Demand'!$L$29)</f>
        <v>468161966578290.81</v>
      </c>
      <c r="M72" s="7">
        <f>$B72*('NEB CEF End-Use Demand'!W$29/'NEB CEF End-Use Demand'!$L$29)</f>
        <v>473652920962348.13</v>
      </c>
      <c r="N72" s="7">
        <f>$B72*('NEB CEF End-Use Demand'!X$29/'NEB CEF End-Use Demand'!$L$29)</f>
        <v>479695876051681.19</v>
      </c>
      <c r="O72" s="7">
        <f>$B72*('NEB CEF End-Use Demand'!Y$29/'NEB CEF End-Use Demand'!$L$29)</f>
        <v>486189147505844.25</v>
      </c>
      <c r="P72" s="7">
        <f>$B72*('NEB CEF End-Use Demand'!Z$29/'NEB CEF End-Use Demand'!$L$29)</f>
        <v>492667892625658</v>
      </c>
      <c r="Q72" s="7">
        <f>$B72*('NEB CEF End-Use Demand'!AA$29/'NEB CEF End-Use Demand'!$L$29)</f>
        <v>499509796104205.75</v>
      </c>
      <c r="R72" s="7">
        <f>$B72*('NEB CEF End-Use Demand'!AB$29/'NEB CEF End-Use Demand'!$L$29)</f>
        <v>506758436944535.5</v>
      </c>
      <c r="S72" s="7">
        <f>$B72*('NEB CEF End-Use Demand'!AC$29/'NEB CEF End-Use Demand'!$L$29)</f>
        <v>514021604119214.63</v>
      </c>
      <c r="T72" s="7">
        <f>$B72*('NEB CEF End-Use Demand'!AD$29/'NEB CEF End-Use Demand'!$L$29)</f>
        <v>520761823257316.81</v>
      </c>
      <c r="U72" s="7">
        <f>$B72*('NEB CEF End-Use Demand'!AE$29/'NEB CEF End-Use Demand'!$L$29)</f>
        <v>527770779580882.13</v>
      </c>
      <c r="V72" s="7">
        <f>$B72*('NEB CEF End-Use Demand'!AF$29/'NEB CEF End-Use Demand'!$L$29)</f>
        <v>534641735728128.56</v>
      </c>
      <c r="W72" s="7">
        <f>$B72*('NEB CEF End-Use Demand'!AG$29/'NEB CEF End-Use Demand'!$L$29)</f>
        <v>540176269115234</v>
      </c>
      <c r="X72" s="7">
        <f>$B72*('NEB CEF End-Use Demand'!AH$29/'NEB CEF End-Use Demand'!$L$29)</f>
        <v>546030381858025.38</v>
      </c>
      <c r="Y72" s="7">
        <f>$B72*('NEB CEF End-Use Demand'!AI$29/'NEB CEF End-Use Demand'!$L$29)</f>
        <v>551288914892493</v>
      </c>
      <c r="Z72" s="7">
        <f>$B72*('NEB CEF End-Use Demand'!AJ$29/'NEB CEF End-Use Demand'!$L$29)</f>
        <v>555639552030125.81</v>
      </c>
      <c r="AA72" s="7">
        <f>$B72*('NEB CEF End-Use Demand'!AK$29/'NEB CEF End-Use Demand'!$L$29)</f>
        <v>559779557319692.94</v>
      </c>
      <c r="AB72" s="7">
        <f t="shared" si="10"/>
        <v>568402389389470</v>
      </c>
      <c r="AC72" s="7">
        <f t="shared" si="9"/>
        <v>574350659190362</v>
      </c>
      <c r="AD72" s="7">
        <f t="shared" si="9"/>
        <v>580298928991256</v>
      </c>
      <c r="AE72" s="7">
        <f t="shared" si="9"/>
        <v>586247198792148</v>
      </c>
      <c r="AF72" s="7">
        <f t="shared" si="9"/>
        <v>592195468593040</v>
      </c>
      <c r="AG72" s="7">
        <f t="shared" si="9"/>
        <v>598143738393932</v>
      </c>
      <c r="AH72" s="7">
        <f t="shared" si="9"/>
        <v>604092008194824</v>
      </c>
      <c r="AI72" s="7">
        <f t="shared" si="9"/>
        <v>610040277995716</v>
      </c>
      <c r="AJ72" s="7">
        <f t="shared" si="9"/>
        <v>615988547796608</v>
      </c>
      <c r="AK72" s="7">
        <f t="shared" si="9"/>
        <v>621936817597500</v>
      </c>
      <c r="AL72" s="7"/>
      <c r="AM72" s="7"/>
      <c r="AN72" s="7"/>
      <c r="AO72" s="7"/>
      <c r="AP72" s="7"/>
      <c r="AQ72" s="7"/>
    </row>
    <row r="73" spans="1:43" x14ac:dyDescent="0.35">
      <c r="A73" s="5" t="s">
        <v>667</v>
      </c>
      <c r="B73">
        <f>D60</f>
        <v>26652811930677.18</v>
      </c>
      <c r="C73" s="7">
        <f>$B73*('NEB CEF End-Use Demand'!M$29/'NEB CEF End-Use Demand'!$L$29)</f>
        <v>26970742730372.676</v>
      </c>
      <c r="D73" s="7">
        <f>$B73*('NEB CEF End-Use Demand'!N$29/'NEB CEF End-Use Demand'!$L$29)</f>
        <v>27317449748434.773</v>
      </c>
      <c r="E73" s="7">
        <f>$B73*('NEB CEF End-Use Demand'!O$29/'NEB CEF End-Use Demand'!$L$29)</f>
        <v>27604283666992.168</v>
      </c>
      <c r="F73" s="7">
        <f>$B73*('NEB CEF End-Use Demand'!P$29/'NEB CEF End-Use Demand'!$L$29)</f>
        <v>28214153843342.363</v>
      </c>
      <c r="G73" s="7">
        <f>$B73*('NEB CEF End-Use Demand'!Q$29/'NEB CEF End-Use Demand'!$L$29)</f>
        <v>28456895169241.258</v>
      </c>
      <c r="H73" s="7">
        <f>$B73*('NEB CEF End-Use Demand'!R$29/'NEB CEF End-Use Demand'!$L$29)</f>
        <v>28681999458076.754</v>
      </c>
      <c r="I73" s="7">
        <f>$B73*('NEB CEF End-Use Demand'!S$29/'NEB CEF End-Use Demand'!$L$29)</f>
        <v>28956301797668.055</v>
      </c>
      <c r="J73" s="7">
        <f>$B73*('NEB CEF End-Use Demand'!T$29/'NEB CEF End-Use Demand'!$L$29)</f>
        <v>29290941369318.352</v>
      </c>
      <c r="K73" s="7">
        <f>$B73*('NEB CEF End-Use Demand'!U$29/'NEB CEF End-Use Demand'!$L$29)</f>
        <v>29609800434122.445</v>
      </c>
      <c r="L73" s="7">
        <f>$B73*('NEB CEF End-Use Demand'!V$29/'NEB CEF End-Use Demand'!$L$29)</f>
        <v>29916592052514.742</v>
      </c>
      <c r="M73" s="7">
        <f>$B73*('NEB CEF End-Use Demand'!W$29/'NEB CEF End-Use Demand'!$L$29)</f>
        <v>30267476263565.535</v>
      </c>
      <c r="N73" s="7">
        <f>$B73*('NEB CEF End-Use Demand'!X$29/'NEB CEF End-Use Demand'!$L$29)</f>
        <v>30653634548743.137</v>
      </c>
      <c r="O73" s="7">
        <f>$B73*('NEB CEF End-Use Demand'!Y$29/'NEB CEF End-Use Demand'!$L$29)</f>
        <v>31068569052287.328</v>
      </c>
      <c r="P73" s="7">
        <f>$B73*('NEB CEF End-Use Demand'!Z$29/'NEB CEF End-Use Demand'!$L$29)</f>
        <v>31482575290722.922</v>
      </c>
      <c r="Q73" s="7">
        <f>$B73*('NEB CEF End-Use Demand'!AA$29/'NEB CEF End-Use Demand'!$L$29)</f>
        <v>31919788156873.52</v>
      </c>
      <c r="R73" s="7">
        <f>$B73*('NEB CEF End-Use Demand'!AB$29/'NEB CEF End-Use Demand'!$L$29)</f>
        <v>32382992446064.91</v>
      </c>
      <c r="S73" s="7">
        <f>$B73*('NEB CEF End-Use Demand'!AC$29/'NEB CEF End-Use Demand'!$L$29)</f>
        <v>32847125000364.91</v>
      </c>
      <c r="T73" s="7">
        <f>$B73*('NEB CEF End-Use Demand'!AD$29/'NEB CEF End-Use Demand'!$L$29)</f>
        <v>33277840010755.301</v>
      </c>
      <c r="U73" s="7">
        <f>$B73*('NEB CEF End-Use Demand'!AE$29/'NEB CEF End-Use Demand'!$L$29)</f>
        <v>33725727925654.793</v>
      </c>
      <c r="V73" s="7">
        <f>$B73*('NEB CEF End-Use Demand'!AF$29/'NEB CEF End-Use Demand'!$L$29)</f>
        <v>34164797322022.59</v>
      </c>
      <c r="W73" s="7">
        <f>$B73*('NEB CEF End-Use Demand'!AG$29/'NEB CEF End-Use Demand'!$L$29)</f>
        <v>34518466328399.184</v>
      </c>
      <c r="X73" s="7">
        <f>$B73*('NEB CEF End-Use Demand'!AH$29/'NEB CEF End-Use Demand'!$L$29)</f>
        <v>34892557167164.98</v>
      </c>
      <c r="Y73" s="7">
        <f>$B73*('NEB CEF End-Use Demand'!AI$29/'NEB CEF End-Use Demand'!$L$29)</f>
        <v>35228589136478.172</v>
      </c>
      <c r="Z73" s="7">
        <f>$B73*('NEB CEF End-Use Demand'!AJ$29/'NEB CEF End-Use Demand'!$L$29)</f>
        <v>35506604536503.875</v>
      </c>
      <c r="AA73" s="7">
        <f>$B73*('NEB CEF End-Use Demand'!AK$29/'NEB CEF End-Use Demand'!$L$29)</f>
        <v>35771160092454.867</v>
      </c>
      <c r="AB73" s="7">
        <f t="shared" si="10"/>
        <v>36322178260919.875</v>
      </c>
      <c r="AC73" s="7">
        <f t="shared" si="9"/>
        <v>36702285945344.125</v>
      </c>
      <c r="AD73" s="7">
        <f t="shared" si="9"/>
        <v>37082393629768.375</v>
      </c>
      <c r="AE73" s="7">
        <f t="shared" si="9"/>
        <v>37462501314192.625</v>
      </c>
      <c r="AF73" s="7">
        <f t="shared" si="9"/>
        <v>37842608998617</v>
      </c>
      <c r="AG73" s="7">
        <f t="shared" si="9"/>
        <v>38222716683041.25</v>
      </c>
      <c r="AH73" s="7">
        <f t="shared" si="9"/>
        <v>38602824367465.5</v>
      </c>
      <c r="AI73" s="7">
        <f t="shared" si="9"/>
        <v>38982932051889.75</v>
      </c>
      <c r="AJ73" s="7">
        <f t="shared" si="9"/>
        <v>39363039736314</v>
      </c>
      <c r="AK73" s="7">
        <f t="shared" si="9"/>
        <v>39743147420738.25</v>
      </c>
      <c r="AL73" s="7"/>
      <c r="AM73" s="7"/>
      <c r="AN73" s="7"/>
      <c r="AO73" s="7"/>
      <c r="AP73" s="7"/>
      <c r="AQ73" s="7"/>
    </row>
    <row r="74" spans="1:43" x14ac:dyDescent="0.35">
      <c r="A74" s="5" t="s">
        <v>668</v>
      </c>
      <c r="B74">
        <f>F60</f>
        <v>454004400475.64136</v>
      </c>
      <c r="C74" s="7">
        <f>$B74*('NEB CEF End-Use Demand'!M$29/'NEB CEF End-Use Demand'!$L$29)</f>
        <v>459420038513.53107</v>
      </c>
      <c r="D74" s="7">
        <f>$B74*('NEB CEF End-Use Demand'!N$29/'NEB CEF End-Use Demand'!$L$29)</f>
        <v>465325851089.15674</v>
      </c>
      <c r="E74" s="7">
        <f>$B74*('NEB CEF End-Use Demand'!O$29/'NEB CEF End-Use Demand'!$L$29)</f>
        <v>470211784384.65424</v>
      </c>
      <c r="F74" s="7">
        <f>$B74*('NEB CEF End-Use Demand'!P$29/'NEB CEF End-Use Demand'!$L$29)</f>
        <v>480600322168.28497</v>
      </c>
      <c r="G74" s="7">
        <f>$B74*('NEB CEF End-Use Demand'!Q$29/'NEB CEF End-Use Demand'!$L$29)</f>
        <v>484735181575.31604</v>
      </c>
      <c r="H74" s="7">
        <f>$B74*('NEB CEF End-Use Demand'!R$29/'NEB CEF End-Use Demand'!$L$29)</f>
        <v>488569611426.96057</v>
      </c>
      <c r="I74" s="7">
        <f>$B74*('NEB CEF End-Use Demand'!S$29/'NEB CEF End-Use Demand'!$L$29)</f>
        <v>493242081617.315</v>
      </c>
      <c r="J74" s="7">
        <f>$B74*('NEB CEF End-Use Demand'!T$29/'NEB CEF End-Use Demand'!$L$29)</f>
        <v>498942337128.72882</v>
      </c>
      <c r="K74" s="7">
        <f>$B74*('NEB CEF End-Use Demand'!U$29/'NEB CEF End-Use Demand'!$L$29)</f>
        <v>504373787248.48096</v>
      </c>
      <c r="L74" s="7">
        <f>$B74*('NEB CEF End-Use Demand'!V$29/'NEB CEF End-Use Demand'!$L$29)</f>
        <v>509599680304.02124</v>
      </c>
      <c r="M74" s="7">
        <f>$B74*('NEB CEF End-Use Demand'!W$29/'NEB CEF End-Use Demand'!$L$29)</f>
        <v>515576647248.02783</v>
      </c>
      <c r="N74" s="7">
        <f>$B74*('NEB CEF End-Use Demand'!X$29/'NEB CEF End-Use Demand'!$L$29)</f>
        <v>522154473302.8078</v>
      </c>
      <c r="O74" s="7">
        <f>$B74*('NEB CEF End-Use Demand'!Y$29/'NEB CEF End-Use Demand'!$L$29)</f>
        <v>529222473895.32361</v>
      </c>
      <c r="P74" s="7">
        <f>$B74*('NEB CEF End-Use Demand'!Z$29/'NEB CEF End-Use Demand'!$L$29)</f>
        <v>536274662405.97699</v>
      </c>
      <c r="Q74" s="7">
        <f>$B74*('NEB CEF End-Use Demand'!AA$29/'NEB CEF End-Use Demand'!$L$29)</f>
        <v>543722152963.19171</v>
      </c>
      <c r="R74" s="7">
        <f>$B74*('NEB CEF End-Use Demand'!AB$29/'NEB CEF End-Use Demand'!$L$29)</f>
        <v>551612381812.55505</v>
      </c>
      <c r="S74" s="7">
        <f>$B74*('NEB CEF End-Use Demand'!AC$29/'NEB CEF End-Use Demand'!$L$29)</f>
        <v>559518422743.78088</v>
      </c>
      <c r="T74" s="7">
        <f>$B74*('NEB CEF End-Use Demand'!AD$29/'NEB CEF End-Use Demand'!$L$29)</f>
        <v>566855228727.95837</v>
      </c>
      <c r="U74" s="7">
        <f>$B74*('NEB CEF End-Use Demand'!AE$29/'NEB CEF End-Use Demand'!$L$29)</f>
        <v>574484558226.59131</v>
      </c>
      <c r="V74" s="7">
        <f>$B74*('NEB CEF End-Use Demand'!AF$29/'NEB CEF End-Use Demand'!$L$29)</f>
        <v>581963672947.53088</v>
      </c>
      <c r="W74" s="7">
        <f>$B74*('NEB CEF End-Use Demand'!AG$29/'NEB CEF End-Use Demand'!$L$29)</f>
        <v>587988076137.12488</v>
      </c>
      <c r="X74" s="7">
        <f>$B74*('NEB CEF End-Use Demand'!AH$29/'NEB CEF End-Use Demand'!$L$29)</f>
        <v>594360345127.69287</v>
      </c>
      <c r="Y74" s="7">
        <f>$B74*('NEB CEF End-Use Demand'!AI$29/'NEB CEF End-Use Demand'!$L$29)</f>
        <v>600084318761.90039</v>
      </c>
      <c r="Z74" s="7">
        <f>$B74*('NEB CEF End-Use Demand'!AJ$29/'NEB CEF End-Use Demand'!$L$29)</f>
        <v>604820037279.70471</v>
      </c>
      <c r="AA74" s="7">
        <f>$B74*('NEB CEF End-Use Demand'!AK$29/'NEB CEF End-Use Demand'!$L$29)</f>
        <v>609326480610.50342</v>
      </c>
      <c r="AB74" s="7">
        <f t="shared" si="10"/>
        <v>618712532404.05469</v>
      </c>
      <c r="AC74" s="7">
        <f t="shared" si="9"/>
        <v>625187292434.33203</v>
      </c>
      <c r="AD74" s="7">
        <f t="shared" si="9"/>
        <v>631662052464.60742</v>
      </c>
      <c r="AE74" s="7">
        <f t="shared" si="9"/>
        <v>638136812494.88477</v>
      </c>
      <c r="AF74" s="7">
        <f t="shared" si="9"/>
        <v>644611572525.16016</v>
      </c>
      <c r="AG74" s="7">
        <f t="shared" si="9"/>
        <v>651086332555.4375</v>
      </c>
      <c r="AH74" s="7">
        <f t="shared" si="9"/>
        <v>657561092585.71289</v>
      </c>
      <c r="AI74" s="7">
        <f t="shared" si="9"/>
        <v>664035852615.99023</v>
      </c>
      <c r="AJ74" s="7">
        <f t="shared" si="9"/>
        <v>670510612646.26758</v>
      </c>
      <c r="AK74" s="7">
        <f t="shared" si="9"/>
        <v>676985372676.54297</v>
      </c>
      <c r="AL74" s="7"/>
      <c r="AM74" s="7"/>
      <c r="AN74" s="7"/>
      <c r="AO74" s="7"/>
      <c r="AP74" s="7"/>
      <c r="AQ74" s="7"/>
    </row>
    <row r="75" spans="1:43" x14ac:dyDescent="0.35">
      <c r="A75" s="5" t="s">
        <v>81</v>
      </c>
      <c r="B75">
        <v>0</v>
      </c>
      <c r="C75" s="7">
        <f>$B75*('NEB CEF End-Use Demand'!M$29/'NEB CEF End-Use Demand'!$L$29)</f>
        <v>0</v>
      </c>
      <c r="D75" s="7">
        <f>$B75*('NEB CEF End-Use Demand'!N$29/'NEB CEF End-Use Demand'!$L$29)</f>
        <v>0</v>
      </c>
      <c r="E75" s="7">
        <f>$B75*('NEB CEF End-Use Demand'!O$29/'NEB CEF End-Use Demand'!$L$29)</f>
        <v>0</v>
      </c>
      <c r="F75" s="7">
        <f>$B75*('NEB CEF End-Use Demand'!P$29/'NEB CEF End-Use Demand'!$L$29)</f>
        <v>0</v>
      </c>
      <c r="G75" s="7">
        <f>$B75*('NEB CEF End-Use Demand'!Q$29/'NEB CEF End-Use Demand'!$L$29)</f>
        <v>0</v>
      </c>
      <c r="H75" s="7">
        <f>$B75*('NEB CEF End-Use Demand'!R$29/'NEB CEF End-Use Demand'!$L$29)</f>
        <v>0</v>
      </c>
      <c r="I75" s="7">
        <f>$B75*('NEB CEF End-Use Demand'!S$29/'NEB CEF End-Use Demand'!$L$29)</f>
        <v>0</v>
      </c>
      <c r="J75" s="7">
        <f>$B75*('NEB CEF End-Use Demand'!T$29/'NEB CEF End-Use Demand'!$L$29)</f>
        <v>0</v>
      </c>
      <c r="K75" s="7">
        <f>$B75*('NEB CEF End-Use Demand'!U$29/'NEB CEF End-Use Demand'!$L$29)</f>
        <v>0</v>
      </c>
      <c r="L75" s="7">
        <f>$B75*('NEB CEF End-Use Demand'!V$29/'NEB CEF End-Use Demand'!$L$29)</f>
        <v>0</v>
      </c>
      <c r="M75" s="7">
        <f>$B75*('NEB CEF End-Use Demand'!W$29/'NEB CEF End-Use Demand'!$L$29)</f>
        <v>0</v>
      </c>
      <c r="N75" s="7">
        <f>$B75*('NEB CEF End-Use Demand'!X$29/'NEB CEF End-Use Demand'!$L$29)</f>
        <v>0</v>
      </c>
      <c r="O75" s="7">
        <f>$B75*('NEB CEF End-Use Demand'!Y$29/'NEB CEF End-Use Demand'!$L$29)</f>
        <v>0</v>
      </c>
      <c r="P75" s="7">
        <f>$B75*('NEB CEF End-Use Demand'!Z$29/'NEB CEF End-Use Demand'!$L$29)</f>
        <v>0</v>
      </c>
      <c r="Q75" s="7">
        <f>$B75*('NEB CEF End-Use Demand'!AA$29/'NEB CEF End-Use Demand'!$L$29)</f>
        <v>0</v>
      </c>
      <c r="R75" s="7">
        <f>$B75*('NEB CEF End-Use Demand'!AB$29/'NEB CEF End-Use Demand'!$L$29)</f>
        <v>0</v>
      </c>
      <c r="S75" s="7">
        <f>$B75*('NEB CEF End-Use Demand'!AC$29/'NEB CEF End-Use Demand'!$L$29)</f>
        <v>0</v>
      </c>
      <c r="T75" s="7">
        <f>$B75*('NEB CEF End-Use Demand'!AD$29/'NEB CEF End-Use Demand'!$L$29)</f>
        <v>0</v>
      </c>
      <c r="U75" s="7">
        <f>$B75*('NEB CEF End-Use Demand'!AE$29/'NEB CEF End-Use Demand'!$L$29)</f>
        <v>0</v>
      </c>
      <c r="V75" s="7">
        <f>$B75*('NEB CEF End-Use Demand'!AF$29/'NEB CEF End-Use Demand'!$L$29)</f>
        <v>0</v>
      </c>
      <c r="W75" s="7">
        <f>$B75*('NEB CEF End-Use Demand'!AG$29/'NEB CEF End-Use Demand'!$L$29)</f>
        <v>0</v>
      </c>
      <c r="X75" s="7">
        <f>$B75*('NEB CEF End-Use Demand'!AH$29/'NEB CEF End-Use Demand'!$L$29)</f>
        <v>0</v>
      </c>
      <c r="Y75" s="7">
        <f>$B75*('NEB CEF End-Use Demand'!AI$29/'NEB CEF End-Use Demand'!$L$29)</f>
        <v>0</v>
      </c>
      <c r="Z75" s="7">
        <f>$B75*('NEB CEF End-Use Demand'!AJ$29/'NEB CEF End-Use Demand'!$L$29)</f>
        <v>0</v>
      </c>
      <c r="AA75" s="7">
        <f>$B75*('NEB CEF End-Use Demand'!AK$29/'NEB CEF End-Use Demand'!$L$29)</f>
        <v>0</v>
      </c>
      <c r="AB75" s="7">
        <f t="shared" si="10"/>
        <v>0</v>
      </c>
      <c r="AC75" s="7">
        <f t="shared" si="9"/>
        <v>0</v>
      </c>
      <c r="AD75" s="7">
        <f t="shared" si="9"/>
        <v>0</v>
      </c>
      <c r="AE75" s="7">
        <f t="shared" si="9"/>
        <v>0</v>
      </c>
      <c r="AF75" s="7">
        <f t="shared" si="9"/>
        <v>0</v>
      </c>
      <c r="AG75" s="7">
        <f t="shared" si="9"/>
        <v>0</v>
      </c>
      <c r="AH75" s="7">
        <f t="shared" si="9"/>
        <v>0</v>
      </c>
      <c r="AI75" s="7">
        <f t="shared" si="9"/>
        <v>0</v>
      </c>
      <c r="AJ75" s="7">
        <f t="shared" si="9"/>
        <v>0</v>
      </c>
      <c r="AK75" s="7">
        <f t="shared" si="9"/>
        <v>0</v>
      </c>
      <c r="AL75" s="7"/>
      <c r="AM75" s="7"/>
      <c r="AN75" s="7"/>
      <c r="AO75" s="7"/>
      <c r="AP75" s="7"/>
      <c r="AQ75" s="7"/>
    </row>
    <row r="76" spans="1:43" x14ac:dyDescent="0.35">
      <c r="A76" s="1"/>
    </row>
    <row r="77" spans="1:43" s="7" customFormat="1" x14ac:dyDescent="0.35">
      <c r="A77" s="1" t="s">
        <v>671</v>
      </c>
    </row>
    <row r="78" spans="1:43" s="7" customFormat="1" x14ac:dyDescent="0.35">
      <c r="A78" s="5"/>
      <c r="B78" s="7">
        <v>2015</v>
      </c>
      <c r="C78" s="7">
        <v>2016</v>
      </c>
      <c r="D78" s="7">
        <v>2017</v>
      </c>
      <c r="E78" s="7">
        <v>2018</v>
      </c>
      <c r="F78" s="7">
        <v>2019</v>
      </c>
      <c r="G78" s="7">
        <v>2020</v>
      </c>
      <c r="H78" s="7">
        <v>2021</v>
      </c>
      <c r="I78" s="7">
        <v>2022</v>
      </c>
      <c r="J78" s="7">
        <v>2023</v>
      </c>
      <c r="K78" s="7">
        <v>2024</v>
      </c>
      <c r="L78" s="7">
        <v>2025</v>
      </c>
      <c r="M78" s="7">
        <v>2026</v>
      </c>
      <c r="N78" s="7">
        <v>2027</v>
      </c>
      <c r="O78" s="7">
        <v>2028</v>
      </c>
      <c r="P78" s="7">
        <v>2029</v>
      </c>
      <c r="Q78" s="7">
        <v>2030</v>
      </c>
      <c r="R78" s="7">
        <v>2031</v>
      </c>
      <c r="S78" s="7">
        <v>2032</v>
      </c>
      <c r="T78" s="7">
        <v>2033</v>
      </c>
      <c r="U78" s="7">
        <v>2034</v>
      </c>
      <c r="V78" s="7">
        <v>2035</v>
      </c>
      <c r="W78" s="7">
        <v>2036</v>
      </c>
      <c r="X78" s="7">
        <v>2037</v>
      </c>
      <c r="Y78" s="7">
        <v>2038</v>
      </c>
      <c r="Z78" s="7">
        <v>2039</v>
      </c>
      <c r="AA78" s="7">
        <v>2040</v>
      </c>
      <c r="AB78" s="7">
        <v>2041</v>
      </c>
      <c r="AC78" s="7">
        <v>2042</v>
      </c>
      <c r="AD78" s="7">
        <v>2043</v>
      </c>
      <c r="AE78" s="7">
        <v>2044</v>
      </c>
      <c r="AF78" s="7">
        <v>2045</v>
      </c>
      <c r="AG78" s="7">
        <v>2046</v>
      </c>
      <c r="AH78" s="7">
        <v>2047</v>
      </c>
      <c r="AI78" s="7">
        <v>2048</v>
      </c>
      <c r="AJ78" s="7">
        <v>2049</v>
      </c>
      <c r="AK78" s="7">
        <v>2050</v>
      </c>
    </row>
    <row r="79" spans="1:43" s="7" customFormat="1" x14ac:dyDescent="0.35">
      <c r="A79" s="5" t="s">
        <v>78</v>
      </c>
      <c r="B79" s="7">
        <f>B61</f>
        <v>49159027045400.148</v>
      </c>
      <c r="C79" s="7">
        <f>$B79*('NEB CEF End-Use Demand'!M$29/'NEB CEF End-Use Demand'!$L$29)</f>
        <v>49745425539542.063</v>
      </c>
      <c r="D79" s="7">
        <f>$B79*('NEB CEF End-Use Demand'!N$29/'NEB CEF End-Use Demand'!$L$29)</f>
        <v>50384899517825.281</v>
      </c>
      <c r="E79" s="7">
        <f>$B79*('NEB CEF End-Use Demand'!O$29/'NEB CEF End-Use Demand'!$L$29)</f>
        <v>50913942246846.734</v>
      </c>
      <c r="F79" s="7">
        <f>$B79*('NEB CEF End-Use Demand'!P$29/'NEB CEF End-Use Demand'!$L$29)</f>
        <v>52038800088164.211</v>
      </c>
      <c r="G79" s="7">
        <f>$B79*('NEB CEF End-Use Demand'!Q$29/'NEB CEF End-Use Demand'!$L$29)</f>
        <v>52486517478582.047</v>
      </c>
      <c r="H79" s="7">
        <f>$B79*('NEB CEF End-Use Demand'!R$29/'NEB CEF End-Use Demand'!$L$29)</f>
        <v>52901704733558.43</v>
      </c>
      <c r="I79" s="7">
        <f>$B79*('NEB CEF End-Use Demand'!S$29/'NEB CEF End-Use Demand'!$L$29)</f>
        <v>53407633945292.547</v>
      </c>
      <c r="J79" s="7">
        <f>$B79*('NEB CEF End-Use Demand'!T$29/'NEB CEF End-Use Demand'!$L$29)</f>
        <v>54024850462484.25</v>
      </c>
      <c r="K79" s="7">
        <f>$B79*('NEB CEF End-Use Demand'!U$29/'NEB CEF End-Use Demand'!$L$29)</f>
        <v>54612961069017.813</v>
      </c>
      <c r="L79" s="7">
        <f>$B79*('NEB CEF End-Use Demand'!V$29/'NEB CEF End-Use Demand'!$L$29)</f>
        <v>55178814214459.867</v>
      </c>
      <c r="M79" s="7">
        <f>$B79*('NEB CEF End-Use Demand'!W$29/'NEB CEF End-Use Demand'!$L$29)</f>
        <v>55825992698505.523</v>
      </c>
      <c r="N79" s="7">
        <f>$B79*('NEB CEF End-Use Demand'!X$29/'NEB CEF End-Use Demand'!$L$29)</f>
        <v>56538231453434.102</v>
      </c>
      <c r="O79" s="7">
        <f>$B79*('NEB CEF End-Use Demand'!Y$29/'NEB CEF End-Use Demand'!$L$29)</f>
        <v>57303545692503.969</v>
      </c>
      <c r="P79" s="7">
        <f>$B79*('NEB CEF End-Use Demand'!Z$29/'NEB CEF End-Use Demand'!$L$29)</f>
        <v>58067147819182.195</v>
      </c>
      <c r="Q79" s="7">
        <f>$B79*('NEB CEF End-Use Demand'!AA$29/'NEB CEF End-Use Demand'!$L$29)</f>
        <v>58873552755651.797</v>
      </c>
      <c r="R79" s="7">
        <f>$B79*('NEB CEF End-Use Demand'!AB$29/'NEB CEF End-Use Demand'!$L$29)</f>
        <v>59727896839087.75</v>
      </c>
      <c r="S79" s="7">
        <f>$B79*('NEB CEF End-Use Demand'!AC$29/'NEB CEF End-Use Demand'!$L$29)</f>
        <v>60583953034915.359</v>
      </c>
      <c r="T79" s="7">
        <f>$B79*('NEB CEF End-Use Demand'!AD$29/'NEB CEF End-Use Demand'!$L$29)</f>
        <v>61378373184643.367</v>
      </c>
      <c r="U79" s="7">
        <f>$B79*('NEB CEF End-Use Demand'!AE$29/'NEB CEF End-Use Demand'!$L$29)</f>
        <v>62204467413617</v>
      </c>
      <c r="V79" s="7">
        <f>$B79*('NEB CEF End-Use Demand'!AF$29/'NEB CEF End-Use Demand'!$L$29)</f>
        <v>63014296574869.914</v>
      </c>
      <c r="W79" s="7">
        <f>$B79*('NEB CEF End-Use Demand'!AG$29/'NEB CEF End-Use Demand'!$L$29)</f>
        <v>63666611396090.547</v>
      </c>
      <c r="X79" s="7">
        <f>$B79*('NEB CEF End-Use Demand'!AH$29/'NEB CEF End-Use Demand'!$L$29)</f>
        <v>64356592689927.594</v>
      </c>
      <c r="Y79" s="7">
        <f>$B79*('NEB CEF End-Use Demand'!AI$29/'NEB CEF End-Use Demand'!$L$29)</f>
        <v>64976377375706.781</v>
      </c>
      <c r="Z79" s="7">
        <f>$B79*('NEB CEF End-Use Demand'!AJ$29/'NEB CEF End-Use Demand'!$L$29)</f>
        <v>65489155037007.523</v>
      </c>
      <c r="AA79" s="7">
        <f>$B79*('NEB CEF End-Use Demand'!AK$29/'NEB CEF End-Use Demand'!$L$29)</f>
        <v>65977107068629.258</v>
      </c>
      <c r="AB79" s="7">
        <f>TREND($R79:$AA79,$R$69:$AA$69,AB$69)</f>
        <v>66993416984315.75</v>
      </c>
      <c r="AC79" s="7">
        <f t="shared" ref="AC79:AK84" si="11">TREND($R79:$AA79,$R$69:$AA$69,AC$69)</f>
        <v>67694495879382.5</v>
      </c>
      <c r="AD79" s="7">
        <f t="shared" si="11"/>
        <v>68395574774449</v>
      </c>
      <c r="AE79" s="7">
        <f t="shared" si="11"/>
        <v>69096653669515.5</v>
      </c>
      <c r="AF79" s="7">
        <f t="shared" si="11"/>
        <v>69797732564582.25</v>
      </c>
      <c r="AG79" s="7">
        <f t="shared" si="11"/>
        <v>70498811459648.75</v>
      </c>
      <c r="AH79" s="7">
        <f t="shared" si="11"/>
        <v>71199890354715.5</v>
      </c>
      <c r="AI79" s="7">
        <f t="shared" si="11"/>
        <v>71900969249782</v>
      </c>
      <c r="AJ79" s="7">
        <f t="shared" si="11"/>
        <v>72602048144848.5</v>
      </c>
      <c r="AK79" s="7">
        <f t="shared" si="11"/>
        <v>73303127039915.25</v>
      </c>
    </row>
    <row r="80" spans="1:43" s="7" customFormat="1" x14ac:dyDescent="0.35">
      <c r="A80" s="5" t="s">
        <v>666</v>
      </c>
      <c r="B80" s="7">
        <v>0</v>
      </c>
      <c r="C80" s="7">
        <f>$B80*('NEB CEF End-Use Demand'!M$29/'NEB CEF End-Use Demand'!$L$29)</f>
        <v>0</v>
      </c>
      <c r="D80" s="7">
        <f>$B80*('NEB CEF End-Use Demand'!N$29/'NEB CEF End-Use Demand'!$L$29)</f>
        <v>0</v>
      </c>
      <c r="E80" s="7">
        <f>$B80*('NEB CEF End-Use Demand'!O$29/'NEB CEF End-Use Demand'!$L$29)</f>
        <v>0</v>
      </c>
      <c r="F80" s="7">
        <f>$B80*('NEB CEF End-Use Demand'!P$29/'NEB CEF End-Use Demand'!$L$29)</f>
        <v>0</v>
      </c>
      <c r="G80" s="7">
        <f>$B80*('NEB CEF End-Use Demand'!Q$29/'NEB CEF End-Use Demand'!$L$29)</f>
        <v>0</v>
      </c>
      <c r="H80" s="7">
        <f>$B80*('NEB CEF End-Use Demand'!R$29/'NEB CEF End-Use Demand'!$L$29)</f>
        <v>0</v>
      </c>
      <c r="I80" s="7">
        <f>$B80*('NEB CEF End-Use Demand'!S$29/'NEB CEF End-Use Demand'!$L$29)</f>
        <v>0</v>
      </c>
      <c r="J80" s="7">
        <f>$B80*('NEB CEF End-Use Demand'!T$29/'NEB CEF End-Use Demand'!$L$29)</f>
        <v>0</v>
      </c>
      <c r="K80" s="7">
        <f>$B80*('NEB CEF End-Use Demand'!U$29/'NEB CEF End-Use Demand'!$L$29)</f>
        <v>0</v>
      </c>
      <c r="L80" s="7">
        <f>$B80*('NEB CEF End-Use Demand'!V$29/'NEB CEF End-Use Demand'!$L$29)</f>
        <v>0</v>
      </c>
      <c r="M80" s="7">
        <f>$B80*('NEB CEF End-Use Demand'!W$29/'NEB CEF End-Use Demand'!$L$29)</f>
        <v>0</v>
      </c>
      <c r="N80" s="7">
        <f>$B80*('NEB CEF End-Use Demand'!X$29/'NEB CEF End-Use Demand'!$L$29)</f>
        <v>0</v>
      </c>
      <c r="O80" s="7">
        <f>$B80*('NEB CEF End-Use Demand'!Y$29/'NEB CEF End-Use Demand'!$L$29)</f>
        <v>0</v>
      </c>
      <c r="P80" s="7">
        <f>$B80*('NEB CEF End-Use Demand'!Z$29/'NEB CEF End-Use Demand'!$L$29)</f>
        <v>0</v>
      </c>
      <c r="Q80" s="7">
        <f>$B80*('NEB CEF End-Use Demand'!AA$29/'NEB CEF End-Use Demand'!$L$29)</f>
        <v>0</v>
      </c>
      <c r="R80" s="7">
        <f>$B80*('NEB CEF End-Use Demand'!AB$29/'NEB CEF End-Use Demand'!$L$29)</f>
        <v>0</v>
      </c>
      <c r="S80" s="7">
        <f>$B80*('NEB CEF End-Use Demand'!AC$29/'NEB CEF End-Use Demand'!$L$29)</f>
        <v>0</v>
      </c>
      <c r="T80" s="7">
        <f>$B80*('NEB CEF End-Use Demand'!AD$29/'NEB CEF End-Use Demand'!$L$29)</f>
        <v>0</v>
      </c>
      <c r="U80" s="7">
        <f>$B80*('NEB CEF End-Use Demand'!AE$29/'NEB CEF End-Use Demand'!$L$29)</f>
        <v>0</v>
      </c>
      <c r="V80" s="7">
        <f>$B80*('NEB CEF End-Use Demand'!AF$29/'NEB CEF End-Use Demand'!$L$29)</f>
        <v>0</v>
      </c>
      <c r="W80" s="7">
        <f>$B80*('NEB CEF End-Use Demand'!AG$29/'NEB CEF End-Use Demand'!$L$29)</f>
        <v>0</v>
      </c>
      <c r="X80" s="7">
        <f>$B80*('NEB CEF End-Use Demand'!AH$29/'NEB CEF End-Use Demand'!$L$29)</f>
        <v>0</v>
      </c>
      <c r="Y80" s="7">
        <f>$B80*('NEB CEF End-Use Demand'!AI$29/'NEB CEF End-Use Demand'!$L$29)</f>
        <v>0</v>
      </c>
      <c r="Z80" s="7">
        <f>$B80*('NEB CEF End-Use Demand'!AJ$29/'NEB CEF End-Use Demand'!$L$29)</f>
        <v>0</v>
      </c>
      <c r="AA80" s="7">
        <f>$B80*('NEB CEF End-Use Demand'!AK$29/'NEB CEF End-Use Demand'!$L$29)</f>
        <v>0</v>
      </c>
      <c r="AB80" s="7">
        <f t="shared" ref="AB80:AB84" si="12">TREND($R80:$AA80,$R$69:$AA$69,AB$69)</f>
        <v>0</v>
      </c>
      <c r="AC80" s="7">
        <f t="shared" si="11"/>
        <v>0</v>
      </c>
      <c r="AD80" s="7">
        <f t="shared" si="11"/>
        <v>0</v>
      </c>
      <c r="AE80" s="7">
        <f t="shared" si="11"/>
        <v>0</v>
      </c>
      <c r="AF80" s="7">
        <f t="shared" si="11"/>
        <v>0</v>
      </c>
      <c r="AG80" s="7">
        <f t="shared" si="11"/>
        <v>0</v>
      </c>
      <c r="AH80" s="7">
        <f t="shared" si="11"/>
        <v>0</v>
      </c>
      <c r="AI80" s="7">
        <f t="shared" si="11"/>
        <v>0</v>
      </c>
      <c r="AJ80" s="7">
        <f t="shared" si="11"/>
        <v>0</v>
      </c>
      <c r="AK80" s="7">
        <f t="shared" si="11"/>
        <v>0</v>
      </c>
    </row>
    <row r="81" spans="1:37" s="7" customFormat="1" x14ac:dyDescent="0.35">
      <c r="A81" s="5" t="s">
        <v>79</v>
      </c>
      <c r="B81" s="7">
        <f>C61</f>
        <v>3240173273885.3667</v>
      </c>
      <c r="C81" s="7">
        <f>$B81*('NEB CEF End-Use Demand'!M$29/'NEB CEF End-Use Demand'!$L$29)</f>
        <v>3278824012981.7793</v>
      </c>
      <c r="D81" s="7">
        <f>$B81*('NEB CEF End-Use Demand'!N$29/'NEB CEF End-Use Demand'!$L$29)</f>
        <v>3320973067149.6914</v>
      </c>
      <c r="E81" s="7">
        <f>$B81*('NEB CEF End-Use Demand'!O$29/'NEB CEF End-Use Demand'!$L$29)</f>
        <v>3355843368991.418</v>
      </c>
      <c r="F81" s="7">
        <f>$B81*('NEB CEF End-Use Demand'!P$29/'NEB CEF End-Use Demand'!$L$29)</f>
        <v>3429985078732.5654</v>
      </c>
      <c r="G81" s="7">
        <f>$B81*('NEB CEF End-Use Demand'!Q$29/'NEB CEF End-Use Demand'!$L$29)</f>
        <v>3459495059093.7676</v>
      </c>
      <c r="H81" s="7">
        <f>$B81*('NEB CEF End-Use Demand'!R$29/'NEB CEF End-Use Demand'!$L$29)</f>
        <v>3486860910862.7603</v>
      </c>
      <c r="I81" s="7">
        <f>$B81*('NEB CEF End-Use Demand'!S$29/'NEB CEF End-Use Demand'!$L$29)</f>
        <v>3520207752915.2856</v>
      </c>
      <c r="J81" s="7">
        <f>$B81*('NEB CEF End-Use Demand'!T$29/'NEB CEF End-Use Demand'!$L$29)</f>
        <v>3560889771730.6333</v>
      </c>
      <c r="K81" s="7">
        <f>$B81*('NEB CEF End-Use Demand'!U$29/'NEB CEF End-Use Demand'!$L$29)</f>
        <v>3599653359700.3198</v>
      </c>
      <c r="L81" s="7">
        <f>$B81*('NEB CEF End-Use Demand'!V$29/'NEB CEF End-Use Demand'!$L$29)</f>
        <v>3636949912317.4419</v>
      </c>
      <c r="M81" s="7">
        <f>$B81*('NEB CEF End-Use Demand'!W$29/'NEB CEF End-Use Demand'!$L$29)</f>
        <v>3679606786415.0879</v>
      </c>
      <c r="N81" s="7">
        <f>$B81*('NEB CEF End-Use Demand'!X$29/'NEB CEF End-Use Demand'!$L$29)</f>
        <v>3726551917697.1538</v>
      </c>
      <c r="O81" s="7">
        <f>$B81*('NEB CEF End-Use Demand'!Y$29/'NEB CEF End-Use Demand'!$L$29)</f>
        <v>3776995364050.7197</v>
      </c>
      <c r="P81" s="7">
        <f>$B81*('NEB CEF End-Use Demand'!Z$29/'NEB CEF End-Use Demand'!$L$29)</f>
        <v>3827325961531.0107</v>
      </c>
      <c r="Q81" s="7">
        <f>$B81*('NEB CEF End-Use Demand'!AA$29/'NEB CEF End-Use Demand'!$L$29)</f>
        <v>3880477780843.1577</v>
      </c>
      <c r="R81" s="7">
        <f>$B81*('NEB CEF End-Use Demand'!AB$29/'NEB CEF End-Use Demand'!$L$29)</f>
        <v>3936789368606.9819</v>
      </c>
      <c r="S81" s="7">
        <f>$B81*('NEB CEF End-Use Demand'!AC$29/'NEB CEF End-Use Demand'!$L$29)</f>
        <v>3993213805244.0806</v>
      </c>
      <c r="T81" s="7">
        <f>$B81*('NEB CEF End-Use Demand'!AD$29/'NEB CEF End-Use Demand'!$L$29)</f>
        <v>4045575682443.3071</v>
      </c>
      <c r="U81" s="7">
        <f>$B81*('NEB CEF End-Use Demand'!AE$29/'NEB CEF End-Use Demand'!$L$29)</f>
        <v>4100025263798.1069</v>
      </c>
      <c r="V81" s="7">
        <f>$B81*('NEB CEF End-Use Demand'!AF$29/'NEB CEF End-Use Demand'!$L$29)</f>
        <v>4153402780856.8018</v>
      </c>
      <c r="W81" s="7">
        <f>$B81*('NEB CEF End-Use Demand'!AG$29/'NEB CEF End-Use Demand'!$L$29)</f>
        <v>4196398201574.2705</v>
      </c>
      <c r="X81" s="7">
        <f>$B81*('NEB CEF End-Use Demand'!AH$29/'NEB CEF End-Use Demand'!$L$29)</f>
        <v>4241876297503.772</v>
      </c>
      <c r="Y81" s="7">
        <f>$B81*('NEB CEF End-Use Demand'!AI$29/'NEB CEF End-Use Demand'!$L$29)</f>
        <v>4282727589629.0308</v>
      </c>
      <c r="Z81" s="7">
        <f>$B81*('NEB CEF End-Use Demand'!AJ$29/'NEB CEF End-Use Demand'!$L$29)</f>
        <v>4316525827174.6528</v>
      </c>
      <c r="AA81" s="7">
        <f>$B81*('NEB CEF End-Use Demand'!AK$29/'NEB CEF End-Use Demand'!$L$29)</f>
        <v>4348687756057.7988</v>
      </c>
      <c r="AB81" s="7">
        <f t="shared" si="12"/>
        <v>4415674847233.3594</v>
      </c>
      <c r="AC81" s="7">
        <f t="shared" si="11"/>
        <v>4461884409041.4375</v>
      </c>
      <c r="AD81" s="7">
        <f t="shared" si="11"/>
        <v>4508093970849.5313</v>
      </c>
      <c r="AE81" s="7">
        <f t="shared" si="11"/>
        <v>4554303532657.625</v>
      </c>
      <c r="AF81" s="7">
        <f t="shared" si="11"/>
        <v>4600513094465.7031</v>
      </c>
      <c r="AG81" s="7">
        <f t="shared" si="11"/>
        <v>4646722656273.7969</v>
      </c>
      <c r="AH81" s="7">
        <f t="shared" si="11"/>
        <v>4692932218081.875</v>
      </c>
      <c r="AI81" s="7">
        <f t="shared" si="11"/>
        <v>4739141779889.9688</v>
      </c>
      <c r="AJ81" s="7">
        <f t="shared" si="11"/>
        <v>4785351341698.0625</v>
      </c>
      <c r="AK81" s="7">
        <f t="shared" si="11"/>
        <v>4831560903506.1406</v>
      </c>
    </row>
    <row r="82" spans="1:37" s="7" customFormat="1" x14ac:dyDescent="0.35">
      <c r="A82" s="5" t="s">
        <v>667</v>
      </c>
      <c r="B82" s="7">
        <v>0</v>
      </c>
      <c r="C82" s="7">
        <f>$B82*('NEB CEF End-Use Demand'!M$29/'NEB CEF End-Use Demand'!$L$29)</f>
        <v>0</v>
      </c>
      <c r="D82" s="7">
        <f>$B82*('NEB CEF End-Use Demand'!N$29/'NEB CEF End-Use Demand'!$L$29)</f>
        <v>0</v>
      </c>
      <c r="E82" s="7">
        <f>$B82*('NEB CEF End-Use Demand'!O$29/'NEB CEF End-Use Demand'!$L$29)</f>
        <v>0</v>
      </c>
      <c r="F82" s="7">
        <f>$B82*('NEB CEF End-Use Demand'!P$29/'NEB CEF End-Use Demand'!$L$29)</f>
        <v>0</v>
      </c>
      <c r="G82" s="7">
        <f>$B82*('NEB CEF End-Use Demand'!Q$29/'NEB CEF End-Use Demand'!$L$29)</f>
        <v>0</v>
      </c>
      <c r="H82" s="7">
        <f>$B82*('NEB CEF End-Use Demand'!R$29/'NEB CEF End-Use Demand'!$L$29)</f>
        <v>0</v>
      </c>
      <c r="I82" s="7">
        <f>$B82*('NEB CEF End-Use Demand'!S$29/'NEB CEF End-Use Demand'!$L$29)</f>
        <v>0</v>
      </c>
      <c r="J82" s="7">
        <f>$B82*('NEB CEF End-Use Demand'!T$29/'NEB CEF End-Use Demand'!$L$29)</f>
        <v>0</v>
      </c>
      <c r="K82" s="7">
        <f>$B82*('NEB CEF End-Use Demand'!U$29/'NEB CEF End-Use Demand'!$L$29)</f>
        <v>0</v>
      </c>
      <c r="L82" s="7">
        <f>$B82*('NEB CEF End-Use Demand'!V$29/'NEB CEF End-Use Demand'!$L$29)</f>
        <v>0</v>
      </c>
      <c r="M82" s="7">
        <f>$B82*('NEB CEF End-Use Demand'!W$29/'NEB CEF End-Use Demand'!$L$29)</f>
        <v>0</v>
      </c>
      <c r="N82" s="7">
        <f>$B82*('NEB CEF End-Use Demand'!X$29/'NEB CEF End-Use Demand'!$L$29)</f>
        <v>0</v>
      </c>
      <c r="O82" s="7">
        <f>$B82*('NEB CEF End-Use Demand'!Y$29/'NEB CEF End-Use Demand'!$L$29)</f>
        <v>0</v>
      </c>
      <c r="P82" s="7">
        <f>$B82*('NEB CEF End-Use Demand'!Z$29/'NEB CEF End-Use Demand'!$L$29)</f>
        <v>0</v>
      </c>
      <c r="Q82" s="7">
        <f>$B82*('NEB CEF End-Use Demand'!AA$29/'NEB CEF End-Use Demand'!$L$29)</f>
        <v>0</v>
      </c>
      <c r="R82" s="7">
        <f>$B82*('NEB CEF End-Use Demand'!AB$29/'NEB CEF End-Use Demand'!$L$29)</f>
        <v>0</v>
      </c>
      <c r="S82" s="7">
        <f>$B82*('NEB CEF End-Use Demand'!AC$29/'NEB CEF End-Use Demand'!$L$29)</f>
        <v>0</v>
      </c>
      <c r="T82" s="7">
        <f>$B82*('NEB CEF End-Use Demand'!AD$29/'NEB CEF End-Use Demand'!$L$29)</f>
        <v>0</v>
      </c>
      <c r="U82" s="7">
        <f>$B82*('NEB CEF End-Use Demand'!AE$29/'NEB CEF End-Use Demand'!$L$29)</f>
        <v>0</v>
      </c>
      <c r="V82" s="7">
        <f>$B82*('NEB CEF End-Use Demand'!AF$29/'NEB CEF End-Use Demand'!$L$29)</f>
        <v>0</v>
      </c>
      <c r="W82" s="7">
        <f>$B82*('NEB CEF End-Use Demand'!AG$29/'NEB CEF End-Use Demand'!$L$29)</f>
        <v>0</v>
      </c>
      <c r="X82" s="7">
        <f>$B82*('NEB CEF End-Use Demand'!AH$29/'NEB CEF End-Use Demand'!$L$29)</f>
        <v>0</v>
      </c>
      <c r="Y82" s="7">
        <f>$B82*('NEB CEF End-Use Demand'!AI$29/'NEB CEF End-Use Demand'!$L$29)</f>
        <v>0</v>
      </c>
      <c r="Z82" s="7">
        <f>$B82*('NEB CEF End-Use Demand'!AJ$29/'NEB CEF End-Use Demand'!$L$29)</f>
        <v>0</v>
      </c>
      <c r="AA82" s="7">
        <f>$B82*('NEB CEF End-Use Demand'!AK$29/'NEB CEF End-Use Demand'!$L$29)</f>
        <v>0</v>
      </c>
      <c r="AB82" s="7">
        <f t="shared" si="12"/>
        <v>0</v>
      </c>
      <c r="AC82" s="7">
        <f t="shared" si="11"/>
        <v>0</v>
      </c>
      <c r="AD82" s="7">
        <f t="shared" si="11"/>
        <v>0</v>
      </c>
      <c r="AE82" s="7">
        <f t="shared" si="11"/>
        <v>0</v>
      </c>
      <c r="AF82" s="7">
        <f t="shared" si="11"/>
        <v>0</v>
      </c>
      <c r="AG82" s="7">
        <f t="shared" si="11"/>
        <v>0</v>
      </c>
      <c r="AH82" s="7">
        <f t="shared" si="11"/>
        <v>0</v>
      </c>
      <c r="AI82" s="7">
        <f t="shared" si="11"/>
        <v>0</v>
      </c>
      <c r="AJ82" s="7">
        <f t="shared" si="11"/>
        <v>0</v>
      </c>
      <c r="AK82" s="7">
        <f t="shared" si="11"/>
        <v>0</v>
      </c>
    </row>
    <row r="83" spans="1:37" s="7" customFormat="1" x14ac:dyDescent="0.35">
      <c r="A83" s="5" t="s">
        <v>668</v>
      </c>
      <c r="B83" s="7">
        <v>0</v>
      </c>
      <c r="C83" s="7">
        <f>$B83*('NEB CEF End-Use Demand'!M$29/'NEB CEF End-Use Demand'!$L$29)</f>
        <v>0</v>
      </c>
      <c r="D83" s="7">
        <f>$B83*('NEB CEF End-Use Demand'!N$29/'NEB CEF End-Use Demand'!$L$29)</f>
        <v>0</v>
      </c>
      <c r="E83" s="7">
        <f>$B83*('NEB CEF End-Use Demand'!O$29/'NEB CEF End-Use Demand'!$L$29)</f>
        <v>0</v>
      </c>
      <c r="F83" s="7">
        <f>$B83*('NEB CEF End-Use Demand'!P$29/'NEB CEF End-Use Demand'!$L$29)</f>
        <v>0</v>
      </c>
      <c r="G83" s="7">
        <f>$B83*('NEB CEF End-Use Demand'!Q$29/'NEB CEF End-Use Demand'!$L$29)</f>
        <v>0</v>
      </c>
      <c r="H83" s="7">
        <f>$B83*('NEB CEF End-Use Demand'!R$29/'NEB CEF End-Use Demand'!$L$29)</f>
        <v>0</v>
      </c>
      <c r="I83" s="7">
        <f>$B83*('NEB CEF End-Use Demand'!S$29/'NEB CEF End-Use Demand'!$L$29)</f>
        <v>0</v>
      </c>
      <c r="J83" s="7">
        <f>$B83*('NEB CEF End-Use Demand'!T$29/'NEB CEF End-Use Demand'!$L$29)</f>
        <v>0</v>
      </c>
      <c r="K83" s="7">
        <f>$B83*('NEB CEF End-Use Demand'!U$29/'NEB CEF End-Use Demand'!$L$29)</f>
        <v>0</v>
      </c>
      <c r="L83" s="7">
        <f>$B83*('NEB CEF End-Use Demand'!V$29/'NEB CEF End-Use Demand'!$L$29)</f>
        <v>0</v>
      </c>
      <c r="M83" s="7">
        <f>$B83*('NEB CEF End-Use Demand'!W$29/'NEB CEF End-Use Demand'!$L$29)</f>
        <v>0</v>
      </c>
      <c r="N83" s="7">
        <f>$B83*('NEB CEF End-Use Demand'!X$29/'NEB CEF End-Use Demand'!$L$29)</f>
        <v>0</v>
      </c>
      <c r="O83" s="7">
        <f>$B83*('NEB CEF End-Use Demand'!Y$29/'NEB CEF End-Use Demand'!$L$29)</f>
        <v>0</v>
      </c>
      <c r="P83" s="7">
        <f>$B83*('NEB CEF End-Use Demand'!Z$29/'NEB CEF End-Use Demand'!$L$29)</f>
        <v>0</v>
      </c>
      <c r="Q83" s="7">
        <f>$B83*('NEB CEF End-Use Demand'!AA$29/'NEB CEF End-Use Demand'!$L$29)</f>
        <v>0</v>
      </c>
      <c r="R83" s="7">
        <f>$B83*('NEB CEF End-Use Demand'!AB$29/'NEB CEF End-Use Demand'!$L$29)</f>
        <v>0</v>
      </c>
      <c r="S83" s="7">
        <f>$B83*('NEB CEF End-Use Demand'!AC$29/'NEB CEF End-Use Demand'!$L$29)</f>
        <v>0</v>
      </c>
      <c r="T83" s="7">
        <f>$B83*('NEB CEF End-Use Demand'!AD$29/'NEB CEF End-Use Demand'!$L$29)</f>
        <v>0</v>
      </c>
      <c r="U83" s="7">
        <f>$B83*('NEB CEF End-Use Demand'!AE$29/'NEB CEF End-Use Demand'!$L$29)</f>
        <v>0</v>
      </c>
      <c r="V83" s="7">
        <f>$B83*('NEB CEF End-Use Demand'!AF$29/'NEB CEF End-Use Demand'!$L$29)</f>
        <v>0</v>
      </c>
      <c r="W83" s="7">
        <f>$B83*('NEB CEF End-Use Demand'!AG$29/'NEB CEF End-Use Demand'!$L$29)</f>
        <v>0</v>
      </c>
      <c r="X83" s="7">
        <f>$B83*('NEB CEF End-Use Demand'!AH$29/'NEB CEF End-Use Demand'!$L$29)</f>
        <v>0</v>
      </c>
      <c r="Y83" s="7">
        <f>$B83*('NEB CEF End-Use Demand'!AI$29/'NEB CEF End-Use Demand'!$L$29)</f>
        <v>0</v>
      </c>
      <c r="Z83" s="7">
        <f>$B83*('NEB CEF End-Use Demand'!AJ$29/'NEB CEF End-Use Demand'!$L$29)</f>
        <v>0</v>
      </c>
      <c r="AA83" s="7">
        <f>$B83*('NEB CEF End-Use Demand'!AK$29/'NEB CEF End-Use Demand'!$L$29)</f>
        <v>0</v>
      </c>
      <c r="AB83" s="7">
        <f t="shared" si="12"/>
        <v>0</v>
      </c>
      <c r="AC83" s="7">
        <f t="shared" si="11"/>
        <v>0</v>
      </c>
      <c r="AD83" s="7">
        <f t="shared" si="11"/>
        <v>0</v>
      </c>
      <c r="AE83" s="7">
        <f t="shared" si="11"/>
        <v>0</v>
      </c>
      <c r="AF83" s="7">
        <f t="shared" si="11"/>
        <v>0</v>
      </c>
      <c r="AG83" s="7">
        <f t="shared" si="11"/>
        <v>0</v>
      </c>
      <c r="AH83" s="7">
        <f t="shared" si="11"/>
        <v>0</v>
      </c>
      <c r="AI83" s="7">
        <f t="shared" si="11"/>
        <v>0</v>
      </c>
      <c r="AJ83" s="7">
        <f t="shared" si="11"/>
        <v>0</v>
      </c>
      <c r="AK83" s="7">
        <f t="shared" si="11"/>
        <v>0</v>
      </c>
    </row>
    <row r="84" spans="1:37" s="7" customFormat="1" x14ac:dyDescent="0.35">
      <c r="A84" s="5" t="s">
        <v>81</v>
      </c>
      <c r="B84" s="7">
        <v>0</v>
      </c>
      <c r="C84" s="7">
        <f>$B84*('NEB CEF End-Use Demand'!M$29/'NEB CEF End-Use Demand'!$L$29)</f>
        <v>0</v>
      </c>
      <c r="D84" s="7">
        <f>$B84*('NEB CEF End-Use Demand'!N$29/'NEB CEF End-Use Demand'!$L$29)</f>
        <v>0</v>
      </c>
      <c r="E84" s="7">
        <f>$B84*('NEB CEF End-Use Demand'!O$29/'NEB CEF End-Use Demand'!$L$29)</f>
        <v>0</v>
      </c>
      <c r="F84" s="7">
        <f>$B84*('NEB CEF End-Use Demand'!P$29/'NEB CEF End-Use Demand'!$L$29)</f>
        <v>0</v>
      </c>
      <c r="G84" s="7">
        <f>$B84*('NEB CEF End-Use Demand'!Q$29/'NEB CEF End-Use Demand'!$L$29)</f>
        <v>0</v>
      </c>
      <c r="H84" s="7">
        <f>$B84*('NEB CEF End-Use Demand'!R$29/'NEB CEF End-Use Demand'!$L$29)</f>
        <v>0</v>
      </c>
      <c r="I84" s="7">
        <f>$B84*('NEB CEF End-Use Demand'!S$29/'NEB CEF End-Use Demand'!$L$29)</f>
        <v>0</v>
      </c>
      <c r="J84" s="7">
        <f>$B84*('NEB CEF End-Use Demand'!T$29/'NEB CEF End-Use Demand'!$L$29)</f>
        <v>0</v>
      </c>
      <c r="K84" s="7">
        <f>$B84*('NEB CEF End-Use Demand'!U$29/'NEB CEF End-Use Demand'!$L$29)</f>
        <v>0</v>
      </c>
      <c r="L84" s="7">
        <f>$B84*('NEB CEF End-Use Demand'!V$29/'NEB CEF End-Use Demand'!$L$29)</f>
        <v>0</v>
      </c>
      <c r="M84" s="7">
        <f>$B84*('NEB CEF End-Use Demand'!W$29/'NEB CEF End-Use Demand'!$L$29)</f>
        <v>0</v>
      </c>
      <c r="N84" s="7">
        <f>$B84*('NEB CEF End-Use Demand'!X$29/'NEB CEF End-Use Demand'!$L$29)</f>
        <v>0</v>
      </c>
      <c r="O84" s="7">
        <f>$B84*('NEB CEF End-Use Demand'!Y$29/'NEB CEF End-Use Demand'!$L$29)</f>
        <v>0</v>
      </c>
      <c r="P84" s="7">
        <f>$B84*('NEB CEF End-Use Demand'!Z$29/'NEB CEF End-Use Demand'!$L$29)</f>
        <v>0</v>
      </c>
      <c r="Q84" s="7">
        <f>$B84*('NEB CEF End-Use Demand'!AA$29/'NEB CEF End-Use Demand'!$L$29)</f>
        <v>0</v>
      </c>
      <c r="R84" s="7">
        <f>$B84*('NEB CEF End-Use Demand'!AB$29/'NEB CEF End-Use Demand'!$L$29)</f>
        <v>0</v>
      </c>
      <c r="S84" s="7">
        <f>$B84*('NEB CEF End-Use Demand'!AC$29/'NEB CEF End-Use Demand'!$L$29)</f>
        <v>0</v>
      </c>
      <c r="T84" s="7">
        <f>$B84*('NEB CEF End-Use Demand'!AD$29/'NEB CEF End-Use Demand'!$L$29)</f>
        <v>0</v>
      </c>
      <c r="U84" s="7">
        <f>$B84*('NEB CEF End-Use Demand'!AE$29/'NEB CEF End-Use Demand'!$L$29)</f>
        <v>0</v>
      </c>
      <c r="V84" s="7">
        <f>$B84*('NEB CEF End-Use Demand'!AF$29/'NEB CEF End-Use Demand'!$L$29)</f>
        <v>0</v>
      </c>
      <c r="W84" s="7">
        <f>$B84*('NEB CEF End-Use Demand'!AG$29/'NEB CEF End-Use Demand'!$L$29)</f>
        <v>0</v>
      </c>
      <c r="X84" s="7">
        <f>$B84*('NEB CEF End-Use Demand'!AH$29/'NEB CEF End-Use Demand'!$L$29)</f>
        <v>0</v>
      </c>
      <c r="Y84" s="7">
        <f>$B84*('NEB CEF End-Use Demand'!AI$29/'NEB CEF End-Use Demand'!$L$29)</f>
        <v>0</v>
      </c>
      <c r="Z84" s="7">
        <f>$B84*('NEB CEF End-Use Demand'!AJ$29/'NEB CEF End-Use Demand'!$L$29)</f>
        <v>0</v>
      </c>
      <c r="AA84" s="7">
        <f>$B84*('NEB CEF End-Use Demand'!AK$29/'NEB CEF End-Use Demand'!$L$29)</f>
        <v>0</v>
      </c>
      <c r="AB84" s="7">
        <f t="shared" si="12"/>
        <v>0</v>
      </c>
      <c r="AC84" s="7">
        <f t="shared" si="11"/>
        <v>0</v>
      </c>
      <c r="AD84" s="7">
        <f t="shared" si="11"/>
        <v>0</v>
      </c>
      <c r="AE84" s="7">
        <f t="shared" si="11"/>
        <v>0</v>
      </c>
      <c r="AF84" s="7">
        <f t="shared" si="11"/>
        <v>0</v>
      </c>
      <c r="AG84" s="7">
        <f t="shared" si="11"/>
        <v>0</v>
      </c>
      <c r="AH84" s="7">
        <f t="shared" si="11"/>
        <v>0</v>
      </c>
      <c r="AI84" s="7">
        <f t="shared" si="11"/>
        <v>0</v>
      </c>
      <c r="AJ84" s="7">
        <f t="shared" si="11"/>
        <v>0</v>
      </c>
      <c r="AK84" s="7">
        <f t="shared" si="11"/>
        <v>0</v>
      </c>
    </row>
    <row r="86" spans="1:37" s="7" customFormat="1" x14ac:dyDescent="0.35">
      <c r="A86" s="1" t="s">
        <v>672</v>
      </c>
    </row>
    <row r="87" spans="1:37" s="7" customFormat="1" x14ac:dyDescent="0.35">
      <c r="A87" s="5"/>
      <c r="B87" s="7">
        <v>2015</v>
      </c>
      <c r="C87" s="7">
        <v>2016</v>
      </c>
      <c r="D87" s="7">
        <v>2017</v>
      </c>
      <c r="E87" s="7">
        <v>2018</v>
      </c>
      <c r="F87" s="7">
        <v>2019</v>
      </c>
      <c r="G87" s="7">
        <v>2020</v>
      </c>
      <c r="H87" s="7">
        <v>2021</v>
      </c>
      <c r="I87" s="7">
        <v>2022</v>
      </c>
      <c r="J87" s="7">
        <v>2023</v>
      </c>
      <c r="K87" s="7">
        <v>2024</v>
      </c>
      <c r="L87" s="7">
        <v>2025</v>
      </c>
      <c r="M87" s="7">
        <v>2026</v>
      </c>
      <c r="N87" s="7">
        <v>2027</v>
      </c>
      <c r="O87" s="7">
        <v>2028</v>
      </c>
      <c r="P87" s="7">
        <v>2029</v>
      </c>
      <c r="Q87" s="7">
        <v>2030</v>
      </c>
      <c r="R87" s="7">
        <v>2031</v>
      </c>
      <c r="S87" s="7">
        <v>2032</v>
      </c>
      <c r="T87" s="7">
        <v>2033</v>
      </c>
      <c r="U87" s="7">
        <v>2034</v>
      </c>
      <c r="V87" s="7">
        <v>2035</v>
      </c>
      <c r="W87" s="7">
        <v>2036</v>
      </c>
      <c r="X87" s="7">
        <v>2037</v>
      </c>
      <c r="Y87" s="7">
        <v>2038</v>
      </c>
      <c r="Z87" s="7">
        <v>2039</v>
      </c>
      <c r="AA87" s="7">
        <v>2040</v>
      </c>
      <c r="AB87" s="7">
        <v>2041</v>
      </c>
      <c r="AC87" s="7">
        <v>2042</v>
      </c>
      <c r="AD87" s="7">
        <v>2043</v>
      </c>
      <c r="AE87" s="7">
        <v>2044</v>
      </c>
      <c r="AF87" s="7">
        <v>2045</v>
      </c>
      <c r="AG87" s="7">
        <v>2046</v>
      </c>
      <c r="AH87" s="7">
        <v>2047</v>
      </c>
      <c r="AI87" s="7">
        <v>2048</v>
      </c>
      <c r="AJ87" s="7">
        <v>2049</v>
      </c>
      <c r="AK87" s="7">
        <v>2050</v>
      </c>
    </row>
    <row r="88" spans="1:37" s="7" customFormat="1" x14ac:dyDescent="0.35">
      <c r="A88" s="5" t="s">
        <v>78</v>
      </c>
      <c r="B88" s="7">
        <f>B62</f>
        <v>113453655009257.14</v>
      </c>
      <c r="C88" s="7">
        <f>$B88*('NEB CEF End-Use Demand'!M$29/'NEB CEF End-Use Demand'!$L$29)</f>
        <v>114806998564874.75</v>
      </c>
      <c r="D88" s="7">
        <f>$B88*('NEB CEF End-Use Demand'!N$29/'NEB CEF End-Use Demand'!$L$29)</f>
        <v>116282834529905.92</v>
      </c>
      <c r="E88" s="7">
        <f>$B88*('NEB CEF End-Use Demand'!O$29/'NEB CEF End-Use Demand'!$L$29)</f>
        <v>117503807255995.97</v>
      </c>
      <c r="F88" s="7">
        <f>$B88*('NEB CEF End-Use Demand'!P$29/'NEB CEF End-Use Demand'!$L$29)</f>
        <v>120099856061954.42</v>
      </c>
      <c r="G88" s="7">
        <f>$B88*('NEB CEF End-Use Demand'!Q$29/'NEB CEF End-Use Demand'!$L$29)</f>
        <v>121133138805878.52</v>
      </c>
      <c r="H88" s="7">
        <f>$B88*('NEB CEF End-Use Demand'!R$29/'NEB CEF End-Use Demand'!$L$29)</f>
        <v>122091345556936.23</v>
      </c>
      <c r="I88" s="7">
        <f>$B88*('NEB CEF End-Use Demand'!S$29/'NEB CEF End-Use Demand'!$L$29)</f>
        <v>123258974814410.7</v>
      </c>
      <c r="J88" s="7">
        <f>$B88*('NEB CEF End-Use Demand'!T$29/'NEB CEF End-Use Demand'!$L$29)</f>
        <v>124683442994849.09</v>
      </c>
      <c r="K88" s="7">
        <f>$B88*('NEB CEF End-Use Demand'!U$29/'NEB CEF End-Use Demand'!$L$29)</f>
        <v>126040737918512.3</v>
      </c>
      <c r="L88" s="7">
        <f>$B88*('NEB CEF End-Use Demand'!V$29/'NEB CEF End-Use Demand'!$L$29)</f>
        <v>127346665057582.73</v>
      </c>
      <c r="M88" s="7">
        <f>$B88*('NEB CEF End-Use Demand'!W$29/'NEB CEF End-Use Demand'!$L$29)</f>
        <v>128840282178819.08</v>
      </c>
      <c r="N88" s="7">
        <f>$B88*('NEB CEF End-Use Demand'!X$29/'NEB CEF End-Use Demand'!$L$29)</f>
        <v>130484051285788.22</v>
      </c>
      <c r="O88" s="7">
        <f>$B88*('NEB CEF End-Use Demand'!Y$29/'NEB CEF End-Use Demand'!$L$29)</f>
        <v>132250312802170.91</v>
      </c>
      <c r="P88" s="7">
        <f>$B88*('NEB CEF End-Use Demand'!Z$29/'NEB CEF End-Use Demand'!$L$29)</f>
        <v>134012622950507.98</v>
      </c>
      <c r="Q88" s="7">
        <f>$B88*('NEB CEF End-Use Demand'!AA$29/'NEB CEF End-Use Demand'!$L$29)</f>
        <v>135873717299985.06</v>
      </c>
      <c r="R88" s="7">
        <f>$B88*('NEB CEF End-Use Demand'!AB$29/'NEB CEF End-Use Demand'!$L$29)</f>
        <v>137845449954738.88</v>
      </c>
      <c r="S88" s="7">
        <f>$B88*('NEB CEF End-Use Demand'!AC$29/'NEB CEF End-Use Demand'!$L$29)</f>
        <v>139821133977538.33</v>
      </c>
      <c r="T88" s="7">
        <f>$B88*('NEB CEF End-Use Demand'!AD$29/'NEB CEF End-Use Demand'!$L$29)</f>
        <v>141654568750696.19</v>
      </c>
      <c r="U88" s="7">
        <f>$B88*('NEB CEF End-Use Demand'!AE$29/'NEB CEF End-Use Demand'!$L$29)</f>
        <v>143561103832697.63</v>
      </c>
      <c r="V88" s="7">
        <f>$B88*('NEB CEF End-Use Demand'!AF$29/'NEB CEF End-Use Demand'!$L$29)</f>
        <v>145430100918265.88</v>
      </c>
      <c r="W88" s="7">
        <f>$B88*('NEB CEF End-Use Demand'!AG$29/'NEB CEF End-Use Demand'!$L$29)</f>
        <v>146935572143639.03</v>
      </c>
      <c r="X88" s="7">
        <f>$B88*('NEB CEF End-Use Demand'!AH$29/'NEB CEF End-Use Demand'!$L$29)</f>
        <v>148527973466015.38</v>
      </c>
      <c r="Y88" s="7">
        <f>$B88*('NEB CEF End-Use Demand'!AI$29/'NEB CEF End-Use Demand'!$L$29)</f>
        <v>149958368698522.16</v>
      </c>
      <c r="Z88" s="7">
        <f>$B88*('NEB CEF End-Use Demand'!AJ$29/'NEB CEF End-Use Demand'!$L$29)</f>
        <v>151141803428179.03</v>
      </c>
      <c r="AA88" s="7">
        <f>$B88*('NEB CEF End-Use Demand'!AK$29/'NEB CEF End-Use Demand'!$L$29)</f>
        <v>152267943321174.69</v>
      </c>
      <c r="AB88" s="7">
        <f>TREND($R88:$AA88,$R$69:$AA$69,AB$69)</f>
        <v>154613475393042</v>
      </c>
      <c r="AC88" s="7">
        <f t="shared" ref="AC88:AK93" si="13">TREND($R88:$AA88,$R$69:$AA$69,AC$69)</f>
        <v>156231488764659.5</v>
      </c>
      <c r="AD88" s="7">
        <f t="shared" si="13"/>
        <v>157849502136276.5</v>
      </c>
      <c r="AE88" s="7">
        <f t="shared" si="13"/>
        <v>159467515507894</v>
      </c>
      <c r="AF88" s="7">
        <f t="shared" si="13"/>
        <v>161085528879511.5</v>
      </c>
      <c r="AG88" s="7">
        <f t="shared" si="13"/>
        <v>162703542251129</v>
      </c>
      <c r="AH88" s="7">
        <f t="shared" si="13"/>
        <v>164321555622746</v>
      </c>
      <c r="AI88" s="7">
        <f t="shared" si="13"/>
        <v>165939568994363.5</v>
      </c>
      <c r="AJ88" s="7">
        <f t="shared" si="13"/>
        <v>167557582365981</v>
      </c>
      <c r="AK88" s="7">
        <f t="shared" si="13"/>
        <v>169175595737598</v>
      </c>
    </row>
    <row r="89" spans="1:37" s="7" customFormat="1" x14ac:dyDescent="0.35">
      <c r="A89" s="5" t="s">
        <v>666</v>
      </c>
      <c r="B89" s="7">
        <v>0</v>
      </c>
      <c r="C89" s="7">
        <f>$B89*('NEB CEF End-Use Demand'!M$29/'NEB CEF End-Use Demand'!$L$29)</f>
        <v>0</v>
      </c>
      <c r="D89" s="7">
        <f>$B89*('NEB CEF End-Use Demand'!N$29/'NEB CEF End-Use Demand'!$L$29)</f>
        <v>0</v>
      </c>
      <c r="E89" s="7">
        <f>$B89*('NEB CEF End-Use Demand'!O$29/'NEB CEF End-Use Demand'!$L$29)</f>
        <v>0</v>
      </c>
      <c r="F89" s="7">
        <f>$B89*('NEB CEF End-Use Demand'!P$29/'NEB CEF End-Use Demand'!$L$29)</f>
        <v>0</v>
      </c>
      <c r="G89" s="7">
        <f>$B89*('NEB CEF End-Use Demand'!Q$29/'NEB CEF End-Use Demand'!$L$29)</f>
        <v>0</v>
      </c>
      <c r="H89" s="7">
        <f>$B89*('NEB CEF End-Use Demand'!R$29/'NEB CEF End-Use Demand'!$L$29)</f>
        <v>0</v>
      </c>
      <c r="I89" s="7">
        <f>$B89*('NEB CEF End-Use Demand'!S$29/'NEB CEF End-Use Demand'!$L$29)</f>
        <v>0</v>
      </c>
      <c r="J89" s="7">
        <f>$B89*('NEB CEF End-Use Demand'!T$29/'NEB CEF End-Use Demand'!$L$29)</f>
        <v>0</v>
      </c>
      <c r="K89" s="7">
        <f>$B89*('NEB CEF End-Use Demand'!U$29/'NEB CEF End-Use Demand'!$L$29)</f>
        <v>0</v>
      </c>
      <c r="L89" s="7">
        <f>$B89*('NEB CEF End-Use Demand'!V$29/'NEB CEF End-Use Demand'!$L$29)</f>
        <v>0</v>
      </c>
      <c r="M89" s="7">
        <f>$B89*('NEB CEF End-Use Demand'!W$29/'NEB CEF End-Use Demand'!$L$29)</f>
        <v>0</v>
      </c>
      <c r="N89" s="7">
        <f>$B89*('NEB CEF End-Use Demand'!X$29/'NEB CEF End-Use Demand'!$L$29)</f>
        <v>0</v>
      </c>
      <c r="O89" s="7">
        <f>$B89*('NEB CEF End-Use Demand'!Y$29/'NEB CEF End-Use Demand'!$L$29)</f>
        <v>0</v>
      </c>
      <c r="P89" s="7">
        <f>$B89*('NEB CEF End-Use Demand'!Z$29/'NEB CEF End-Use Demand'!$L$29)</f>
        <v>0</v>
      </c>
      <c r="Q89" s="7">
        <f>$B89*('NEB CEF End-Use Demand'!AA$29/'NEB CEF End-Use Demand'!$L$29)</f>
        <v>0</v>
      </c>
      <c r="R89" s="7">
        <f>$B89*('NEB CEF End-Use Demand'!AB$29/'NEB CEF End-Use Demand'!$L$29)</f>
        <v>0</v>
      </c>
      <c r="S89" s="7">
        <f>$B89*('NEB CEF End-Use Demand'!AC$29/'NEB CEF End-Use Demand'!$L$29)</f>
        <v>0</v>
      </c>
      <c r="T89" s="7">
        <f>$B89*('NEB CEF End-Use Demand'!AD$29/'NEB CEF End-Use Demand'!$L$29)</f>
        <v>0</v>
      </c>
      <c r="U89" s="7">
        <f>$B89*('NEB CEF End-Use Demand'!AE$29/'NEB CEF End-Use Demand'!$L$29)</f>
        <v>0</v>
      </c>
      <c r="V89" s="7">
        <f>$B89*('NEB CEF End-Use Demand'!AF$29/'NEB CEF End-Use Demand'!$L$29)</f>
        <v>0</v>
      </c>
      <c r="W89" s="7">
        <f>$B89*('NEB CEF End-Use Demand'!AG$29/'NEB CEF End-Use Demand'!$L$29)</f>
        <v>0</v>
      </c>
      <c r="X89" s="7">
        <f>$B89*('NEB CEF End-Use Demand'!AH$29/'NEB CEF End-Use Demand'!$L$29)</f>
        <v>0</v>
      </c>
      <c r="Y89" s="7">
        <f>$B89*('NEB CEF End-Use Demand'!AI$29/'NEB CEF End-Use Demand'!$L$29)</f>
        <v>0</v>
      </c>
      <c r="Z89" s="7">
        <f>$B89*('NEB CEF End-Use Demand'!AJ$29/'NEB CEF End-Use Demand'!$L$29)</f>
        <v>0</v>
      </c>
      <c r="AA89" s="7">
        <f>$B89*('NEB CEF End-Use Demand'!AK$29/'NEB CEF End-Use Demand'!$L$29)</f>
        <v>0</v>
      </c>
      <c r="AB89" s="7">
        <f t="shared" ref="AB89:AB93" si="14">TREND($R89:$AA89,$R$69:$AA$69,AB$69)</f>
        <v>0</v>
      </c>
      <c r="AC89" s="7">
        <f t="shared" si="13"/>
        <v>0</v>
      </c>
      <c r="AD89" s="7">
        <f t="shared" si="13"/>
        <v>0</v>
      </c>
      <c r="AE89" s="7">
        <f t="shared" si="13"/>
        <v>0</v>
      </c>
      <c r="AF89" s="7">
        <f t="shared" si="13"/>
        <v>0</v>
      </c>
      <c r="AG89" s="7">
        <f t="shared" si="13"/>
        <v>0</v>
      </c>
      <c r="AH89" s="7">
        <f t="shared" si="13"/>
        <v>0</v>
      </c>
      <c r="AI89" s="7">
        <f t="shared" si="13"/>
        <v>0</v>
      </c>
      <c r="AJ89" s="7">
        <f t="shared" si="13"/>
        <v>0</v>
      </c>
      <c r="AK89" s="7">
        <f t="shared" si="13"/>
        <v>0</v>
      </c>
    </row>
    <row r="90" spans="1:37" s="7" customFormat="1" x14ac:dyDescent="0.35">
      <c r="A90" s="5" t="s">
        <v>79</v>
      </c>
      <c r="B90" s="7">
        <v>0</v>
      </c>
      <c r="C90" s="7">
        <f>$B90*('NEB CEF End-Use Demand'!M$29/'NEB CEF End-Use Demand'!$L$29)</f>
        <v>0</v>
      </c>
      <c r="D90" s="7">
        <f>$B90*('NEB CEF End-Use Demand'!N$29/'NEB CEF End-Use Demand'!$L$29)</f>
        <v>0</v>
      </c>
      <c r="E90" s="7">
        <f>$B90*('NEB CEF End-Use Demand'!O$29/'NEB CEF End-Use Demand'!$L$29)</f>
        <v>0</v>
      </c>
      <c r="F90" s="7">
        <f>$B90*('NEB CEF End-Use Demand'!P$29/'NEB CEF End-Use Demand'!$L$29)</f>
        <v>0</v>
      </c>
      <c r="G90" s="7">
        <f>$B90*('NEB CEF End-Use Demand'!Q$29/'NEB CEF End-Use Demand'!$L$29)</f>
        <v>0</v>
      </c>
      <c r="H90" s="7">
        <f>$B90*('NEB CEF End-Use Demand'!R$29/'NEB CEF End-Use Demand'!$L$29)</f>
        <v>0</v>
      </c>
      <c r="I90" s="7">
        <f>$B90*('NEB CEF End-Use Demand'!S$29/'NEB CEF End-Use Demand'!$L$29)</f>
        <v>0</v>
      </c>
      <c r="J90" s="7">
        <f>$B90*('NEB CEF End-Use Demand'!T$29/'NEB CEF End-Use Demand'!$L$29)</f>
        <v>0</v>
      </c>
      <c r="K90" s="7">
        <f>$B90*('NEB CEF End-Use Demand'!U$29/'NEB CEF End-Use Demand'!$L$29)</f>
        <v>0</v>
      </c>
      <c r="L90" s="7">
        <f>$B90*('NEB CEF End-Use Demand'!V$29/'NEB CEF End-Use Demand'!$L$29)</f>
        <v>0</v>
      </c>
      <c r="M90" s="7">
        <f>$B90*('NEB CEF End-Use Demand'!W$29/'NEB CEF End-Use Demand'!$L$29)</f>
        <v>0</v>
      </c>
      <c r="N90" s="7">
        <f>$B90*('NEB CEF End-Use Demand'!X$29/'NEB CEF End-Use Demand'!$L$29)</f>
        <v>0</v>
      </c>
      <c r="O90" s="7">
        <f>$B90*('NEB CEF End-Use Demand'!Y$29/'NEB CEF End-Use Demand'!$L$29)</f>
        <v>0</v>
      </c>
      <c r="P90" s="7">
        <f>$B90*('NEB CEF End-Use Demand'!Z$29/'NEB CEF End-Use Demand'!$L$29)</f>
        <v>0</v>
      </c>
      <c r="Q90" s="7">
        <f>$B90*('NEB CEF End-Use Demand'!AA$29/'NEB CEF End-Use Demand'!$L$29)</f>
        <v>0</v>
      </c>
      <c r="R90" s="7">
        <f>$B90*('NEB CEF End-Use Demand'!AB$29/'NEB CEF End-Use Demand'!$L$29)</f>
        <v>0</v>
      </c>
      <c r="S90" s="7">
        <f>$B90*('NEB CEF End-Use Demand'!AC$29/'NEB CEF End-Use Demand'!$L$29)</f>
        <v>0</v>
      </c>
      <c r="T90" s="7">
        <f>$B90*('NEB CEF End-Use Demand'!AD$29/'NEB CEF End-Use Demand'!$L$29)</f>
        <v>0</v>
      </c>
      <c r="U90" s="7">
        <f>$B90*('NEB CEF End-Use Demand'!AE$29/'NEB CEF End-Use Demand'!$L$29)</f>
        <v>0</v>
      </c>
      <c r="V90" s="7">
        <f>$B90*('NEB CEF End-Use Demand'!AF$29/'NEB CEF End-Use Demand'!$L$29)</f>
        <v>0</v>
      </c>
      <c r="W90" s="7">
        <f>$B90*('NEB CEF End-Use Demand'!AG$29/'NEB CEF End-Use Demand'!$L$29)</f>
        <v>0</v>
      </c>
      <c r="X90" s="7">
        <f>$B90*('NEB CEF End-Use Demand'!AH$29/'NEB CEF End-Use Demand'!$L$29)</f>
        <v>0</v>
      </c>
      <c r="Y90" s="7">
        <f>$B90*('NEB CEF End-Use Demand'!AI$29/'NEB CEF End-Use Demand'!$L$29)</f>
        <v>0</v>
      </c>
      <c r="Z90" s="7">
        <f>$B90*('NEB CEF End-Use Demand'!AJ$29/'NEB CEF End-Use Demand'!$L$29)</f>
        <v>0</v>
      </c>
      <c r="AA90" s="7">
        <f>$B90*('NEB CEF End-Use Demand'!AK$29/'NEB CEF End-Use Demand'!$L$29)</f>
        <v>0</v>
      </c>
      <c r="AB90" s="7">
        <f t="shared" si="14"/>
        <v>0</v>
      </c>
      <c r="AC90" s="7">
        <f t="shared" si="13"/>
        <v>0</v>
      </c>
      <c r="AD90" s="7">
        <f t="shared" si="13"/>
        <v>0</v>
      </c>
      <c r="AE90" s="7">
        <f t="shared" si="13"/>
        <v>0</v>
      </c>
      <c r="AF90" s="7">
        <f t="shared" si="13"/>
        <v>0</v>
      </c>
      <c r="AG90" s="7">
        <f t="shared" si="13"/>
        <v>0</v>
      </c>
      <c r="AH90" s="7">
        <f t="shared" si="13"/>
        <v>0</v>
      </c>
      <c r="AI90" s="7">
        <f t="shared" si="13"/>
        <v>0</v>
      </c>
      <c r="AJ90" s="7">
        <f t="shared" si="13"/>
        <v>0</v>
      </c>
      <c r="AK90" s="7">
        <f t="shared" si="13"/>
        <v>0</v>
      </c>
    </row>
    <row r="91" spans="1:37" s="7" customFormat="1" x14ac:dyDescent="0.35">
      <c r="A91" s="5" t="s">
        <v>667</v>
      </c>
      <c r="B91" s="7">
        <v>0</v>
      </c>
      <c r="C91" s="7">
        <f>$B91*('NEB CEF End-Use Demand'!M$29/'NEB CEF End-Use Demand'!$L$29)</f>
        <v>0</v>
      </c>
      <c r="D91" s="7">
        <f>$B91*('NEB CEF End-Use Demand'!N$29/'NEB CEF End-Use Demand'!$L$29)</f>
        <v>0</v>
      </c>
      <c r="E91" s="7">
        <f>$B91*('NEB CEF End-Use Demand'!O$29/'NEB CEF End-Use Demand'!$L$29)</f>
        <v>0</v>
      </c>
      <c r="F91" s="7">
        <f>$B91*('NEB CEF End-Use Demand'!P$29/'NEB CEF End-Use Demand'!$L$29)</f>
        <v>0</v>
      </c>
      <c r="G91" s="7">
        <f>$B91*('NEB CEF End-Use Demand'!Q$29/'NEB CEF End-Use Demand'!$L$29)</f>
        <v>0</v>
      </c>
      <c r="H91" s="7">
        <f>$B91*('NEB CEF End-Use Demand'!R$29/'NEB CEF End-Use Demand'!$L$29)</f>
        <v>0</v>
      </c>
      <c r="I91" s="7">
        <f>$B91*('NEB CEF End-Use Demand'!S$29/'NEB CEF End-Use Demand'!$L$29)</f>
        <v>0</v>
      </c>
      <c r="J91" s="7">
        <f>$B91*('NEB CEF End-Use Demand'!T$29/'NEB CEF End-Use Demand'!$L$29)</f>
        <v>0</v>
      </c>
      <c r="K91" s="7">
        <f>$B91*('NEB CEF End-Use Demand'!U$29/'NEB CEF End-Use Demand'!$L$29)</f>
        <v>0</v>
      </c>
      <c r="L91" s="7">
        <f>$B91*('NEB CEF End-Use Demand'!V$29/'NEB CEF End-Use Demand'!$L$29)</f>
        <v>0</v>
      </c>
      <c r="M91" s="7">
        <f>$B91*('NEB CEF End-Use Demand'!W$29/'NEB CEF End-Use Demand'!$L$29)</f>
        <v>0</v>
      </c>
      <c r="N91" s="7">
        <f>$B91*('NEB CEF End-Use Demand'!X$29/'NEB CEF End-Use Demand'!$L$29)</f>
        <v>0</v>
      </c>
      <c r="O91" s="7">
        <f>$B91*('NEB CEF End-Use Demand'!Y$29/'NEB CEF End-Use Demand'!$L$29)</f>
        <v>0</v>
      </c>
      <c r="P91" s="7">
        <f>$B91*('NEB CEF End-Use Demand'!Z$29/'NEB CEF End-Use Demand'!$L$29)</f>
        <v>0</v>
      </c>
      <c r="Q91" s="7">
        <f>$B91*('NEB CEF End-Use Demand'!AA$29/'NEB CEF End-Use Demand'!$L$29)</f>
        <v>0</v>
      </c>
      <c r="R91" s="7">
        <f>$B91*('NEB CEF End-Use Demand'!AB$29/'NEB CEF End-Use Demand'!$L$29)</f>
        <v>0</v>
      </c>
      <c r="S91" s="7">
        <f>$B91*('NEB CEF End-Use Demand'!AC$29/'NEB CEF End-Use Demand'!$L$29)</f>
        <v>0</v>
      </c>
      <c r="T91" s="7">
        <f>$B91*('NEB CEF End-Use Demand'!AD$29/'NEB CEF End-Use Demand'!$L$29)</f>
        <v>0</v>
      </c>
      <c r="U91" s="7">
        <f>$B91*('NEB CEF End-Use Demand'!AE$29/'NEB CEF End-Use Demand'!$L$29)</f>
        <v>0</v>
      </c>
      <c r="V91" s="7">
        <f>$B91*('NEB CEF End-Use Demand'!AF$29/'NEB CEF End-Use Demand'!$L$29)</f>
        <v>0</v>
      </c>
      <c r="W91" s="7">
        <f>$B91*('NEB CEF End-Use Demand'!AG$29/'NEB CEF End-Use Demand'!$L$29)</f>
        <v>0</v>
      </c>
      <c r="X91" s="7">
        <f>$B91*('NEB CEF End-Use Demand'!AH$29/'NEB CEF End-Use Demand'!$L$29)</f>
        <v>0</v>
      </c>
      <c r="Y91" s="7">
        <f>$B91*('NEB CEF End-Use Demand'!AI$29/'NEB CEF End-Use Demand'!$L$29)</f>
        <v>0</v>
      </c>
      <c r="Z91" s="7">
        <f>$B91*('NEB CEF End-Use Demand'!AJ$29/'NEB CEF End-Use Demand'!$L$29)</f>
        <v>0</v>
      </c>
      <c r="AA91" s="7">
        <f>$B91*('NEB CEF End-Use Demand'!AK$29/'NEB CEF End-Use Demand'!$L$29)</f>
        <v>0</v>
      </c>
      <c r="AB91" s="7">
        <f t="shared" si="14"/>
        <v>0</v>
      </c>
      <c r="AC91" s="7">
        <f t="shared" si="13"/>
        <v>0</v>
      </c>
      <c r="AD91" s="7">
        <f t="shared" si="13"/>
        <v>0</v>
      </c>
      <c r="AE91" s="7">
        <f t="shared" si="13"/>
        <v>0</v>
      </c>
      <c r="AF91" s="7">
        <f t="shared" si="13"/>
        <v>0</v>
      </c>
      <c r="AG91" s="7">
        <f t="shared" si="13"/>
        <v>0</v>
      </c>
      <c r="AH91" s="7">
        <f t="shared" si="13"/>
        <v>0</v>
      </c>
      <c r="AI91" s="7">
        <f t="shared" si="13"/>
        <v>0</v>
      </c>
      <c r="AJ91" s="7">
        <f t="shared" si="13"/>
        <v>0</v>
      </c>
      <c r="AK91" s="7">
        <f t="shared" si="13"/>
        <v>0</v>
      </c>
    </row>
    <row r="92" spans="1:37" s="7" customFormat="1" x14ac:dyDescent="0.35">
      <c r="A92" s="5" t="s">
        <v>668</v>
      </c>
      <c r="B92" s="7">
        <v>0</v>
      </c>
      <c r="C92" s="7">
        <f>$B92*('NEB CEF End-Use Demand'!M$29/'NEB CEF End-Use Demand'!$L$29)</f>
        <v>0</v>
      </c>
      <c r="D92" s="7">
        <f>$B92*('NEB CEF End-Use Demand'!N$29/'NEB CEF End-Use Demand'!$L$29)</f>
        <v>0</v>
      </c>
      <c r="E92" s="7">
        <f>$B92*('NEB CEF End-Use Demand'!O$29/'NEB CEF End-Use Demand'!$L$29)</f>
        <v>0</v>
      </c>
      <c r="F92" s="7">
        <f>$B92*('NEB CEF End-Use Demand'!P$29/'NEB CEF End-Use Demand'!$L$29)</f>
        <v>0</v>
      </c>
      <c r="G92" s="7">
        <f>$B92*('NEB CEF End-Use Demand'!Q$29/'NEB CEF End-Use Demand'!$L$29)</f>
        <v>0</v>
      </c>
      <c r="H92" s="7">
        <f>$B92*('NEB CEF End-Use Demand'!R$29/'NEB CEF End-Use Demand'!$L$29)</f>
        <v>0</v>
      </c>
      <c r="I92" s="7">
        <f>$B92*('NEB CEF End-Use Demand'!S$29/'NEB CEF End-Use Demand'!$L$29)</f>
        <v>0</v>
      </c>
      <c r="J92" s="7">
        <f>$B92*('NEB CEF End-Use Demand'!T$29/'NEB CEF End-Use Demand'!$L$29)</f>
        <v>0</v>
      </c>
      <c r="K92" s="7">
        <f>$B92*('NEB CEF End-Use Demand'!U$29/'NEB CEF End-Use Demand'!$L$29)</f>
        <v>0</v>
      </c>
      <c r="L92" s="7">
        <f>$B92*('NEB CEF End-Use Demand'!V$29/'NEB CEF End-Use Demand'!$L$29)</f>
        <v>0</v>
      </c>
      <c r="M92" s="7">
        <f>$B92*('NEB CEF End-Use Demand'!W$29/'NEB CEF End-Use Demand'!$L$29)</f>
        <v>0</v>
      </c>
      <c r="N92" s="7">
        <f>$B92*('NEB CEF End-Use Demand'!X$29/'NEB CEF End-Use Demand'!$L$29)</f>
        <v>0</v>
      </c>
      <c r="O92" s="7">
        <f>$B92*('NEB CEF End-Use Demand'!Y$29/'NEB CEF End-Use Demand'!$L$29)</f>
        <v>0</v>
      </c>
      <c r="P92" s="7">
        <f>$B92*('NEB CEF End-Use Demand'!Z$29/'NEB CEF End-Use Demand'!$L$29)</f>
        <v>0</v>
      </c>
      <c r="Q92" s="7">
        <f>$B92*('NEB CEF End-Use Demand'!AA$29/'NEB CEF End-Use Demand'!$L$29)</f>
        <v>0</v>
      </c>
      <c r="R92" s="7">
        <f>$B92*('NEB CEF End-Use Demand'!AB$29/'NEB CEF End-Use Demand'!$L$29)</f>
        <v>0</v>
      </c>
      <c r="S92" s="7">
        <f>$B92*('NEB CEF End-Use Demand'!AC$29/'NEB CEF End-Use Demand'!$L$29)</f>
        <v>0</v>
      </c>
      <c r="T92" s="7">
        <f>$B92*('NEB CEF End-Use Demand'!AD$29/'NEB CEF End-Use Demand'!$L$29)</f>
        <v>0</v>
      </c>
      <c r="U92" s="7">
        <f>$B92*('NEB CEF End-Use Demand'!AE$29/'NEB CEF End-Use Demand'!$L$29)</f>
        <v>0</v>
      </c>
      <c r="V92" s="7">
        <f>$B92*('NEB CEF End-Use Demand'!AF$29/'NEB CEF End-Use Demand'!$L$29)</f>
        <v>0</v>
      </c>
      <c r="W92" s="7">
        <f>$B92*('NEB CEF End-Use Demand'!AG$29/'NEB CEF End-Use Demand'!$L$29)</f>
        <v>0</v>
      </c>
      <c r="X92" s="7">
        <f>$B92*('NEB CEF End-Use Demand'!AH$29/'NEB CEF End-Use Demand'!$L$29)</f>
        <v>0</v>
      </c>
      <c r="Y92" s="7">
        <f>$B92*('NEB CEF End-Use Demand'!AI$29/'NEB CEF End-Use Demand'!$L$29)</f>
        <v>0</v>
      </c>
      <c r="Z92" s="7">
        <f>$B92*('NEB CEF End-Use Demand'!AJ$29/'NEB CEF End-Use Demand'!$L$29)</f>
        <v>0</v>
      </c>
      <c r="AA92" s="7">
        <f>$B92*('NEB CEF End-Use Demand'!AK$29/'NEB CEF End-Use Demand'!$L$29)</f>
        <v>0</v>
      </c>
      <c r="AB92" s="7">
        <f t="shared" si="14"/>
        <v>0</v>
      </c>
      <c r="AC92" s="7">
        <f t="shared" si="13"/>
        <v>0</v>
      </c>
      <c r="AD92" s="7">
        <f t="shared" si="13"/>
        <v>0</v>
      </c>
      <c r="AE92" s="7">
        <f t="shared" si="13"/>
        <v>0</v>
      </c>
      <c r="AF92" s="7">
        <f t="shared" si="13"/>
        <v>0</v>
      </c>
      <c r="AG92" s="7">
        <f t="shared" si="13"/>
        <v>0</v>
      </c>
      <c r="AH92" s="7">
        <f t="shared" si="13"/>
        <v>0</v>
      </c>
      <c r="AI92" s="7">
        <f t="shared" si="13"/>
        <v>0</v>
      </c>
      <c r="AJ92" s="7">
        <f t="shared" si="13"/>
        <v>0</v>
      </c>
      <c r="AK92" s="7">
        <f t="shared" si="13"/>
        <v>0</v>
      </c>
    </row>
    <row r="93" spans="1:37" s="7" customFormat="1" x14ac:dyDescent="0.35">
      <c r="A93" s="5" t="s">
        <v>81</v>
      </c>
      <c r="B93" s="7">
        <v>0</v>
      </c>
      <c r="C93" s="7">
        <f>$B93*('NEB CEF End-Use Demand'!M$29/'NEB CEF End-Use Demand'!$L$29)</f>
        <v>0</v>
      </c>
      <c r="D93" s="7">
        <f>$B93*('NEB CEF End-Use Demand'!N$29/'NEB CEF End-Use Demand'!$L$29)</f>
        <v>0</v>
      </c>
      <c r="E93" s="7">
        <f>$B93*('NEB CEF End-Use Demand'!O$29/'NEB CEF End-Use Demand'!$L$29)</f>
        <v>0</v>
      </c>
      <c r="F93" s="7">
        <f>$B93*('NEB CEF End-Use Demand'!P$29/'NEB CEF End-Use Demand'!$L$29)</f>
        <v>0</v>
      </c>
      <c r="G93" s="7">
        <f>$B93*('NEB CEF End-Use Demand'!Q$29/'NEB CEF End-Use Demand'!$L$29)</f>
        <v>0</v>
      </c>
      <c r="H93" s="7">
        <f>$B93*('NEB CEF End-Use Demand'!R$29/'NEB CEF End-Use Demand'!$L$29)</f>
        <v>0</v>
      </c>
      <c r="I93" s="7">
        <f>$B93*('NEB CEF End-Use Demand'!S$29/'NEB CEF End-Use Demand'!$L$29)</f>
        <v>0</v>
      </c>
      <c r="J93" s="7">
        <f>$B93*('NEB CEF End-Use Demand'!T$29/'NEB CEF End-Use Demand'!$L$29)</f>
        <v>0</v>
      </c>
      <c r="K93" s="7">
        <f>$B93*('NEB CEF End-Use Demand'!U$29/'NEB CEF End-Use Demand'!$L$29)</f>
        <v>0</v>
      </c>
      <c r="L93" s="7">
        <f>$B93*('NEB CEF End-Use Demand'!V$29/'NEB CEF End-Use Demand'!$L$29)</f>
        <v>0</v>
      </c>
      <c r="M93" s="7">
        <f>$B93*('NEB CEF End-Use Demand'!W$29/'NEB CEF End-Use Demand'!$L$29)</f>
        <v>0</v>
      </c>
      <c r="N93" s="7">
        <f>$B93*('NEB CEF End-Use Demand'!X$29/'NEB CEF End-Use Demand'!$L$29)</f>
        <v>0</v>
      </c>
      <c r="O93" s="7">
        <f>$B93*('NEB CEF End-Use Demand'!Y$29/'NEB CEF End-Use Demand'!$L$29)</f>
        <v>0</v>
      </c>
      <c r="P93" s="7">
        <f>$B93*('NEB CEF End-Use Demand'!Z$29/'NEB CEF End-Use Demand'!$L$29)</f>
        <v>0</v>
      </c>
      <c r="Q93" s="7">
        <f>$B93*('NEB CEF End-Use Demand'!AA$29/'NEB CEF End-Use Demand'!$L$29)</f>
        <v>0</v>
      </c>
      <c r="R93" s="7">
        <f>$B93*('NEB CEF End-Use Demand'!AB$29/'NEB CEF End-Use Demand'!$L$29)</f>
        <v>0</v>
      </c>
      <c r="S93" s="7">
        <f>$B93*('NEB CEF End-Use Demand'!AC$29/'NEB CEF End-Use Demand'!$L$29)</f>
        <v>0</v>
      </c>
      <c r="T93" s="7">
        <f>$B93*('NEB CEF End-Use Demand'!AD$29/'NEB CEF End-Use Demand'!$L$29)</f>
        <v>0</v>
      </c>
      <c r="U93" s="7">
        <f>$B93*('NEB CEF End-Use Demand'!AE$29/'NEB CEF End-Use Demand'!$L$29)</f>
        <v>0</v>
      </c>
      <c r="V93" s="7">
        <f>$B93*('NEB CEF End-Use Demand'!AF$29/'NEB CEF End-Use Demand'!$L$29)</f>
        <v>0</v>
      </c>
      <c r="W93" s="7">
        <f>$B93*('NEB CEF End-Use Demand'!AG$29/'NEB CEF End-Use Demand'!$L$29)</f>
        <v>0</v>
      </c>
      <c r="X93" s="7">
        <f>$B93*('NEB CEF End-Use Demand'!AH$29/'NEB CEF End-Use Demand'!$L$29)</f>
        <v>0</v>
      </c>
      <c r="Y93" s="7">
        <f>$B93*('NEB CEF End-Use Demand'!AI$29/'NEB CEF End-Use Demand'!$L$29)</f>
        <v>0</v>
      </c>
      <c r="Z93" s="7">
        <f>$B93*('NEB CEF End-Use Demand'!AJ$29/'NEB CEF End-Use Demand'!$L$29)</f>
        <v>0</v>
      </c>
      <c r="AA93" s="7">
        <f>$B93*('NEB CEF End-Use Demand'!AK$29/'NEB CEF End-Use Demand'!$L$29)</f>
        <v>0</v>
      </c>
      <c r="AB93" s="7">
        <f t="shared" si="14"/>
        <v>0</v>
      </c>
      <c r="AC93" s="7">
        <f t="shared" si="13"/>
        <v>0</v>
      </c>
      <c r="AD93" s="7">
        <f t="shared" si="13"/>
        <v>0</v>
      </c>
      <c r="AE93" s="7">
        <f t="shared" si="13"/>
        <v>0</v>
      </c>
      <c r="AF93" s="7">
        <f t="shared" si="13"/>
        <v>0</v>
      </c>
      <c r="AG93" s="7">
        <f t="shared" si="13"/>
        <v>0</v>
      </c>
      <c r="AH93" s="7">
        <f t="shared" si="13"/>
        <v>0</v>
      </c>
      <c r="AI93" s="7">
        <f t="shared" si="13"/>
        <v>0</v>
      </c>
      <c r="AJ93" s="7">
        <f t="shared" si="13"/>
        <v>0</v>
      </c>
      <c r="AK93" s="7">
        <f t="shared" si="13"/>
        <v>0</v>
      </c>
    </row>
    <row r="95" spans="1:37" s="7" customFormat="1" x14ac:dyDescent="0.35">
      <c r="A95" s="1" t="s">
        <v>673</v>
      </c>
    </row>
    <row r="96" spans="1:37" s="7" customFormat="1" x14ac:dyDescent="0.35">
      <c r="A96" s="5"/>
      <c r="B96" s="7">
        <v>2015</v>
      </c>
      <c r="C96" s="7">
        <v>2016</v>
      </c>
      <c r="D96" s="7">
        <v>2017</v>
      </c>
      <c r="E96" s="7">
        <v>2018</v>
      </c>
      <c r="F96" s="7">
        <v>2019</v>
      </c>
      <c r="G96" s="7">
        <v>2020</v>
      </c>
      <c r="H96" s="7">
        <v>2021</v>
      </c>
      <c r="I96" s="7">
        <v>2022</v>
      </c>
      <c r="J96" s="7">
        <v>2023</v>
      </c>
      <c r="K96" s="7">
        <v>2024</v>
      </c>
      <c r="L96" s="7">
        <v>2025</v>
      </c>
      <c r="M96" s="7">
        <v>2026</v>
      </c>
      <c r="N96" s="7">
        <v>2027</v>
      </c>
      <c r="O96" s="7">
        <v>2028</v>
      </c>
      <c r="P96" s="7">
        <v>2029</v>
      </c>
      <c r="Q96" s="7">
        <v>2030</v>
      </c>
      <c r="R96" s="7">
        <v>2031</v>
      </c>
      <c r="S96" s="7">
        <v>2032</v>
      </c>
      <c r="T96" s="7">
        <v>2033</v>
      </c>
      <c r="U96" s="7">
        <v>2034</v>
      </c>
      <c r="V96" s="7">
        <v>2035</v>
      </c>
      <c r="W96" s="7">
        <v>2036</v>
      </c>
      <c r="X96" s="7">
        <v>2037</v>
      </c>
      <c r="Y96" s="7">
        <v>2038</v>
      </c>
      <c r="Z96" s="7">
        <v>2039</v>
      </c>
      <c r="AA96" s="7">
        <v>2040</v>
      </c>
      <c r="AB96" s="7">
        <v>2041</v>
      </c>
      <c r="AC96" s="7">
        <v>2042</v>
      </c>
      <c r="AD96" s="7">
        <v>2043</v>
      </c>
      <c r="AE96" s="7">
        <v>2044</v>
      </c>
      <c r="AF96" s="7">
        <v>2045</v>
      </c>
      <c r="AG96" s="7">
        <v>2046</v>
      </c>
      <c r="AH96" s="7">
        <v>2047</v>
      </c>
      <c r="AI96" s="7">
        <v>2048</v>
      </c>
      <c r="AJ96" s="7">
        <v>2049</v>
      </c>
      <c r="AK96" s="7">
        <v>2050</v>
      </c>
    </row>
    <row r="97" spans="1:37" s="7" customFormat="1" x14ac:dyDescent="0.35">
      <c r="A97" s="5" t="s">
        <v>78</v>
      </c>
      <c r="B97" s="7">
        <f>B63</f>
        <v>137567042579291.44</v>
      </c>
      <c r="C97" s="7">
        <f>$B97*('NEB CEF End-Use Demand'!M$29/'NEB CEF End-Use Demand'!$L$29)</f>
        <v>139208025150764.05</v>
      </c>
      <c r="D97" s="7">
        <f>$B97*('NEB CEF End-Use Demand'!N$29/'NEB CEF End-Use Demand'!$L$29)</f>
        <v>140997534611917.41</v>
      </c>
      <c r="E97" s="7">
        <f>$B97*('NEB CEF End-Use Demand'!O$29/'NEB CEF End-Use Demand'!$L$29)</f>
        <v>142478012318735</v>
      </c>
      <c r="F97" s="7">
        <f>$B97*('NEB CEF End-Use Demand'!P$29/'NEB CEF End-Use Demand'!$L$29)</f>
        <v>145625824141968.63</v>
      </c>
      <c r="G97" s="7">
        <f>$B97*('NEB CEF End-Use Demand'!Q$29/'NEB CEF End-Use Demand'!$L$29)</f>
        <v>146878720324275.44</v>
      </c>
      <c r="H97" s="7">
        <f>$B97*('NEB CEF End-Use Demand'!R$29/'NEB CEF End-Use Demand'!$L$29)</f>
        <v>148040583896777.94</v>
      </c>
      <c r="I97" s="7">
        <f>$B97*('NEB CEF End-Use Demand'!S$29/'NEB CEF End-Use Demand'!$L$29)</f>
        <v>149456380538734.59</v>
      </c>
      <c r="J97" s="7">
        <f>$B97*('NEB CEF End-Use Demand'!T$29/'NEB CEF End-Use Demand'!$L$29)</f>
        <v>151183604530021.84</v>
      </c>
      <c r="K97" s="7">
        <f>$B97*('NEB CEF End-Use Demand'!U$29/'NEB CEF End-Use Demand'!$L$29)</f>
        <v>152829378291484.16</v>
      </c>
      <c r="L97" s="7">
        <f>$B97*('NEB CEF End-Use Demand'!V$29/'NEB CEF End-Use Demand'!$L$29)</f>
        <v>154412866583080.34</v>
      </c>
      <c r="M97" s="7">
        <f>$B97*('NEB CEF End-Use Demand'!W$29/'NEB CEF End-Use Demand'!$L$29)</f>
        <v>156223936399187.31</v>
      </c>
      <c r="N97" s="7">
        <f>$B97*('NEB CEF End-Use Demand'!X$29/'NEB CEF End-Use Demand'!$L$29)</f>
        <v>158217071434903</v>
      </c>
      <c r="O97" s="7">
        <f>$B97*('NEB CEF End-Use Demand'!Y$29/'NEB CEF End-Use Demand'!$L$29)</f>
        <v>160358733360299.34</v>
      </c>
      <c r="P97" s="7">
        <f>$B97*('NEB CEF End-Use Demand'!Z$29/'NEB CEF End-Use Demand'!$L$29)</f>
        <v>162495604095706</v>
      </c>
      <c r="Q97" s="7">
        <f>$B97*('NEB CEF End-Use Demand'!AA$29/'NEB CEF End-Use Demand'!$L$29)</f>
        <v>164752254580855.22</v>
      </c>
      <c r="R97" s="7">
        <f>$B97*('NEB CEF End-Use Demand'!AB$29/'NEB CEF End-Use Demand'!$L$29)</f>
        <v>167143058385716.03</v>
      </c>
      <c r="S97" s="7">
        <f>$B97*('NEB CEF End-Use Demand'!AC$29/'NEB CEF End-Use Demand'!$L$29)</f>
        <v>169538653380566.56</v>
      </c>
      <c r="T97" s="7">
        <f>$B97*('NEB CEF End-Use Demand'!AD$29/'NEB CEF End-Use Demand'!$L$29)</f>
        <v>171761765535787.84</v>
      </c>
      <c r="U97" s="7">
        <f>$B97*('NEB CEF End-Use Demand'!AE$29/'NEB CEF End-Use Demand'!$L$29)</f>
        <v>174073514705818.59</v>
      </c>
      <c r="V97" s="7">
        <f>$B97*('NEB CEF End-Use Demand'!AF$29/'NEB CEF End-Use Demand'!$L$29)</f>
        <v>176339747570947.19</v>
      </c>
      <c r="W97" s="7">
        <f>$B97*('NEB CEF End-Use Demand'!AG$29/'NEB CEF End-Use Demand'!$L$29)</f>
        <v>178165190957023.28</v>
      </c>
      <c r="X97" s="7">
        <f>$B97*('NEB CEF End-Use Demand'!AH$29/'NEB CEF End-Use Demand'!$L$29)</f>
        <v>180096040522872.81</v>
      </c>
      <c r="Y97" s="7">
        <f>$B97*('NEB CEF End-Use Demand'!AI$29/'NEB CEF End-Use Demand'!$L$29)</f>
        <v>181830451299144.59</v>
      </c>
      <c r="Z97" s="7">
        <f>$B97*('NEB CEF End-Use Demand'!AJ$29/'NEB CEF End-Use Demand'!$L$29)</f>
        <v>183265412701060.06</v>
      </c>
      <c r="AA97" s="7">
        <f>$B97*('NEB CEF End-Use Demand'!AK$29/'NEB CEF End-Use Demand'!$L$29)</f>
        <v>184630901848124.88</v>
      </c>
      <c r="AB97" s="7">
        <f>TREND($R97:$AA97,$R$69:$AA$69,AB$69)</f>
        <v>187474952226011.5</v>
      </c>
      <c r="AC97" s="7">
        <f t="shared" ref="AC97:AK102" si="15">TREND($R97:$AA97,$R$69:$AA$69,AC$69)</f>
        <v>189436857414248.5</v>
      </c>
      <c r="AD97" s="7">
        <f t="shared" si="15"/>
        <v>191398762602486</v>
      </c>
      <c r="AE97" s="7">
        <f t="shared" si="15"/>
        <v>193360667790723</v>
      </c>
      <c r="AF97" s="7">
        <f t="shared" si="15"/>
        <v>195322572978960.5</v>
      </c>
      <c r="AG97" s="7">
        <f t="shared" si="15"/>
        <v>197284478167198</v>
      </c>
      <c r="AH97" s="7">
        <f t="shared" si="15"/>
        <v>199246383355435</v>
      </c>
      <c r="AI97" s="7">
        <f t="shared" si="15"/>
        <v>201208288543672.5</v>
      </c>
      <c r="AJ97" s="7">
        <f t="shared" si="15"/>
        <v>203170193731910</v>
      </c>
      <c r="AK97" s="7">
        <f t="shared" si="15"/>
        <v>205132098920147</v>
      </c>
    </row>
    <row r="98" spans="1:37" s="7" customFormat="1" x14ac:dyDescent="0.35">
      <c r="A98" s="5" t="s">
        <v>666</v>
      </c>
      <c r="B98" s="7">
        <v>0</v>
      </c>
      <c r="C98" s="7">
        <f>$B98*('NEB CEF End-Use Demand'!M$29/'NEB CEF End-Use Demand'!$L$29)</f>
        <v>0</v>
      </c>
      <c r="D98" s="7">
        <f>$B98*('NEB CEF End-Use Demand'!N$29/'NEB CEF End-Use Demand'!$L$29)</f>
        <v>0</v>
      </c>
      <c r="E98" s="7">
        <f>$B98*('NEB CEF End-Use Demand'!O$29/'NEB CEF End-Use Demand'!$L$29)</f>
        <v>0</v>
      </c>
      <c r="F98" s="7">
        <f>$B98*('NEB CEF End-Use Demand'!P$29/'NEB CEF End-Use Demand'!$L$29)</f>
        <v>0</v>
      </c>
      <c r="G98" s="7">
        <f>$B98*('NEB CEF End-Use Demand'!Q$29/'NEB CEF End-Use Demand'!$L$29)</f>
        <v>0</v>
      </c>
      <c r="H98" s="7">
        <f>$B98*('NEB CEF End-Use Demand'!R$29/'NEB CEF End-Use Demand'!$L$29)</f>
        <v>0</v>
      </c>
      <c r="I98" s="7">
        <f>$B98*('NEB CEF End-Use Demand'!S$29/'NEB CEF End-Use Demand'!$L$29)</f>
        <v>0</v>
      </c>
      <c r="J98" s="7">
        <f>$B98*('NEB CEF End-Use Demand'!T$29/'NEB CEF End-Use Demand'!$L$29)</f>
        <v>0</v>
      </c>
      <c r="K98" s="7">
        <f>$B98*('NEB CEF End-Use Demand'!U$29/'NEB CEF End-Use Demand'!$L$29)</f>
        <v>0</v>
      </c>
      <c r="L98" s="7">
        <f>$B98*('NEB CEF End-Use Demand'!V$29/'NEB CEF End-Use Demand'!$L$29)</f>
        <v>0</v>
      </c>
      <c r="M98" s="7">
        <f>$B98*('NEB CEF End-Use Demand'!W$29/'NEB CEF End-Use Demand'!$L$29)</f>
        <v>0</v>
      </c>
      <c r="N98" s="7">
        <f>$B98*('NEB CEF End-Use Demand'!X$29/'NEB CEF End-Use Demand'!$L$29)</f>
        <v>0</v>
      </c>
      <c r="O98" s="7">
        <f>$B98*('NEB CEF End-Use Demand'!Y$29/'NEB CEF End-Use Demand'!$L$29)</f>
        <v>0</v>
      </c>
      <c r="P98" s="7">
        <f>$B98*('NEB CEF End-Use Demand'!Z$29/'NEB CEF End-Use Demand'!$L$29)</f>
        <v>0</v>
      </c>
      <c r="Q98" s="7">
        <f>$B98*('NEB CEF End-Use Demand'!AA$29/'NEB CEF End-Use Demand'!$L$29)</f>
        <v>0</v>
      </c>
      <c r="R98" s="7">
        <f>$B98*('NEB CEF End-Use Demand'!AB$29/'NEB CEF End-Use Demand'!$L$29)</f>
        <v>0</v>
      </c>
      <c r="S98" s="7">
        <f>$B98*('NEB CEF End-Use Demand'!AC$29/'NEB CEF End-Use Demand'!$L$29)</f>
        <v>0</v>
      </c>
      <c r="T98" s="7">
        <f>$B98*('NEB CEF End-Use Demand'!AD$29/'NEB CEF End-Use Demand'!$L$29)</f>
        <v>0</v>
      </c>
      <c r="U98" s="7">
        <f>$B98*('NEB CEF End-Use Demand'!AE$29/'NEB CEF End-Use Demand'!$L$29)</f>
        <v>0</v>
      </c>
      <c r="V98" s="7">
        <f>$B98*('NEB CEF End-Use Demand'!AF$29/'NEB CEF End-Use Demand'!$L$29)</f>
        <v>0</v>
      </c>
      <c r="W98" s="7">
        <f>$B98*('NEB CEF End-Use Demand'!AG$29/'NEB CEF End-Use Demand'!$L$29)</f>
        <v>0</v>
      </c>
      <c r="X98" s="7">
        <f>$B98*('NEB CEF End-Use Demand'!AH$29/'NEB CEF End-Use Demand'!$L$29)</f>
        <v>0</v>
      </c>
      <c r="Y98" s="7">
        <f>$B98*('NEB CEF End-Use Demand'!AI$29/'NEB CEF End-Use Demand'!$L$29)</f>
        <v>0</v>
      </c>
      <c r="Z98" s="7">
        <f>$B98*('NEB CEF End-Use Demand'!AJ$29/'NEB CEF End-Use Demand'!$L$29)</f>
        <v>0</v>
      </c>
      <c r="AA98" s="7">
        <f>$B98*('NEB CEF End-Use Demand'!AK$29/'NEB CEF End-Use Demand'!$L$29)</f>
        <v>0</v>
      </c>
      <c r="AB98" s="7">
        <f t="shared" ref="AB98:AB102" si="16">TREND($R98:$AA98,$R$69:$AA$69,AB$69)</f>
        <v>0</v>
      </c>
      <c r="AC98" s="7">
        <f t="shared" si="15"/>
        <v>0</v>
      </c>
      <c r="AD98" s="7">
        <f t="shared" si="15"/>
        <v>0</v>
      </c>
      <c r="AE98" s="7">
        <f t="shared" si="15"/>
        <v>0</v>
      </c>
      <c r="AF98" s="7">
        <f t="shared" si="15"/>
        <v>0</v>
      </c>
      <c r="AG98" s="7">
        <f t="shared" si="15"/>
        <v>0</v>
      </c>
      <c r="AH98" s="7">
        <f t="shared" si="15"/>
        <v>0</v>
      </c>
      <c r="AI98" s="7">
        <f t="shared" si="15"/>
        <v>0</v>
      </c>
      <c r="AJ98" s="7">
        <f t="shared" si="15"/>
        <v>0</v>
      </c>
      <c r="AK98" s="7">
        <f t="shared" si="15"/>
        <v>0</v>
      </c>
    </row>
    <row r="99" spans="1:37" s="7" customFormat="1" x14ac:dyDescent="0.35">
      <c r="A99" s="5" t="s">
        <v>79</v>
      </c>
      <c r="B99" s="7">
        <f>C63</f>
        <v>0</v>
      </c>
      <c r="C99" s="7">
        <f>$B99*('NEB CEF End-Use Demand'!M$29/'NEB CEF End-Use Demand'!$L$29)</f>
        <v>0</v>
      </c>
      <c r="D99" s="7">
        <f>$B99*('NEB CEF End-Use Demand'!N$29/'NEB CEF End-Use Demand'!$L$29)</f>
        <v>0</v>
      </c>
      <c r="E99" s="7">
        <f>$B99*('NEB CEF End-Use Demand'!O$29/'NEB CEF End-Use Demand'!$L$29)</f>
        <v>0</v>
      </c>
      <c r="F99" s="7">
        <f>$B99*('NEB CEF End-Use Demand'!P$29/'NEB CEF End-Use Demand'!$L$29)</f>
        <v>0</v>
      </c>
      <c r="G99" s="7">
        <f>$B99*('NEB CEF End-Use Demand'!Q$29/'NEB CEF End-Use Demand'!$L$29)</f>
        <v>0</v>
      </c>
      <c r="H99" s="7">
        <f>$B99*('NEB CEF End-Use Demand'!R$29/'NEB CEF End-Use Demand'!$L$29)</f>
        <v>0</v>
      </c>
      <c r="I99" s="7">
        <f>$B99*('NEB CEF End-Use Demand'!S$29/'NEB CEF End-Use Demand'!$L$29)</f>
        <v>0</v>
      </c>
      <c r="J99" s="7">
        <f>$B99*('NEB CEF End-Use Demand'!T$29/'NEB CEF End-Use Demand'!$L$29)</f>
        <v>0</v>
      </c>
      <c r="K99" s="7">
        <f>$B99*('NEB CEF End-Use Demand'!U$29/'NEB CEF End-Use Demand'!$L$29)</f>
        <v>0</v>
      </c>
      <c r="L99" s="7">
        <f>$B99*('NEB CEF End-Use Demand'!V$29/'NEB CEF End-Use Demand'!$L$29)</f>
        <v>0</v>
      </c>
      <c r="M99" s="7">
        <f>$B99*('NEB CEF End-Use Demand'!W$29/'NEB CEF End-Use Demand'!$L$29)</f>
        <v>0</v>
      </c>
      <c r="N99" s="7">
        <f>$B99*('NEB CEF End-Use Demand'!X$29/'NEB CEF End-Use Demand'!$L$29)</f>
        <v>0</v>
      </c>
      <c r="O99" s="7">
        <f>$B99*('NEB CEF End-Use Demand'!Y$29/'NEB CEF End-Use Demand'!$L$29)</f>
        <v>0</v>
      </c>
      <c r="P99" s="7">
        <f>$B99*('NEB CEF End-Use Demand'!Z$29/'NEB CEF End-Use Demand'!$L$29)</f>
        <v>0</v>
      </c>
      <c r="Q99" s="7">
        <f>$B99*('NEB CEF End-Use Demand'!AA$29/'NEB CEF End-Use Demand'!$L$29)</f>
        <v>0</v>
      </c>
      <c r="R99" s="7">
        <f>$B99*('NEB CEF End-Use Demand'!AB$29/'NEB CEF End-Use Demand'!$L$29)</f>
        <v>0</v>
      </c>
      <c r="S99" s="7">
        <f>$B99*('NEB CEF End-Use Demand'!AC$29/'NEB CEF End-Use Demand'!$L$29)</f>
        <v>0</v>
      </c>
      <c r="T99" s="7">
        <f>$B99*('NEB CEF End-Use Demand'!AD$29/'NEB CEF End-Use Demand'!$L$29)</f>
        <v>0</v>
      </c>
      <c r="U99" s="7">
        <f>$B99*('NEB CEF End-Use Demand'!AE$29/'NEB CEF End-Use Demand'!$L$29)</f>
        <v>0</v>
      </c>
      <c r="V99" s="7">
        <f>$B99*('NEB CEF End-Use Demand'!AF$29/'NEB CEF End-Use Demand'!$L$29)</f>
        <v>0</v>
      </c>
      <c r="W99" s="7">
        <f>$B99*('NEB CEF End-Use Demand'!AG$29/'NEB CEF End-Use Demand'!$L$29)</f>
        <v>0</v>
      </c>
      <c r="X99" s="7">
        <f>$B99*('NEB CEF End-Use Demand'!AH$29/'NEB CEF End-Use Demand'!$L$29)</f>
        <v>0</v>
      </c>
      <c r="Y99" s="7">
        <f>$B99*('NEB CEF End-Use Demand'!AI$29/'NEB CEF End-Use Demand'!$L$29)</f>
        <v>0</v>
      </c>
      <c r="Z99" s="7">
        <f>$B99*('NEB CEF End-Use Demand'!AJ$29/'NEB CEF End-Use Demand'!$L$29)</f>
        <v>0</v>
      </c>
      <c r="AA99" s="7">
        <f>$B99*('NEB CEF End-Use Demand'!AK$29/'NEB CEF End-Use Demand'!$L$29)</f>
        <v>0</v>
      </c>
      <c r="AB99" s="7">
        <f t="shared" si="16"/>
        <v>0</v>
      </c>
      <c r="AC99" s="7">
        <f t="shared" si="15"/>
        <v>0</v>
      </c>
      <c r="AD99" s="7">
        <f t="shared" si="15"/>
        <v>0</v>
      </c>
      <c r="AE99" s="7">
        <f t="shared" si="15"/>
        <v>0</v>
      </c>
      <c r="AF99" s="7">
        <f t="shared" si="15"/>
        <v>0</v>
      </c>
      <c r="AG99" s="7">
        <f t="shared" si="15"/>
        <v>0</v>
      </c>
      <c r="AH99" s="7">
        <f t="shared" si="15"/>
        <v>0</v>
      </c>
      <c r="AI99" s="7">
        <f t="shared" si="15"/>
        <v>0</v>
      </c>
      <c r="AJ99" s="7">
        <f t="shared" si="15"/>
        <v>0</v>
      </c>
      <c r="AK99" s="7">
        <f t="shared" si="15"/>
        <v>0</v>
      </c>
    </row>
    <row r="100" spans="1:37" s="7" customFormat="1" x14ac:dyDescent="0.35">
      <c r="A100" s="5" t="s">
        <v>667</v>
      </c>
      <c r="B100" s="7">
        <v>0</v>
      </c>
      <c r="C100" s="7">
        <f>$B100*('NEB CEF End-Use Demand'!M$29/'NEB CEF End-Use Demand'!$L$29)</f>
        <v>0</v>
      </c>
      <c r="D100" s="7">
        <f>$B100*('NEB CEF End-Use Demand'!N$29/'NEB CEF End-Use Demand'!$L$29)</f>
        <v>0</v>
      </c>
      <c r="E100" s="7">
        <f>$B100*('NEB CEF End-Use Demand'!O$29/'NEB CEF End-Use Demand'!$L$29)</f>
        <v>0</v>
      </c>
      <c r="F100" s="7">
        <f>$B100*('NEB CEF End-Use Demand'!P$29/'NEB CEF End-Use Demand'!$L$29)</f>
        <v>0</v>
      </c>
      <c r="G100" s="7">
        <f>$B100*('NEB CEF End-Use Demand'!Q$29/'NEB CEF End-Use Demand'!$L$29)</f>
        <v>0</v>
      </c>
      <c r="H100" s="7">
        <f>$B100*('NEB CEF End-Use Demand'!R$29/'NEB CEF End-Use Demand'!$L$29)</f>
        <v>0</v>
      </c>
      <c r="I100" s="7">
        <f>$B100*('NEB CEF End-Use Demand'!S$29/'NEB CEF End-Use Demand'!$L$29)</f>
        <v>0</v>
      </c>
      <c r="J100" s="7">
        <f>$B100*('NEB CEF End-Use Demand'!T$29/'NEB CEF End-Use Demand'!$L$29)</f>
        <v>0</v>
      </c>
      <c r="K100" s="7">
        <f>$B100*('NEB CEF End-Use Demand'!U$29/'NEB CEF End-Use Demand'!$L$29)</f>
        <v>0</v>
      </c>
      <c r="L100" s="7">
        <f>$B100*('NEB CEF End-Use Demand'!V$29/'NEB CEF End-Use Demand'!$L$29)</f>
        <v>0</v>
      </c>
      <c r="M100" s="7">
        <f>$B100*('NEB CEF End-Use Demand'!W$29/'NEB CEF End-Use Demand'!$L$29)</f>
        <v>0</v>
      </c>
      <c r="N100" s="7">
        <f>$B100*('NEB CEF End-Use Demand'!X$29/'NEB CEF End-Use Demand'!$L$29)</f>
        <v>0</v>
      </c>
      <c r="O100" s="7">
        <f>$B100*('NEB CEF End-Use Demand'!Y$29/'NEB CEF End-Use Demand'!$L$29)</f>
        <v>0</v>
      </c>
      <c r="P100" s="7">
        <f>$B100*('NEB CEF End-Use Demand'!Z$29/'NEB CEF End-Use Demand'!$L$29)</f>
        <v>0</v>
      </c>
      <c r="Q100" s="7">
        <f>$B100*('NEB CEF End-Use Demand'!AA$29/'NEB CEF End-Use Demand'!$L$29)</f>
        <v>0</v>
      </c>
      <c r="R100" s="7">
        <f>$B100*('NEB CEF End-Use Demand'!AB$29/'NEB CEF End-Use Demand'!$L$29)</f>
        <v>0</v>
      </c>
      <c r="S100" s="7">
        <f>$B100*('NEB CEF End-Use Demand'!AC$29/'NEB CEF End-Use Demand'!$L$29)</f>
        <v>0</v>
      </c>
      <c r="T100" s="7">
        <f>$B100*('NEB CEF End-Use Demand'!AD$29/'NEB CEF End-Use Demand'!$L$29)</f>
        <v>0</v>
      </c>
      <c r="U100" s="7">
        <f>$B100*('NEB CEF End-Use Demand'!AE$29/'NEB CEF End-Use Demand'!$L$29)</f>
        <v>0</v>
      </c>
      <c r="V100" s="7">
        <f>$B100*('NEB CEF End-Use Demand'!AF$29/'NEB CEF End-Use Demand'!$L$29)</f>
        <v>0</v>
      </c>
      <c r="W100" s="7">
        <f>$B100*('NEB CEF End-Use Demand'!AG$29/'NEB CEF End-Use Demand'!$L$29)</f>
        <v>0</v>
      </c>
      <c r="X100" s="7">
        <f>$B100*('NEB CEF End-Use Demand'!AH$29/'NEB CEF End-Use Demand'!$L$29)</f>
        <v>0</v>
      </c>
      <c r="Y100" s="7">
        <f>$B100*('NEB CEF End-Use Demand'!AI$29/'NEB CEF End-Use Demand'!$L$29)</f>
        <v>0</v>
      </c>
      <c r="Z100" s="7">
        <f>$B100*('NEB CEF End-Use Demand'!AJ$29/'NEB CEF End-Use Demand'!$L$29)</f>
        <v>0</v>
      </c>
      <c r="AA100" s="7">
        <f>$B100*('NEB CEF End-Use Demand'!AK$29/'NEB CEF End-Use Demand'!$L$29)</f>
        <v>0</v>
      </c>
      <c r="AB100" s="7">
        <f t="shared" si="16"/>
        <v>0</v>
      </c>
      <c r="AC100" s="7">
        <f t="shared" si="15"/>
        <v>0</v>
      </c>
      <c r="AD100" s="7">
        <f t="shared" si="15"/>
        <v>0</v>
      </c>
      <c r="AE100" s="7">
        <f t="shared" si="15"/>
        <v>0</v>
      </c>
      <c r="AF100" s="7">
        <f t="shared" si="15"/>
        <v>0</v>
      </c>
      <c r="AG100" s="7">
        <f t="shared" si="15"/>
        <v>0</v>
      </c>
      <c r="AH100" s="7">
        <f t="shared" si="15"/>
        <v>0</v>
      </c>
      <c r="AI100" s="7">
        <f t="shared" si="15"/>
        <v>0</v>
      </c>
      <c r="AJ100" s="7">
        <f t="shared" si="15"/>
        <v>0</v>
      </c>
      <c r="AK100" s="7">
        <f t="shared" si="15"/>
        <v>0</v>
      </c>
    </row>
    <row r="101" spans="1:37" s="7" customFormat="1" x14ac:dyDescent="0.35">
      <c r="A101" s="5" t="s">
        <v>668</v>
      </c>
      <c r="B101" s="7">
        <v>0</v>
      </c>
      <c r="C101" s="7">
        <f>$B101*('NEB CEF End-Use Demand'!M$29/'NEB CEF End-Use Demand'!$L$29)</f>
        <v>0</v>
      </c>
      <c r="D101" s="7">
        <f>$B101*('NEB CEF End-Use Demand'!N$29/'NEB CEF End-Use Demand'!$L$29)</f>
        <v>0</v>
      </c>
      <c r="E101" s="7">
        <f>$B101*('NEB CEF End-Use Demand'!O$29/'NEB CEF End-Use Demand'!$L$29)</f>
        <v>0</v>
      </c>
      <c r="F101" s="7">
        <f>$B101*('NEB CEF End-Use Demand'!P$29/'NEB CEF End-Use Demand'!$L$29)</f>
        <v>0</v>
      </c>
      <c r="G101" s="7">
        <f>$B101*('NEB CEF End-Use Demand'!Q$29/'NEB CEF End-Use Demand'!$L$29)</f>
        <v>0</v>
      </c>
      <c r="H101" s="7">
        <f>$B101*('NEB CEF End-Use Demand'!R$29/'NEB CEF End-Use Demand'!$L$29)</f>
        <v>0</v>
      </c>
      <c r="I101" s="7">
        <f>$B101*('NEB CEF End-Use Demand'!S$29/'NEB CEF End-Use Demand'!$L$29)</f>
        <v>0</v>
      </c>
      <c r="J101" s="7">
        <f>$B101*('NEB CEF End-Use Demand'!T$29/'NEB CEF End-Use Demand'!$L$29)</f>
        <v>0</v>
      </c>
      <c r="K101" s="7">
        <f>$B101*('NEB CEF End-Use Demand'!U$29/'NEB CEF End-Use Demand'!$L$29)</f>
        <v>0</v>
      </c>
      <c r="L101" s="7">
        <f>$B101*('NEB CEF End-Use Demand'!V$29/'NEB CEF End-Use Demand'!$L$29)</f>
        <v>0</v>
      </c>
      <c r="M101" s="7">
        <f>$B101*('NEB CEF End-Use Demand'!W$29/'NEB CEF End-Use Demand'!$L$29)</f>
        <v>0</v>
      </c>
      <c r="N101" s="7">
        <f>$B101*('NEB CEF End-Use Demand'!X$29/'NEB CEF End-Use Demand'!$L$29)</f>
        <v>0</v>
      </c>
      <c r="O101" s="7">
        <f>$B101*('NEB CEF End-Use Demand'!Y$29/'NEB CEF End-Use Demand'!$L$29)</f>
        <v>0</v>
      </c>
      <c r="P101" s="7">
        <f>$B101*('NEB CEF End-Use Demand'!Z$29/'NEB CEF End-Use Demand'!$L$29)</f>
        <v>0</v>
      </c>
      <c r="Q101" s="7">
        <f>$B101*('NEB CEF End-Use Demand'!AA$29/'NEB CEF End-Use Demand'!$L$29)</f>
        <v>0</v>
      </c>
      <c r="R101" s="7">
        <f>$B101*('NEB CEF End-Use Demand'!AB$29/'NEB CEF End-Use Demand'!$L$29)</f>
        <v>0</v>
      </c>
      <c r="S101" s="7">
        <f>$B101*('NEB CEF End-Use Demand'!AC$29/'NEB CEF End-Use Demand'!$L$29)</f>
        <v>0</v>
      </c>
      <c r="T101" s="7">
        <f>$B101*('NEB CEF End-Use Demand'!AD$29/'NEB CEF End-Use Demand'!$L$29)</f>
        <v>0</v>
      </c>
      <c r="U101" s="7">
        <f>$B101*('NEB CEF End-Use Demand'!AE$29/'NEB CEF End-Use Demand'!$L$29)</f>
        <v>0</v>
      </c>
      <c r="V101" s="7">
        <f>$B101*('NEB CEF End-Use Demand'!AF$29/'NEB CEF End-Use Demand'!$L$29)</f>
        <v>0</v>
      </c>
      <c r="W101" s="7">
        <f>$B101*('NEB CEF End-Use Demand'!AG$29/'NEB CEF End-Use Demand'!$L$29)</f>
        <v>0</v>
      </c>
      <c r="X101" s="7">
        <f>$B101*('NEB CEF End-Use Demand'!AH$29/'NEB CEF End-Use Demand'!$L$29)</f>
        <v>0</v>
      </c>
      <c r="Y101" s="7">
        <f>$B101*('NEB CEF End-Use Demand'!AI$29/'NEB CEF End-Use Demand'!$L$29)</f>
        <v>0</v>
      </c>
      <c r="Z101" s="7">
        <f>$B101*('NEB CEF End-Use Demand'!AJ$29/'NEB CEF End-Use Demand'!$L$29)</f>
        <v>0</v>
      </c>
      <c r="AA101" s="7">
        <f>$B101*('NEB CEF End-Use Demand'!AK$29/'NEB CEF End-Use Demand'!$L$29)</f>
        <v>0</v>
      </c>
      <c r="AB101" s="7">
        <f t="shared" si="16"/>
        <v>0</v>
      </c>
      <c r="AC101" s="7">
        <f t="shared" si="15"/>
        <v>0</v>
      </c>
      <c r="AD101" s="7">
        <f t="shared" si="15"/>
        <v>0</v>
      </c>
      <c r="AE101" s="7">
        <f t="shared" si="15"/>
        <v>0</v>
      </c>
      <c r="AF101" s="7">
        <f t="shared" si="15"/>
        <v>0</v>
      </c>
      <c r="AG101" s="7">
        <f t="shared" si="15"/>
        <v>0</v>
      </c>
      <c r="AH101" s="7">
        <f t="shared" si="15"/>
        <v>0</v>
      </c>
      <c r="AI101" s="7">
        <f t="shared" si="15"/>
        <v>0</v>
      </c>
      <c r="AJ101" s="7">
        <f t="shared" si="15"/>
        <v>0</v>
      </c>
      <c r="AK101" s="7">
        <f t="shared" si="15"/>
        <v>0</v>
      </c>
    </row>
    <row r="102" spans="1:37" s="7" customFormat="1" x14ac:dyDescent="0.35">
      <c r="A102" s="5" t="s">
        <v>81</v>
      </c>
      <c r="B102" s="7">
        <v>0</v>
      </c>
      <c r="C102" s="7">
        <f>$B102*('NEB CEF End-Use Demand'!M$29/'NEB CEF End-Use Demand'!$L$29)</f>
        <v>0</v>
      </c>
      <c r="D102" s="7">
        <f>$B102*('NEB CEF End-Use Demand'!N$29/'NEB CEF End-Use Demand'!$L$29)</f>
        <v>0</v>
      </c>
      <c r="E102" s="7">
        <f>$B102*('NEB CEF End-Use Demand'!O$29/'NEB CEF End-Use Demand'!$L$29)</f>
        <v>0</v>
      </c>
      <c r="F102" s="7">
        <f>$B102*('NEB CEF End-Use Demand'!P$29/'NEB CEF End-Use Demand'!$L$29)</f>
        <v>0</v>
      </c>
      <c r="G102" s="7">
        <f>$B102*('NEB CEF End-Use Demand'!Q$29/'NEB CEF End-Use Demand'!$L$29)</f>
        <v>0</v>
      </c>
      <c r="H102" s="7">
        <f>$B102*('NEB CEF End-Use Demand'!R$29/'NEB CEF End-Use Demand'!$L$29)</f>
        <v>0</v>
      </c>
      <c r="I102" s="7">
        <f>$B102*('NEB CEF End-Use Demand'!S$29/'NEB CEF End-Use Demand'!$L$29)</f>
        <v>0</v>
      </c>
      <c r="J102" s="7">
        <f>$B102*('NEB CEF End-Use Demand'!T$29/'NEB CEF End-Use Demand'!$L$29)</f>
        <v>0</v>
      </c>
      <c r="K102" s="7">
        <f>$B102*('NEB CEF End-Use Demand'!U$29/'NEB CEF End-Use Demand'!$L$29)</f>
        <v>0</v>
      </c>
      <c r="L102" s="7">
        <f>$B102*('NEB CEF End-Use Demand'!V$29/'NEB CEF End-Use Demand'!$L$29)</f>
        <v>0</v>
      </c>
      <c r="M102" s="7">
        <f>$B102*('NEB CEF End-Use Demand'!W$29/'NEB CEF End-Use Demand'!$L$29)</f>
        <v>0</v>
      </c>
      <c r="N102" s="7">
        <f>$B102*('NEB CEF End-Use Demand'!X$29/'NEB CEF End-Use Demand'!$L$29)</f>
        <v>0</v>
      </c>
      <c r="O102" s="7">
        <f>$B102*('NEB CEF End-Use Demand'!Y$29/'NEB CEF End-Use Demand'!$L$29)</f>
        <v>0</v>
      </c>
      <c r="P102" s="7">
        <f>$B102*('NEB CEF End-Use Demand'!Z$29/'NEB CEF End-Use Demand'!$L$29)</f>
        <v>0</v>
      </c>
      <c r="Q102" s="7">
        <f>$B102*('NEB CEF End-Use Demand'!AA$29/'NEB CEF End-Use Demand'!$L$29)</f>
        <v>0</v>
      </c>
      <c r="R102" s="7">
        <f>$B102*('NEB CEF End-Use Demand'!AB$29/'NEB CEF End-Use Demand'!$L$29)</f>
        <v>0</v>
      </c>
      <c r="S102" s="7">
        <f>$B102*('NEB CEF End-Use Demand'!AC$29/'NEB CEF End-Use Demand'!$L$29)</f>
        <v>0</v>
      </c>
      <c r="T102" s="7">
        <f>$B102*('NEB CEF End-Use Demand'!AD$29/'NEB CEF End-Use Demand'!$L$29)</f>
        <v>0</v>
      </c>
      <c r="U102" s="7">
        <f>$B102*('NEB CEF End-Use Demand'!AE$29/'NEB CEF End-Use Demand'!$L$29)</f>
        <v>0</v>
      </c>
      <c r="V102" s="7">
        <f>$B102*('NEB CEF End-Use Demand'!AF$29/'NEB CEF End-Use Demand'!$L$29)</f>
        <v>0</v>
      </c>
      <c r="W102" s="7">
        <f>$B102*('NEB CEF End-Use Demand'!AG$29/'NEB CEF End-Use Demand'!$L$29)</f>
        <v>0</v>
      </c>
      <c r="X102" s="7">
        <f>$B102*('NEB CEF End-Use Demand'!AH$29/'NEB CEF End-Use Demand'!$L$29)</f>
        <v>0</v>
      </c>
      <c r="Y102" s="7">
        <f>$B102*('NEB CEF End-Use Demand'!AI$29/'NEB CEF End-Use Demand'!$L$29)</f>
        <v>0</v>
      </c>
      <c r="Z102" s="7">
        <f>$B102*('NEB CEF End-Use Demand'!AJ$29/'NEB CEF End-Use Demand'!$L$29)</f>
        <v>0</v>
      </c>
      <c r="AA102" s="7">
        <f>$B102*('NEB CEF End-Use Demand'!AK$29/'NEB CEF End-Use Demand'!$L$29)</f>
        <v>0</v>
      </c>
      <c r="AB102" s="7">
        <f t="shared" si="16"/>
        <v>0</v>
      </c>
      <c r="AC102" s="7">
        <f t="shared" si="15"/>
        <v>0</v>
      </c>
      <c r="AD102" s="7">
        <f t="shared" si="15"/>
        <v>0</v>
      </c>
      <c r="AE102" s="7">
        <f t="shared" si="15"/>
        <v>0</v>
      </c>
      <c r="AF102" s="7">
        <f t="shared" si="15"/>
        <v>0</v>
      </c>
      <c r="AG102" s="7">
        <f t="shared" si="15"/>
        <v>0</v>
      </c>
      <c r="AH102" s="7">
        <f t="shared" si="15"/>
        <v>0</v>
      </c>
      <c r="AI102" s="7">
        <f t="shared" si="15"/>
        <v>0</v>
      </c>
      <c r="AJ102" s="7">
        <f t="shared" si="15"/>
        <v>0</v>
      </c>
      <c r="AK102" s="7">
        <f t="shared" si="15"/>
        <v>0</v>
      </c>
    </row>
    <row r="104" spans="1:37" s="7" customFormat="1" x14ac:dyDescent="0.35">
      <c r="A104" s="1" t="s">
        <v>674</v>
      </c>
    </row>
    <row r="105" spans="1:37" s="7" customFormat="1" x14ac:dyDescent="0.35">
      <c r="A105" s="5"/>
      <c r="B105" s="7">
        <v>2015</v>
      </c>
      <c r="C105" s="7">
        <v>2016</v>
      </c>
      <c r="D105" s="7">
        <v>2017</v>
      </c>
      <c r="E105" s="7">
        <v>2018</v>
      </c>
      <c r="F105" s="7">
        <v>2019</v>
      </c>
      <c r="G105" s="7">
        <v>2020</v>
      </c>
      <c r="H105" s="7">
        <v>2021</v>
      </c>
      <c r="I105" s="7">
        <v>2022</v>
      </c>
      <c r="J105" s="7">
        <v>2023</v>
      </c>
      <c r="K105" s="7">
        <v>2024</v>
      </c>
      <c r="L105" s="7">
        <v>2025</v>
      </c>
      <c r="M105" s="7">
        <v>2026</v>
      </c>
      <c r="N105" s="7">
        <v>2027</v>
      </c>
      <c r="O105" s="7">
        <v>2028</v>
      </c>
      <c r="P105" s="7">
        <v>2029</v>
      </c>
      <c r="Q105" s="7">
        <v>2030</v>
      </c>
      <c r="R105" s="7">
        <v>2031</v>
      </c>
      <c r="S105" s="7">
        <v>2032</v>
      </c>
      <c r="T105" s="7">
        <v>2033</v>
      </c>
      <c r="U105" s="7">
        <v>2034</v>
      </c>
      <c r="V105" s="7">
        <v>2035</v>
      </c>
      <c r="W105" s="7">
        <v>2036</v>
      </c>
      <c r="X105" s="7">
        <v>2037</v>
      </c>
      <c r="Y105" s="7">
        <v>2038</v>
      </c>
      <c r="Z105" s="7">
        <v>2039</v>
      </c>
      <c r="AA105" s="7">
        <v>2040</v>
      </c>
      <c r="AB105" s="7">
        <v>2041</v>
      </c>
      <c r="AC105" s="7">
        <v>2042</v>
      </c>
      <c r="AD105" s="7">
        <v>2043</v>
      </c>
      <c r="AE105" s="7">
        <v>2044</v>
      </c>
      <c r="AF105" s="7">
        <v>2045</v>
      </c>
      <c r="AG105" s="7">
        <v>2046</v>
      </c>
      <c r="AH105" s="7">
        <v>2047</v>
      </c>
      <c r="AI105" s="7">
        <v>2048</v>
      </c>
      <c r="AJ105" s="7">
        <v>2049</v>
      </c>
      <c r="AK105" s="7">
        <v>2050</v>
      </c>
    </row>
    <row r="106" spans="1:37" s="7" customFormat="1" x14ac:dyDescent="0.35">
      <c r="A106" s="5" t="s">
        <v>78</v>
      </c>
      <c r="B106" s="7">
        <f>B64</f>
        <v>59567544099314.773</v>
      </c>
      <c r="C106" s="7">
        <f>$B106*('NEB CEF End-Use Demand'!M$29/'NEB CEF End-Use Demand'!$L$29)</f>
        <v>60278101656267.859</v>
      </c>
      <c r="D106" s="7">
        <f>$B106*('NEB CEF End-Use Demand'!N$29/'NEB CEF End-Use Demand'!$L$29)</f>
        <v>61052972451952.453</v>
      </c>
      <c r="E106" s="7">
        <f>$B106*('NEB CEF End-Use Demand'!O$29/'NEB CEF End-Use Demand'!$L$29)</f>
        <v>61694030218663.406</v>
      </c>
      <c r="F106" s="7">
        <f>$B106*('NEB CEF End-Use Demand'!P$29/'NEB CEF End-Use Demand'!$L$29)</f>
        <v>63057055955650.773</v>
      </c>
      <c r="G106" s="7">
        <f>$B106*('NEB CEF End-Use Demand'!Q$29/'NEB CEF End-Use Demand'!$L$29)</f>
        <v>63599569243660.203</v>
      </c>
      <c r="H106" s="7">
        <f>$B106*('NEB CEF End-Use Demand'!R$29/'NEB CEF End-Use Demand'!$L$29)</f>
        <v>64102664740189.031</v>
      </c>
      <c r="I106" s="7">
        <f>$B106*('NEB CEF End-Use Demand'!S$29/'NEB CEF End-Use Demand'!$L$29)</f>
        <v>64715715128742.711</v>
      </c>
      <c r="J106" s="7">
        <f>$B106*('NEB CEF End-Use Demand'!T$29/'NEB CEF End-Use Demand'!$L$29)</f>
        <v>65463615856572.156</v>
      </c>
      <c r="K106" s="7">
        <f>$B106*('NEB CEF End-Use Demand'!U$29/'NEB CEF End-Use Demand'!$L$29)</f>
        <v>66176248034129.484</v>
      </c>
      <c r="L106" s="7">
        <f>$B106*('NEB CEF End-Use Demand'!V$29/'NEB CEF End-Use Demand'!$L$29)</f>
        <v>66861910143831.656</v>
      </c>
      <c r="M106" s="7">
        <f>$B106*('NEB CEF End-Use Demand'!W$29/'NEB CEF End-Use Demand'!$L$29)</f>
        <v>67646116732235.336</v>
      </c>
      <c r="N106" s="7">
        <f>$B106*('NEB CEF End-Use Demand'!X$29/'NEB CEF End-Use Demand'!$L$29)</f>
        <v>68509158903600.258</v>
      </c>
      <c r="O106" s="7">
        <f>$B106*('NEB CEF End-Use Demand'!Y$29/'NEB CEF End-Use Demand'!$L$29)</f>
        <v>69436514313696.68</v>
      </c>
      <c r="P106" s="7">
        <f>$B106*('NEB CEF End-Use Demand'!Z$29/'NEB CEF End-Use Demand'!$L$29)</f>
        <v>70361795103188.859</v>
      </c>
      <c r="Q106" s="7">
        <f>$B106*('NEB CEF End-Use Demand'!AA$29/'NEB CEF End-Use Demand'!$L$29)</f>
        <v>71338941407787.109</v>
      </c>
      <c r="R106" s="7">
        <f>$B106*('NEB CEF End-Use Demand'!AB$29/'NEB CEF End-Use Demand'!$L$29)</f>
        <v>72374177089304.156</v>
      </c>
      <c r="S106" s="7">
        <f>$B106*('NEB CEF End-Use Demand'!AC$29/'NEB CEF End-Use Demand'!$L$29)</f>
        <v>73411487391425.453</v>
      </c>
      <c r="T106" s="7">
        <f>$B106*('NEB CEF End-Use Demand'!AD$29/'NEB CEF End-Use Demand'!$L$29)</f>
        <v>74374111351794</v>
      </c>
      <c r="U106" s="7">
        <f>$B106*('NEB CEF End-Use Demand'!AE$29/'NEB CEF End-Use Demand'!$L$29)</f>
        <v>75375115793341.031</v>
      </c>
      <c r="V106" s="7">
        <f>$B106*('NEB CEF End-Use Demand'!AF$29/'NEB CEF End-Use Demand'!$L$29)</f>
        <v>76356411339147.766</v>
      </c>
      <c r="W106" s="7">
        <f>$B106*('NEB CEF End-Use Demand'!AG$29/'NEB CEF End-Use Demand'!$L$29)</f>
        <v>77146841789364.188</v>
      </c>
      <c r="X106" s="7">
        <f>$B106*('NEB CEF End-Use Demand'!AH$29/'NEB CEF End-Use Demand'!$L$29)</f>
        <v>77982913892873.938</v>
      </c>
      <c r="Y106" s="7">
        <f>$B106*('NEB CEF End-Use Demand'!AI$29/'NEB CEF End-Use Demand'!$L$29)</f>
        <v>78733926551609.75</v>
      </c>
      <c r="Z106" s="7">
        <f>$B106*('NEB CEF End-Use Demand'!AJ$29/'NEB CEF End-Use Demand'!$L$29)</f>
        <v>79355275422580.406</v>
      </c>
      <c r="AA106" s="7">
        <f>$B106*('NEB CEF End-Use Demand'!AK$29/'NEB CEF End-Use Demand'!$L$29)</f>
        <v>79946542294789.531</v>
      </c>
      <c r="AB106" s="7">
        <f>TREND($R106:$AA106,$R$69:$AA$69,AB$69)</f>
        <v>81178037085467.75</v>
      </c>
      <c r="AC106" s="7">
        <f t="shared" ref="AC106:AK111" si="17">TREND($R106:$AA106,$R$69:$AA$69,AC$69)</f>
        <v>82027556502530.5</v>
      </c>
      <c r="AD106" s="7">
        <f t="shared" si="17"/>
        <v>82877075919593.25</v>
      </c>
      <c r="AE106" s="7">
        <f t="shared" si="17"/>
        <v>83726595336656</v>
      </c>
      <c r="AF106" s="7">
        <f t="shared" si="17"/>
        <v>84576114753718.5</v>
      </c>
      <c r="AG106" s="7">
        <f t="shared" si="17"/>
        <v>85425634170781.25</v>
      </c>
      <c r="AH106" s="7">
        <f t="shared" si="17"/>
        <v>86275153587844</v>
      </c>
      <c r="AI106" s="7">
        <f t="shared" si="17"/>
        <v>87124673004906.75</v>
      </c>
      <c r="AJ106" s="7">
        <f t="shared" si="17"/>
        <v>87974192421969.5</v>
      </c>
      <c r="AK106" s="7">
        <f t="shared" si="17"/>
        <v>88823711839032.25</v>
      </c>
    </row>
    <row r="107" spans="1:37" s="7" customFormat="1" x14ac:dyDescent="0.35">
      <c r="A107" s="5" t="s">
        <v>666</v>
      </c>
      <c r="B107" s="7">
        <f>E64</f>
        <v>2608956968189.7271</v>
      </c>
      <c r="C107" s="7">
        <f>$B107*('NEB CEF End-Use Demand'!M$29/'NEB CEF End-Use Demand'!$L$29)</f>
        <v>2640078178868.1768</v>
      </c>
      <c r="D107" s="7">
        <f>$B107*('NEB CEF End-Use Demand'!N$29/'NEB CEF End-Use Demand'!$L$29)</f>
        <v>2674016199856.2085</v>
      </c>
      <c r="E107" s="7">
        <f>$B107*('NEB CEF End-Use Demand'!O$29/'NEB CEF End-Use Demand'!$L$29)</f>
        <v>2702093438103.335</v>
      </c>
      <c r="F107" s="7">
        <f>$B107*('NEB CEF End-Use Demand'!P$29/'NEB CEF End-Use Demand'!$L$29)</f>
        <v>2761791643696.7402</v>
      </c>
      <c r="G107" s="7">
        <f>$B107*('NEB CEF End-Use Demand'!Q$29/'NEB CEF End-Use Demand'!$L$29)</f>
        <v>2785552801630.7974</v>
      </c>
      <c r="H107" s="7">
        <f>$B107*('NEB CEF End-Use Demand'!R$29/'NEB CEF End-Use Demand'!$L$29)</f>
        <v>2807587527439.627</v>
      </c>
      <c r="I107" s="7">
        <f>$B107*('NEB CEF End-Use Demand'!S$29/'NEB CEF End-Use Demand'!$L$29)</f>
        <v>2834438090229.355</v>
      </c>
      <c r="J107" s="7">
        <f>$B107*('NEB CEF End-Use Demand'!T$29/'NEB CEF End-Use Demand'!$L$29)</f>
        <v>2867194868184.3359</v>
      </c>
      <c r="K107" s="7">
        <f>$B107*('NEB CEF End-Use Demand'!U$29/'NEB CEF End-Use Demand'!$L$29)</f>
        <v>2898406943711.4819</v>
      </c>
      <c r="L107" s="7">
        <f>$B107*('NEB CEF End-Use Demand'!V$29/'NEB CEF End-Use Demand'!$L$29)</f>
        <v>2928437776205.5771</v>
      </c>
      <c r="M107" s="7">
        <f>$B107*('NEB CEF End-Use Demand'!W$29/'NEB CEF End-Use Demand'!$L$29)</f>
        <v>2962784689012.7412</v>
      </c>
      <c r="N107" s="7">
        <f>$B107*('NEB CEF End-Use Demand'!X$29/'NEB CEF End-Use Demand'!$L$29)</f>
        <v>3000584466070.3623</v>
      </c>
      <c r="O107" s="7">
        <f>$B107*('NEB CEF End-Use Demand'!Y$29/'NEB CEF End-Use Demand'!$L$29)</f>
        <v>3041201053437.5645</v>
      </c>
      <c r="P107" s="7">
        <f>$B107*('NEB CEF End-Use Demand'!Z$29/'NEB CEF End-Use Demand'!$L$29)</f>
        <v>3081726775956.0708</v>
      </c>
      <c r="Q107" s="7">
        <f>$B107*('NEB CEF End-Use Demand'!AA$29/'NEB CEF End-Use Demand'!$L$29)</f>
        <v>3124524119691.9829</v>
      </c>
      <c r="R107" s="7">
        <f>$B107*('NEB CEF End-Use Demand'!AB$29/'NEB CEF End-Use Demand'!$L$29)</f>
        <v>3169865679191.3877</v>
      </c>
      <c r="S107" s="7">
        <f>$B107*('NEB CEF End-Use Demand'!AC$29/'NEB CEF End-Use Demand'!$L$29)</f>
        <v>3215298103539.4897</v>
      </c>
      <c r="T107" s="7">
        <f>$B107*('NEB CEF End-Use Demand'!AD$29/'NEB CEF End-Use Demand'!$L$29)</f>
        <v>3257459393334.5278</v>
      </c>
      <c r="U107" s="7">
        <f>$B107*('NEB CEF End-Use Demand'!AE$29/'NEB CEF End-Use Demand'!$L$29)</f>
        <v>3301301682830.4453</v>
      </c>
      <c r="V107" s="7">
        <f>$B107*('NEB CEF End-Use Demand'!AF$29/'NEB CEF End-Use Demand'!$L$29)</f>
        <v>3344280756263.7495</v>
      </c>
      <c r="W107" s="7">
        <f>$B107*('NEB CEF End-Use Demand'!AG$29/'NEB CEF End-Use Demand'!$L$29)</f>
        <v>3378900263617.0024</v>
      </c>
      <c r="X107" s="7">
        <f>$B107*('NEB CEF End-Use Demand'!AH$29/'NEB CEF End-Use Demand'!$L$29)</f>
        <v>3415518797641.5723</v>
      </c>
      <c r="Y107" s="7">
        <f>$B107*('NEB CEF End-Use Demand'!AI$29/'NEB CEF End-Use Demand'!$L$29)</f>
        <v>3448411872869.5977</v>
      </c>
      <c r="Z107" s="7">
        <f>$B107*('NEB CEF End-Use Demand'!AJ$29/'NEB CEF End-Use Demand'!$L$29)</f>
        <v>3475625895054.1108</v>
      </c>
      <c r="AA107" s="7">
        <f>$B107*('NEB CEF End-Use Demand'!AK$29/'NEB CEF End-Use Demand'!$L$29)</f>
        <v>3501522376932.5288</v>
      </c>
      <c r="AB107" s="7">
        <f t="shared" ref="AB107:AB111" si="18">TREND($R107:$AA107,$R$69:$AA$69,AB$69)</f>
        <v>3555459751118.5938</v>
      </c>
      <c r="AC107" s="7">
        <f t="shared" si="17"/>
        <v>3592667254571.5313</v>
      </c>
      <c r="AD107" s="7">
        <f t="shared" si="17"/>
        <v>3629874758024.4688</v>
      </c>
      <c r="AE107" s="7">
        <f t="shared" si="17"/>
        <v>3667082261477.4063</v>
      </c>
      <c r="AF107" s="7">
        <f t="shared" si="17"/>
        <v>3704289764930.3438</v>
      </c>
      <c r="AG107" s="7">
        <f t="shared" si="17"/>
        <v>3741497268383.2813</v>
      </c>
      <c r="AH107" s="7">
        <f t="shared" si="17"/>
        <v>3778704771836.2188</v>
      </c>
      <c r="AI107" s="7">
        <f t="shared" si="17"/>
        <v>3815912275289.1563</v>
      </c>
      <c r="AJ107" s="7">
        <f t="shared" si="17"/>
        <v>3853119778742.0938</v>
      </c>
      <c r="AK107" s="7">
        <f t="shared" si="17"/>
        <v>3890327282195.0313</v>
      </c>
    </row>
    <row r="108" spans="1:37" s="7" customFormat="1" x14ac:dyDescent="0.35">
      <c r="A108" s="5" t="s">
        <v>79</v>
      </c>
      <c r="B108" s="7">
        <f>C64</f>
        <v>61104505846714.242</v>
      </c>
      <c r="C108" s="7">
        <f>$B108*('NEB CEF End-Use Demand'!M$29/'NEB CEF End-Use Demand'!$L$29)</f>
        <v>61833397209448.234</v>
      </c>
      <c r="D108" s="7">
        <f>$B108*('NEB CEF End-Use Demand'!N$29/'NEB CEF End-Use Demand'!$L$29)</f>
        <v>62628261221072.016</v>
      </c>
      <c r="E108" s="7">
        <f>$B108*('NEB CEF End-Use Demand'!O$29/'NEB CEF End-Use Demand'!$L$29)</f>
        <v>63285859560005.742</v>
      </c>
      <c r="F108" s="7">
        <f>$B108*('NEB CEF End-Use Demand'!P$29/'NEB CEF End-Use Demand'!$L$29)</f>
        <v>64684054086476.484</v>
      </c>
      <c r="G108" s="7">
        <f>$B108*('NEB CEF End-Use Demand'!Q$29/'NEB CEF End-Use Demand'!$L$29)</f>
        <v>65240565302111.336</v>
      </c>
      <c r="H108" s="7">
        <f>$B108*('NEB CEF End-Use Demand'!R$29/'NEB CEF End-Use Demand'!$L$29)</f>
        <v>65756641668426.648</v>
      </c>
      <c r="I108" s="7">
        <f>$B108*('NEB CEF End-Use Demand'!S$29/'NEB CEF End-Use Demand'!$L$29)</f>
        <v>66385509982843.852</v>
      </c>
      <c r="J108" s="7">
        <f>$B108*('NEB CEF End-Use Demand'!T$29/'NEB CEF End-Use Demand'!$L$29)</f>
        <v>67152708044933.203</v>
      </c>
      <c r="K108" s="7">
        <f>$B108*('NEB CEF End-Use Demand'!U$29/'NEB CEF End-Use Demand'!$L$29)</f>
        <v>67883727557631.383</v>
      </c>
      <c r="L108" s="7">
        <f>$B108*('NEB CEF End-Use Demand'!V$29/'NEB CEF End-Use Demand'!$L$29)</f>
        <v>68587081120795.133</v>
      </c>
      <c r="M108" s="7">
        <f>$B108*('NEB CEF End-Use Demand'!W$29/'NEB CEF End-Use Demand'!$L$29)</f>
        <v>69391521807257.742</v>
      </c>
      <c r="N108" s="7">
        <f>$B108*('NEB CEF End-Use Demand'!X$29/'NEB CEF End-Use Demand'!$L$29)</f>
        <v>70276832192359.469</v>
      </c>
      <c r="O108" s="7">
        <f>$B108*('NEB CEF End-Use Demand'!Y$29/'NEB CEF End-Use Demand'!$L$29)</f>
        <v>71228115226350.969</v>
      </c>
      <c r="P108" s="7">
        <f>$B108*('NEB CEF End-Use Demand'!Z$29/'NEB CEF End-Use Demand'!$L$29)</f>
        <v>72177270110378.297</v>
      </c>
      <c r="Q108" s="7">
        <f>$B108*('NEB CEF End-Use Demand'!AA$29/'NEB CEF End-Use Demand'!$L$29)</f>
        <v>73179628743510.297</v>
      </c>
      <c r="R108" s="7">
        <f>$B108*('NEB CEF End-Use Demand'!AB$29/'NEB CEF End-Use Demand'!$L$29)</f>
        <v>74241575575639.516</v>
      </c>
      <c r="S108" s="7">
        <f>$B108*('NEB CEF End-Use Demand'!AC$29/'NEB CEF End-Use Demand'!$L$29)</f>
        <v>75305650557732.938</v>
      </c>
      <c r="T108" s="7">
        <f>$B108*('NEB CEF End-Use Demand'!AD$29/'NEB CEF End-Use Demand'!$L$29)</f>
        <v>76293112141115.625</v>
      </c>
      <c r="U108" s="7">
        <f>$B108*('NEB CEF End-Use Demand'!AE$29/'NEB CEF End-Use Demand'!$L$29)</f>
        <v>77319944498835.766</v>
      </c>
      <c r="V108" s="7">
        <f>$B108*('NEB CEF End-Use Demand'!AF$29/'NEB CEF End-Use Demand'!$L$29)</f>
        <v>78326559431896.141</v>
      </c>
      <c r="W108" s="7">
        <f>$B108*('NEB CEF End-Use Demand'!AG$29/'NEB CEF End-Use Demand'!$L$29)</f>
        <v>79137384568251.313</v>
      </c>
      <c r="X108" s="7">
        <f>$B108*('NEB CEF End-Use Demand'!AH$29/'NEB CEF End-Use Demand'!$L$29)</f>
        <v>79995029003818.594</v>
      </c>
      <c r="Y108" s="7">
        <f>$B108*('NEB CEF End-Use Demand'!AI$29/'NEB CEF End-Use Demand'!$L$29)</f>
        <v>80765419290854.234</v>
      </c>
      <c r="Z108" s="7">
        <f>$B108*('NEB CEF End-Use Demand'!AJ$29/'NEB CEF End-Use Demand'!$L$29)</f>
        <v>81402800205128.188</v>
      </c>
      <c r="AA108" s="7">
        <f>$B108*('NEB CEF End-Use Demand'!AK$29/'NEB CEF End-Use Demand'!$L$29)</f>
        <v>82009322944921.438</v>
      </c>
      <c r="AB108" s="7">
        <f t="shared" si="18"/>
        <v>83272592763663</v>
      </c>
      <c r="AC108" s="7">
        <f t="shared" si="17"/>
        <v>84144031480361.75</v>
      </c>
      <c r="AD108" s="7">
        <f t="shared" si="17"/>
        <v>85015470197060.5</v>
      </c>
      <c r="AE108" s="7">
        <f t="shared" si="17"/>
        <v>85886908913759.25</v>
      </c>
      <c r="AF108" s="7">
        <f t="shared" si="17"/>
        <v>86758347630458</v>
      </c>
      <c r="AG108" s="7">
        <f t="shared" si="17"/>
        <v>87629786347157</v>
      </c>
      <c r="AH108" s="7">
        <f t="shared" si="17"/>
        <v>88501225063855.75</v>
      </c>
      <c r="AI108" s="7">
        <f t="shared" si="17"/>
        <v>89372663780554.5</v>
      </c>
      <c r="AJ108" s="7">
        <f t="shared" si="17"/>
        <v>90244102497253.25</v>
      </c>
      <c r="AK108" s="7">
        <f t="shared" si="17"/>
        <v>91115541213952</v>
      </c>
    </row>
    <row r="109" spans="1:37" s="7" customFormat="1" x14ac:dyDescent="0.35">
      <c r="A109" s="5" t="s">
        <v>667</v>
      </c>
      <c r="B109" s="7">
        <f>D64</f>
        <v>6671489840959.249</v>
      </c>
      <c r="C109" s="7">
        <f>$B109*('NEB CEF End-Use Demand'!M$29/'NEB CEF End-Use Demand'!$L$29)</f>
        <v>6751071391521.8457</v>
      </c>
      <c r="D109" s="7">
        <f>$B109*('NEB CEF End-Use Demand'!N$29/'NEB CEF End-Use Demand'!$L$29)</f>
        <v>6837855943741.2021</v>
      </c>
      <c r="E109" s="7">
        <f>$B109*('NEB CEF End-Use Demand'!O$29/'NEB CEF End-Use Demand'!$L$29)</f>
        <v>6909653605416.6533</v>
      </c>
      <c r="F109" s="7">
        <f>$B109*('NEB CEF End-Use Demand'!P$29/'NEB CEF End-Use Demand'!$L$29)</f>
        <v>7062310769561.5459</v>
      </c>
      <c r="G109" s="7">
        <f>$B109*('NEB CEF End-Use Demand'!Q$29/'NEB CEF End-Use Demand'!$L$29)</f>
        <v>7123071573859.7031</v>
      </c>
      <c r="H109" s="7">
        <f>$B109*('NEB CEF End-Use Demand'!R$29/'NEB CEF End-Use Demand'!$L$29)</f>
        <v>7179417635206.9434</v>
      </c>
      <c r="I109" s="7">
        <f>$B109*('NEB CEF End-Use Demand'!S$29/'NEB CEF End-Use Demand'!$L$29)</f>
        <v>7248078505838.3223</v>
      </c>
      <c r="J109" s="7">
        <f>$B109*('NEB CEF End-Use Demand'!T$29/'NEB CEF End-Use Demand'!$L$29)</f>
        <v>7331842444459.6826</v>
      </c>
      <c r="K109" s="7">
        <f>$B109*('NEB CEF End-Use Demand'!U$29/'NEB CEF End-Use Demand'!$L$29)</f>
        <v>7411656349914.4326</v>
      </c>
      <c r="L109" s="7">
        <f>$B109*('NEB CEF End-Use Demand'!V$29/'NEB CEF End-Use Demand'!$L$29)</f>
        <v>7488449641771.1865</v>
      </c>
      <c r="M109" s="7">
        <f>$B109*('NEB CEF End-Use Demand'!W$29/'NEB CEF End-Use Demand'!$L$29)</f>
        <v>7576279791005.2324</v>
      </c>
      <c r="N109" s="7">
        <f>$B109*('NEB CEF End-Use Demand'!X$29/'NEB CEF End-Use Demand'!$L$29)</f>
        <v>7672939426141.1172</v>
      </c>
      <c r="O109" s="7">
        <f>$B109*('NEB CEF End-Use Demand'!Y$29/'NEB CEF End-Use Demand'!$L$29)</f>
        <v>7776802062933.7598</v>
      </c>
      <c r="P109" s="7">
        <f>$B109*('NEB CEF End-Use Demand'!Z$29/'NEB CEF End-Use Demand'!$L$29)</f>
        <v>7880432344834.25</v>
      </c>
      <c r="Q109" s="7">
        <f>$B109*('NEB CEF End-Use Demand'!AA$29/'NEB CEF End-Use Demand'!$L$29)</f>
        <v>7989871499038.5801</v>
      </c>
      <c r="R109" s="7">
        <f>$B109*('NEB CEF End-Use Demand'!AB$29/'NEB CEF End-Use Demand'!$L$29)</f>
        <v>8105816590223.209</v>
      </c>
      <c r="S109" s="7">
        <f>$B109*('NEB CEF End-Use Demand'!AC$29/'NEB CEF End-Use Demand'!$L$29)</f>
        <v>8221994036299.9922</v>
      </c>
      <c r="T109" s="7">
        <f>$B109*('NEB CEF End-Use Demand'!AD$29/'NEB CEF End-Use Demand'!$L$29)</f>
        <v>8329806706259.2461</v>
      </c>
      <c r="U109" s="7">
        <f>$B109*('NEB CEF End-Use Demand'!AE$29/'NEB CEF End-Use Demand'!$L$29)</f>
        <v>8441917941723.3408</v>
      </c>
      <c r="V109" s="7">
        <f>$B109*('NEB CEF End-Use Demand'!AF$29/'NEB CEF End-Use Demand'!$L$29)</f>
        <v>8551821805711.9775</v>
      </c>
      <c r="W109" s="7">
        <f>$B109*('NEB CEF End-Use Demand'!AG$29/'NEB CEF End-Use Demand'!$L$29)</f>
        <v>8640349019622.4863</v>
      </c>
      <c r="X109" s="7">
        <f>$B109*('NEB CEF End-Use Demand'!AH$29/'NEB CEF End-Use Demand'!$L$29)</f>
        <v>8733988041160.373</v>
      </c>
      <c r="Y109" s="7">
        <f>$B109*('NEB CEF End-Use Demand'!AI$29/'NEB CEF End-Use Demand'!$L$29)</f>
        <v>8818100512119.9629</v>
      </c>
      <c r="Z109" s="7">
        <f>$B109*('NEB CEF End-Use Demand'!AJ$29/'NEB CEF End-Use Demand'!$L$29)</f>
        <v>8887690802319.957</v>
      </c>
      <c r="AA109" s="7">
        <f>$B109*('NEB CEF End-Use Demand'!AK$29/'NEB CEF End-Use Demand'!$L$29)</f>
        <v>8953911946583.7227</v>
      </c>
      <c r="AB109" s="7">
        <f t="shared" si="18"/>
        <v>9091837810566.0938</v>
      </c>
      <c r="AC109" s="7">
        <f t="shared" si="17"/>
        <v>9186982914268.5625</v>
      </c>
      <c r="AD109" s="7">
        <f t="shared" si="17"/>
        <v>9282128017971.0625</v>
      </c>
      <c r="AE109" s="7">
        <f t="shared" si="17"/>
        <v>9377273121673.5313</v>
      </c>
      <c r="AF109" s="7">
        <f t="shared" si="17"/>
        <v>9472418225376.0313</v>
      </c>
      <c r="AG109" s="7">
        <f t="shared" si="17"/>
        <v>9567563329078.5</v>
      </c>
      <c r="AH109" s="7">
        <f t="shared" si="17"/>
        <v>9662708432781</v>
      </c>
      <c r="AI109" s="7">
        <f t="shared" si="17"/>
        <v>9757853536483.4688</v>
      </c>
      <c r="AJ109" s="7">
        <f t="shared" si="17"/>
        <v>9852998640185.9375</v>
      </c>
      <c r="AK109" s="7">
        <f t="shared" si="17"/>
        <v>9948143743888.4375</v>
      </c>
    </row>
    <row r="110" spans="1:37" s="7" customFormat="1" x14ac:dyDescent="0.35">
      <c r="A110" s="5" t="s">
        <v>668</v>
      </c>
      <c r="B110" s="7">
        <f>F64</f>
        <v>0</v>
      </c>
      <c r="C110" s="7">
        <f>$B110*('NEB CEF End-Use Demand'!M$29/'NEB CEF End-Use Demand'!$L$29)</f>
        <v>0</v>
      </c>
      <c r="D110" s="7">
        <f>$B110*('NEB CEF End-Use Demand'!N$29/'NEB CEF End-Use Demand'!$L$29)</f>
        <v>0</v>
      </c>
      <c r="E110" s="7">
        <f>$B110*('NEB CEF End-Use Demand'!O$29/'NEB CEF End-Use Demand'!$L$29)</f>
        <v>0</v>
      </c>
      <c r="F110" s="7">
        <f>$B110*('NEB CEF End-Use Demand'!P$29/'NEB CEF End-Use Demand'!$L$29)</f>
        <v>0</v>
      </c>
      <c r="G110" s="7">
        <f>$B110*('NEB CEF End-Use Demand'!Q$29/'NEB CEF End-Use Demand'!$L$29)</f>
        <v>0</v>
      </c>
      <c r="H110" s="7">
        <f>$B110*('NEB CEF End-Use Demand'!R$29/'NEB CEF End-Use Demand'!$L$29)</f>
        <v>0</v>
      </c>
      <c r="I110" s="7">
        <f>$B110*('NEB CEF End-Use Demand'!S$29/'NEB CEF End-Use Demand'!$L$29)</f>
        <v>0</v>
      </c>
      <c r="J110" s="7">
        <f>$B110*('NEB CEF End-Use Demand'!T$29/'NEB CEF End-Use Demand'!$L$29)</f>
        <v>0</v>
      </c>
      <c r="K110" s="7">
        <f>$B110*('NEB CEF End-Use Demand'!U$29/'NEB CEF End-Use Demand'!$L$29)</f>
        <v>0</v>
      </c>
      <c r="L110" s="7">
        <f>$B110*('NEB CEF End-Use Demand'!V$29/'NEB CEF End-Use Demand'!$L$29)</f>
        <v>0</v>
      </c>
      <c r="M110" s="7">
        <f>$B110*('NEB CEF End-Use Demand'!W$29/'NEB CEF End-Use Demand'!$L$29)</f>
        <v>0</v>
      </c>
      <c r="N110" s="7">
        <f>$B110*('NEB CEF End-Use Demand'!X$29/'NEB CEF End-Use Demand'!$L$29)</f>
        <v>0</v>
      </c>
      <c r="O110" s="7">
        <f>$B110*('NEB CEF End-Use Demand'!Y$29/'NEB CEF End-Use Demand'!$L$29)</f>
        <v>0</v>
      </c>
      <c r="P110" s="7">
        <f>$B110*('NEB CEF End-Use Demand'!Z$29/'NEB CEF End-Use Demand'!$L$29)</f>
        <v>0</v>
      </c>
      <c r="Q110" s="7">
        <f>$B110*('NEB CEF End-Use Demand'!AA$29/'NEB CEF End-Use Demand'!$L$29)</f>
        <v>0</v>
      </c>
      <c r="R110" s="7">
        <f>$B110*('NEB CEF End-Use Demand'!AB$29/'NEB CEF End-Use Demand'!$L$29)</f>
        <v>0</v>
      </c>
      <c r="S110" s="7">
        <f>$B110*('NEB CEF End-Use Demand'!AC$29/'NEB CEF End-Use Demand'!$L$29)</f>
        <v>0</v>
      </c>
      <c r="T110" s="7">
        <f>$B110*('NEB CEF End-Use Demand'!AD$29/'NEB CEF End-Use Demand'!$L$29)</f>
        <v>0</v>
      </c>
      <c r="U110" s="7">
        <f>$B110*('NEB CEF End-Use Demand'!AE$29/'NEB CEF End-Use Demand'!$L$29)</f>
        <v>0</v>
      </c>
      <c r="V110" s="7">
        <f>$B110*('NEB CEF End-Use Demand'!AF$29/'NEB CEF End-Use Demand'!$L$29)</f>
        <v>0</v>
      </c>
      <c r="W110" s="7">
        <f>$B110*('NEB CEF End-Use Demand'!AG$29/'NEB CEF End-Use Demand'!$L$29)</f>
        <v>0</v>
      </c>
      <c r="X110" s="7">
        <f>$B110*('NEB CEF End-Use Demand'!AH$29/'NEB CEF End-Use Demand'!$L$29)</f>
        <v>0</v>
      </c>
      <c r="Y110" s="7">
        <f>$B110*('NEB CEF End-Use Demand'!AI$29/'NEB CEF End-Use Demand'!$L$29)</f>
        <v>0</v>
      </c>
      <c r="Z110" s="7">
        <f>$B110*('NEB CEF End-Use Demand'!AJ$29/'NEB CEF End-Use Demand'!$L$29)</f>
        <v>0</v>
      </c>
      <c r="AA110" s="7">
        <f>$B110*('NEB CEF End-Use Demand'!AK$29/'NEB CEF End-Use Demand'!$L$29)</f>
        <v>0</v>
      </c>
      <c r="AB110" s="7">
        <f t="shared" si="18"/>
        <v>0</v>
      </c>
      <c r="AC110" s="7">
        <f t="shared" si="17"/>
        <v>0</v>
      </c>
      <c r="AD110" s="7">
        <f t="shared" si="17"/>
        <v>0</v>
      </c>
      <c r="AE110" s="7">
        <f t="shared" si="17"/>
        <v>0</v>
      </c>
      <c r="AF110" s="7">
        <f t="shared" si="17"/>
        <v>0</v>
      </c>
      <c r="AG110" s="7">
        <f t="shared" si="17"/>
        <v>0</v>
      </c>
      <c r="AH110" s="7">
        <f t="shared" si="17"/>
        <v>0</v>
      </c>
      <c r="AI110" s="7">
        <f t="shared" si="17"/>
        <v>0</v>
      </c>
      <c r="AJ110" s="7">
        <f t="shared" si="17"/>
        <v>0</v>
      </c>
      <c r="AK110" s="7">
        <f t="shared" si="17"/>
        <v>0</v>
      </c>
    </row>
    <row r="111" spans="1:37" s="7" customFormat="1" x14ac:dyDescent="0.35">
      <c r="A111" s="5" t="s">
        <v>81</v>
      </c>
      <c r="B111" s="7">
        <v>0</v>
      </c>
      <c r="C111" s="7">
        <f>$B111*('NEB CEF End-Use Demand'!M$29/'NEB CEF End-Use Demand'!$L$29)</f>
        <v>0</v>
      </c>
      <c r="D111" s="7">
        <f>$B111*('NEB CEF End-Use Demand'!N$29/'NEB CEF End-Use Demand'!$L$29)</f>
        <v>0</v>
      </c>
      <c r="E111" s="7">
        <f>$B111*('NEB CEF End-Use Demand'!O$29/'NEB CEF End-Use Demand'!$L$29)</f>
        <v>0</v>
      </c>
      <c r="F111" s="7">
        <f>$B111*('NEB CEF End-Use Demand'!P$29/'NEB CEF End-Use Demand'!$L$29)</f>
        <v>0</v>
      </c>
      <c r="G111" s="7">
        <f>$B111*('NEB CEF End-Use Demand'!Q$29/'NEB CEF End-Use Demand'!$L$29)</f>
        <v>0</v>
      </c>
      <c r="H111" s="7">
        <f>$B111*('NEB CEF End-Use Demand'!R$29/'NEB CEF End-Use Demand'!$L$29)</f>
        <v>0</v>
      </c>
      <c r="I111" s="7">
        <f>$B111*('NEB CEF End-Use Demand'!S$29/'NEB CEF End-Use Demand'!$L$29)</f>
        <v>0</v>
      </c>
      <c r="J111" s="7">
        <f>$B111*('NEB CEF End-Use Demand'!T$29/'NEB CEF End-Use Demand'!$L$29)</f>
        <v>0</v>
      </c>
      <c r="K111" s="7">
        <f>$B111*('NEB CEF End-Use Demand'!U$29/'NEB CEF End-Use Demand'!$L$29)</f>
        <v>0</v>
      </c>
      <c r="L111" s="7">
        <f>$B111*('NEB CEF End-Use Demand'!V$29/'NEB CEF End-Use Demand'!$L$29)</f>
        <v>0</v>
      </c>
      <c r="M111" s="7">
        <f>$B111*('NEB CEF End-Use Demand'!W$29/'NEB CEF End-Use Demand'!$L$29)</f>
        <v>0</v>
      </c>
      <c r="N111" s="7">
        <f>$B111*('NEB CEF End-Use Demand'!X$29/'NEB CEF End-Use Demand'!$L$29)</f>
        <v>0</v>
      </c>
      <c r="O111" s="7">
        <f>$B111*('NEB CEF End-Use Demand'!Y$29/'NEB CEF End-Use Demand'!$L$29)</f>
        <v>0</v>
      </c>
      <c r="P111" s="7">
        <f>$B111*('NEB CEF End-Use Demand'!Z$29/'NEB CEF End-Use Demand'!$L$29)</f>
        <v>0</v>
      </c>
      <c r="Q111" s="7">
        <f>$B111*('NEB CEF End-Use Demand'!AA$29/'NEB CEF End-Use Demand'!$L$29)</f>
        <v>0</v>
      </c>
      <c r="R111" s="7">
        <f>$B111*('NEB CEF End-Use Demand'!AB$29/'NEB CEF End-Use Demand'!$L$29)</f>
        <v>0</v>
      </c>
      <c r="S111" s="7">
        <f>$B111*('NEB CEF End-Use Demand'!AC$29/'NEB CEF End-Use Demand'!$L$29)</f>
        <v>0</v>
      </c>
      <c r="T111" s="7">
        <f>$B111*('NEB CEF End-Use Demand'!AD$29/'NEB CEF End-Use Demand'!$L$29)</f>
        <v>0</v>
      </c>
      <c r="U111" s="7">
        <f>$B111*('NEB CEF End-Use Demand'!AE$29/'NEB CEF End-Use Demand'!$L$29)</f>
        <v>0</v>
      </c>
      <c r="V111" s="7">
        <f>$B111*('NEB CEF End-Use Demand'!AF$29/'NEB CEF End-Use Demand'!$L$29)</f>
        <v>0</v>
      </c>
      <c r="W111" s="7">
        <f>$B111*('NEB CEF End-Use Demand'!AG$29/'NEB CEF End-Use Demand'!$L$29)</f>
        <v>0</v>
      </c>
      <c r="X111" s="7">
        <f>$B111*('NEB CEF End-Use Demand'!AH$29/'NEB CEF End-Use Demand'!$L$29)</f>
        <v>0</v>
      </c>
      <c r="Y111" s="7">
        <f>$B111*('NEB CEF End-Use Demand'!AI$29/'NEB CEF End-Use Demand'!$L$29)</f>
        <v>0</v>
      </c>
      <c r="Z111" s="7">
        <f>$B111*('NEB CEF End-Use Demand'!AJ$29/'NEB CEF End-Use Demand'!$L$29)</f>
        <v>0</v>
      </c>
      <c r="AA111" s="7">
        <f>$B111*('NEB CEF End-Use Demand'!AK$29/'NEB CEF End-Use Demand'!$L$29)</f>
        <v>0</v>
      </c>
      <c r="AB111" s="7">
        <f t="shared" si="18"/>
        <v>0</v>
      </c>
      <c r="AC111" s="7">
        <f t="shared" si="17"/>
        <v>0</v>
      </c>
      <c r="AD111" s="7">
        <f t="shared" si="17"/>
        <v>0</v>
      </c>
      <c r="AE111" s="7">
        <f t="shared" si="17"/>
        <v>0</v>
      </c>
      <c r="AF111" s="7">
        <f t="shared" si="17"/>
        <v>0</v>
      </c>
      <c r="AG111" s="7">
        <f t="shared" si="17"/>
        <v>0</v>
      </c>
      <c r="AH111" s="7">
        <f t="shared" si="17"/>
        <v>0</v>
      </c>
      <c r="AI111" s="7">
        <f t="shared" si="17"/>
        <v>0</v>
      </c>
      <c r="AJ111" s="7">
        <f t="shared" si="17"/>
        <v>0</v>
      </c>
      <c r="AK111" s="7">
        <f t="shared" si="17"/>
        <v>0</v>
      </c>
    </row>
  </sheetData>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AB505"/>
  <sheetViews>
    <sheetView workbookViewId="0">
      <selection activeCell="P470" sqref="P470"/>
    </sheetView>
  </sheetViews>
  <sheetFormatPr defaultRowHeight="14.5" x14ac:dyDescent="0.35"/>
  <cols>
    <col min="1" max="1" width="3.26953125" style="7" customWidth="1"/>
    <col min="2" max="2" width="47.7265625" style="85" customWidth="1"/>
    <col min="3" max="7" width="11.1796875" style="7" customWidth="1"/>
    <col min="8" max="8" width="8.7265625" style="7" customWidth="1"/>
    <col min="9" max="15" width="11.1796875" style="7" customWidth="1"/>
    <col min="16" max="16" width="9.81640625" style="7" bestFit="1" customWidth="1"/>
    <col min="17" max="19" width="8.7265625" style="7"/>
    <col min="20" max="20" width="9.1796875" style="3" customWidth="1"/>
    <col min="21" max="21" width="9.453125" style="7" customWidth="1"/>
    <col min="22" max="256" width="8.7265625" style="7"/>
    <col min="257" max="257" width="3.26953125" style="7" customWidth="1"/>
    <col min="258" max="258" width="47.7265625" style="7" customWidth="1"/>
    <col min="259" max="263" width="11.1796875" style="7" customWidth="1"/>
    <col min="264" max="264" width="8.7265625" style="7" customWidth="1"/>
    <col min="265" max="271" width="11.1796875" style="7" customWidth="1"/>
    <col min="272" max="272" width="9.81640625" style="7" bestFit="1" customWidth="1"/>
    <col min="273" max="275" width="8.7265625" style="7"/>
    <col min="276" max="276" width="9.1796875" style="7" customWidth="1"/>
    <col min="277" max="277" width="9.453125" style="7" customWidth="1"/>
    <col min="278" max="512" width="8.7265625" style="7"/>
    <col min="513" max="513" width="3.26953125" style="7" customWidth="1"/>
    <col min="514" max="514" width="47.7265625" style="7" customWidth="1"/>
    <col min="515" max="519" width="11.1796875" style="7" customWidth="1"/>
    <col min="520" max="520" width="8.7265625" style="7" customWidth="1"/>
    <col min="521" max="527" width="11.1796875" style="7" customWidth="1"/>
    <col min="528" max="528" width="9.81640625" style="7" bestFit="1" customWidth="1"/>
    <col min="529" max="531" width="8.7265625" style="7"/>
    <col min="532" max="532" width="9.1796875" style="7" customWidth="1"/>
    <col min="533" max="533" width="9.453125" style="7" customWidth="1"/>
    <col min="534" max="768" width="8.7265625" style="7"/>
    <col min="769" max="769" width="3.26953125" style="7" customWidth="1"/>
    <col min="770" max="770" width="47.7265625" style="7" customWidth="1"/>
    <col min="771" max="775" width="11.1796875" style="7" customWidth="1"/>
    <col min="776" max="776" width="8.7265625" style="7" customWidth="1"/>
    <col min="777" max="783" width="11.1796875" style="7" customWidth="1"/>
    <col min="784" max="784" width="9.81640625" style="7" bestFit="1" customWidth="1"/>
    <col min="785" max="787" width="8.7265625" style="7"/>
    <col min="788" max="788" width="9.1796875" style="7" customWidth="1"/>
    <col min="789" max="789" width="9.453125" style="7" customWidth="1"/>
    <col min="790" max="1024" width="8.7265625" style="7"/>
    <col min="1025" max="1025" width="3.26953125" style="7" customWidth="1"/>
    <col min="1026" max="1026" width="47.7265625" style="7" customWidth="1"/>
    <col min="1027" max="1031" width="11.1796875" style="7" customWidth="1"/>
    <col min="1032" max="1032" width="8.7265625" style="7" customWidth="1"/>
    <col min="1033" max="1039" width="11.1796875" style="7" customWidth="1"/>
    <col min="1040" max="1040" width="9.81640625" style="7" bestFit="1" customWidth="1"/>
    <col min="1041" max="1043" width="8.7265625" style="7"/>
    <col min="1044" max="1044" width="9.1796875" style="7" customWidth="1"/>
    <col min="1045" max="1045" width="9.453125" style="7" customWidth="1"/>
    <col min="1046" max="1280" width="8.7265625" style="7"/>
    <col min="1281" max="1281" width="3.26953125" style="7" customWidth="1"/>
    <col min="1282" max="1282" width="47.7265625" style="7" customWidth="1"/>
    <col min="1283" max="1287" width="11.1796875" style="7" customWidth="1"/>
    <col min="1288" max="1288" width="8.7265625" style="7" customWidth="1"/>
    <col min="1289" max="1295" width="11.1796875" style="7" customWidth="1"/>
    <col min="1296" max="1296" width="9.81640625" style="7" bestFit="1" customWidth="1"/>
    <col min="1297" max="1299" width="8.7265625" style="7"/>
    <col min="1300" max="1300" width="9.1796875" style="7" customWidth="1"/>
    <col min="1301" max="1301" width="9.453125" style="7" customWidth="1"/>
    <col min="1302" max="1536" width="8.7265625" style="7"/>
    <col min="1537" max="1537" width="3.26953125" style="7" customWidth="1"/>
    <col min="1538" max="1538" width="47.7265625" style="7" customWidth="1"/>
    <col min="1539" max="1543" width="11.1796875" style="7" customWidth="1"/>
    <col min="1544" max="1544" width="8.7265625" style="7" customWidth="1"/>
    <col min="1545" max="1551" width="11.1796875" style="7" customWidth="1"/>
    <col min="1552" max="1552" width="9.81640625" style="7" bestFit="1" customWidth="1"/>
    <col min="1553" max="1555" width="8.7265625" style="7"/>
    <col min="1556" max="1556" width="9.1796875" style="7" customWidth="1"/>
    <col min="1557" max="1557" width="9.453125" style="7" customWidth="1"/>
    <col min="1558" max="1792" width="8.7265625" style="7"/>
    <col min="1793" max="1793" width="3.26953125" style="7" customWidth="1"/>
    <col min="1794" max="1794" width="47.7265625" style="7" customWidth="1"/>
    <col min="1795" max="1799" width="11.1796875" style="7" customWidth="1"/>
    <col min="1800" max="1800" width="8.7265625" style="7" customWidth="1"/>
    <col min="1801" max="1807" width="11.1796875" style="7" customWidth="1"/>
    <col min="1808" max="1808" width="9.81640625" style="7" bestFit="1" customWidth="1"/>
    <col min="1809" max="1811" width="8.7265625" style="7"/>
    <col min="1812" max="1812" width="9.1796875" style="7" customWidth="1"/>
    <col min="1813" max="1813" width="9.453125" style="7" customWidth="1"/>
    <col min="1814" max="2048" width="8.7265625" style="7"/>
    <col min="2049" max="2049" width="3.26953125" style="7" customWidth="1"/>
    <col min="2050" max="2050" width="47.7265625" style="7" customWidth="1"/>
    <col min="2051" max="2055" width="11.1796875" style="7" customWidth="1"/>
    <col min="2056" max="2056" width="8.7265625" style="7" customWidth="1"/>
    <col min="2057" max="2063" width="11.1796875" style="7" customWidth="1"/>
    <col min="2064" max="2064" width="9.81640625" style="7" bestFit="1" customWidth="1"/>
    <col min="2065" max="2067" width="8.7265625" style="7"/>
    <col min="2068" max="2068" width="9.1796875" style="7" customWidth="1"/>
    <col min="2069" max="2069" width="9.453125" style="7" customWidth="1"/>
    <col min="2070" max="2304" width="8.7265625" style="7"/>
    <col min="2305" max="2305" width="3.26953125" style="7" customWidth="1"/>
    <col min="2306" max="2306" width="47.7265625" style="7" customWidth="1"/>
    <col min="2307" max="2311" width="11.1796875" style="7" customWidth="1"/>
    <col min="2312" max="2312" width="8.7265625" style="7" customWidth="1"/>
    <col min="2313" max="2319" width="11.1796875" style="7" customWidth="1"/>
    <col min="2320" max="2320" width="9.81640625" style="7" bestFit="1" customWidth="1"/>
    <col min="2321" max="2323" width="8.7265625" style="7"/>
    <col min="2324" max="2324" width="9.1796875" style="7" customWidth="1"/>
    <col min="2325" max="2325" width="9.453125" style="7" customWidth="1"/>
    <col min="2326" max="2560" width="8.7265625" style="7"/>
    <col min="2561" max="2561" width="3.26953125" style="7" customWidth="1"/>
    <col min="2562" max="2562" width="47.7265625" style="7" customWidth="1"/>
    <col min="2563" max="2567" width="11.1796875" style="7" customWidth="1"/>
    <col min="2568" max="2568" width="8.7265625" style="7" customWidth="1"/>
    <col min="2569" max="2575" width="11.1796875" style="7" customWidth="1"/>
    <col min="2576" max="2576" width="9.81640625" style="7" bestFit="1" customWidth="1"/>
    <col min="2577" max="2579" width="8.7265625" style="7"/>
    <col min="2580" max="2580" width="9.1796875" style="7" customWidth="1"/>
    <col min="2581" max="2581" width="9.453125" style="7" customWidth="1"/>
    <col min="2582" max="2816" width="8.7265625" style="7"/>
    <col min="2817" max="2817" width="3.26953125" style="7" customWidth="1"/>
    <col min="2818" max="2818" width="47.7265625" style="7" customWidth="1"/>
    <col min="2819" max="2823" width="11.1796875" style="7" customWidth="1"/>
    <col min="2824" max="2824" width="8.7265625" style="7" customWidth="1"/>
    <col min="2825" max="2831" width="11.1796875" style="7" customWidth="1"/>
    <col min="2832" max="2832" width="9.81640625" style="7" bestFit="1" customWidth="1"/>
    <col min="2833" max="2835" width="8.7265625" style="7"/>
    <col min="2836" max="2836" width="9.1796875" style="7" customWidth="1"/>
    <col min="2837" max="2837" width="9.453125" style="7" customWidth="1"/>
    <col min="2838" max="3072" width="8.7265625" style="7"/>
    <col min="3073" max="3073" width="3.26953125" style="7" customWidth="1"/>
    <col min="3074" max="3074" width="47.7265625" style="7" customWidth="1"/>
    <col min="3075" max="3079" width="11.1796875" style="7" customWidth="1"/>
    <col min="3080" max="3080" width="8.7265625" style="7" customWidth="1"/>
    <col min="3081" max="3087" width="11.1796875" style="7" customWidth="1"/>
    <col min="3088" max="3088" width="9.81640625" style="7" bestFit="1" customWidth="1"/>
    <col min="3089" max="3091" width="8.7265625" style="7"/>
    <col min="3092" max="3092" width="9.1796875" style="7" customWidth="1"/>
    <col min="3093" max="3093" width="9.453125" style="7" customWidth="1"/>
    <col min="3094" max="3328" width="8.7265625" style="7"/>
    <col min="3329" max="3329" width="3.26953125" style="7" customWidth="1"/>
    <col min="3330" max="3330" width="47.7265625" style="7" customWidth="1"/>
    <col min="3331" max="3335" width="11.1796875" style="7" customWidth="1"/>
    <col min="3336" max="3336" width="8.7265625" style="7" customWidth="1"/>
    <col min="3337" max="3343" width="11.1796875" style="7" customWidth="1"/>
    <col min="3344" max="3344" width="9.81640625" style="7" bestFit="1" customWidth="1"/>
    <col min="3345" max="3347" width="8.7265625" style="7"/>
    <col min="3348" max="3348" width="9.1796875" style="7" customWidth="1"/>
    <col min="3349" max="3349" width="9.453125" style="7" customWidth="1"/>
    <col min="3350" max="3584" width="8.7265625" style="7"/>
    <col min="3585" max="3585" width="3.26953125" style="7" customWidth="1"/>
    <col min="3586" max="3586" width="47.7265625" style="7" customWidth="1"/>
    <col min="3587" max="3591" width="11.1796875" style="7" customWidth="1"/>
    <col min="3592" max="3592" width="8.7265625" style="7" customWidth="1"/>
    <col min="3593" max="3599" width="11.1796875" style="7" customWidth="1"/>
    <col min="3600" max="3600" width="9.81640625" style="7" bestFit="1" customWidth="1"/>
    <col min="3601" max="3603" width="8.7265625" style="7"/>
    <col min="3604" max="3604" width="9.1796875" style="7" customWidth="1"/>
    <col min="3605" max="3605" width="9.453125" style="7" customWidth="1"/>
    <col min="3606" max="3840" width="8.7265625" style="7"/>
    <col min="3841" max="3841" width="3.26953125" style="7" customWidth="1"/>
    <col min="3842" max="3842" width="47.7265625" style="7" customWidth="1"/>
    <col min="3843" max="3847" width="11.1796875" style="7" customWidth="1"/>
    <col min="3848" max="3848" width="8.7265625" style="7" customWidth="1"/>
    <col min="3849" max="3855" width="11.1796875" style="7" customWidth="1"/>
    <col min="3856" max="3856" width="9.81640625" style="7" bestFit="1" customWidth="1"/>
    <col min="3857" max="3859" width="8.7265625" style="7"/>
    <col min="3860" max="3860" width="9.1796875" style="7" customWidth="1"/>
    <col min="3861" max="3861" width="9.453125" style="7" customWidth="1"/>
    <col min="3862" max="4096" width="8.7265625" style="7"/>
    <col min="4097" max="4097" width="3.26953125" style="7" customWidth="1"/>
    <col min="4098" max="4098" width="47.7265625" style="7" customWidth="1"/>
    <col min="4099" max="4103" width="11.1796875" style="7" customWidth="1"/>
    <col min="4104" max="4104" width="8.7265625" style="7" customWidth="1"/>
    <col min="4105" max="4111" width="11.1796875" style="7" customWidth="1"/>
    <col min="4112" max="4112" width="9.81640625" style="7" bestFit="1" customWidth="1"/>
    <col min="4113" max="4115" width="8.7265625" style="7"/>
    <col min="4116" max="4116" width="9.1796875" style="7" customWidth="1"/>
    <col min="4117" max="4117" width="9.453125" style="7" customWidth="1"/>
    <col min="4118" max="4352" width="8.7265625" style="7"/>
    <col min="4353" max="4353" width="3.26953125" style="7" customWidth="1"/>
    <col min="4354" max="4354" width="47.7265625" style="7" customWidth="1"/>
    <col min="4355" max="4359" width="11.1796875" style="7" customWidth="1"/>
    <col min="4360" max="4360" width="8.7265625" style="7" customWidth="1"/>
    <col min="4361" max="4367" width="11.1796875" style="7" customWidth="1"/>
    <col min="4368" max="4368" width="9.81640625" style="7" bestFit="1" customWidth="1"/>
    <col min="4369" max="4371" width="8.7265625" style="7"/>
    <col min="4372" max="4372" width="9.1796875" style="7" customWidth="1"/>
    <col min="4373" max="4373" width="9.453125" style="7" customWidth="1"/>
    <col min="4374" max="4608" width="8.7265625" style="7"/>
    <col min="4609" max="4609" width="3.26953125" style="7" customWidth="1"/>
    <col min="4610" max="4610" width="47.7265625" style="7" customWidth="1"/>
    <col min="4611" max="4615" width="11.1796875" style="7" customWidth="1"/>
    <col min="4616" max="4616" width="8.7265625" style="7" customWidth="1"/>
    <col min="4617" max="4623" width="11.1796875" style="7" customWidth="1"/>
    <col min="4624" max="4624" width="9.81640625" style="7" bestFit="1" customWidth="1"/>
    <col min="4625" max="4627" width="8.7265625" style="7"/>
    <col min="4628" max="4628" width="9.1796875" style="7" customWidth="1"/>
    <col min="4629" max="4629" width="9.453125" style="7" customWidth="1"/>
    <col min="4630" max="4864" width="8.7265625" style="7"/>
    <col min="4865" max="4865" width="3.26953125" style="7" customWidth="1"/>
    <col min="4866" max="4866" width="47.7265625" style="7" customWidth="1"/>
    <col min="4867" max="4871" width="11.1796875" style="7" customWidth="1"/>
    <col min="4872" max="4872" width="8.7265625" style="7" customWidth="1"/>
    <col min="4873" max="4879" width="11.1796875" style="7" customWidth="1"/>
    <col min="4880" max="4880" width="9.81640625" style="7" bestFit="1" customWidth="1"/>
    <col min="4881" max="4883" width="8.7265625" style="7"/>
    <col min="4884" max="4884" width="9.1796875" style="7" customWidth="1"/>
    <col min="4885" max="4885" width="9.453125" style="7" customWidth="1"/>
    <col min="4886" max="5120" width="8.7265625" style="7"/>
    <col min="5121" max="5121" width="3.26953125" style="7" customWidth="1"/>
    <col min="5122" max="5122" width="47.7265625" style="7" customWidth="1"/>
    <col min="5123" max="5127" width="11.1796875" style="7" customWidth="1"/>
    <col min="5128" max="5128" width="8.7265625" style="7" customWidth="1"/>
    <col min="5129" max="5135" width="11.1796875" style="7" customWidth="1"/>
    <col min="5136" max="5136" width="9.81640625" style="7" bestFit="1" customWidth="1"/>
    <col min="5137" max="5139" width="8.7265625" style="7"/>
    <col min="5140" max="5140" width="9.1796875" style="7" customWidth="1"/>
    <col min="5141" max="5141" width="9.453125" style="7" customWidth="1"/>
    <col min="5142" max="5376" width="8.7265625" style="7"/>
    <col min="5377" max="5377" width="3.26953125" style="7" customWidth="1"/>
    <col min="5378" max="5378" width="47.7265625" style="7" customWidth="1"/>
    <col min="5379" max="5383" width="11.1796875" style="7" customWidth="1"/>
    <col min="5384" max="5384" width="8.7265625" style="7" customWidth="1"/>
    <col min="5385" max="5391" width="11.1796875" style="7" customWidth="1"/>
    <col min="5392" max="5392" width="9.81640625" style="7" bestFit="1" customWidth="1"/>
    <col min="5393" max="5395" width="8.7265625" style="7"/>
    <col min="5396" max="5396" width="9.1796875" style="7" customWidth="1"/>
    <col min="5397" max="5397" width="9.453125" style="7" customWidth="1"/>
    <col min="5398" max="5632" width="8.7265625" style="7"/>
    <col min="5633" max="5633" width="3.26953125" style="7" customWidth="1"/>
    <col min="5634" max="5634" width="47.7265625" style="7" customWidth="1"/>
    <col min="5635" max="5639" width="11.1796875" style="7" customWidth="1"/>
    <col min="5640" max="5640" width="8.7265625" style="7" customWidth="1"/>
    <col min="5641" max="5647" width="11.1796875" style="7" customWidth="1"/>
    <col min="5648" max="5648" width="9.81640625" style="7" bestFit="1" customWidth="1"/>
    <col min="5649" max="5651" width="8.7265625" style="7"/>
    <col min="5652" max="5652" width="9.1796875" style="7" customWidth="1"/>
    <col min="5653" max="5653" width="9.453125" style="7" customWidth="1"/>
    <col min="5654" max="5888" width="8.7265625" style="7"/>
    <col min="5889" max="5889" width="3.26953125" style="7" customWidth="1"/>
    <col min="5890" max="5890" width="47.7265625" style="7" customWidth="1"/>
    <col min="5891" max="5895" width="11.1796875" style="7" customWidth="1"/>
    <col min="5896" max="5896" width="8.7265625" style="7" customWidth="1"/>
    <col min="5897" max="5903" width="11.1796875" style="7" customWidth="1"/>
    <col min="5904" max="5904" width="9.81640625" style="7" bestFit="1" customWidth="1"/>
    <col min="5905" max="5907" width="8.7265625" style="7"/>
    <col min="5908" max="5908" width="9.1796875" style="7" customWidth="1"/>
    <col min="5909" max="5909" width="9.453125" style="7" customWidth="1"/>
    <col min="5910" max="6144" width="8.7265625" style="7"/>
    <col min="6145" max="6145" width="3.26953125" style="7" customWidth="1"/>
    <col min="6146" max="6146" width="47.7265625" style="7" customWidth="1"/>
    <col min="6147" max="6151" width="11.1796875" style="7" customWidth="1"/>
    <col min="6152" max="6152" width="8.7265625" style="7" customWidth="1"/>
    <col min="6153" max="6159" width="11.1796875" style="7" customWidth="1"/>
    <col min="6160" max="6160" width="9.81640625" style="7" bestFit="1" customWidth="1"/>
    <col min="6161" max="6163" width="8.7265625" style="7"/>
    <col min="6164" max="6164" width="9.1796875" style="7" customWidth="1"/>
    <col min="6165" max="6165" width="9.453125" style="7" customWidth="1"/>
    <col min="6166" max="6400" width="8.7265625" style="7"/>
    <col min="6401" max="6401" width="3.26953125" style="7" customWidth="1"/>
    <col min="6402" max="6402" width="47.7265625" style="7" customWidth="1"/>
    <col min="6403" max="6407" width="11.1796875" style="7" customWidth="1"/>
    <col min="6408" max="6408" width="8.7265625" style="7" customWidth="1"/>
    <col min="6409" max="6415" width="11.1796875" style="7" customWidth="1"/>
    <col min="6416" max="6416" width="9.81640625" style="7" bestFit="1" customWidth="1"/>
    <col min="6417" max="6419" width="8.7265625" style="7"/>
    <col min="6420" max="6420" width="9.1796875" style="7" customWidth="1"/>
    <col min="6421" max="6421" width="9.453125" style="7" customWidth="1"/>
    <col min="6422" max="6656" width="8.7265625" style="7"/>
    <col min="6657" max="6657" width="3.26953125" style="7" customWidth="1"/>
    <col min="6658" max="6658" width="47.7265625" style="7" customWidth="1"/>
    <col min="6659" max="6663" width="11.1796875" style="7" customWidth="1"/>
    <col min="6664" max="6664" width="8.7265625" style="7" customWidth="1"/>
    <col min="6665" max="6671" width="11.1796875" style="7" customWidth="1"/>
    <col min="6672" max="6672" width="9.81640625" style="7" bestFit="1" customWidth="1"/>
    <col min="6673" max="6675" width="8.7265625" style="7"/>
    <col min="6676" max="6676" width="9.1796875" style="7" customWidth="1"/>
    <col min="6677" max="6677" width="9.453125" style="7" customWidth="1"/>
    <col min="6678" max="6912" width="8.7265625" style="7"/>
    <col min="6913" max="6913" width="3.26953125" style="7" customWidth="1"/>
    <col min="6914" max="6914" width="47.7265625" style="7" customWidth="1"/>
    <col min="6915" max="6919" width="11.1796875" style="7" customWidth="1"/>
    <col min="6920" max="6920" width="8.7265625" style="7" customWidth="1"/>
    <col min="6921" max="6927" width="11.1796875" style="7" customWidth="1"/>
    <col min="6928" max="6928" width="9.81640625" style="7" bestFit="1" customWidth="1"/>
    <col min="6929" max="6931" width="8.7265625" style="7"/>
    <col min="6932" max="6932" width="9.1796875" style="7" customWidth="1"/>
    <col min="6933" max="6933" width="9.453125" style="7" customWidth="1"/>
    <col min="6934" max="7168" width="8.7265625" style="7"/>
    <col min="7169" max="7169" width="3.26953125" style="7" customWidth="1"/>
    <col min="7170" max="7170" width="47.7265625" style="7" customWidth="1"/>
    <col min="7171" max="7175" width="11.1796875" style="7" customWidth="1"/>
    <col min="7176" max="7176" width="8.7265625" style="7" customWidth="1"/>
    <col min="7177" max="7183" width="11.1796875" style="7" customWidth="1"/>
    <col min="7184" max="7184" width="9.81640625" style="7" bestFit="1" customWidth="1"/>
    <col min="7185" max="7187" width="8.7265625" style="7"/>
    <col min="7188" max="7188" width="9.1796875" style="7" customWidth="1"/>
    <col min="7189" max="7189" width="9.453125" style="7" customWidth="1"/>
    <col min="7190" max="7424" width="8.7265625" style="7"/>
    <col min="7425" max="7425" width="3.26953125" style="7" customWidth="1"/>
    <col min="7426" max="7426" width="47.7265625" style="7" customWidth="1"/>
    <col min="7427" max="7431" width="11.1796875" style="7" customWidth="1"/>
    <col min="7432" max="7432" width="8.7265625" style="7" customWidth="1"/>
    <col min="7433" max="7439" width="11.1796875" style="7" customWidth="1"/>
    <col min="7440" max="7440" width="9.81640625" style="7" bestFit="1" customWidth="1"/>
    <col min="7441" max="7443" width="8.7265625" style="7"/>
    <col min="7444" max="7444" width="9.1796875" style="7" customWidth="1"/>
    <col min="7445" max="7445" width="9.453125" style="7" customWidth="1"/>
    <col min="7446" max="7680" width="8.7265625" style="7"/>
    <col min="7681" max="7681" width="3.26953125" style="7" customWidth="1"/>
    <col min="7682" max="7682" width="47.7265625" style="7" customWidth="1"/>
    <col min="7683" max="7687" width="11.1796875" style="7" customWidth="1"/>
    <col min="7688" max="7688" width="8.7265625" style="7" customWidth="1"/>
    <col min="7689" max="7695" width="11.1796875" style="7" customWidth="1"/>
    <col min="7696" max="7696" width="9.81640625" style="7" bestFit="1" customWidth="1"/>
    <col min="7697" max="7699" width="8.7265625" style="7"/>
    <col min="7700" max="7700" width="9.1796875" style="7" customWidth="1"/>
    <col min="7701" max="7701" width="9.453125" style="7" customWidth="1"/>
    <col min="7702" max="7936" width="8.7265625" style="7"/>
    <col min="7937" max="7937" width="3.26953125" style="7" customWidth="1"/>
    <col min="7938" max="7938" width="47.7265625" style="7" customWidth="1"/>
    <col min="7939" max="7943" width="11.1796875" style="7" customWidth="1"/>
    <col min="7944" max="7944" width="8.7265625" style="7" customWidth="1"/>
    <col min="7945" max="7951" width="11.1796875" style="7" customWidth="1"/>
    <col min="7952" max="7952" width="9.81640625" style="7" bestFit="1" customWidth="1"/>
    <col min="7953" max="7955" width="8.7265625" style="7"/>
    <col min="7956" max="7956" width="9.1796875" style="7" customWidth="1"/>
    <col min="7957" max="7957" width="9.453125" style="7" customWidth="1"/>
    <col min="7958" max="8192" width="8.7265625" style="7"/>
    <col min="8193" max="8193" width="3.26953125" style="7" customWidth="1"/>
    <col min="8194" max="8194" width="47.7265625" style="7" customWidth="1"/>
    <col min="8195" max="8199" width="11.1796875" style="7" customWidth="1"/>
    <col min="8200" max="8200" width="8.7265625" style="7" customWidth="1"/>
    <col min="8201" max="8207" width="11.1796875" style="7" customWidth="1"/>
    <col min="8208" max="8208" width="9.81640625" style="7" bestFit="1" customWidth="1"/>
    <col min="8209" max="8211" width="8.7265625" style="7"/>
    <col min="8212" max="8212" width="9.1796875" style="7" customWidth="1"/>
    <col min="8213" max="8213" width="9.453125" style="7" customWidth="1"/>
    <col min="8214" max="8448" width="8.7265625" style="7"/>
    <col min="8449" max="8449" width="3.26953125" style="7" customWidth="1"/>
    <col min="8450" max="8450" width="47.7265625" style="7" customWidth="1"/>
    <col min="8451" max="8455" width="11.1796875" style="7" customWidth="1"/>
    <col min="8456" max="8456" width="8.7265625" style="7" customWidth="1"/>
    <col min="8457" max="8463" width="11.1796875" style="7" customWidth="1"/>
    <col min="8464" max="8464" width="9.81640625" style="7" bestFit="1" customWidth="1"/>
    <col min="8465" max="8467" width="8.7265625" style="7"/>
    <col min="8468" max="8468" width="9.1796875" style="7" customWidth="1"/>
    <col min="8469" max="8469" width="9.453125" style="7" customWidth="1"/>
    <col min="8470" max="8704" width="8.7265625" style="7"/>
    <col min="8705" max="8705" width="3.26953125" style="7" customWidth="1"/>
    <col min="8706" max="8706" width="47.7265625" style="7" customWidth="1"/>
    <col min="8707" max="8711" width="11.1796875" style="7" customWidth="1"/>
    <col min="8712" max="8712" width="8.7265625" style="7" customWidth="1"/>
    <col min="8713" max="8719" width="11.1796875" style="7" customWidth="1"/>
    <col min="8720" max="8720" width="9.81640625" style="7" bestFit="1" customWidth="1"/>
    <col min="8721" max="8723" width="8.7265625" style="7"/>
    <col min="8724" max="8724" width="9.1796875" style="7" customWidth="1"/>
    <col min="8725" max="8725" width="9.453125" style="7" customWidth="1"/>
    <col min="8726" max="8960" width="8.7265625" style="7"/>
    <col min="8961" max="8961" width="3.26953125" style="7" customWidth="1"/>
    <col min="8962" max="8962" width="47.7265625" style="7" customWidth="1"/>
    <col min="8963" max="8967" width="11.1796875" style="7" customWidth="1"/>
    <col min="8968" max="8968" width="8.7265625" style="7" customWidth="1"/>
    <col min="8969" max="8975" width="11.1796875" style="7" customWidth="1"/>
    <col min="8976" max="8976" width="9.81640625" style="7" bestFit="1" customWidth="1"/>
    <col min="8977" max="8979" width="8.7265625" style="7"/>
    <col min="8980" max="8980" width="9.1796875" style="7" customWidth="1"/>
    <col min="8981" max="8981" width="9.453125" style="7" customWidth="1"/>
    <col min="8982" max="9216" width="8.7265625" style="7"/>
    <col min="9217" max="9217" width="3.26953125" style="7" customWidth="1"/>
    <col min="9218" max="9218" width="47.7265625" style="7" customWidth="1"/>
    <col min="9219" max="9223" width="11.1796875" style="7" customWidth="1"/>
    <col min="9224" max="9224" width="8.7265625" style="7" customWidth="1"/>
    <col min="9225" max="9231" width="11.1796875" style="7" customWidth="1"/>
    <col min="9232" max="9232" width="9.81640625" style="7" bestFit="1" customWidth="1"/>
    <col min="9233" max="9235" width="8.7265625" style="7"/>
    <col min="9236" max="9236" width="9.1796875" style="7" customWidth="1"/>
    <col min="9237" max="9237" width="9.453125" style="7" customWidth="1"/>
    <col min="9238" max="9472" width="8.7265625" style="7"/>
    <col min="9473" max="9473" width="3.26953125" style="7" customWidth="1"/>
    <col min="9474" max="9474" width="47.7265625" style="7" customWidth="1"/>
    <col min="9475" max="9479" width="11.1796875" style="7" customWidth="1"/>
    <col min="9480" max="9480" width="8.7265625" style="7" customWidth="1"/>
    <col min="9481" max="9487" width="11.1796875" style="7" customWidth="1"/>
    <col min="9488" max="9488" width="9.81640625" style="7" bestFit="1" customWidth="1"/>
    <col min="9489" max="9491" width="8.7265625" style="7"/>
    <col min="9492" max="9492" width="9.1796875" style="7" customWidth="1"/>
    <col min="9493" max="9493" width="9.453125" style="7" customWidth="1"/>
    <col min="9494" max="9728" width="8.7265625" style="7"/>
    <col min="9729" max="9729" width="3.26953125" style="7" customWidth="1"/>
    <col min="9730" max="9730" width="47.7265625" style="7" customWidth="1"/>
    <col min="9731" max="9735" width="11.1796875" style="7" customWidth="1"/>
    <col min="9736" max="9736" width="8.7265625" style="7" customWidth="1"/>
    <col min="9737" max="9743" width="11.1796875" style="7" customWidth="1"/>
    <col min="9744" max="9744" width="9.81640625" style="7" bestFit="1" customWidth="1"/>
    <col min="9745" max="9747" width="8.7265625" style="7"/>
    <col min="9748" max="9748" width="9.1796875" style="7" customWidth="1"/>
    <col min="9749" max="9749" width="9.453125" style="7" customWidth="1"/>
    <col min="9750" max="9984" width="8.7265625" style="7"/>
    <col min="9985" max="9985" width="3.26953125" style="7" customWidth="1"/>
    <col min="9986" max="9986" width="47.7265625" style="7" customWidth="1"/>
    <col min="9987" max="9991" width="11.1796875" style="7" customWidth="1"/>
    <col min="9992" max="9992" width="8.7265625" style="7" customWidth="1"/>
    <col min="9993" max="9999" width="11.1796875" style="7" customWidth="1"/>
    <col min="10000" max="10000" width="9.81640625" style="7" bestFit="1" customWidth="1"/>
    <col min="10001" max="10003" width="8.7265625" style="7"/>
    <col min="10004" max="10004" width="9.1796875" style="7" customWidth="1"/>
    <col min="10005" max="10005" width="9.453125" style="7" customWidth="1"/>
    <col min="10006" max="10240" width="8.7265625" style="7"/>
    <col min="10241" max="10241" width="3.26953125" style="7" customWidth="1"/>
    <col min="10242" max="10242" width="47.7265625" style="7" customWidth="1"/>
    <col min="10243" max="10247" width="11.1796875" style="7" customWidth="1"/>
    <col min="10248" max="10248" width="8.7265625" style="7" customWidth="1"/>
    <col min="10249" max="10255" width="11.1796875" style="7" customWidth="1"/>
    <col min="10256" max="10256" width="9.81640625" style="7" bestFit="1" customWidth="1"/>
    <col min="10257" max="10259" width="8.7265625" style="7"/>
    <col min="10260" max="10260" width="9.1796875" style="7" customWidth="1"/>
    <col min="10261" max="10261" width="9.453125" style="7" customWidth="1"/>
    <col min="10262" max="10496" width="8.7265625" style="7"/>
    <col min="10497" max="10497" width="3.26953125" style="7" customWidth="1"/>
    <col min="10498" max="10498" width="47.7265625" style="7" customWidth="1"/>
    <col min="10499" max="10503" width="11.1796875" style="7" customWidth="1"/>
    <col min="10504" max="10504" width="8.7265625" style="7" customWidth="1"/>
    <col min="10505" max="10511" width="11.1796875" style="7" customWidth="1"/>
    <col min="10512" max="10512" width="9.81640625" style="7" bestFit="1" customWidth="1"/>
    <col min="10513" max="10515" width="8.7265625" style="7"/>
    <col min="10516" max="10516" width="9.1796875" style="7" customWidth="1"/>
    <col min="10517" max="10517" width="9.453125" style="7" customWidth="1"/>
    <col min="10518" max="10752" width="8.7265625" style="7"/>
    <col min="10753" max="10753" width="3.26953125" style="7" customWidth="1"/>
    <col min="10754" max="10754" width="47.7265625" style="7" customWidth="1"/>
    <col min="10755" max="10759" width="11.1796875" style="7" customWidth="1"/>
    <col min="10760" max="10760" width="8.7265625" style="7" customWidth="1"/>
    <col min="10761" max="10767" width="11.1796875" style="7" customWidth="1"/>
    <col min="10768" max="10768" width="9.81640625" style="7" bestFit="1" customWidth="1"/>
    <col min="10769" max="10771" width="8.7265625" style="7"/>
    <col min="10772" max="10772" width="9.1796875" style="7" customWidth="1"/>
    <col min="10773" max="10773" width="9.453125" style="7" customWidth="1"/>
    <col min="10774" max="11008" width="8.7265625" style="7"/>
    <col min="11009" max="11009" width="3.26953125" style="7" customWidth="1"/>
    <col min="11010" max="11010" width="47.7265625" style="7" customWidth="1"/>
    <col min="11011" max="11015" width="11.1796875" style="7" customWidth="1"/>
    <col min="11016" max="11016" width="8.7265625" style="7" customWidth="1"/>
    <col min="11017" max="11023" width="11.1796875" style="7" customWidth="1"/>
    <col min="11024" max="11024" width="9.81640625" style="7" bestFit="1" customWidth="1"/>
    <col min="11025" max="11027" width="8.7265625" style="7"/>
    <col min="11028" max="11028" width="9.1796875" style="7" customWidth="1"/>
    <col min="11029" max="11029" width="9.453125" style="7" customWidth="1"/>
    <col min="11030" max="11264" width="8.7265625" style="7"/>
    <col min="11265" max="11265" width="3.26953125" style="7" customWidth="1"/>
    <col min="11266" max="11266" width="47.7265625" style="7" customWidth="1"/>
    <col min="11267" max="11271" width="11.1796875" style="7" customWidth="1"/>
    <col min="11272" max="11272" width="8.7265625" style="7" customWidth="1"/>
    <col min="11273" max="11279" width="11.1796875" style="7" customWidth="1"/>
    <col min="11280" max="11280" width="9.81640625" style="7" bestFit="1" customWidth="1"/>
    <col min="11281" max="11283" width="8.7265625" style="7"/>
    <col min="11284" max="11284" width="9.1796875" style="7" customWidth="1"/>
    <col min="11285" max="11285" width="9.453125" style="7" customWidth="1"/>
    <col min="11286" max="11520" width="8.7265625" style="7"/>
    <col min="11521" max="11521" width="3.26953125" style="7" customWidth="1"/>
    <col min="11522" max="11522" width="47.7265625" style="7" customWidth="1"/>
    <col min="11523" max="11527" width="11.1796875" style="7" customWidth="1"/>
    <col min="11528" max="11528" width="8.7265625" style="7" customWidth="1"/>
    <col min="11529" max="11535" width="11.1796875" style="7" customWidth="1"/>
    <col min="11536" max="11536" width="9.81640625" style="7" bestFit="1" customWidth="1"/>
    <col min="11537" max="11539" width="8.7265625" style="7"/>
    <col min="11540" max="11540" width="9.1796875" style="7" customWidth="1"/>
    <col min="11541" max="11541" width="9.453125" style="7" customWidth="1"/>
    <col min="11542" max="11776" width="8.7265625" style="7"/>
    <col min="11777" max="11777" width="3.26953125" style="7" customWidth="1"/>
    <col min="11778" max="11778" width="47.7265625" style="7" customWidth="1"/>
    <col min="11779" max="11783" width="11.1796875" style="7" customWidth="1"/>
    <col min="11784" max="11784" width="8.7265625" style="7" customWidth="1"/>
    <col min="11785" max="11791" width="11.1796875" style="7" customWidth="1"/>
    <col min="11792" max="11792" width="9.81640625" style="7" bestFit="1" customWidth="1"/>
    <col min="11793" max="11795" width="8.7265625" style="7"/>
    <col min="11796" max="11796" width="9.1796875" style="7" customWidth="1"/>
    <col min="11797" max="11797" width="9.453125" style="7" customWidth="1"/>
    <col min="11798" max="12032" width="8.7265625" style="7"/>
    <col min="12033" max="12033" width="3.26953125" style="7" customWidth="1"/>
    <col min="12034" max="12034" width="47.7265625" style="7" customWidth="1"/>
    <col min="12035" max="12039" width="11.1796875" style="7" customWidth="1"/>
    <col min="12040" max="12040" width="8.7265625" style="7" customWidth="1"/>
    <col min="12041" max="12047" width="11.1796875" style="7" customWidth="1"/>
    <col min="12048" max="12048" width="9.81640625" style="7" bestFit="1" customWidth="1"/>
    <col min="12049" max="12051" width="8.7265625" style="7"/>
    <col min="12052" max="12052" width="9.1796875" style="7" customWidth="1"/>
    <col min="12053" max="12053" width="9.453125" style="7" customWidth="1"/>
    <col min="12054" max="12288" width="8.7265625" style="7"/>
    <col min="12289" max="12289" width="3.26953125" style="7" customWidth="1"/>
    <col min="12290" max="12290" width="47.7265625" style="7" customWidth="1"/>
    <col min="12291" max="12295" width="11.1796875" style="7" customWidth="1"/>
    <col min="12296" max="12296" width="8.7265625" style="7" customWidth="1"/>
    <col min="12297" max="12303" width="11.1796875" style="7" customWidth="1"/>
    <col min="12304" max="12304" width="9.81640625" style="7" bestFit="1" customWidth="1"/>
    <col min="12305" max="12307" width="8.7265625" style="7"/>
    <col min="12308" max="12308" width="9.1796875" style="7" customWidth="1"/>
    <col min="12309" max="12309" width="9.453125" style="7" customWidth="1"/>
    <col min="12310" max="12544" width="8.7265625" style="7"/>
    <col min="12545" max="12545" width="3.26953125" style="7" customWidth="1"/>
    <col min="12546" max="12546" width="47.7265625" style="7" customWidth="1"/>
    <col min="12547" max="12551" width="11.1796875" style="7" customWidth="1"/>
    <col min="12552" max="12552" width="8.7265625" style="7" customWidth="1"/>
    <col min="12553" max="12559" width="11.1796875" style="7" customWidth="1"/>
    <col min="12560" max="12560" width="9.81640625" style="7" bestFit="1" customWidth="1"/>
    <col min="12561" max="12563" width="8.7265625" style="7"/>
    <col min="12564" max="12564" width="9.1796875" style="7" customWidth="1"/>
    <col min="12565" max="12565" width="9.453125" style="7" customWidth="1"/>
    <col min="12566" max="12800" width="8.7265625" style="7"/>
    <col min="12801" max="12801" width="3.26953125" style="7" customWidth="1"/>
    <col min="12802" max="12802" width="47.7265625" style="7" customWidth="1"/>
    <col min="12803" max="12807" width="11.1796875" style="7" customWidth="1"/>
    <col min="12808" max="12808" width="8.7265625" style="7" customWidth="1"/>
    <col min="12809" max="12815" width="11.1796875" style="7" customWidth="1"/>
    <col min="12816" max="12816" width="9.81640625" style="7" bestFit="1" customWidth="1"/>
    <col min="12817" max="12819" width="8.7265625" style="7"/>
    <col min="12820" max="12820" width="9.1796875" style="7" customWidth="1"/>
    <col min="12821" max="12821" width="9.453125" style="7" customWidth="1"/>
    <col min="12822" max="13056" width="8.7265625" style="7"/>
    <col min="13057" max="13057" width="3.26953125" style="7" customWidth="1"/>
    <col min="13058" max="13058" width="47.7265625" style="7" customWidth="1"/>
    <col min="13059" max="13063" width="11.1796875" style="7" customWidth="1"/>
    <col min="13064" max="13064" width="8.7265625" style="7" customWidth="1"/>
    <col min="13065" max="13071" width="11.1796875" style="7" customWidth="1"/>
    <col min="13072" max="13072" width="9.81640625" style="7" bestFit="1" customWidth="1"/>
    <col min="13073" max="13075" width="8.7265625" style="7"/>
    <col min="13076" max="13076" width="9.1796875" style="7" customWidth="1"/>
    <col min="13077" max="13077" width="9.453125" style="7" customWidth="1"/>
    <col min="13078" max="13312" width="8.7265625" style="7"/>
    <col min="13313" max="13313" width="3.26953125" style="7" customWidth="1"/>
    <col min="13314" max="13314" width="47.7265625" style="7" customWidth="1"/>
    <col min="13315" max="13319" width="11.1796875" style="7" customWidth="1"/>
    <col min="13320" max="13320" width="8.7265625" style="7" customWidth="1"/>
    <col min="13321" max="13327" width="11.1796875" style="7" customWidth="1"/>
    <col min="13328" max="13328" width="9.81640625" style="7" bestFit="1" customWidth="1"/>
    <col min="13329" max="13331" width="8.7265625" style="7"/>
    <col min="13332" max="13332" width="9.1796875" style="7" customWidth="1"/>
    <col min="13333" max="13333" width="9.453125" style="7" customWidth="1"/>
    <col min="13334" max="13568" width="8.7265625" style="7"/>
    <col min="13569" max="13569" width="3.26953125" style="7" customWidth="1"/>
    <col min="13570" max="13570" width="47.7265625" style="7" customWidth="1"/>
    <col min="13571" max="13575" width="11.1796875" style="7" customWidth="1"/>
    <col min="13576" max="13576" width="8.7265625" style="7" customWidth="1"/>
    <col min="13577" max="13583" width="11.1796875" style="7" customWidth="1"/>
    <col min="13584" max="13584" width="9.81640625" style="7" bestFit="1" customWidth="1"/>
    <col min="13585" max="13587" width="8.7265625" style="7"/>
    <col min="13588" max="13588" width="9.1796875" style="7" customWidth="1"/>
    <col min="13589" max="13589" width="9.453125" style="7" customWidth="1"/>
    <col min="13590" max="13824" width="8.7265625" style="7"/>
    <col min="13825" max="13825" width="3.26953125" style="7" customWidth="1"/>
    <col min="13826" max="13826" width="47.7265625" style="7" customWidth="1"/>
    <col min="13827" max="13831" width="11.1796875" style="7" customWidth="1"/>
    <col min="13832" max="13832" width="8.7265625" style="7" customWidth="1"/>
    <col min="13833" max="13839" width="11.1796875" style="7" customWidth="1"/>
    <col min="13840" max="13840" width="9.81640625" style="7" bestFit="1" customWidth="1"/>
    <col min="13841" max="13843" width="8.7265625" style="7"/>
    <col min="13844" max="13844" width="9.1796875" style="7" customWidth="1"/>
    <col min="13845" max="13845" width="9.453125" style="7" customWidth="1"/>
    <col min="13846" max="14080" width="8.7265625" style="7"/>
    <col min="14081" max="14081" width="3.26953125" style="7" customWidth="1"/>
    <col min="14082" max="14082" width="47.7265625" style="7" customWidth="1"/>
    <col min="14083" max="14087" width="11.1796875" style="7" customWidth="1"/>
    <col min="14088" max="14088" width="8.7265625" style="7" customWidth="1"/>
    <col min="14089" max="14095" width="11.1796875" style="7" customWidth="1"/>
    <col min="14096" max="14096" width="9.81640625" style="7" bestFit="1" customWidth="1"/>
    <col min="14097" max="14099" width="8.7265625" style="7"/>
    <col min="14100" max="14100" width="9.1796875" style="7" customWidth="1"/>
    <col min="14101" max="14101" width="9.453125" style="7" customWidth="1"/>
    <col min="14102" max="14336" width="8.7265625" style="7"/>
    <col min="14337" max="14337" width="3.26953125" style="7" customWidth="1"/>
    <col min="14338" max="14338" width="47.7265625" style="7" customWidth="1"/>
    <col min="14339" max="14343" width="11.1796875" style="7" customWidth="1"/>
    <col min="14344" max="14344" width="8.7265625" style="7" customWidth="1"/>
    <col min="14345" max="14351" width="11.1796875" style="7" customWidth="1"/>
    <col min="14352" max="14352" width="9.81640625" style="7" bestFit="1" customWidth="1"/>
    <col min="14353" max="14355" width="8.7265625" style="7"/>
    <col min="14356" max="14356" width="9.1796875" style="7" customWidth="1"/>
    <col min="14357" max="14357" width="9.453125" style="7" customWidth="1"/>
    <col min="14358" max="14592" width="8.7265625" style="7"/>
    <col min="14593" max="14593" width="3.26953125" style="7" customWidth="1"/>
    <col min="14594" max="14594" width="47.7265625" style="7" customWidth="1"/>
    <col min="14595" max="14599" width="11.1796875" style="7" customWidth="1"/>
    <col min="14600" max="14600" width="8.7265625" style="7" customWidth="1"/>
    <col min="14601" max="14607" width="11.1796875" style="7" customWidth="1"/>
    <col min="14608" max="14608" width="9.81640625" style="7" bestFit="1" customWidth="1"/>
    <col min="14609" max="14611" width="8.7265625" style="7"/>
    <col min="14612" max="14612" width="9.1796875" style="7" customWidth="1"/>
    <col min="14613" max="14613" width="9.453125" style="7" customWidth="1"/>
    <col min="14614" max="14848" width="8.7265625" style="7"/>
    <col min="14849" max="14849" width="3.26953125" style="7" customWidth="1"/>
    <col min="14850" max="14850" width="47.7265625" style="7" customWidth="1"/>
    <col min="14851" max="14855" width="11.1796875" style="7" customWidth="1"/>
    <col min="14856" max="14856" width="8.7265625" style="7" customWidth="1"/>
    <col min="14857" max="14863" width="11.1796875" style="7" customWidth="1"/>
    <col min="14864" max="14864" width="9.81640625" style="7" bestFit="1" customWidth="1"/>
    <col min="14865" max="14867" width="8.7265625" style="7"/>
    <col min="14868" max="14868" width="9.1796875" style="7" customWidth="1"/>
    <col min="14869" max="14869" width="9.453125" style="7" customWidth="1"/>
    <col min="14870" max="15104" width="8.7265625" style="7"/>
    <col min="15105" max="15105" width="3.26953125" style="7" customWidth="1"/>
    <col min="15106" max="15106" width="47.7265625" style="7" customWidth="1"/>
    <col min="15107" max="15111" width="11.1796875" style="7" customWidth="1"/>
    <col min="15112" max="15112" width="8.7265625" style="7" customWidth="1"/>
    <col min="15113" max="15119" width="11.1796875" style="7" customWidth="1"/>
    <col min="15120" max="15120" width="9.81640625" style="7" bestFit="1" customWidth="1"/>
    <col min="15121" max="15123" width="8.7265625" style="7"/>
    <col min="15124" max="15124" width="9.1796875" style="7" customWidth="1"/>
    <col min="15125" max="15125" width="9.453125" style="7" customWidth="1"/>
    <col min="15126" max="15360" width="8.7265625" style="7"/>
    <col min="15361" max="15361" width="3.26953125" style="7" customWidth="1"/>
    <col min="15362" max="15362" width="47.7265625" style="7" customWidth="1"/>
    <col min="15363" max="15367" width="11.1796875" style="7" customWidth="1"/>
    <col min="15368" max="15368" width="8.7265625" style="7" customWidth="1"/>
    <col min="15369" max="15375" width="11.1796875" style="7" customWidth="1"/>
    <col min="15376" max="15376" width="9.81640625" style="7" bestFit="1" customWidth="1"/>
    <col min="15377" max="15379" width="8.7265625" style="7"/>
    <col min="15380" max="15380" width="9.1796875" style="7" customWidth="1"/>
    <col min="15381" max="15381" width="9.453125" style="7" customWidth="1"/>
    <col min="15382" max="15616" width="8.7265625" style="7"/>
    <col min="15617" max="15617" width="3.26953125" style="7" customWidth="1"/>
    <col min="15618" max="15618" width="47.7265625" style="7" customWidth="1"/>
    <col min="15619" max="15623" width="11.1796875" style="7" customWidth="1"/>
    <col min="15624" max="15624" width="8.7265625" style="7" customWidth="1"/>
    <col min="15625" max="15631" width="11.1796875" style="7" customWidth="1"/>
    <col min="15632" max="15632" width="9.81640625" style="7" bestFit="1" customWidth="1"/>
    <col min="15633" max="15635" width="8.7265625" style="7"/>
    <col min="15636" max="15636" width="9.1796875" style="7" customWidth="1"/>
    <col min="15637" max="15637" width="9.453125" style="7" customWidth="1"/>
    <col min="15638" max="15872" width="8.7265625" style="7"/>
    <col min="15873" max="15873" width="3.26953125" style="7" customWidth="1"/>
    <col min="15874" max="15874" width="47.7265625" style="7" customWidth="1"/>
    <col min="15875" max="15879" width="11.1796875" style="7" customWidth="1"/>
    <col min="15880" max="15880" width="8.7265625" style="7" customWidth="1"/>
    <col min="15881" max="15887" width="11.1796875" style="7" customWidth="1"/>
    <col min="15888" max="15888" width="9.81640625" style="7" bestFit="1" customWidth="1"/>
    <col min="15889" max="15891" width="8.7265625" style="7"/>
    <col min="15892" max="15892" width="9.1796875" style="7" customWidth="1"/>
    <col min="15893" max="15893" width="9.453125" style="7" customWidth="1"/>
    <col min="15894" max="16128" width="8.7265625" style="7"/>
    <col min="16129" max="16129" width="3.26953125" style="7" customWidth="1"/>
    <col min="16130" max="16130" width="47.7265625" style="7" customWidth="1"/>
    <col min="16131" max="16135" width="11.1796875" style="7" customWidth="1"/>
    <col min="16136" max="16136" width="8.7265625" style="7" customWidth="1"/>
    <col min="16137" max="16143" width="11.1796875" style="7" customWidth="1"/>
    <col min="16144" max="16144" width="9.81640625" style="7" bestFit="1" customWidth="1"/>
    <col min="16145" max="16147" width="8.7265625" style="7"/>
    <col min="16148" max="16148" width="9.1796875" style="7" customWidth="1"/>
    <col min="16149" max="16149" width="9.453125" style="7" customWidth="1"/>
    <col min="16150" max="16384" width="8.7265625" style="7"/>
  </cols>
  <sheetData>
    <row r="1" spans="1:28" ht="52.4" customHeight="1" x14ac:dyDescent="0.35"/>
    <row r="2" spans="1:28" x14ac:dyDescent="0.35">
      <c r="B2" s="7"/>
    </row>
    <row r="5" spans="1:28" ht="18" x14ac:dyDescent="0.4">
      <c r="A5" s="86" t="s">
        <v>703</v>
      </c>
    </row>
    <row r="6" spans="1:28" x14ac:dyDescent="0.35">
      <c r="A6" s="87"/>
      <c r="F6" s="63"/>
      <c r="G6" s="63"/>
      <c r="H6" s="63"/>
      <c r="I6" s="63"/>
      <c r="P6" s="63"/>
      <c r="Q6" s="63"/>
      <c r="R6" s="63"/>
      <c r="S6" s="63"/>
      <c r="V6" s="88"/>
    </row>
    <row r="7" spans="1:28" ht="15.5" x14ac:dyDescent="0.35">
      <c r="A7" s="89" t="s">
        <v>27</v>
      </c>
      <c r="F7" s="63"/>
      <c r="G7" s="63"/>
      <c r="H7" s="63"/>
      <c r="I7" s="63"/>
    </row>
    <row r="8" spans="1:28" ht="15.5" x14ac:dyDescent="0.35">
      <c r="A8" s="89" t="s">
        <v>755</v>
      </c>
    </row>
    <row r="9" spans="1:28" ht="15.5" x14ac:dyDescent="0.35">
      <c r="C9" s="90"/>
      <c r="D9" s="90"/>
      <c r="E9" s="90"/>
      <c r="F9" s="91"/>
      <c r="G9" s="91"/>
      <c r="H9" s="91"/>
      <c r="I9" s="91"/>
    </row>
    <row r="11" spans="1:28" x14ac:dyDescent="0.35">
      <c r="C11" s="92">
        <v>1990</v>
      </c>
      <c r="D11" s="92">
        <v>1991</v>
      </c>
      <c r="E11" s="92">
        <v>1992</v>
      </c>
      <c r="F11" s="92">
        <v>1993</v>
      </c>
      <c r="G11" s="92">
        <v>1994</v>
      </c>
      <c r="H11" s="92">
        <v>1995</v>
      </c>
      <c r="I11" s="92">
        <v>1996</v>
      </c>
      <c r="J11" s="92">
        <v>1997</v>
      </c>
      <c r="K11" s="92">
        <v>1998</v>
      </c>
      <c r="L11" s="92">
        <v>1999</v>
      </c>
      <c r="M11" s="92">
        <v>2000</v>
      </c>
      <c r="N11" s="92">
        <v>2001</v>
      </c>
      <c r="O11" s="92">
        <v>2002</v>
      </c>
      <c r="P11" s="92">
        <v>2003</v>
      </c>
      <c r="Q11" s="92">
        <v>2004</v>
      </c>
      <c r="R11" s="92">
        <v>2005</v>
      </c>
      <c r="S11" s="92">
        <v>2006</v>
      </c>
      <c r="T11" s="93">
        <v>2007</v>
      </c>
      <c r="U11" s="93">
        <v>2008</v>
      </c>
      <c r="V11" s="93">
        <v>2009</v>
      </c>
      <c r="W11" s="93">
        <v>2010</v>
      </c>
      <c r="X11" s="93">
        <v>2011</v>
      </c>
      <c r="Y11" s="93">
        <v>2012</v>
      </c>
      <c r="Z11" s="93">
        <v>2013</v>
      </c>
      <c r="AA11" s="93">
        <v>2014</v>
      </c>
      <c r="AB11" s="93">
        <v>2015</v>
      </c>
    </row>
    <row r="12" spans="1:28" x14ac:dyDescent="0.35">
      <c r="C12" s="85"/>
      <c r="D12" s="85"/>
      <c r="E12" s="85"/>
      <c r="F12" s="85"/>
      <c r="G12" s="85"/>
      <c r="H12" s="85"/>
      <c r="I12" s="85"/>
      <c r="J12" s="85"/>
      <c r="K12" s="85"/>
      <c r="L12" s="85"/>
      <c r="M12" s="85"/>
      <c r="N12" s="85"/>
      <c r="O12" s="85"/>
      <c r="P12" s="85"/>
      <c r="U12" s="3"/>
      <c r="V12" s="3"/>
      <c r="W12" s="3"/>
      <c r="X12" s="3"/>
      <c r="Y12" s="3"/>
      <c r="Z12" s="3"/>
      <c r="AA12" s="3"/>
      <c r="AB12" s="3"/>
    </row>
    <row r="13" spans="1:28" x14ac:dyDescent="0.35">
      <c r="A13" s="87"/>
      <c r="B13" s="94" t="s">
        <v>756</v>
      </c>
      <c r="C13" s="118">
        <v>745.56367999999998</v>
      </c>
      <c r="D13" s="118">
        <v>765.93200000000002</v>
      </c>
      <c r="E13" s="118">
        <v>785.15107999999896</v>
      </c>
      <c r="F13" s="118">
        <v>815.96432000000004</v>
      </c>
      <c r="G13" s="118">
        <v>806.902639999999</v>
      </c>
      <c r="H13" s="118">
        <v>840.38336000000004</v>
      </c>
      <c r="I13" s="118">
        <v>837.25103999999999</v>
      </c>
      <c r="J13" s="118">
        <v>863.58432000000005</v>
      </c>
      <c r="K13" s="118">
        <v>810.36403999999902</v>
      </c>
      <c r="L13" s="118">
        <v>849.07695999999896</v>
      </c>
      <c r="M13" s="118">
        <v>931.88995999999895</v>
      </c>
      <c r="N13" s="118">
        <v>913.68384000000003</v>
      </c>
      <c r="O13" s="118">
        <v>970.66019999999901</v>
      </c>
      <c r="P13" s="118">
        <v>1001.57276</v>
      </c>
      <c r="Q13" s="118">
        <v>981.27804000000003</v>
      </c>
      <c r="R13" s="118">
        <v>951.65300000000002</v>
      </c>
      <c r="S13" s="118">
        <v>897.42899999999997</v>
      </c>
      <c r="T13" s="119">
        <v>943.84100000000001</v>
      </c>
      <c r="U13" s="119">
        <v>949.72199999999998</v>
      </c>
      <c r="V13" s="119">
        <v>943.41199999999901</v>
      </c>
      <c r="W13" s="119">
        <v>930.73099999999999</v>
      </c>
      <c r="X13" s="119">
        <v>976.95600000712898</v>
      </c>
      <c r="Y13" s="119">
        <v>942.497999999988</v>
      </c>
      <c r="Z13" s="119">
        <v>975.53499999209896</v>
      </c>
      <c r="AA13" s="119">
        <v>1030.28900000153</v>
      </c>
      <c r="AB13" s="119">
        <v>1009.35298294891</v>
      </c>
    </row>
    <row r="14" spans="1:28" x14ac:dyDescent="0.35">
      <c r="B14" s="97" t="s">
        <v>706</v>
      </c>
      <c r="C14" s="52"/>
      <c r="D14" s="52"/>
      <c r="E14" s="52"/>
      <c r="F14" s="52"/>
      <c r="G14" s="52"/>
      <c r="H14" s="52"/>
      <c r="I14" s="52"/>
      <c r="J14" s="52"/>
      <c r="K14" s="52"/>
      <c r="L14" s="52"/>
      <c r="M14" s="52"/>
      <c r="N14" s="52"/>
      <c r="O14" s="52"/>
      <c r="P14" s="52"/>
      <c r="Q14" s="52"/>
      <c r="R14" s="52"/>
      <c r="S14" s="52"/>
      <c r="T14" s="120"/>
      <c r="U14" s="120"/>
      <c r="V14" s="120"/>
      <c r="W14" s="120"/>
      <c r="X14" s="120"/>
      <c r="Y14" s="120"/>
      <c r="Z14" s="120"/>
      <c r="AA14" s="120"/>
      <c r="AB14" s="120"/>
    </row>
    <row r="15" spans="1:28" x14ac:dyDescent="0.35">
      <c r="B15" s="100" t="s">
        <v>24</v>
      </c>
      <c r="C15" s="52">
        <v>268.64467999999999</v>
      </c>
      <c r="D15" s="52">
        <v>275.00499999999897</v>
      </c>
      <c r="E15" s="52">
        <v>281.52708000000399</v>
      </c>
      <c r="F15" s="52">
        <v>290.91731999999899</v>
      </c>
      <c r="G15" s="52">
        <v>288.74063999999902</v>
      </c>
      <c r="H15" s="52">
        <v>300.77436</v>
      </c>
      <c r="I15" s="52">
        <v>294.699039999999</v>
      </c>
      <c r="J15" s="52">
        <v>302.10731999999899</v>
      </c>
      <c r="K15" s="52">
        <v>299.45503999999897</v>
      </c>
      <c r="L15" s="52">
        <v>308.37895999999898</v>
      </c>
      <c r="M15" s="52">
        <v>318.072959999999</v>
      </c>
      <c r="N15" s="52">
        <v>313.62583999999998</v>
      </c>
      <c r="O15" s="52">
        <v>340.7432</v>
      </c>
      <c r="P15" s="52">
        <v>352.76275999999899</v>
      </c>
      <c r="Q15" s="52">
        <v>349.76404000000002</v>
      </c>
      <c r="R15" s="52">
        <v>345.51799999999997</v>
      </c>
      <c r="S15" s="52">
        <v>342.46600000000001</v>
      </c>
      <c r="T15" s="120">
        <v>370.070999999999</v>
      </c>
      <c r="U15" s="120">
        <v>374.20100000000002</v>
      </c>
      <c r="V15" s="120">
        <v>370.79099999999897</v>
      </c>
      <c r="W15" s="120">
        <v>388.64299999999901</v>
      </c>
      <c r="X15" s="120">
        <v>400.14900000290402</v>
      </c>
      <c r="Y15" s="120">
        <v>400.46699999999601</v>
      </c>
      <c r="Z15" s="120">
        <v>406.90899999683899</v>
      </c>
      <c r="AA15" s="120">
        <v>421.61200000094999</v>
      </c>
      <c r="AB15" s="120">
        <v>425.23799433022799</v>
      </c>
    </row>
    <row r="16" spans="1:28" x14ac:dyDescent="0.35">
      <c r="B16" s="100" t="s">
        <v>36</v>
      </c>
      <c r="C16" s="52">
        <v>387.13900000000001</v>
      </c>
      <c r="D16" s="52">
        <v>403.37499999999898</v>
      </c>
      <c r="E16" s="52">
        <v>416.62799999999498</v>
      </c>
      <c r="F16" s="52">
        <v>433.13600000000002</v>
      </c>
      <c r="G16" s="52">
        <v>420.16699999999901</v>
      </c>
      <c r="H16" s="52">
        <v>427.589</v>
      </c>
      <c r="I16" s="52">
        <v>439.37799999999999</v>
      </c>
      <c r="J16" s="52">
        <v>452.721</v>
      </c>
      <c r="K16" s="52">
        <v>417.315</v>
      </c>
      <c r="L16" s="52">
        <v>442.97899999999902</v>
      </c>
      <c r="M16" s="52">
        <v>504.08899999999898</v>
      </c>
      <c r="N16" s="52">
        <v>488.048</v>
      </c>
      <c r="O16" s="52">
        <v>517.19499999999903</v>
      </c>
      <c r="P16" s="52">
        <v>525.13099999999997</v>
      </c>
      <c r="Q16" s="52">
        <v>514.10799999999995</v>
      </c>
      <c r="R16" s="52">
        <v>504.86900000000003</v>
      </c>
      <c r="S16" s="52">
        <v>468.54899999999998</v>
      </c>
      <c r="T16" s="120">
        <v>482.28399999999999</v>
      </c>
      <c r="U16" s="120">
        <v>495.233</v>
      </c>
      <c r="V16" s="120">
        <v>508.71600000000001</v>
      </c>
      <c r="W16" s="120">
        <v>478.44900000000001</v>
      </c>
      <c r="X16" s="120">
        <v>503.64400000402497</v>
      </c>
      <c r="Y16" s="120">
        <v>464.371999999987</v>
      </c>
      <c r="Z16" s="120">
        <v>496.68699999539899</v>
      </c>
      <c r="AA16" s="120">
        <v>534.934000000477</v>
      </c>
      <c r="AB16" s="120">
        <v>512.89699004115403</v>
      </c>
    </row>
    <row r="17" spans="2:28" x14ac:dyDescent="0.35">
      <c r="B17" s="100" t="s">
        <v>707</v>
      </c>
      <c r="C17" s="52">
        <v>61.961999999999897</v>
      </c>
      <c r="D17" s="52">
        <v>58.122</v>
      </c>
      <c r="E17" s="52">
        <v>56.885999999999797</v>
      </c>
      <c r="F17" s="52">
        <v>57.6709999999999</v>
      </c>
      <c r="G17" s="52">
        <v>52.390999999999899</v>
      </c>
      <c r="H17" s="52">
        <v>61.183</v>
      </c>
      <c r="I17" s="52">
        <v>59.656999999999996</v>
      </c>
      <c r="J17" s="52">
        <v>57.328999999999901</v>
      </c>
      <c r="K17" s="52">
        <v>47.2409999999999</v>
      </c>
      <c r="L17" s="52">
        <v>46.546999999999898</v>
      </c>
      <c r="M17" s="52">
        <v>55.6069999999999</v>
      </c>
      <c r="N17" s="52">
        <v>53.802</v>
      </c>
      <c r="O17" s="52">
        <v>56.787999999999897</v>
      </c>
      <c r="P17" s="52">
        <v>56.2439999999999</v>
      </c>
      <c r="Q17" s="52">
        <v>57.874000000000002</v>
      </c>
      <c r="R17" s="52">
        <v>44.143999999999899</v>
      </c>
      <c r="S17" s="52">
        <v>33.849999999999902</v>
      </c>
      <c r="T17" s="120">
        <v>33.78</v>
      </c>
      <c r="U17" s="120">
        <v>24.614000000000001</v>
      </c>
      <c r="V17" s="120">
        <v>17.889999999999901</v>
      </c>
      <c r="W17" s="120">
        <v>19.126999999999899</v>
      </c>
      <c r="X17" s="120">
        <v>22.296999999946699</v>
      </c>
      <c r="Y17" s="120">
        <v>18.274000000002001</v>
      </c>
      <c r="Z17" s="120">
        <v>28.728000000040399</v>
      </c>
      <c r="AA17" s="120">
        <v>33.299000000145398</v>
      </c>
      <c r="AB17" s="120">
        <v>32.150999716304199</v>
      </c>
    </row>
    <row r="18" spans="2:28" x14ac:dyDescent="0.35">
      <c r="B18" s="100" t="s">
        <v>605</v>
      </c>
      <c r="C18" s="52">
        <v>11.355</v>
      </c>
      <c r="D18" s="52">
        <v>11.016999999999999</v>
      </c>
      <c r="E18" s="52">
        <v>11.4719999999999</v>
      </c>
      <c r="F18" s="52">
        <v>11.203999999999899</v>
      </c>
      <c r="G18" s="52">
        <v>11.9299999999999</v>
      </c>
      <c r="H18" s="52">
        <v>8.6210000000000004</v>
      </c>
      <c r="I18" s="52">
        <v>8.9549999999999592</v>
      </c>
      <c r="J18" s="52">
        <v>11.7709999999999</v>
      </c>
      <c r="K18" s="52">
        <v>16.480999999999899</v>
      </c>
      <c r="L18" s="52">
        <v>16.622999999999902</v>
      </c>
      <c r="M18" s="52">
        <v>17.951999999999899</v>
      </c>
      <c r="N18" s="52">
        <v>21.911999999999999</v>
      </c>
      <c r="O18" s="52">
        <v>20.501000000000001</v>
      </c>
      <c r="P18" s="52">
        <v>35.018999999999998</v>
      </c>
      <c r="Q18" s="52">
        <v>25.387</v>
      </c>
      <c r="R18" s="52">
        <v>24.664000000000001</v>
      </c>
      <c r="S18" s="52">
        <v>20.2989999999999</v>
      </c>
      <c r="T18" s="120">
        <v>19.924000000000099</v>
      </c>
      <c r="U18" s="120">
        <v>15.2089999999999</v>
      </c>
      <c r="V18" s="120">
        <v>11.172000000000001</v>
      </c>
      <c r="W18" s="120">
        <v>7.9509999999999899</v>
      </c>
      <c r="X18" s="120">
        <v>10.8300000000343</v>
      </c>
      <c r="Y18" s="120">
        <v>12.0400000000026</v>
      </c>
      <c r="Z18" s="120">
        <v>3.5630000000025399</v>
      </c>
      <c r="AA18" s="120">
        <v>3.8259999999894601</v>
      </c>
      <c r="AB18" s="120">
        <v>3.0079999139582401</v>
      </c>
    </row>
    <row r="19" spans="2:28" x14ac:dyDescent="0.35">
      <c r="B19" s="100" t="s">
        <v>708</v>
      </c>
      <c r="C19" s="52">
        <v>0.20000000000002599</v>
      </c>
      <c r="D19" s="52">
        <v>1.9000000000034E-2</v>
      </c>
      <c r="E19" s="52">
        <v>1.2999999999973999E-2</v>
      </c>
      <c r="F19" s="52">
        <v>0.28199999999999797</v>
      </c>
      <c r="G19" s="52">
        <v>0.370999999999996</v>
      </c>
      <c r="H19" s="52">
        <v>0.43599999999995198</v>
      </c>
      <c r="I19" s="52">
        <v>0.39999999999998598</v>
      </c>
      <c r="J19" s="52">
        <v>0.58599999999997798</v>
      </c>
      <c r="K19" s="52">
        <v>0.35000000000002901</v>
      </c>
      <c r="L19" s="52">
        <v>0.34799999999999498</v>
      </c>
      <c r="M19" s="52">
        <v>0.31199999999998101</v>
      </c>
      <c r="N19" s="52">
        <v>0.32399999999996998</v>
      </c>
      <c r="O19" s="52">
        <v>0.319000000000009</v>
      </c>
      <c r="P19" s="52">
        <v>0.33699999999999503</v>
      </c>
      <c r="Q19" s="52">
        <v>0.49899999999997302</v>
      </c>
      <c r="R19" s="52">
        <v>2.5910000000000002</v>
      </c>
      <c r="S19" s="52">
        <v>2.5520000000000098</v>
      </c>
      <c r="T19" s="120">
        <v>3.8259999999999699</v>
      </c>
      <c r="U19" s="120">
        <v>3.7930000000000299</v>
      </c>
      <c r="V19" s="120">
        <v>1.52000000000001</v>
      </c>
      <c r="W19" s="120">
        <v>9.0000000000120001E-3</v>
      </c>
      <c r="X19" s="120">
        <v>1.0999999999667999E-2</v>
      </c>
      <c r="Y19" s="120">
        <v>1.0000000000016E-2</v>
      </c>
      <c r="Z19" s="120">
        <v>0.31099999999706501</v>
      </c>
      <c r="AA19" s="120">
        <v>0.528000000002949</v>
      </c>
      <c r="AB19" s="120">
        <v>0.47899999999540199</v>
      </c>
    </row>
    <row r="20" spans="2:28" ht="15.5" x14ac:dyDescent="0.35">
      <c r="B20" s="100" t="s">
        <v>69</v>
      </c>
      <c r="C20" s="52">
        <v>16.263000000000002</v>
      </c>
      <c r="D20" s="52">
        <v>18.393999999999998</v>
      </c>
      <c r="E20" s="52">
        <v>18.624999999999901</v>
      </c>
      <c r="F20" s="52">
        <v>22.753999999999898</v>
      </c>
      <c r="G20" s="52">
        <v>33.302999999999997</v>
      </c>
      <c r="H20" s="52">
        <v>41.78</v>
      </c>
      <c r="I20" s="52">
        <v>34.1619999999999</v>
      </c>
      <c r="J20" s="52">
        <v>39.069999999999901</v>
      </c>
      <c r="K20" s="52">
        <v>29.521999999999899</v>
      </c>
      <c r="L20" s="52">
        <v>34.201000000000001</v>
      </c>
      <c r="M20" s="52">
        <v>35.856999999999999</v>
      </c>
      <c r="N20" s="52">
        <v>35.972000000000001</v>
      </c>
      <c r="O20" s="52">
        <v>35.113999999999997</v>
      </c>
      <c r="P20" s="52">
        <v>32.079000000000001</v>
      </c>
      <c r="Q20" s="52">
        <v>33.646000000000001</v>
      </c>
      <c r="R20" s="52">
        <v>29.866999999999901</v>
      </c>
      <c r="S20" s="52">
        <v>29.713000000000001</v>
      </c>
      <c r="T20" s="120">
        <v>33.956000000000003</v>
      </c>
      <c r="U20" s="120">
        <v>36.671999999999898</v>
      </c>
      <c r="V20" s="120">
        <v>33.322999999999901</v>
      </c>
      <c r="W20" s="120">
        <v>36.552</v>
      </c>
      <c r="X20" s="120">
        <v>40.025000000217901</v>
      </c>
      <c r="Y20" s="120">
        <v>47.334999999999702</v>
      </c>
      <c r="Z20" s="120">
        <v>39.3369999998202</v>
      </c>
      <c r="AA20" s="120">
        <v>36.089999999969997</v>
      </c>
      <c r="AB20" s="120">
        <v>35.579998947278597</v>
      </c>
    </row>
    <row r="21" spans="2:28" x14ac:dyDescent="0.35">
      <c r="B21" s="101"/>
      <c r="C21" s="52"/>
      <c r="D21" s="52"/>
      <c r="E21" s="52"/>
      <c r="F21" s="52"/>
      <c r="G21" s="52"/>
      <c r="H21" s="52"/>
      <c r="I21" s="52"/>
      <c r="J21" s="52"/>
      <c r="K21" s="52"/>
      <c r="L21" s="52"/>
      <c r="M21" s="52"/>
      <c r="N21" s="52"/>
      <c r="O21" s="52"/>
      <c r="P21" s="52"/>
      <c r="Q21" s="52"/>
      <c r="R21" s="52"/>
      <c r="S21" s="52"/>
      <c r="T21" s="120"/>
      <c r="U21" s="120"/>
      <c r="V21" s="120"/>
      <c r="W21" s="120"/>
      <c r="X21" s="120"/>
      <c r="Y21" s="120"/>
      <c r="Z21" s="120"/>
      <c r="AA21" s="120"/>
      <c r="AB21" s="120"/>
    </row>
    <row r="22" spans="2:28" x14ac:dyDescent="0.35">
      <c r="B22" s="97" t="s">
        <v>709</v>
      </c>
      <c r="C22" s="52"/>
      <c r="D22" s="52"/>
      <c r="E22" s="52"/>
      <c r="F22" s="52"/>
      <c r="G22" s="52"/>
      <c r="H22" s="52"/>
      <c r="I22" s="52"/>
      <c r="J22" s="52"/>
      <c r="K22" s="52"/>
      <c r="L22" s="52"/>
      <c r="M22" s="52"/>
      <c r="N22" s="52"/>
      <c r="O22" s="52"/>
      <c r="P22" s="52"/>
      <c r="Q22" s="52"/>
      <c r="R22" s="52"/>
      <c r="S22" s="52"/>
      <c r="T22" s="120"/>
      <c r="U22" s="120"/>
      <c r="V22" s="120"/>
      <c r="W22" s="120"/>
      <c r="X22" s="120"/>
      <c r="Y22" s="120"/>
      <c r="Z22" s="120"/>
      <c r="AA22" s="120"/>
      <c r="AB22" s="120"/>
    </row>
    <row r="23" spans="2:28" x14ac:dyDescent="0.35">
      <c r="B23" s="100" t="s">
        <v>24</v>
      </c>
      <c r="C23" s="120">
        <v>36.032425828468398</v>
      </c>
      <c r="D23" s="120">
        <v>35.904623386932499</v>
      </c>
      <c r="E23" s="120">
        <v>35.856421416373102</v>
      </c>
      <c r="F23" s="120">
        <v>35.653191306208001</v>
      </c>
      <c r="G23" s="120">
        <v>35.783826410581497</v>
      </c>
      <c r="H23" s="120">
        <v>35.790137491537102</v>
      </c>
      <c r="I23" s="120">
        <v>35.198408353126602</v>
      </c>
      <c r="J23" s="120">
        <v>34.982955688681301</v>
      </c>
      <c r="K23" s="120">
        <v>36.953150092889103</v>
      </c>
      <c r="L23" s="120">
        <v>36.319317862540899</v>
      </c>
      <c r="M23" s="120">
        <v>34.132029923361301</v>
      </c>
      <c r="N23" s="120">
        <v>34.325422675747397</v>
      </c>
      <c r="O23" s="120">
        <v>35.1042723292868</v>
      </c>
      <c r="P23" s="120">
        <v>35.220882005616801</v>
      </c>
      <c r="Q23" s="120">
        <v>35.6437243821333</v>
      </c>
      <c r="R23" s="120">
        <v>36.307141363501103</v>
      </c>
      <c r="S23" s="120">
        <v>38.160790435789302</v>
      </c>
      <c r="T23" s="120">
        <v>39.209040505763099</v>
      </c>
      <c r="U23" s="120">
        <v>39.401108956094497</v>
      </c>
      <c r="V23" s="120">
        <v>39.303188850682403</v>
      </c>
      <c r="W23" s="120">
        <v>41.756748190400799</v>
      </c>
      <c r="X23" s="120">
        <v>40.958753516021602</v>
      </c>
      <c r="Y23" s="120">
        <v>42.489957538371598</v>
      </c>
      <c r="Z23" s="120">
        <v>41.711368633635402</v>
      </c>
      <c r="AA23" s="120">
        <v>40.921721963480302</v>
      </c>
      <c r="AB23" s="120">
        <v>42.129760501411099</v>
      </c>
    </row>
    <row r="24" spans="2:28" x14ac:dyDescent="0.35">
      <c r="B24" s="100" t="s">
        <v>36</v>
      </c>
      <c r="C24" s="120">
        <v>51.925678568462402</v>
      </c>
      <c r="D24" s="120">
        <v>52.664596857162202</v>
      </c>
      <c r="E24" s="120">
        <v>53.063418062163898</v>
      </c>
      <c r="F24" s="120">
        <v>53.082713224519402</v>
      </c>
      <c r="G24" s="120">
        <v>52.071585736787199</v>
      </c>
      <c r="H24" s="120">
        <v>50.880231612391697</v>
      </c>
      <c r="I24" s="120">
        <v>52.478644875735199</v>
      </c>
      <c r="J24" s="120">
        <v>52.4234854102029</v>
      </c>
      <c r="K24" s="120">
        <v>51.497225864069598</v>
      </c>
      <c r="L24" s="120">
        <v>52.171831396767601</v>
      </c>
      <c r="M24" s="120">
        <v>54.0931892859968</v>
      </c>
      <c r="N24" s="120">
        <v>53.415413366619198</v>
      </c>
      <c r="O24" s="120">
        <v>53.282806897820599</v>
      </c>
      <c r="P24" s="120">
        <v>52.430639187910799</v>
      </c>
      <c r="Q24" s="120">
        <v>52.391674840700503</v>
      </c>
      <c r="R24" s="120">
        <v>53.051795139614903</v>
      </c>
      <c r="S24" s="120">
        <v>52.2101469865582</v>
      </c>
      <c r="T24" s="120">
        <v>51.098013330635098</v>
      </c>
      <c r="U24" s="120">
        <v>52.145048761637597</v>
      </c>
      <c r="V24" s="120">
        <v>53.922994407533501</v>
      </c>
      <c r="W24" s="120">
        <v>51.405723028458198</v>
      </c>
      <c r="X24" s="120">
        <v>51.552372880697803</v>
      </c>
      <c r="Y24" s="120">
        <v>49.270343279242198</v>
      </c>
      <c r="Z24" s="120">
        <v>50.914318809619502</v>
      </c>
      <c r="AA24" s="120">
        <v>51.920771744595903</v>
      </c>
      <c r="AB24" s="120">
        <v>50.8144324835378</v>
      </c>
    </row>
    <row r="25" spans="2:28" x14ac:dyDescent="0.35">
      <c r="B25" s="100" t="s">
        <v>707</v>
      </c>
      <c r="C25" s="120">
        <v>8.3107589146509806</v>
      </c>
      <c r="D25" s="120">
        <v>7.5884021035810001</v>
      </c>
      <c r="E25" s="120">
        <v>7.2452297970474504</v>
      </c>
      <c r="F25" s="120">
        <v>7.0678335542906998</v>
      </c>
      <c r="G25" s="120">
        <v>6.4928527188856302</v>
      </c>
      <c r="H25" s="120">
        <v>7.2803678549751396</v>
      </c>
      <c r="I25" s="120">
        <v>7.1253420001723802</v>
      </c>
      <c r="J25" s="120">
        <v>6.6384947795254003</v>
      </c>
      <c r="K25" s="120">
        <v>5.8296022118651702</v>
      </c>
      <c r="L25" s="120">
        <v>5.4820707889659301</v>
      </c>
      <c r="M25" s="120">
        <v>5.9671208390312502</v>
      </c>
      <c r="N25" s="120">
        <v>5.8884701298864996</v>
      </c>
      <c r="O25" s="120">
        <v>5.8504510641314003</v>
      </c>
      <c r="P25" s="120">
        <v>5.6155680591792398</v>
      </c>
      <c r="Q25" s="120">
        <v>5.8978187262806703</v>
      </c>
      <c r="R25" s="120">
        <v>4.6386655640238503</v>
      </c>
      <c r="S25" s="120">
        <v>3.7718861324962698</v>
      </c>
      <c r="T25" s="120">
        <v>3.5789926481261198</v>
      </c>
      <c r="U25" s="120">
        <v>2.59170578337661</v>
      </c>
      <c r="V25" s="120">
        <v>1.8963082937253199</v>
      </c>
      <c r="W25" s="120">
        <v>2.0550513521092499</v>
      </c>
      <c r="X25" s="120">
        <v>2.2822931636413499</v>
      </c>
      <c r="Y25" s="120">
        <v>1.9388900560003499</v>
      </c>
      <c r="Z25" s="120">
        <v>2.9448456488258299</v>
      </c>
      <c r="AA25" s="120">
        <v>3.2320057770291402</v>
      </c>
      <c r="AB25" s="120">
        <v>3.1853078416999399</v>
      </c>
    </row>
    <row r="26" spans="2:28" x14ac:dyDescent="0.35">
      <c r="B26" s="100" t="s">
        <v>605</v>
      </c>
      <c r="C26" s="120">
        <v>1.52300873883771</v>
      </c>
      <c r="D26" s="120">
        <v>1.4383783416804601</v>
      </c>
      <c r="E26" s="120">
        <v>1.46112006876434</v>
      </c>
      <c r="F26" s="120">
        <v>1.37309925512428</v>
      </c>
      <c r="G26" s="120">
        <v>1.47849311783141</v>
      </c>
      <c r="H26" s="120">
        <v>1.02584134935751</v>
      </c>
      <c r="I26" s="120">
        <v>1.0695716782865901</v>
      </c>
      <c r="J26" s="120">
        <v>1.363040032964</v>
      </c>
      <c r="K26" s="120">
        <v>2.0337773132183798</v>
      </c>
      <c r="L26" s="120">
        <v>1.9577730621733</v>
      </c>
      <c r="M26" s="120">
        <v>1.92640770590553</v>
      </c>
      <c r="N26" s="120">
        <v>2.3982037375204102</v>
      </c>
      <c r="O26" s="120">
        <v>2.11206764220888</v>
      </c>
      <c r="P26" s="120">
        <v>3.4964010003626602</v>
      </c>
      <c r="Q26" s="120">
        <v>2.5871362616043099</v>
      </c>
      <c r="R26" s="120">
        <v>2.5917009666338502</v>
      </c>
      <c r="S26" s="120">
        <v>2.2619059557914798</v>
      </c>
      <c r="T26" s="120">
        <v>2.1109487720919198</v>
      </c>
      <c r="U26" s="120">
        <v>1.60141599331172</v>
      </c>
      <c r="V26" s="120">
        <v>1.1842121999720101</v>
      </c>
      <c r="W26" s="120">
        <v>0.85427475822767196</v>
      </c>
      <c r="X26" s="120">
        <v>1.1085453183106799</v>
      </c>
      <c r="Y26" s="120">
        <v>1.2774562916847301</v>
      </c>
      <c r="Z26" s="120">
        <v>0.36523548617234702</v>
      </c>
      <c r="AA26" s="120">
        <v>0.37135211576400001</v>
      </c>
      <c r="AB26" s="120">
        <v>0.29801268384525798</v>
      </c>
    </row>
    <row r="27" spans="2:28" x14ac:dyDescent="0.35">
      <c r="B27" s="100" t="s">
        <v>708</v>
      </c>
      <c r="C27" s="120">
        <v>2.6825341062755002E-2</v>
      </c>
      <c r="D27" s="120">
        <v>2.480637967866E-3</v>
      </c>
      <c r="E27" s="120">
        <v>1.6557322954929999E-3</v>
      </c>
      <c r="F27" s="120">
        <v>3.4560334696987001E-2</v>
      </c>
      <c r="G27" s="120">
        <v>4.5978285558713E-2</v>
      </c>
      <c r="H27" s="120">
        <v>5.1881084366063E-2</v>
      </c>
      <c r="I27" s="120">
        <v>4.7775396015033E-2</v>
      </c>
      <c r="J27" s="120">
        <v>6.7856720696362005E-2</v>
      </c>
      <c r="K27" s="120">
        <v>4.3190465361718999E-2</v>
      </c>
      <c r="L27" s="120">
        <v>4.0985684030336998E-2</v>
      </c>
      <c r="M27" s="120">
        <v>3.3480347829906998E-2</v>
      </c>
      <c r="N27" s="120">
        <v>3.5460843873518999E-2</v>
      </c>
      <c r="O27" s="120">
        <v>3.2864229933400997E-2</v>
      </c>
      <c r="P27" s="120">
        <v>3.3647081216545E-2</v>
      </c>
      <c r="Q27" s="120">
        <v>5.0852050046892999E-2</v>
      </c>
      <c r="R27" s="120">
        <v>0.27226310430377498</v>
      </c>
      <c r="S27" s="120">
        <v>0.28436789985614702</v>
      </c>
      <c r="T27" s="120">
        <v>0.405364886670528</v>
      </c>
      <c r="U27" s="120">
        <v>0.39938002910325698</v>
      </c>
      <c r="V27" s="120">
        <v>0.161117306118643</v>
      </c>
      <c r="W27" s="120">
        <v>9.6698186694199996E-4</v>
      </c>
      <c r="X27" s="120">
        <v>1.1259463066490001E-3</v>
      </c>
      <c r="Y27" s="120">
        <v>1.0610102090420001E-3</v>
      </c>
      <c r="Z27" s="120">
        <v>3.1879942800573997E-2</v>
      </c>
      <c r="AA27" s="120">
        <v>5.1247756697603002E-2</v>
      </c>
      <c r="AB27" s="120">
        <v>4.7456143498576998E-2</v>
      </c>
    </row>
    <row r="28" spans="2:28" ht="15.5" x14ac:dyDescent="0.35">
      <c r="B28" s="100" t="s">
        <v>69</v>
      </c>
      <c r="C28" s="120">
        <v>2.1813026085176199</v>
      </c>
      <c r="D28" s="120">
        <v>2.4015186726759099</v>
      </c>
      <c r="E28" s="120">
        <v>2.3721549233556298</v>
      </c>
      <c r="F28" s="120">
        <v>2.7886023251604799</v>
      </c>
      <c r="G28" s="120">
        <v>4.1272637303553701</v>
      </c>
      <c r="H28" s="120">
        <v>4.9715406073723303</v>
      </c>
      <c r="I28" s="120">
        <v>4.08025769666407</v>
      </c>
      <c r="J28" s="120">
        <v>4.5241673679299703</v>
      </c>
      <c r="K28" s="120">
        <v>3.6430540525958999</v>
      </c>
      <c r="L28" s="120">
        <v>4.0280212055218101</v>
      </c>
      <c r="M28" s="120">
        <v>3.8477718978751501</v>
      </c>
      <c r="N28" s="120">
        <v>3.93702924635287</v>
      </c>
      <c r="O28" s="120">
        <v>3.6175378366188302</v>
      </c>
      <c r="P28" s="120">
        <v>3.2028626657138699</v>
      </c>
      <c r="Q28" s="120">
        <v>3.4287937392341901</v>
      </c>
      <c r="R28" s="120">
        <v>3.13843386192235</v>
      </c>
      <c r="S28" s="120">
        <v>3.3109025895084701</v>
      </c>
      <c r="T28" s="120">
        <v>3.59763985671316</v>
      </c>
      <c r="U28" s="120">
        <v>3.86134047647626</v>
      </c>
      <c r="V28" s="120">
        <v>3.53217894196808</v>
      </c>
      <c r="W28" s="120">
        <v>3.9272356889369702</v>
      </c>
      <c r="X28" s="120">
        <v>4.0969091750217803</v>
      </c>
      <c r="Y28" s="120">
        <v>5.0222918244919601</v>
      </c>
      <c r="Z28" s="120">
        <v>4.0323514789462997</v>
      </c>
      <c r="AA28" s="120">
        <v>3.5029006424329698</v>
      </c>
      <c r="AB28" s="120">
        <v>3.5250303460072301</v>
      </c>
    </row>
    <row r="29" spans="2:28" x14ac:dyDescent="0.35">
      <c r="B29" s="101"/>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c r="AA29" s="120"/>
      <c r="AB29" s="120"/>
    </row>
    <row r="30" spans="2:28" x14ac:dyDescent="0.35">
      <c r="B30" s="94" t="s">
        <v>66</v>
      </c>
      <c r="C30" s="52"/>
      <c r="D30" s="52"/>
      <c r="E30" s="52"/>
      <c r="F30" s="52"/>
      <c r="G30" s="52"/>
      <c r="H30" s="52"/>
      <c r="I30" s="52"/>
      <c r="J30" s="52"/>
      <c r="K30" s="52"/>
      <c r="L30" s="52"/>
      <c r="M30" s="52"/>
      <c r="N30" s="52"/>
      <c r="O30" s="52"/>
      <c r="P30" s="52"/>
      <c r="Q30" s="52"/>
      <c r="R30" s="52"/>
      <c r="S30" s="52"/>
      <c r="T30" s="120"/>
      <c r="U30" s="120"/>
      <c r="V30" s="120"/>
      <c r="W30" s="120"/>
      <c r="X30" s="120"/>
      <c r="Y30" s="120"/>
      <c r="Z30" s="120"/>
      <c r="AA30" s="120"/>
      <c r="AB30" s="120"/>
    </row>
    <row r="31" spans="2:28" ht="15.5" x14ac:dyDescent="0.35">
      <c r="B31" s="100" t="s">
        <v>711</v>
      </c>
      <c r="C31" s="120">
        <v>509.94619999999901</v>
      </c>
      <c r="D31" s="120">
        <v>525.60529999999903</v>
      </c>
      <c r="E31" s="120">
        <v>537.38490000000002</v>
      </c>
      <c r="F31" s="120">
        <v>546.29759999999897</v>
      </c>
      <c r="G31" s="120">
        <v>552.54499999999905</v>
      </c>
      <c r="H31" s="120">
        <v>558.71669999999904</v>
      </c>
      <c r="I31" s="120">
        <v>564.70159999999896</v>
      </c>
      <c r="J31" s="120">
        <v>573.10050000000001</v>
      </c>
      <c r="K31" s="120">
        <v>581.90390000000002</v>
      </c>
      <c r="L31" s="120">
        <v>591.52649999999903</v>
      </c>
      <c r="M31" s="120">
        <v>601.11450000000002</v>
      </c>
      <c r="N31" s="120">
        <v>610.23860000000002</v>
      </c>
      <c r="O31" s="120">
        <v>620.83420000000001</v>
      </c>
      <c r="P31" s="120">
        <v>631.1567</v>
      </c>
      <c r="Q31" s="120">
        <v>642.56539999999904</v>
      </c>
      <c r="R31" s="120">
        <v>654.20579999999904</v>
      </c>
      <c r="S31" s="120">
        <v>667.31549999999902</v>
      </c>
      <c r="T31" s="120">
        <v>679.6644</v>
      </c>
      <c r="U31" s="120">
        <v>693.16559999999902</v>
      </c>
      <c r="V31" s="120">
        <v>703.80419999999901</v>
      </c>
      <c r="W31" s="120">
        <v>713.91419999999903</v>
      </c>
      <c r="X31" s="120">
        <v>721.64099999999905</v>
      </c>
      <c r="Y31" s="120">
        <v>732.08269999999902</v>
      </c>
      <c r="Z31" s="120">
        <v>739.03079999999898</v>
      </c>
      <c r="AA31" s="120">
        <v>743.27449999999897</v>
      </c>
      <c r="AB31" s="120">
        <v>751.45929999999896</v>
      </c>
    </row>
    <row r="32" spans="2:28" x14ac:dyDescent="0.35">
      <c r="B32" s="100"/>
      <c r="C32" s="99"/>
      <c r="D32" s="99"/>
      <c r="E32" s="99"/>
      <c r="F32" s="99"/>
      <c r="G32" s="99"/>
      <c r="H32" s="99"/>
      <c r="I32" s="99"/>
      <c r="J32" s="99"/>
      <c r="K32" s="99"/>
      <c r="L32" s="99"/>
      <c r="M32" s="99"/>
      <c r="N32" s="99"/>
      <c r="O32" s="99"/>
      <c r="P32" s="99"/>
      <c r="Q32" s="99"/>
      <c r="R32" s="99"/>
      <c r="S32" s="99"/>
      <c r="T32" s="99"/>
      <c r="U32" s="99"/>
      <c r="V32" s="99"/>
      <c r="W32" s="99"/>
      <c r="X32" s="99"/>
      <c r="Y32" s="99"/>
      <c r="Z32" s="99"/>
      <c r="AA32" s="99"/>
      <c r="AB32" s="99"/>
    </row>
    <row r="33" spans="1:28" ht="15.5" x14ac:dyDescent="0.35">
      <c r="A33" s="87"/>
      <c r="B33" s="94" t="s">
        <v>757</v>
      </c>
      <c r="C33" s="115">
        <v>1.4445498564358299</v>
      </c>
      <c r="D33" s="115">
        <v>1.4406851110519601</v>
      </c>
      <c r="E33" s="115">
        <v>1.44539243659432</v>
      </c>
      <c r="F33" s="115">
        <v>1.47837427804918</v>
      </c>
      <c r="G33" s="115">
        <v>1.4457925417839199</v>
      </c>
      <c r="H33" s="115">
        <v>1.49025303879407</v>
      </c>
      <c r="I33" s="115">
        <v>1.46940764113294</v>
      </c>
      <c r="J33" s="115">
        <v>1.49387024090888</v>
      </c>
      <c r="K33" s="115">
        <v>1.37975149333077</v>
      </c>
      <c r="L33" s="115">
        <v>1.4251050189636401</v>
      </c>
      <c r="M33" s="115">
        <v>1.5387958067888901</v>
      </c>
      <c r="N33" s="115">
        <v>1.4846367978033499</v>
      </c>
      <c r="O33" s="115">
        <v>1.5508983638465701</v>
      </c>
      <c r="P33" s="115">
        <v>1.57452082026539</v>
      </c>
      <c r="Q33" s="115">
        <v>1.51499572494877</v>
      </c>
      <c r="R33" s="115">
        <v>1.4420533018814501</v>
      </c>
      <c r="S33" s="115">
        <v>1.33265204539681</v>
      </c>
      <c r="T33" s="115">
        <v>1.37550028661204</v>
      </c>
      <c r="U33" s="115">
        <v>1.3577604673399799</v>
      </c>
      <c r="V33" s="115">
        <v>1.33034432587927</v>
      </c>
      <c r="W33" s="115">
        <v>1.2932483567352999</v>
      </c>
      <c r="X33" s="115">
        <v>1.3432458105999101</v>
      </c>
      <c r="Y33" s="115">
        <v>1.27712034173186</v>
      </c>
      <c r="Z33" s="115">
        <v>1.3097534162204001</v>
      </c>
      <c r="AA33" s="115">
        <v>1.3759063559983999</v>
      </c>
      <c r="AB33" s="115">
        <v>1.33300803563003</v>
      </c>
    </row>
    <row r="34" spans="1:28" x14ac:dyDescent="0.35">
      <c r="A34" s="87"/>
      <c r="B34" s="9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row>
    <row r="35" spans="1:28" x14ac:dyDescent="0.35">
      <c r="C35" s="98"/>
      <c r="D35" s="98"/>
      <c r="E35" s="98"/>
      <c r="F35" s="98"/>
      <c r="G35" s="98"/>
      <c r="H35" s="98"/>
      <c r="I35" s="98"/>
      <c r="J35" s="98"/>
      <c r="K35" s="98"/>
      <c r="L35" s="98"/>
      <c r="M35" s="98"/>
      <c r="N35" s="98"/>
      <c r="O35" s="98"/>
      <c r="P35" s="98"/>
      <c r="Q35" s="98"/>
      <c r="R35" s="98"/>
      <c r="S35" s="98"/>
      <c r="T35" s="99"/>
      <c r="U35" s="99"/>
      <c r="V35" s="99"/>
      <c r="W35" s="99"/>
      <c r="X35" s="99"/>
      <c r="Y35" s="99"/>
      <c r="Z35" s="99"/>
      <c r="AA35" s="99"/>
      <c r="AB35" s="99"/>
    </row>
    <row r="36" spans="1:28" ht="15" x14ac:dyDescent="0.4">
      <c r="A36" s="87"/>
      <c r="B36" s="94" t="s">
        <v>758</v>
      </c>
      <c r="C36" s="95">
        <v>40.959208104274801</v>
      </c>
      <c r="D36" s="95">
        <v>41.431143727376998</v>
      </c>
      <c r="E36" s="95">
        <v>43.030665299954798</v>
      </c>
      <c r="F36" s="95">
        <v>42.704673317646701</v>
      </c>
      <c r="G36" s="95">
        <v>41.665941506450103</v>
      </c>
      <c r="H36" s="95">
        <v>44.186998067884403</v>
      </c>
      <c r="I36" s="95">
        <v>43.331204807555203</v>
      </c>
      <c r="J36" s="95">
        <v>46.305967592646901</v>
      </c>
      <c r="K36" s="95">
        <v>45.495028575016001</v>
      </c>
      <c r="L36" s="95">
        <v>46.002275634388297</v>
      </c>
      <c r="M36" s="95">
        <v>51.0622657514823</v>
      </c>
      <c r="N36" s="95">
        <v>51.498894515227803</v>
      </c>
      <c r="O36" s="95">
        <v>54.161558351783</v>
      </c>
      <c r="P36" s="95">
        <v>56.947507190497603</v>
      </c>
      <c r="Q36" s="95">
        <v>54.439354769719998</v>
      </c>
      <c r="R36" s="95">
        <v>51.320739002358899</v>
      </c>
      <c r="S36" s="95">
        <v>47.804317105273903</v>
      </c>
      <c r="T36" s="96">
        <v>50.298304906276002</v>
      </c>
      <c r="U36" s="96">
        <v>49.117342050820902</v>
      </c>
      <c r="V36" s="96">
        <v>46.903613534675898</v>
      </c>
      <c r="W36" s="96">
        <v>46.8525912470569</v>
      </c>
      <c r="X36" s="96">
        <v>46.809479289236002</v>
      </c>
      <c r="Y36" s="96">
        <v>43.899765210644503</v>
      </c>
      <c r="Z36" s="96">
        <v>45.379205031384998</v>
      </c>
      <c r="AA36" s="96">
        <v>46.676270165265102</v>
      </c>
      <c r="AB36" s="96">
        <v>45.170987156315903</v>
      </c>
    </row>
    <row r="37" spans="1:28" ht="15" x14ac:dyDescent="0.4">
      <c r="B37" s="97" t="s">
        <v>714</v>
      </c>
      <c r="C37" s="98"/>
      <c r="D37" s="98"/>
      <c r="E37" s="98"/>
      <c r="F37" s="98"/>
      <c r="G37" s="98"/>
      <c r="H37" s="98"/>
      <c r="I37" s="98"/>
      <c r="J37" s="98"/>
      <c r="K37" s="98"/>
      <c r="L37" s="98"/>
      <c r="M37" s="98"/>
      <c r="N37" s="98"/>
      <c r="O37" s="98"/>
      <c r="P37" s="98"/>
      <c r="Q37" s="98"/>
      <c r="R37" s="98"/>
      <c r="S37" s="98"/>
      <c r="T37" s="99"/>
      <c r="U37" s="99"/>
      <c r="V37" s="99"/>
      <c r="W37" s="99"/>
      <c r="X37" s="99"/>
      <c r="Y37" s="99"/>
      <c r="Z37" s="99"/>
      <c r="AA37" s="99"/>
      <c r="AB37" s="99"/>
    </row>
    <row r="38" spans="1:28" x14ac:dyDescent="0.35">
      <c r="B38" s="100" t="s">
        <v>24</v>
      </c>
      <c r="C38" s="98">
        <v>15.110105660073801</v>
      </c>
      <c r="D38" s="98">
        <v>14.9380059451699</v>
      </c>
      <c r="E38" s="98">
        <v>15.9476675975581</v>
      </c>
      <c r="F38" s="98">
        <v>14.590475261848701</v>
      </c>
      <c r="G38" s="98">
        <v>14.180361494144099</v>
      </c>
      <c r="H38" s="98">
        <v>15.1934943802354</v>
      </c>
      <c r="I38" s="98">
        <v>14.327790501753199</v>
      </c>
      <c r="J38" s="98">
        <v>16.3005403213349</v>
      </c>
      <c r="K38" s="98">
        <v>18.241334306014</v>
      </c>
      <c r="L38" s="98">
        <v>17.190265952976301</v>
      </c>
      <c r="M38" s="98">
        <v>18.253766961423299</v>
      </c>
      <c r="N38" s="98">
        <v>19.378940967225802</v>
      </c>
      <c r="O38" s="98">
        <v>20.521255812568</v>
      </c>
      <c r="P38" s="98">
        <v>22.119219137457598</v>
      </c>
      <c r="Q38" s="98">
        <v>20.686829122203999</v>
      </c>
      <c r="R38" s="98">
        <v>19.327508487968</v>
      </c>
      <c r="S38" s="98">
        <v>18.624894574297901</v>
      </c>
      <c r="T38" s="99">
        <v>20.1717319991849</v>
      </c>
      <c r="U38" s="99">
        <v>19.276049219354</v>
      </c>
      <c r="V38" s="99">
        <v>17.500692619196901</v>
      </c>
      <c r="W38" s="99">
        <v>18.959038553094</v>
      </c>
      <c r="X38" s="99">
        <v>17.034693460647599</v>
      </c>
      <c r="Y38" s="99">
        <v>15.8745847649938</v>
      </c>
      <c r="Z38" s="99">
        <v>16.245715683083802</v>
      </c>
      <c r="AA38" s="99">
        <v>15.637972325343201</v>
      </c>
      <c r="AB38" s="99">
        <v>15.5399368119373</v>
      </c>
    </row>
    <row r="39" spans="1:28" x14ac:dyDescent="0.35">
      <c r="B39" s="100" t="s">
        <v>36</v>
      </c>
      <c r="C39" s="98">
        <v>19.588070905432001</v>
      </c>
      <c r="D39" s="98">
        <v>20.40429034189</v>
      </c>
      <c r="E39" s="98">
        <v>21.037201460324699</v>
      </c>
      <c r="F39" s="98">
        <v>21.782637395544</v>
      </c>
      <c r="G39" s="98">
        <v>20.830336022289899</v>
      </c>
      <c r="H39" s="98">
        <v>21.455731852198902</v>
      </c>
      <c r="I39" s="98">
        <v>22.009730622208899</v>
      </c>
      <c r="J39" s="98">
        <v>22.6668981450579</v>
      </c>
      <c r="K39" s="98">
        <v>20.8694213787359</v>
      </c>
      <c r="L39" s="98">
        <v>22.178930692434001</v>
      </c>
      <c r="M39" s="98">
        <v>25.329858899372901</v>
      </c>
      <c r="N39" s="98">
        <v>24.46612845205</v>
      </c>
      <c r="O39" s="98">
        <v>25.932438368441002</v>
      </c>
      <c r="P39" s="98">
        <v>26.2611008037759</v>
      </c>
      <c r="Q39" s="98">
        <v>25.695063737268001</v>
      </c>
      <c r="R39" s="98">
        <v>25.195915215972999</v>
      </c>
      <c r="S39" s="98">
        <v>23.446498357426002</v>
      </c>
      <c r="T39" s="99">
        <v>24.172575959905998</v>
      </c>
      <c r="U39" s="99">
        <v>24.724214118420999</v>
      </c>
      <c r="V39" s="99">
        <v>25.2726553641909</v>
      </c>
      <c r="W39" s="99">
        <v>23.7140108183129</v>
      </c>
      <c r="X39" s="99">
        <v>24.944144370221199</v>
      </c>
      <c r="Y39" s="99">
        <v>22.893560559868298</v>
      </c>
      <c r="Z39" s="99">
        <v>24.405197834090998</v>
      </c>
      <c r="AA39" s="99">
        <v>26.1786734370251</v>
      </c>
      <c r="AB39" s="99">
        <v>24.9383916002189</v>
      </c>
    </row>
    <row r="40" spans="1:28" x14ac:dyDescent="0.35">
      <c r="B40" s="100" t="s">
        <v>707</v>
      </c>
      <c r="C40" s="98">
        <v>4.4056886092259901</v>
      </c>
      <c r="D40" s="98">
        <v>4.1316081821999999</v>
      </c>
      <c r="E40" s="98">
        <v>4.0433596618259804</v>
      </c>
      <c r="F40" s="98">
        <v>4.0992236530019897</v>
      </c>
      <c r="G40" s="98">
        <v>3.72315792765799</v>
      </c>
      <c r="H40" s="98">
        <v>4.3485814190849998</v>
      </c>
      <c r="I40" s="98">
        <v>4.2409186504619996</v>
      </c>
      <c r="J40" s="98">
        <v>4.0738566996189904</v>
      </c>
      <c r="K40" s="98">
        <v>3.3471040259159901</v>
      </c>
      <c r="L40" s="98">
        <v>3.2991617104780002</v>
      </c>
      <c r="M40" s="98">
        <v>3.9441222116399901</v>
      </c>
      <c r="N40" s="98">
        <v>3.8163000350159999</v>
      </c>
      <c r="O40" s="98">
        <v>4.0282681375999898</v>
      </c>
      <c r="P40" s="98">
        <v>3.9880993823519901</v>
      </c>
      <c r="Q40" s="98">
        <v>4.1024535281740002</v>
      </c>
      <c r="R40" s="98">
        <v>3.1274421572799902</v>
      </c>
      <c r="S40" s="98">
        <v>2.3987135316499901</v>
      </c>
      <c r="T40" s="99">
        <v>2.38830531768</v>
      </c>
      <c r="U40" s="99">
        <v>1.737736142228</v>
      </c>
      <c r="V40" s="99">
        <v>1.2572720066899901</v>
      </c>
      <c r="W40" s="99">
        <v>1.3498261491549901</v>
      </c>
      <c r="X40" s="99">
        <v>1.5729964926462401</v>
      </c>
      <c r="Y40" s="99">
        <v>1.2851640405881399</v>
      </c>
      <c r="Z40" s="99">
        <v>2.00479244313882</v>
      </c>
      <c r="AA40" s="99">
        <v>2.3153612523541098</v>
      </c>
      <c r="AB40" s="99">
        <v>2.2393104428326498</v>
      </c>
    </row>
    <row r="41" spans="1:28" x14ac:dyDescent="0.35">
      <c r="B41" s="100" t="s">
        <v>605</v>
      </c>
      <c r="C41" s="98">
        <v>0.86434515487500196</v>
      </c>
      <c r="D41" s="98">
        <v>0.83861651882500099</v>
      </c>
      <c r="E41" s="98">
        <v>0.87325122119999998</v>
      </c>
      <c r="F41" s="98">
        <v>0.85285100089999599</v>
      </c>
      <c r="G41" s="98">
        <v>0.90811428424999696</v>
      </c>
      <c r="H41" s="98">
        <v>0.65623245972499999</v>
      </c>
      <c r="I41" s="98">
        <v>0.68165661487499796</v>
      </c>
      <c r="J41" s="98">
        <v>0.89601116847499596</v>
      </c>
      <c r="K41" s="98">
        <v>1.23180816798599</v>
      </c>
      <c r="L41" s="98">
        <v>1.24242140503799</v>
      </c>
      <c r="M41" s="98">
        <v>1.34175233491199</v>
      </c>
      <c r="N41" s="98">
        <v>1.6377271146720001</v>
      </c>
      <c r="O41" s="98">
        <v>1.532267414106</v>
      </c>
      <c r="P41" s="98">
        <v>2.6173587910139902</v>
      </c>
      <c r="Q41" s="98">
        <v>1.897452458022</v>
      </c>
      <c r="R41" s="98">
        <v>1.843414638384</v>
      </c>
      <c r="S41" s="98">
        <v>1.5171697106939901</v>
      </c>
      <c r="T41" s="99">
        <v>1.4891417959440101</v>
      </c>
      <c r="U41" s="99">
        <v>1.1367374811539901</v>
      </c>
      <c r="V41" s="99">
        <v>0.83500763623200103</v>
      </c>
      <c r="W41" s="99">
        <v>0.59426653380600003</v>
      </c>
      <c r="X41" s="99">
        <v>0.80944617798256902</v>
      </c>
      <c r="Y41" s="99">
        <v>0.8998829162402</v>
      </c>
      <c r="Z41" s="99">
        <v>0.26630256067819003</v>
      </c>
      <c r="AA41" s="99">
        <v>0.28595947155521201</v>
      </c>
      <c r="AB41" s="99">
        <v>0.22482124041714399</v>
      </c>
    </row>
    <row r="42" spans="1:28" x14ac:dyDescent="0.35">
      <c r="B42" s="100" t="s">
        <v>708</v>
      </c>
      <c r="C42" s="98">
        <v>0</v>
      </c>
      <c r="D42" s="98">
        <v>0</v>
      </c>
      <c r="E42" s="98">
        <v>0</v>
      </c>
      <c r="F42" s="98">
        <v>0</v>
      </c>
      <c r="G42" s="98">
        <v>0</v>
      </c>
      <c r="H42" s="98">
        <v>0</v>
      </c>
      <c r="I42" s="98">
        <v>0</v>
      </c>
      <c r="J42" s="98">
        <v>0</v>
      </c>
      <c r="K42" s="98">
        <v>0</v>
      </c>
      <c r="L42" s="98">
        <v>0</v>
      </c>
      <c r="M42" s="98">
        <v>0</v>
      </c>
      <c r="N42" s="98">
        <v>0</v>
      </c>
      <c r="O42" s="98">
        <v>0</v>
      </c>
      <c r="P42" s="98">
        <v>0</v>
      </c>
      <c r="Q42" s="98">
        <v>0</v>
      </c>
      <c r="R42" s="98">
        <v>0</v>
      </c>
      <c r="S42" s="98">
        <v>0</v>
      </c>
      <c r="T42" s="99">
        <v>0</v>
      </c>
      <c r="U42" s="99">
        <v>0</v>
      </c>
      <c r="V42" s="99">
        <v>0</v>
      </c>
      <c r="W42" s="99">
        <v>0</v>
      </c>
      <c r="X42" s="99">
        <v>0</v>
      </c>
      <c r="Y42" s="99">
        <v>0</v>
      </c>
      <c r="Z42" s="99">
        <v>0</v>
      </c>
      <c r="AA42" s="99">
        <v>0</v>
      </c>
      <c r="AB42" s="99">
        <v>0</v>
      </c>
    </row>
    <row r="43" spans="1:28" ht="15.5" x14ac:dyDescent="0.35">
      <c r="B43" s="100" t="s">
        <v>69</v>
      </c>
      <c r="C43" s="98">
        <v>0.99099777466800099</v>
      </c>
      <c r="D43" s="98">
        <v>1.1186227392920001</v>
      </c>
      <c r="E43" s="98">
        <v>1.1291853590459899</v>
      </c>
      <c r="F43" s="98">
        <v>1.37948600635199</v>
      </c>
      <c r="G43" s="98">
        <v>2.0239717781080002</v>
      </c>
      <c r="H43" s="98">
        <v>2.5329579566399998</v>
      </c>
      <c r="I43" s="98">
        <v>2.07110841825599</v>
      </c>
      <c r="J43" s="98">
        <v>2.3686612581599902</v>
      </c>
      <c r="K43" s="98">
        <v>1.8053606963639901</v>
      </c>
      <c r="L43" s="98">
        <v>2.0914958734620002</v>
      </c>
      <c r="M43" s="98">
        <v>2.192765344134</v>
      </c>
      <c r="N43" s="98">
        <v>2.1997979462639998</v>
      </c>
      <c r="O43" s="98">
        <v>2.1473286190679999</v>
      </c>
      <c r="P43" s="98">
        <v>1.9617290758979999</v>
      </c>
      <c r="Q43" s="98">
        <v>2.0575559240520001</v>
      </c>
      <c r="R43" s="98">
        <v>1.8264585027539899</v>
      </c>
      <c r="S43" s="98">
        <v>1.8170409312060001</v>
      </c>
      <c r="T43" s="99">
        <v>2.0765498335610002</v>
      </c>
      <c r="U43" s="99">
        <v>2.2426050896639902</v>
      </c>
      <c r="V43" s="99">
        <v>2.0379859083659899</v>
      </c>
      <c r="W43" s="99">
        <v>2.2354491926889999</v>
      </c>
      <c r="X43" s="99">
        <v>2.4481987877383098</v>
      </c>
      <c r="Y43" s="99">
        <v>2.9465729289539802</v>
      </c>
      <c r="Z43" s="99">
        <v>2.4571965103931501</v>
      </c>
      <c r="AA43" s="99">
        <v>2.25830367898743</v>
      </c>
      <c r="AB43" s="99">
        <v>2.2285270609098902</v>
      </c>
    </row>
    <row r="44" spans="1:28" x14ac:dyDescent="0.35">
      <c r="B44" s="107"/>
      <c r="C44" s="98"/>
      <c r="D44" s="98"/>
      <c r="E44" s="98"/>
      <c r="F44" s="98"/>
      <c r="G44" s="98"/>
      <c r="H44" s="98"/>
      <c r="I44" s="98"/>
      <c r="J44" s="98"/>
      <c r="K44" s="98"/>
      <c r="L44" s="98"/>
      <c r="M44" s="98"/>
      <c r="N44" s="98"/>
      <c r="O44" s="98"/>
      <c r="P44" s="98"/>
      <c r="Q44" s="98"/>
      <c r="R44" s="98"/>
      <c r="S44" s="98"/>
      <c r="T44" s="99"/>
      <c r="U44" s="99"/>
      <c r="V44" s="99"/>
      <c r="W44" s="99"/>
      <c r="X44" s="99"/>
      <c r="Y44" s="99"/>
      <c r="Z44" s="99"/>
      <c r="AA44" s="99"/>
      <c r="AB44" s="99"/>
    </row>
    <row r="45" spans="1:28" x14ac:dyDescent="0.35">
      <c r="B45" s="97" t="s">
        <v>709</v>
      </c>
      <c r="C45" s="98"/>
      <c r="D45" s="98"/>
      <c r="E45" s="98"/>
      <c r="F45" s="98"/>
      <c r="G45" s="98"/>
      <c r="H45" s="98"/>
      <c r="I45" s="98"/>
      <c r="J45" s="98"/>
      <c r="K45" s="98"/>
      <c r="L45" s="98"/>
      <c r="M45" s="98"/>
      <c r="N45" s="98"/>
      <c r="O45" s="98"/>
      <c r="P45" s="98"/>
      <c r="Q45" s="98"/>
      <c r="R45" s="98"/>
      <c r="S45" s="98"/>
      <c r="T45" s="99"/>
      <c r="U45" s="99"/>
      <c r="V45" s="99"/>
      <c r="W45" s="99"/>
      <c r="X45" s="99"/>
      <c r="Y45" s="99"/>
      <c r="Z45" s="99"/>
      <c r="AA45" s="99"/>
      <c r="AB45" s="99"/>
    </row>
    <row r="46" spans="1:28" x14ac:dyDescent="0.35">
      <c r="B46" s="100" t="s">
        <v>24</v>
      </c>
      <c r="C46" s="98">
        <v>36.909602846019098</v>
      </c>
      <c r="D46" s="98">
        <v>36.0792224418771</v>
      </c>
      <c r="E46" s="98">
        <v>37.0661906989762</v>
      </c>
      <c r="F46" s="98">
        <v>34.217127597455999</v>
      </c>
      <c r="G46" s="98">
        <v>34.092493866077398</v>
      </c>
      <c r="H46" s="98">
        <v>34.4639334663824</v>
      </c>
      <c r="I46" s="98">
        <v>33.185179723506103</v>
      </c>
      <c r="J46" s="98">
        <v>35.3050060769488</v>
      </c>
      <c r="K46" s="98">
        <v>40.171621810208698</v>
      </c>
      <c r="L46" s="98">
        <v>37.454373683297199</v>
      </c>
      <c r="M46" s="98">
        <v>35.813793838317103</v>
      </c>
      <c r="N46" s="98">
        <v>37.648764057820799</v>
      </c>
      <c r="O46" s="98">
        <v>37.910293069534902</v>
      </c>
      <c r="P46" s="98">
        <v>38.875312417447198</v>
      </c>
      <c r="Q46" s="98">
        <v>38.033245962141102</v>
      </c>
      <c r="R46" s="98">
        <v>37.729570375367402</v>
      </c>
      <c r="S46" s="98">
        <v>39.0207408787563</v>
      </c>
      <c r="T46" s="99">
        <v>40.224073535463397</v>
      </c>
      <c r="U46" s="99">
        <v>39.3054026653124</v>
      </c>
      <c r="V46" s="99">
        <v>37.410561527047001</v>
      </c>
      <c r="W46" s="99">
        <v>40.551801634285901</v>
      </c>
      <c r="X46" s="99">
        <v>36.487478438297899</v>
      </c>
      <c r="Y46" s="99">
        <v>36.232611443383902</v>
      </c>
      <c r="Z46" s="99">
        <v>35.883732457802402</v>
      </c>
      <c r="AA46" s="99">
        <v>33.5555610321871</v>
      </c>
      <c r="AB46" s="99">
        <v>33.9938721144079</v>
      </c>
    </row>
    <row r="47" spans="1:28" x14ac:dyDescent="0.35">
      <c r="B47" s="100" t="s">
        <v>36</v>
      </c>
      <c r="C47" s="98">
        <v>47.808978109461798</v>
      </c>
      <c r="D47" s="98">
        <v>49.230035147111003</v>
      </c>
      <c r="E47" s="98">
        <v>48.884958728705598</v>
      </c>
      <c r="F47" s="98">
        <v>50.968000351211899</v>
      </c>
      <c r="G47" s="98">
        <v>49.948936807812402</v>
      </c>
      <c r="H47" s="98">
        <v>48.497907853481202</v>
      </c>
      <c r="I47" s="98">
        <v>50.703554428167898</v>
      </c>
      <c r="J47" s="98">
        <v>48.8723198136557</v>
      </c>
      <c r="K47" s="98">
        <v>45.813372034089802</v>
      </c>
      <c r="L47" s="98">
        <v>48.146419723299303</v>
      </c>
      <c r="M47" s="98">
        <v>49.555072780535703</v>
      </c>
      <c r="N47" s="98">
        <v>47.493634927760397</v>
      </c>
      <c r="O47" s="98">
        <v>47.863347733329299</v>
      </c>
      <c r="P47" s="98">
        <v>46.089017633027701</v>
      </c>
      <c r="Q47" s="98">
        <v>47.173942217612101</v>
      </c>
      <c r="R47" s="98">
        <v>49.040388859096801</v>
      </c>
      <c r="S47" s="98">
        <v>48.998574159770101</v>
      </c>
      <c r="T47" s="99">
        <v>47.962246734598303</v>
      </c>
      <c r="U47" s="99">
        <v>50.286903748076902</v>
      </c>
      <c r="V47" s="99">
        <v>53.797420756672103</v>
      </c>
      <c r="W47" s="99">
        <v>50.540540125563503</v>
      </c>
      <c r="X47" s="99">
        <v>53.2082922870514</v>
      </c>
      <c r="Y47" s="99">
        <v>52.091103373862701</v>
      </c>
      <c r="Z47" s="99">
        <v>53.710359752773101</v>
      </c>
      <c r="AA47" s="99">
        <v>56.041322833349597</v>
      </c>
      <c r="AB47" s="99">
        <v>55.552761245174999</v>
      </c>
    </row>
    <row r="48" spans="1:28" x14ac:dyDescent="0.35">
      <c r="B48" s="100" t="s">
        <v>707</v>
      </c>
      <c r="C48" s="98">
        <v>10.7530481838913</v>
      </c>
      <c r="D48" s="98">
        <v>9.9684533309261401</v>
      </c>
      <c r="E48" s="98">
        <v>9.39571123880018</v>
      </c>
      <c r="F48" s="98">
        <v>9.5915489383595904</v>
      </c>
      <c r="G48" s="98">
        <v>8.9277378845495292</v>
      </c>
      <c r="H48" s="98">
        <v>9.8294060724165107</v>
      </c>
      <c r="I48" s="98">
        <v>9.7697538107148105</v>
      </c>
      <c r="J48" s="98">
        <v>8.7836820999785807</v>
      </c>
      <c r="K48" s="98">
        <v>7.3476939869703797</v>
      </c>
      <c r="L48" s="98">
        <v>7.1618792921291998</v>
      </c>
      <c r="M48" s="98">
        <v>7.7162397165183503</v>
      </c>
      <c r="N48" s="98">
        <v>7.4081995029606897</v>
      </c>
      <c r="O48" s="98">
        <v>7.4349506164325501</v>
      </c>
      <c r="P48" s="98">
        <v>6.99923373848286</v>
      </c>
      <c r="Q48" s="98">
        <v>7.531754257057</v>
      </c>
      <c r="R48" s="98">
        <v>6.0871366732538297</v>
      </c>
      <c r="S48" s="98">
        <v>5.0128399165144897</v>
      </c>
      <c r="T48" s="99">
        <v>4.7387787347992196</v>
      </c>
      <c r="U48" s="99">
        <v>3.5344043578180599</v>
      </c>
      <c r="V48" s="99">
        <v>2.67633100577646</v>
      </c>
      <c r="W48" s="99">
        <v>2.8768200865127298</v>
      </c>
      <c r="X48" s="99">
        <v>3.3553549043416302</v>
      </c>
      <c r="Y48" s="99">
        <v>2.9242114923792699</v>
      </c>
      <c r="Z48" s="99">
        <v>4.4120979507166203</v>
      </c>
      <c r="AA48" s="99">
        <v>4.9565501373147596</v>
      </c>
      <c r="AB48" s="99">
        <v>4.98828795291743</v>
      </c>
    </row>
    <row r="49" spans="1:28" x14ac:dyDescent="0.35">
      <c r="B49" s="100" t="s">
        <v>605</v>
      </c>
      <c r="C49" s="98">
        <v>2.10962369842039</v>
      </c>
      <c r="D49" s="98">
        <v>2.0233548927670499</v>
      </c>
      <c r="E49" s="98">
        <v>2.0292076390798899</v>
      </c>
      <c r="F49" s="98">
        <v>1.99553935201136</v>
      </c>
      <c r="G49" s="98">
        <v>2.1775617517517198</v>
      </c>
      <c r="H49" s="98">
        <v>1.4833286313160401</v>
      </c>
      <c r="I49" s="98">
        <v>1.5703242291734301</v>
      </c>
      <c r="J49" s="98">
        <v>1.9318984054227399</v>
      </c>
      <c r="K49" s="98">
        <v>2.7041135856345999</v>
      </c>
      <c r="L49" s="98">
        <v>2.6970706239041902</v>
      </c>
      <c r="M49" s="98">
        <v>2.6249903275877902</v>
      </c>
      <c r="N49" s="98">
        <v>3.1791549630734202</v>
      </c>
      <c r="O49" s="98">
        <v>2.8280968808184599</v>
      </c>
      <c r="P49" s="98">
        <v>4.5935429886343204</v>
      </c>
      <c r="Q49" s="98">
        <v>3.4835606375854402</v>
      </c>
      <c r="R49" s="98">
        <v>3.5879534408653799</v>
      </c>
      <c r="S49" s="98">
        <v>3.1705865604810901</v>
      </c>
      <c r="T49" s="99">
        <v>2.9546948723352799</v>
      </c>
      <c r="U49" s="99">
        <v>2.31202528937138</v>
      </c>
      <c r="V49" s="99">
        <v>1.7774648723717501</v>
      </c>
      <c r="W49" s="99">
        <v>1.2665319176588901</v>
      </c>
      <c r="X49" s="99">
        <v>1.7266276280917401</v>
      </c>
      <c r="Y49" s="99">
        <v>2.0475580411206602</v>
      </c>
      <c r="Z49" s="99">
        <v>0.586072132434446</v>
      </c>
      <c r="AA49" s="99">
        <v>0.61216039465217398</v>
      </c>
      <c r="AB49" s="99">
        <v>0.50081179620373095</v>
      </c>
    </row>
    <row r="50" spans="1:28" x14ac:dyDescent="0.35">
      <c r="B50" s="100" t="s">
        <v>708</v>
      </c>
      <c r="C50" s="98">
        <v>0</v>
      </c>
      <c r="D50" s="98">
        <v>0</v>
      </c>
      <c r="E50" s="98">
        <v>0</v>
      </c>
      <c r="F50" s="98">
        <v>0</v>
      </c>
      <c r="G50" s="98">
        <v>0</v>
      </c>
      <c r="H50" s="98">
        <v>0</v>
      </c>
      <c r="I50" s="98">
        <v>0</v>
      </c>
      <c r="J50" s="98">
        <v>0</v>
      </c>
      <c r="K50" s="98">
        <v>0</v>
      </c>
      <c r="L50" s="98">
        <v>0</v>
      </c>
      <c r="M50" s="98">
        <v>0</v>
      </c>
      <c r="N50" s="98">
        <v>0</v>
      </c>
      <c r="O50" s="98">
        <v>0</v>
      </c>
      <c r="P50" s="98">
        <v>0</v>
      </c>
      <c r="Q50" s="98">
        <v>0</v>
      </c>
      <c r="R50" s="98">
        <v>0</v>
      </c>
      <c r="S50" s="98">
        <v>0</v>
      </c>
      <c r="T50" s="99">
        <v>0</v>
      </c>
      <c r="U50" s="99">
        <v>0</v>
      </c>
      <c r="V50" s="99">
        <v>0</v>
      </c>
      <c r="W50" s="99">
        <v>0</v>
      </c>
      <c r="X50" s="99">
        <v>0</v>
      </c>
      <c r="Y50" s="99">
        <v>0</v>
      </c>
      <c r="Z50" s="99">
        <v>0</v>
      </c>
      <c r="AA50" s="99">
        <v>0</v>
      </c>
      <c r="AB50" s="99">
        <v>0</v>
      </c>
    </row>
    <row r="51" spans="1:28" ht="15.5" x14ac:dyDescent="0.35">
      <c r="B51" s="100" t="s">
        <v>69</v>
      </c>
      <c r="C51" s="98">
        <v>2.4187471622072398</v>
      </c>
      <c r="D51" s="98">
        <v>2.6989341873186699</v>
      </c>
      <c r="E51" s="98">
        <v>2.6239316944379301</v>
      </c>
      <c r="F51" s="98">
        <v>3.22778376096108</v>
      </c>
      <c r="G51" s="98">
        <v>4.8532696898087897</v>
      </c>
      <c r="H51" s="98">
        <v>5.72542397640371</v>
      </c>
      <c r="I51" s="98">
        <v>4.77118780843763</v>
      </c>
      <c r="J51" s="98">
        <v>5.1070936039941</v>
      </c>
      <c r="K51" s="98">
        <v>3.9631985830963501</v>
      </c>
      <c r="L51" s="98">
        <v>4.5402566773700004</v>
      </c>
      <c r="M51" s="98">
        <v>4.2899033370409603</v>
      </c>
      <c r="N51" s="98">
        <v>4.2702465483845504</v>
      </c>
      <c r="O51" s="98">
        <v>3.96331169988472</v>
      </c>
      <c r="P51" s="98">
        <v>3.4428932224077098</v>
      </c>
      <c r="Q51" s="98">
        <v>3.7774969256042299</v>
      </c>
      <c r="R51" s="98">
        <v>3.5549506514165601</v>
      </c>
      <c r="S51" s="98">
        <v>3.7972584844779802</v>
      </c>
      <c r="T51" s="99">
        <v>4.1202061228036797</v>
      </c>
      <c r="U51" s="99">
        <v>4.5612639394211403</v>
      </c>
      <c r="V51" s="99">
        <v>4.33822183813266</v>
      </c>
      <c r="W51" s="99">
        <v>4.7643062359787898</v>
      </c>
      <c r="X51" s="99">
        <v>5.22224674221727</v>
      </c>
      <c r="Y51" s="99">
        <v>6.7045156492533797</v>
      </c>
      <c r="Z51" s="99">
        <v>5.4077377062733403</v>
      </c>
      <c r="AA51" s="99">
        <v>4.8344056024963002</v>
      </c>
      <c r="AB51" s="99">
        <v>4.96426689129592</v>
      </c>
    </row>
    <row r="52" spans="1:28" x14ac:dyDescent="0.35">
      <c r="C52" s="98"/>
      <c r="D52" s="98"/>
      <c r="E52" s="98"/>
      <c r="F52" s="98"/>
      <c r="G52" s="98"/>
      <c r="H52" s="98"/>
      <c r="I52" s="98"/>
      <c r="J52" s="98"/>
      <c r="K52" s="98"/>
      <c r="L52" s="98"/>
      <c r="M52" s="98"/>
      <c r="N52" s="98"/>
      <c r="O52" s="98"/>
      <c r="P52" s="98"/>
      <c r="Q52" s="98"/>
      <c r="R52" s="98"/>
      <c r="S52" s="98"/>
      <c r="T52" s="99"/>
      <c r="U52" s="99"/>
      <c r="V52" s="99"/>
      <c r="W52" s="99"/>
      <c r="X52" s="99"/>
      <c r="Y52" s="99"/>
      <c r="Z52" s="99"/>
      <c r="AA52" s="99"/>
      <c r="AB52" s="99"/>
    </row>
    <row r="53" spans="1:28" x14ac:dyDescent="0.35">
      <c r="A53" s="121"/>
      <c r="B53" s="112" t="s">
        <v>715</v>
      </c>
      <c r="C53" s="96">
        <v>54.9372363528691</v>
      </c>
      <c r="D53" s="96">
        <v>54.092456937922599</v>
      </c>
      <c r="E53" s="96">
        <v>54.805586333721699</v>
      </c>
      <c r="F53" s="96">
        <v>52.336446914304702</v>
      </c>
      <c r="G53" s="96">
        <v>51.636888319574901</v>
      </c>
      <c r="H53" s="96">
        <v>52.579572812917696</v>
      </c>
      <c r="I53" s="96">
        <v>51.754136737238603</v>
      </c>
      <c r="J53" s="96">
        <v>53.6206673977672</v>
      </c>
      <c r="K53" s="96">
        <v>56.1414701656999</v>
      </c>
      <c r="L53" s="96">
        <v>54.179159018033403</v>
      </c>
      <c r="M53" s="96">
        <v>54.794308280220498</v>
      </c>
      <c r="N53" s="96">
        <v>56.3640203106009</v>
      </c>
      <c r="O53" s="96">
        <v>55.798680477249398</v>
      </c>
      <c r="P53" s="96">
        <v>56.858083071765698</v>
      </c>
      <c r="Q53" s="96">
        <v>55.478011889188899</v>
      </c>
      <c r="R53" s="96">
        <v>53.927995816078898</v>
      </c>
      <c r="S53" s="96">
        <v>53.268077034811597</v>
      </c>
      <c r="T53" s="96">
        <v>53.291078588741101</v>
      </c>
      <c r="U53" s="96">
        <v>51.7175995194604</v>
      </c>
      <c r="V53" s="96">
        <v>49.716999078531899</v>
      </c>
      <c r="W53" s="96">
        <v>50.339562394566101</v>
      </c>
      <c r="X53" s="96">
        <v>47.913600294071003</v>
      </c>
      <c r="Y53" s="96">
        <v>46.578099062963602</v>
      </c>
      <c r="Z53" s="96">
        <v>46.517249541792502</v>
      </c>
      <c r="AA53" s="96">
        <v>45.304055624388397</v>
      </c>
      <c r="AB53" s="96">
        <v>44.752418548706999</v>
      </c>
    </row>
    <row r="54" spans="1:28" x14ac:dyDescent="0.35">
      <c r="A54" s="121"/>
      <c r="B54" s="112"/>
      <c r="C54" s="96"/>
      <c r="D54" s="96"/>
      <c r="E54" s="96"/>
      <c r="F54" s="96"/>
      <c r="G54" s="96"/>
      <c r="H54" s="96"/>
      <c r="I54" s="96"/>
      <c r="J54" s="96"/>
      <c r="K54" s="96"/>
      <c r="L54" s="96"/>
      <c r="M54" s="96"/>
      <c r="N54" s="96"/>
      <c r="O54" s="96"/>
      <c r="P54" s="96"/>
      <c r="Q54" s="96"/>
      <c r="R54" s="96"/>
      <c r="S54" s="96"/>
      <c r="T54" s="96"/>
      <c r="U54" s="96"/>
      <c r="V54" s="96"/>
      <c r="W54" s="96"/>
      <c r="X54" s="96"/>
      <c r="Y54" s="96"/>
      <c r="Z54" s="96"/>
      <c r="AA54" s="96"/>
      <c r="AB54" s="96"/>
    </row>
    <row r="55" spans="1:28" x14ac:dyDescent="0.35">
      <c r="C55" s="98"/>
      <c r="D55" s="98"/>
      <c r="E55" s="98"/>
      <c r="F55" s="98"/>
      <c r="G55" s="98"/>
      <c r="H55" s="98"/>
      <c r="I55" s="98"/>
      <c r="J55" s="98"/>
      <c r="K55" s="98"/>
      <c r="L55" s="98"/>
      <c r="M55" s="98"/>
      <c r="N55" s="98"/>
      <c r="O55" s="98"/>
      <c r="P55" s="98"/>
      <c r="Q55" s="98"/>
      <c r="R55" s="98"/>
      <c r="S55" s="98"/>
      <c r="T55" s="99"/>
      <c r="U55" s="99"/>
      <c r="V55" s="99"/>
      <c r="W55" s="99"/>
      <c r="X55" s="99"/>
      <c r="Y55" s="99"/>
      <c r="Z55" s="99"/>
      <c r="AA55" s="99"/>
      <c r="AB55" s="99"/>
    </row>
    <row r="56" spans="1:28" ht="15" x14ac:dyDescent="0.4">
      <c r="B56" s="94" t="s">
        <v>759</v>
      </c>
      <c r="C56" s="95">
        <v>25.849102444201002</v>
      </c>
      <c r="D56" s="95">
        <v>26.493137782207</v>
      </c>
      <c r="E56" s="95">
        <v>27.0829977023967</v>
      </c>
      <c r="F56" s="95">
        <v>28.1141980557979</v>
      </c>
      <c r="G56" s="95">
        <v>27.485580012305899</v>
      </c>
      <c r="H56" s="95">
        <v>28.993503687649</v>
      </c>
      <c r="I56" s="95">
        <v>29.003414305802</v>
      </c>
      <c r="J56" s="95">
        <v>30.005427271311898</v>
      </c>
      <c r="K56" s="95">
        <v>27.253694269001901</v>
      </c>
      <c r="L56" s="95">
        <v>28.812009681412</v>
      </c>
      <c r="M56" s="95">
        <v>32.808498790058898</v>
      </c>
      <c r="N56" s="95">
        <v>32.119953548002002</v>
      </c>
      <c r="O56" s="95">
        <v>33.640302539215</v>
      </c>
      <c r="P56" s="95">
        <v>34.828288053039898</v>
      </c>
      <c r="Q56" s="95">
        <v>33.752525647516002</v>
      </c>
      <c r="R56" s="95">
        <v>31.993230514391001</v>
      </c>
      <c r="S56" s="95">
        <v>29.179422530976002</v>
      </c>
      <c r="T56" s="96">
        <v>30.126572907090999</v>
      </c>
      <c r="U56" s="96">
        <v>29.841292831467001</v>
      </c>
      <c r="V56" s="96">
        <v>29.402920915478902</v>
      </c>
      <c r="W56" s="96">
        <v>27.893552693962999</v>
      </c>
      <c r="X56" s="96">
        <v>29.774785828588399</v>
      </c>
      <c r="Y56" s="96">
        <v>28.025180445650602</v>
      </c>
      <c r="Z56" s="96">
        <v>29.1334893483012</v>
      </c>
      <c r="AA56" s="96">
        <v>31.038297839921899</v>
      </c>
      <c r="AB56" s="96">
        <v>29.6310503443786</v>
      </c>
    </row>
    <row r="57" spans="1:28" x14ac:dyDescent="0.35">
      <c r="C57" s="99"/>
      <c r="D57" s="99"/>
      <c r="E57" s="99"/>
      <c r="F57" s="99"/>
      <c r="G57" s="99"/>
      <c r="H57" s="99"/>
      <c r="I57" s="99"/>
      <c r="J57" s="99"/>
      <c r="K57" s="99"/>
      <c r="L57" s="99"/>
      <c r="M57" s="99"/>
      <c r="N57" s="99"/>
      <c r="O57" s="99"/>
      <c r="P57" s="99"/>
      <c r="Q57" s="99"/>
      <c r="R57" s="99"/>
      <c r="S57" s="99"/>
      <c r="T57" s="99"/>
      <c r="U57" s="99"/>
      <c r="V57" s="99"/>
      <c r="W57" s="99"/>
      <c r="X57" s="99"/>
      <c r="Y57" s="99"/>
      <c r="Z57" s="99"/>
      <c r="AA57" s="99"/>
      <c r="AB57" s="99"/>
    </row>
    <row r="58" spans="1:28" x14ac:dyDescent="0.35">
      <c r="A58" s="87"/>
      <c r="B58" s="112" t="s">
        <v>715</v>
      </c>
      <c r="C58" s="96">
        <v>34.6705494615845</v>
      </c>
      <c r="D58" s="96">
        <v>34.589412352802803</v>
      </c>
      <c r="E58" s="96">
        <v>34.493995349782502</v>
      </c>
      <c r="F58" s="96">
        <v>34.455180657651702</v>
      </c>
      <c r="G58" s="96">
        <v>34.063068640233901</v>
      </c>
      <c r="H58" s="96">
        <v>34.5003305249273</v>
      </c>
      <c r="I58" s="96">
        <v>34.641240106195603</v>
      </c>
      <c r="J58" s="96">
        <v>34.745220097687699</v>
      </c>
      <c r="K58" s="96">
        <v>33.6314210944034</v>
      </c>
      <c r="L58" s="96">
        <v>33.933331180499799</v>
      </c>
      <c r="M58" s="96">
        <v>35.206408694497497</v>
      </c>
      <c r="N58" s="96">
        <v>35.154341296002301</v>
      </c>
      <c r="O58" s="96">
        <v>34.657135977363602</v>
      </c>
      <c r="P58" s="96">
        <v>34.773597529789001</v>
      </c>
      <c r="Q58" s="96">
        <v>34.396495459651703</v>
      </c>
      <c r="R58" s="96">
        <v>33.618588408160299</v>
      </c>
      <c r="S58" s="96">
        <v>32.514463574250399</v>
      </c>
      <c r="T58" s="96">
        <v>31.919118693817001</v>
      </c>
      <c r="U58" s="96">
        <v>31.421081991853399</v>
      </c>
      <c r="V58" s="96">
        <v>31.1665750652726</v>
      </c>
      <c r="W58" s="96">
        <v>29.969510732921702</v>
      </c>
      <c r="X58" s="96">
        <v>30.477100123619799</v>
      </c>
      <c r="Y58" s="96">
        <v>29.735002563030299</v>
      </c>
      <c r="Z58" s="96">
        <v>29.864114920056299</v>
      </c>
      <c r="AA58" s="96">
        <v>30.125816969681001</v>
      </c>
      <c r="AB58" s="96">
        <v>29.356479690394</v>
      </c>
    </row>
    <row r="59" spans="1:28" x14ac:dyDescent="0.35">
      <c r="A59" s="87"/>
      <c r="B59" s="112"/>
      <c r="C59" s="96"/>
      <c r="D59" s="96"/>
      <c r="E59" s="96"/>
      <c r="F59" s="96"/>
      <c r="G59" s="96"/>
      <c r="H59" s="96"/>
      <c r="I59" s="96"/>
      <c r="J59" s="96"/>
      <c r="K59" s="96"/>
      <c r="L59" s="96"/>
      <c r="M59" s="96"/>
      <c r="N59" s="96"/>
      <c r="O59" s="96"/>
      <c r="P59" s="96"/>
      <c r="Q59" s="96"/>
      <c r="R59" s="96"/>
      <c r="S59" s="96"/>
      <c r="T59" s="96"/>
      <c r="U59" s="96"/>
      <c r="V59" s="96"/>
      <c r="W59" s="96"/>
      <c r="X59" s="96"/>
      <c r="Y59" s="96"/>
      <c r="Z59" s="96"/>
      <c r="AA59" s="96"/>
      <c r="AB59" s="96"/>
    </row>
    <row r="60" spans="1:28" x14ac:dyDescent="0.35">
      <c r="C60" s="98"/>
      <c r="D60" s="98"/>
      <c r="E60" s="98"/>
      <c r="F60" s="98"/>
      <c r="G60" s="98"/>
      <c r="H60" s="98"/>
      <c r="I60" s="98"/>
      <c r="J60" s="98"/>
      <c r="K60" s="98"/>
      <c r="L60" s="98"/>
      <c r="M60" s="98"/>
      <c r="N60" s="98"/>
      <c r="O60" s="98"/>
      <c r="P60" s="98"/>
      <c r="Q60" s="98"/>
      <c r="R60" s="98"/>
      <c r="S60" s="98"/>
      <c r="T60" s="99"/>
      <c r="U60" s="99"/>
      <c r="V60" s="99"/>
      <c r="W60" s="99"/>
      <c r="X60" s="99"/>
      <c r="Y60" s="99"/>
      <c r="Z60" s="99"/>
      <c r="AA60" s="99"/>
      <c r="AB60" s="99"/>
    </row>
    <row r="61" spans="1:28" x14ac:dyDescent="0.35">
      <c r="A61" s="87"/>
      <c r="B61" s="109" t="s">
        <v>760</v>
      </c>
      <c r="C61" s="114">
        <v>0.91815588205499998</v>
      </c>
      <c r="D61" s="114">
        <v>0.92743579857299996</v>
      </c>
      <c r="E61" s="114">
        <v>0.985080047751</v>
      </c>
      <c r="F61" s="114">
        <v>1.0061105302310001</v>
      </c>
      <c r="G61" s="114">
        <v>0.98334628849799999</v>
      </c>
      <c r="H61" s="114">
        <v>0.98384063741200001</v>
      </c>
      <c r="I61" s="114">
        <v>1.0361041633420001</v>
      </c>
      <c r="J61" s="114">
        <v>0.97927145361699997</v>
      </c>
      <c r="K61" s="114">
        <v>0.83733926640699996</v>
      </c>
      <c r="L61" s="114">
        <v>0.87946162696999997</v>
      </c>
      <c r="M61" s="114">
        <v>0.95839777341499999</v>
      </c>
      <c r="N61" s="114">
        <v>0.87725812280500004</v>
      </c>
      <c r="O61" s="114">
        <v>0.93399643993500003</v>
      </c>
      <c r="P61" s="114">
        <v>0.96205706103999999</v>
      </c>
      <c r="Q61" s="114">
        <v>0.94619944702299996</v>
      </c>
      <c r="R61" s="114">
        <v>0.91654201188700002</v>
      </c>
      <c r="S61" s="114">
        <v>0.85424183767700002</v>
      </c>
      <c r="T61" s="115">
        <v>0.93201272247599998</v>
      </c>
      <c r="U61" s="115">
        <v>0.94995740693099995</v>
      </c>
      <c r="V61" s="115">
        <v>0.96110664899499998</v>
      </c>
      <c r="W61" s="115">
        <v>0.86625077017300001</v>
      </c>
      <c r="X61" s="115">
        <v>0.90264460079099995</v>
      </c>
      <c r="Y61" s="115">
        <v>0.84199434112899996</v>
      </c>
      <c r="Z61" s="115">
        <v>0.930751267908</v>
      </c>
      <c r="AA61" s="115">
        <v>0.98091454221999996</v>
      </c>
      <c r="AB61" s="115">
        <v>0.91595216057100004</v>
      </c>
    </row>
    <row r="62" spans="1:28" x14ac:dyDescent="0.35">
      <c r="A62" s="87"/>
      <c r="B62" s="109" t="s">
        <v>761</v>
      </c>
      <c r="C62" s="114">
        <v>1.0484434031450001</v>
      </c>
      <c r="D62" s="114">
        <v>1.3633381630999999</v>
      </c>
      <c r="E62" s="114">
        <v>0.53538279702199998</v>
      </c>
      <c r="F62" s="114">
        <v>0.99930653239300005</v>
      </c>
      <c r="G62" s="114">
        <v>0.98805288924199997</v>
      </c>
      <c r="H62" s="114">
        <v>1.1848634915809999</v>
      </c>
      <c r="I62" s="114">
        <v>0.94162543616299998</v>
      </c>
      <c r="J62" s="114">
        <v>0.92748677898499998</v>
      </c>
      <c r="K62" s="114">
        <v>1.3057053922749999</v>
      </c>
      <c r="L62" s="114">
        <v>1.5418618385230001</v>
      </c>
      <c r="M62" s="114">
        <v>0.90646196721299999</v>
      </c>
      <c r="N62" s="114">
        <v>1.4322702618109999</v>
      </c>
      <c r="O62" s="114">
        <v>1.733016362561</v>
      </c>
      <c r="P62" s="114">
        <v>1.315766385136</v>
      </c>
      <c r="Q62" s="114">
        <v>0.94718144653299996</v>
      </c>
      <c r="R62" s="114">
        <v>1.7864748527230001</v>
      </c>
      <c r="S62" s="114">
        <v>1.3813271044669999</v>
      </c>
      <c r="T62" s="115">
        <v>1.4463486650040001</v>
      </c>
      <c r="U62" s="115">
        <v>1.0816986832790001</v>
      </c>
      <c r="V62" s="115">
        <v>0.92685953338299998</v>
      </c>
      <c r="W62" s="115">
        <v>1.5855036282599999</v>
      </c>
      <c r="X62" s="115">
        <v>1.5058113023769999</v>
      </c>
      <c r="Y62" s="115">
        <v>1.701878196414</v>
      </c>
      <c r="Z62" s="115">
        <v>1.1820595990930001</v>
      </c>
      <c r="AA62" s="115">
        <v>1.1096969414890001</v>
      </c>
      <c r="AB62" s="115">
        <v>1.3723975873730001</v>
      </c>
    </row>
    <row r="63" spans="1:28" x14ac:dyDescent="0.35">
      <c r="A63" s="87"/>
      <c r="B63" s="109"/>
      <c r="C63" s="115"/>
      <c r="D63" s="114"/>
      <c r="E63" s="114"/>
      <c r="F63" s="114"/>
      <c r="G63" s="114"/>
      <c r="H63" s="114"/>
      <c r="I63" s="114"/>
      <c r="J63" s="122"/>
      <c r="K63" s="123"/>
      <c r="L63" s="109"/>
      <c r="M63" s="109"/>
      <c r="N63" s="87"/>
      <c r="O63" s="87"/>
      <c r="P63" s="87"/>
      <c r="Q63" s="87"/>
      <c r="R63" s="87"/>
      <c r="S63" s="87"/>
      <c r="T63" s="121"/>
      <c r="U63" s="115"/>
      <c r="V63" s="115"/>
      <c r="W63" s="115"/>
      <c r="X63" s="115"/>
      <c r="Y63" s="87"/>
      <c r="Z63" s="87"/>
      <c r="AA63" s="87"/>
      <c r="AB63" s="87"/>
    </row>
    <row r="64" spans="1:28" x14ac:dyDescent="0.35">
      <c r="A64" s="85" t="s">
        <v>762</v>
      </c>
      <c r="B64" s="63"/>
      <c r="C64" s="63"/>
      <c r="D64" s="63"/>
      <c r="E64" s="63"/>
      <c r="F64" s="63"/>
      <c r="G64" s="63"/>
      <c r="H64" s="63"/>
      <c r="U64" s="115"/>
      <c r="V64" s="115"/>
      <c r="W64" s="115"/>
      <c r="X64" s="115"/>
    </row>
    <row r="67" spans="1:28" ht="52.4" customHeight="1" x14ac:dyDescent="0.35"/>
    <row r="68" spans="1:28" x14ac:dyDescent="0.35">
      <c r="B68" s="7"/>
    </row>
    <row r="71" spans="1:28" ht="18" x14ac:dyDescent="0.4">
      <c r="A71" s="86" t="s">
        <v>703</v>
      </c>
    </row>
    <row r="72" spans="1:28" x14ac:dyDescent="0.35">
      <c r="A72" s="87"/>
      <c r="F72" s="63"/>
      <c r="P72" s="63"/>
      <c r="Q72" s="63"/>
      <c r="R72" s="63"/>
      <c r="S72" s="63"/>
      <c r="V72" s="88"/>
    </row>
    <row r="73" spans="1:28" ht="15.5" x14ac:dyDescent="0.35">
      <c r="A73" s="89" t="s">
        <v>27</v>
      </c>
      <c r="F73" s="63"/>
      <c r="G73" s="63"/>
      <c r="H73" s="63"/>
      <c r="I73" s="63"/>
    </row>
    <row r="74" spans="1:28" ht="15.5" x14ac:dyDescent="0.35">
      <c r="A74" s="89" t="s">
        <v>704</v>
      </c>
    </row>
    <row r="75" spans="1:28" ht="15.5" x14ac:dyDescent="0.35">
      <c r="C75" s="90"/>
      <c r="D75" s="90"/>
      <c r="E75" s="90"/>
      <c r="F75" s="91"/>
      <c r="G75" s="91"/>
      <c r="H75" s="91"/>
      <c r="I75" s="91"/>
      <c r="J75" s="3"/>
    </row>
    <row r="77" spans="1:28" x14ac:dyDescent="0.35">
      <c r="C77" s="92">
        <v>1990</v>
      </c>
      <c r="D77" s="92">
        <v>1991</v>
      </c>
      <c r="E77" s="92">
        <v>1992</v>
      </c>
      <c r="F77" s="92">
        <v>1993</v>
      </c>
      <c r="G77" s="92">
        <v>1994</v>
      </c>
      <c r="H77" s="92">
        <v>1995</v>
      </c>
      <c r="I77" s="92">
        <v>1996</v>
      </c>
      <c r="J77" s="92">
        <v>1997</v>
      </c>
      <c r="K77" s="92">
        <v>1998</v>
      </c>
      <c r="L77" s="92">
        <v>1999</v>
      </c>
      <c r="M77" s="92">
        <v>2000</v>
      </c>
      <c r="N77" s="92">
        <v>2001</v>
      </c>
      <c r="O77" s="92">
        <v>2002</v>
      </c>
      <c r="P77" s="92">
        <v>2003</v>
      </c>
      <c r="Q77" s="92">
        <v>2004</v>
      </c>
      <c r="R77" s="92">
        <v>2005</v>
      </c>
      <c r="S77" s="92">
        <v>2006</v>
      </c>
      <c r="T77" s="93">
        <v>2007</v>
      </c>
      <c r="U77" s="93">
        <v>2008</v>
      </c>
      <c r="V77" s="93">
        <v>2009</v>
      </c>
      <c r="W77" s="93">
        <v>2010</v>
      </c>
      <c r="X77" s="93">
        <v>2011</v>
      </c>
      <c r="Y77" s="93">
        <v>2012</v>
      </c>
      <c r="Z77" s="93">
        <v>2013</v>
      </c>
      <c r="AA77" s="93">
        <v>2014</v>
      </c>
      <c r="AB77" s="93">
        <v>2015</v>
      </c>
    </row>
    <row r="78" spans="1:28" x14ac:dyDescent="0.35">
      <c r="C78" s="85"/>
      <c r="D78" s="85"/>
      <c r="E78" s="85"/>
      <c r="F78" s="85"/>
      <c r="G78" s="85"/>
      <c r="H78" s="85"/>
      <c r="I78" s="85"/>
      <c r="J78" s="85"/>
      <c r="K78" s="85"/>
      <c r="L78" s="85"/>
      <c r="M78" s="85"/>
      <c r="N78" s="85"/>
      <c r="O78" s="85"/>
      <c r="P78" s="85"/>
      <c r="U78" s="3"/>
      <c r="V78" s="3"/>
      <c r="W78" s="3"/>
      <c r="X78" s="3"/>
      <c r="Y78" s="3"/>
      <c r="Z78" s="3"/>
      <c r="AA78" s="3"/>
      <c r="AB78" s="3"/>
    </row>
    <row r="79" spans="1:28" x14ac:dyDescent="0.35">
      <c r="B79" s="94" t="s">
        <v>705</v>
      </c>
      <c r="C79" s="95">
        <v>57.6832446346449</v>
      </c>
      <c r="D79" s="95">
        <v>61.405064161687299</v>
      </c>
      <c r="E79" s="95">
        <v>61.726613354095498</v>
      </c>
      <c r="F79" s="95">
        <v>62.137176965609598</v>
      </c>
      <c r="G79" s="95">
        <v>62.017093176766501</v>
      </c>
      <c r="H79" s="95">
        <v>61.951968210933799</v>
      </c>
      <c r="I79" s="95">
        <v>58.1007853810545</v>
      </c>
      <c r="J79" s="95">
        <v>72.271473443889505</v>
      </c>
      <c r="K79" s="95">
        <v>69.140587389577504</v>
      </c>
      <c r="L79" s="95">
        <v>68.585250949662196</v>
      </c>
      <c r="M79" s="95">
        <v>75.600126229966705</v>
      </c>
      <c r="N79" s="95">
        <v>73.884716998329196</v>
      </c>
      <c r="O79" s="95">
        <v>71.163530831698196</v>
      </c>
      <c r="P79" s="95">
        <v>75.485612007331198</v>
      </c>
      <c r="Q79" s="95">
        <v>76.933860641665206</v>
      </c>
      <c r="R79" s="95">
        <v>75.583252774803398</v>
      </c>
      <c r="S79" s="95">
        <v>75.295273210867805</v>
      </c>
      <c r="T79" s="96">
        <v>78.8791949782713</v>
      </c>
      <c r="U79" s="96">
        <v>78.084515323247203</v>
      </c>
      <c r="V79" s="96">
        <v>76.672120013659907</v>
      </c>
      <c r="W79" s="96">
        <v>77.427333243434504</v>
      </c>
      <c r="X79" s="96">
        <v>79.929113150255304</v>
      </c>
      <c r="Y79" s="96">
        <v>78.929482363324098</v>
      </c>
      <c r="Z79" s="96">
        <v>79.263047219762399</v>
      </c>
      <c r="AA79" s="96">
        <v>79.429163145633197</v>
      </c>
      <c r="AB79" s="96">
        <v>78.975018127353593</v>
      </c>
    </row>
    <row r="80" spans="1:28" x14ac:dyDescent="0.35">
      <c r="B80" s="97" t="s">
        <v>706</v>
      </c>
      <c r="C80" s="98"/>
      <c r="D80" s="98"/>
      <c r="E80" s="98"/>
      <c r="F80" s="98"/>
      <c r="G80" s="98"/>
      <c r="H80" s="98"/>
      <c r="I80" s="98"/>
      <c r="J80" s="98"/>
      <c r="K80" s="98"/>
      <c r="L80" s="98"/>
      <c r="M80" s="98"/>
      <c r="N80" s="98"/>
      <c r="O80" s="98"/>
      <c r="P80" s="98"/>
      <c r="Q80" s="98"/>
      <c r="R80" s="98"/>
      <c r="S80" s="98"/>
      <c r="T80" s="99"/>
      <c r="U80" s="99"/>
      <c r="V80" s="99"/>
      <c r="W80" s="99"/>
      <c r="X80" s="99"/>
      <c r="Y80" s="99"/>
      <c r="Z80" s="99"/>
      <c r="AA80" s="99"/>
      <c r="AB80" s="99"/>
    </row>
    <row r="81" spans="2:28" x14ac:dyDescent="0.35">
      <c r="B81" s="100" t="s">
        <v>24</v>
      </c>
      <c r="C81" s="98">
        <v>2.9378147092611302</v>
      </c>
      <c r="D81" s="98">
        <v>3.1091236112010501</v>
      </c>
      <c r="E81" s="98">
        <v>2.6759603991927898</v>
      </c>
      <c r="F81" s="98">
        <v>3.0601142906442198</v>
      </c>
      <c r="G81" s="98">
        <v>2.9997297216937899</v>
      </c>
      <c r="H81" s="98">
        <v>3.65226112870636</v>
      </c>
      <c r="I81" s="98">
        <v>3.4472576061557398</v>
      </c>
      <c r="J81" s="98">
        <v>3.8851176097698201</v>
      </c>
      <c r="K81" s="98">
        <v>3.8166632405678702</v>
      </c>
      <c r="L81" s="98">
        <v>4.2647383629338096</v>
      </c>
      <c r="M81" s="98">
        <v>5.0633139851457996</v>
      </c>
      <c r="N81" s="98">
        <v>4.1850781569326996</v>
      </c>
      <c r="O81" s="98">
        <v>3.1150995152957801</v>
      </c>
      <c r="P81" s="98">
        <v>2.7848202421639301</v>
      </c>
      <c r="Q81" s="98">
        <v>3.5595582066410199</v>
      </c>
      <c r="R81" s="98">
        <v>3.5658330474321902</v>
      </c>
      <c r="S81" s="98">
        <v>3.5170875657324698</v>
      </c>
      <c r="T81" s="99">
        <v>4.1606662502889202</v>
      </c>
      <c r="U81" s="99">
        <v>3.97871140870462</v>
      </c>
      <c r="V81" s="99">
        <v>3.7215743453702199</v>
      </c>
      <c r="W81" s="99">
        <v>4.1743170364260802</v>
      </c>
      <c r="X81" s="99">
        <v>3.75994483118351</v>
      </c>
      <c r="Y81" s="99">
        <v>4.0573516163282797</v>
      </c>
      <c r="Z81" s="99">
        <v>4.2711831130828202</v>
      </c>
      <c r="AA81" s="99">
        <v>4.6830011641902596</v>
      </c>
      <c r="AB81" s="99">
        <v>4.7149618668554796</v>
      </c>
    </row>
    <row r="82" spans="2:28" x14ac:dyDescent="0.35">
      <c r="B82" s="100" t="s">
        <v>36</v>
      </c>
      <c r="C82" s="98">
        <v>42.361817824100299</v>
      </c>
      <c r="D82" s="98">
        <v>46.198923384984298</v>
      </c>
      <c r="E82" s="98">
        <v>46.710417584818799</v>
      </c>
      <c r="F82" s="98">
        <v>46.758866920780299</v>
      </c>
      <c r="G82" s="98">
        <v>45.868270381463397</v>
      </c>
      <c r="H82" s="98">
        <v>45.037021915280597</v>
      </c>
      <c r="I82" s="98">
        <v>42.0034532029836</v>
      </c>
      <c r="J82" s="98">
        <v>53.146648446332399</v>
      </c>
      <c r="K82" s="98">
        <v>51.194150738710597</v>
      </c>
      <c r="L82" s="98">
        <v>51.579295493710703</v>
      </c>
      <c r="M82" s="98">
        <v>56.765915697824703</v>
      </c>
      <c r="N82" s="98">
        <v>54.994260882068801</v>
      </c>
      <c r="O82" s="98">
        <v>53.497029582485197</v>
      </c>
      <c r="P82" s="98">
        <v>55.338052391933502</v>
      </c>
      <c r="Q82" s="98">
        <v>55.820858444224697</v>
      </c>
      <c r="R82" s="98">
        <v>56.453443288180402</v>
      </c>
      <c r="S82" s="98">
        <v>57.2378033750919</v>
      </c>
      <c r="T82" s="99">
        <v>58.913917259297499</v>
      </c>
      <c r="U82" s="99">
        <v>59.313251173430203</v>
      </c>
      <c r="V82" s="99">
        <v>59.853199305392401</v>
      </c>
      <c r="W82" s="99">
        <v>61.6601881301589</v>
      </c>
      <c r="X82" s="99">
        <v>63.585106428282302</v>
      </c>
      <c r="Y82" s="99">
        <v>62.0171403824287</v>
      </c>
      <c r="Z82" s="99">
        <v>65.666770022611303</v>
      </c>
      <c r="AA82" s="99">
        <v>64.505629625293395</v>
      </c>
      <c r="AB82" s="99">
        <v>64.468666536340095</v>
      </c>
    </row>
    <row r="83" spans="2:28" x14ac:dyDescent="0.35">
      <c r="B83" s="100" t="s">
        <v>707</v>
      </c>
      <c r="C83" s="98">
        <v>8.5082685483930298</v>
      </c>
      <c r="D83" s="98">
        <v>7.9479997311553596</v>
      </c>
      <c r="E83" s="98">
        <v>8.2502443142961308</v>
      </c>
      <c r="F83" s="98">
        <v>7.8192281562835699</v>
      </c>
      <c r="G83" s="98">
        <v>7.0852882726456903</v>
      </c>
      <c r="H83" s="98">
        <v>7.3257489455539302</v>
      </c>
      <c r="I83" s="98">
        <v>7.5631987032713797</v>
      </c>
      <c r="J83" s="98">
        <v>8.2806368360008005</v>
      </c>
      <c r="K83" s="98">
        <v>7.2719787418503596</v>
      </c>
      <c r="L83" s="98">
        <v>5.7249219035310803</v>
      </c>
      <c r="M83" s="98">
        <v>6.4065723716686396</v>
      </c>
      <c r="N83" s="98">
        <v>6.3620269749594804</v>
      </c>
      <c r="O83" s="98">
        <v>6.99768640914606</v>
      </c>
      <c r="P83" s="98">
        <v>8.1084498010560395</v>
      </c>
      <c r="Q83" s="98">
        <v>9.0536160330301403</v>
      </c>
      <c r="R83" s="98">
        <v>7.2125227376882997</v>
      </c>
      <c r="S83" s="98">
        <v>6.5158115994246097</v>
      </c>
      <c r="T83" s="99">
        <v>7.2605972260480396</v>
      </c>
      <c r="U83" s="99">
        <v>5.3358890547486197</v>
      </c>
      <c r="V83" s="99">
        <v>3.4445887542921798</v>
      </c>
      <c r="W83" s="99">
        <v>3.7796956096973302</v>
      </c>
      <c r="X83" s="99">
        <v>4.3084255816493204</v>
      </c>
      <c r="Y83" s="99">
        <v>3.1144502156960101</v>
      </c>
      <c r="Z83" s="99">
        <v>5.7288142241325302</v>
      </c>
      <c r="AA83" s="99">
        <v>7.2289614633745396</v>
      </c>
      <c r="AB83" s="99">
        <v>6.7352575156040997</v>
      </c>
    </row>
    <row r="84" spans="2:28" x14ac:dyDescent="0.35">
      <c r="B84" s="100" t="s">
        <v>605</v>
      </c>
      <c r="C84" s="98">
        <v>1.5037262626261101</v>
      </c>
      <c r="D84" s="98">
        <v>1.4827039050158399</v>
      </c>
      <c r="E84" s="98">
        <v>1.5675066123867401</v>
      </c>
      <c r="F84" s="98">
        <v>1.43131214141396</v>
      </c>
      <c r="G84" s="98">
        <v>1.5260266873583399</v>
      </c>
      <c r="H84" s="98">
        <v>0.993432308058948</v>
      </c>
      <c r="I84" s="98">
        <v>1.08499914566788</v>
      </c>
      <c r="J84" s="98">
        <v>1.37203062971422</v>
      </c>
      <c r="K84" s="98">
        <v>2.2617898001628398</v>
      </c>
      <c r="L84" s="98">
        <v>1.8638959940989499</v>
      </c>
      <c r="M84" s="98">
        <v>1.41767030446988</v>
      </c>
      <c r="N84" s="98">
        <v>1.99618704216212</v>
      </c>
      <c r="O84" s="98">
        <v>2.0405271513717298</v>
      </c>
      <c r="P84" s="98">
        <v>4.2335118057793704</v>
      </c>
      <c r="Q84" s="98">
        <v>3.24838197087018</v>
      </c>
      <c r="R84" s="98">
        <v>3.3022512420325798</v>
      </c>
      <c r="S84" s="98">
        <v>2.6970179690545999</v>
      </c>
      <c r="T84" s="99">
        <v>2.6042780856383501</v>
      </c>
      <c r="U84" s="99">
        <v>2.8118442182953398</v>
      </c>
      <c r="V84" s="99">
        <v>3.1889557067301899</v>
      </c>
      <c r="W84" s="99">
        <v>1.1746613258346199</v>
      </c>
      <c r="X84" s="99">
        <v>1.21662919274485</v>
      </c>
      <c r="Y84" s="99">
        <v>1.96115595464772</v>
      </c>
      <c r="Z84" s="99">
        <v>0.37288885947387301</v>
      </c>
      <c r="AA84" s="99">
        <v>0.38030562145167501</v>
      </c>
      <c r="AB84" s="99">
        <v>0.30353688912162302</v>
      </c>
    </row>
    <row r="85" spans="2:28" x14ac:dyDescent="0.35">
      <c r="B85" s="100" t="s">
        <v>708</v>
      </c>
      <c r="C85" s="98">
        <v>2.9366164817972999E-2</v>
      </c>
      <c r="D85" s="98">
        <v>1.9875647223299999E-3</v>
      </c>
      <c r="E85" s="98">
        <v>1.5623720084929999E-3</v>
      </c>
      <c r="F85" s="98">
        <v>2.8295085660131E-2</v>
      </c>
      <c r="G85" s="98">
        <v>3.6907344105084998E-2</v>
      </c>
      <c r="H85" s="98">
        <v>1.4644182345109999E-3</v>
      </c>
      <c r="I85" s="98">
        <v>1.8828435237720001E-3</v>
      </c>
      <c r="J85" s="98">
        <v>4.1693310175960003E-3</v>
      </c>
      <c r="K85" s="98">
        <v>6.5771524280000001E-6</v>
      </c>
      <c r="L85" s="98">
        <v>0</v>
      </c>
      <c r="M85" s="98">
        <v>0</v>
      </c>
      <c r="N85" s="98">
        <v>0</v>
      </c>
      <c r="O85" s="98">
        <v>0</v>
      </c>
      <c r="P85" s="98">
        <v>0</v>
      </c>
      <c r="Q85" s="98">
        <v>1.62168E-10</v>
      </c>
      <c r="R85" s="98">
        <v>0</v>
      </c>
      <c r="S85" s="98">
        <v>0</v>
      </c>
      <c r="T85" s="99">
        <v>0</v>
      </c>
      <c r="U85" s="99">
        <v>0</v>
      </c>
      <c r="V85" s="99">
        <v>0</v>
      </c>
      <c r="W85" s="99">
        <v>0</v>
      </c>
      <c r="X85" s="99">
        <v>0</v>
      </c>
      <c r="Y85" s="99">
        <v>0</v>
      </c>
      <c r="Z85" s="99">
        <v>0</v>
      </c>
      <c r="AA85" s="99">
        <v>0</v>
      </c>
      <c r="AB85" s="99">
        <v>0</v>
      </c>
    </row>
    <row r="86" spans="2:28" ht="15.5" x14ac:dyDescent="0.35">
      <c r="B86" s="100" t="s">
        <v>69</v>
      </c>
      <c r="C86" s="98">
        <v>2.3422511254463498</v>
      </c>
      <c r="D86" s="98">
        <v>2.6643259646084401</v>
      </c>
      <c r="E86" s="98">
        <v>2.5209220713924498</v>
      </c>
      <c r="F86" s="98">
        <v>3.03936037082733</v>
      </c>
      <c r="G86" s="98">
        <v>4.5008707695001</v>
      </c>
      <c r="H86" s="98">
        <v>4.94203949509944</v>
      </c>
      <c r="I86" s="98">
        <v>3.9999938794521199</v>
      </c>
      <c r="J86" s="98">
        <v>5.5828705910546796</v>
      </c>
      <c r="K86" s="98">
        <v>4.5959982911333501</v>
      </c>
      <c r="L86" s="98">
        <v>5.15239919538765</v>
      </c>
      <c r="M86" s="98">
        <v>5.9466538708576202</v>
      </c>
      <c r="N86" s="98">
        <v>6.3471639422060404</v>
      </c>
      <c r="O86" s="98">
        <v>5.5131881733994197</v>
      </c>
      <c r="P86" s="98">
        <v>5.0207777663984103</v>
      </c>
      <c r="Q86" s="98">
        <v>5.2514459867369396</v>
      </c>
      <c r="R86" s="98">
        <v>5.0492024594699103</v>
      </c>
      <c r="S86" s="98">
        <v>5.3275527015642199</v>
      </c>
      <c r="T86" s="99">
        <v>5.9397361569984604</v>
      </c>
      <c r="U86" s="99">
        <v>6.6448194680684196</v>
      </c>
      <c r="V86" s="99">
        <v>6.4638019018749304</v>
      </c>
      <c r="W86" s="99">
        <v>6.6384711413175701</v>
      </c>
      <c r="X86" s="99">
        <v>7.0590071163952999</v>
      </c>
      <c r="Y86" s="99">
        <v>7.7793841942233302</v>
      </c>
      <c r="Z86" s="99">
        <v>3.2233910004619002</v>
      </c>
      <c r="AA86" s="99">
        <v>2.6312652713233402</v>
      </c>
      <c r="AB86" s="99">
        <v>2.7525953194322201</v>
      </c>
    </row>
    <row r="87" spans="2:28" x14ac:dyDescent="0.35">
      <c r="B87" s="101"/>
      <c r="C87" s="98"/>
      <c r="D87" s="98"/>
      <c r="E87" s="98"/>
      <c r="F87" s="98"/>
      <c r="G87" s="98"/>
      <c r="H87" s="98"/>
      <c r="I87" s="98"/>
      <c r="J87" s="98"/>
      <c r="K87" s="98"/>
      <c r="L87" s="98"/>
      <c r="M87" s="98"/>
      <c r="N87" s="98"/>
      <c r="O87" s="98"/>
      <c r="P87" s="98"/>
      <c r="Q87" s="98"/>
      <c r="R87" s="98"/>
      <c r="S87" s="98"/>
      <c r="T87" s="99"/>
      <c r="U87" s="99"/>
      <c r="V87" s="99"/>
      <c r="W87" s="99"/>
      <c r="X87" s="99"/>
      <c r="Y87" s="99"/>
      <c r="Z87" s="99"/>
      <c r="AA87" s="99"/>
      <c r="AB87" s="99"/>
    </row>
    <row r="88" spans="2:28" x14ac:dyDescent="0.35">
      <c r="B88" s="97" t="s">
        <v>709</v>
      </c>
      <c r="C88" s="98"/>
      <c r="D88" s="98"/>
      <c r="E88" s="98"/>
      <c r="F88" s="98"/>
      <c r="G88" s="98"/>
      <c r="H88" s="98"/>
      <c r="I88" s="98"/>
      <c r="J88" s="98"/>
      <c r="K88" s="98"/>
      <c r="L88" s="98"/>
      <c r="M88" s="98"/>
      <c r="N88" s="98"/>
      <c r="O88" s="98"/>
      <c r="P88" s="98"/>
      <c r="Q88" s="98"/>
      <c r="R88" s="98"/>
      <c r="S88" s="98"/>
      <c r="T88" s="99"/>
      <c r="U88" s="99"/>
      <c r="V88" s="99"/>
      <c r="W88" s="99"/>
      <c r="X88" s="99"/>
      <c r="Y88" s="99"/>
      <c r="Z88" s="99"/>
      <c r="AA88" s="99"/>
      <c r="AB88" s="99"/>
    </row>
    <row r="89" spans="2:28" x14ac:dyDescent="0.35">
      <c r="B89" s="100" t="s">
        <v>24</v>
      </c>
      <c r="C89" s="98">
        <v>5.0930122392883801</v>
      </c>
      <c r="D89" s="98">
        <v>5.0633016244626603</v>
      </c>
      <c r="E89" s="98">
        <v>4.3351809758978801</v>
      </c>
      <c r="F89" s="98">
        <v>4.9247719965422201</v>
      </c>
      <c r="G89" s="98">
        <v>4.836940217665</v>
      </c>
      <c r="H89" s="98">
        <v>5.8953108903193501</v>
      </c>
      <c r="I89" s="98">
        <v>5.9332375346509902</v>
      </c>
      <c r="J89" s="98">
        <v>5.3757276898279498</v>
      </c>
      <c r="K89" s="98">
        <v>5.5201487066672001</v>
      </c>
      <c r="L89" s="98">
        <v>6.2181566792893896</v>
      </c>
      <c r="M89" s="98">
        <v>6.6974940884937002</v>
      </c>
      <c r="N89" s="98">
        <v>5.66433536860856</v>
      </c>
      <c r="O89" s="98">
        <v>4.3773818961610997</v>
      </c>
      <c r="P89" s="98">
        <v>3.6892066820541398</v>
      </c>
      <c r="Q89" s="98">
        <v>4.6267770484317303</v>
      </c>
      <c r="R89" s="98">
        <v>4.7177554769393399</v>
      </c>
      <c r="S89" s="98">
        <v>4.6710602349269799</v>
      </c>
      <c r="T89" s="99">
        <v>5.2747321412636703</v>
      </c>
      <c r="U89" s="99">
        <v>5.0953910544669601</v>
      </c>
      <c r="V89" s="99">
        <v>4.8538821473922704</v>
      </c>
      <c r="W89" s="99">
        <v>5.3912705779261003</v>
      </c>
      <c r="X89" s="99">
        <v>4.7040992737093799</v>
      </c>
      <c r="Y89" s="99">
        <v>5.1404766569375004</v>
      </c>
      <c r="Z89" s="99">
        <v>5.3886183573546704</v>
      </c>
      <c r="AA89" s="99">
        <v>5.8958208531090603</v>
      </c>
      <c r="AB89" s="99">
        <v>5.9701940925828296</v>
      </c>
    </row>
    <row r="90" spans="2:28" x14ac:dyDescent="0.35">
      <c r="B90" s="100" t="s">
        <v>36</v>
      </c>
      <c r="C90" s="98">
        <v>73.438687598820493</v>
      </c>
      <c r="D90" s="98">
        <v>75.2363408713924</v>
      </c>
      <c r="E90" s="98">
        <v>75.673060689177902</v>
      </c>
      <c r="F90" s="98">
        <v>75.251031997574501</v>
      </c>
      <c r="G90" s="98">
        <v>73.960690564334797</v>
      </c>
      <c r="H90" s="98">
        <v>72.696676499346594</v>
      </c>
      <c r="I90" s="98">
        <v>72.294122923646498</v>
      </c>
      <c r="J90" s="98">
        <v>73.537518904460399</v>
      </c>
      <c r="K90" s="98">
        <v>74.043557730068997</v>
      </c>
      <c r="L90" s="98">
        <v>75.204646450250706</v>
      </c>
      <c r="M90" s="98">
        <v>75.087064702973507</v>
      </c>
      <c r="N90" s="98">
        <v>74.432525583487603</v>
      </c>
      <c r="O90" s="98">
        <v>75.174782584924998</v>
      </c>
      <c r="P90" s="98">
        <v>73.309404163748397</v>
      </c>
      <c r="Q90" s="98">
        <v>72.556944339790107</v>
      </c>
      <c r="R90" s="98">
        <v>74.6904125129156</v>
      </c>
      <c r="S90" s="98">
        <v>76.017790937280793</v>
      </c>
      <c r="T90" s="99">
        <v>74.688791227555498</v>
      </c>
      <c r="U90" s="99">
        <v>75.960324435505001</v>
      </c>
      <c r="V90" s="99">
        <v>78.0638376697148</v>
      </c>
      <c r="W90" s="99">
        <v>79.636202807472202</v>
      </c>
      <c r="X90" s="99">
        <v>79.551872806034197</v>
      </c>
      <c r="Y90" s="99">
        <v>78.572845691492901</v>
      </c>
      <c r="Z90" s="99">
        <v>82.846638283468295</v>
      </c>
      <c r="AA90" s="99">
        <v>81.211518629527006</v>
      </c>
      <c r="AB90" s="99">
        <v>81.631721099929607</v>
      </c>
    </row>
    <row r="91" spans="2:28" x14ac:dyDescent="0.35">
      <c r="B91" s="100" t="s">
        <v>707</v>
      </c>
      <c r="C91" s="98">
        <v>14.7499826028907</v>
      </c>
      <c r="D91" s="98">
        <v>12.943557407947999</v>
      </c>
      <c r="E91" s="98">
        <v>13.365781574583499</v>
      </c>
      <c r="F91" s="98">
        <v>12.583816224240699</v>
      </c>
      <c r="G91" s="98">
        <v>11.424734552537901</v>
      </c>
      <c r="H91" s="98">
        <v>11.8248849182825</v>
      </c>
      <c r="I91" s="98">
        <v>13.017377740538301</v>
      </c>
      <c r="J91" s="98">
        <v>11.4576837048019</v>
      </c>
      <c r="K91" s="98">
        <v>10.517669890300301</v>
      </c>
      <c r="L91" s="98">
        <v>8.3471618522368001</v>
      </c>
      <c r="M91" s="98">
        <v>8.4742879293357198</v>
      </c>
      <c r="N91" s="98">
        <v>8.6107482486579094</v>
      </c>
      <c r="O91" s="98">
        <v>9.8332479113432196</v>
      </c>
      <c r="P91" s="98">
        <v>10.7417156533996</v>
      </c>
      <c r="Q91" s="98">
        <v>11.7680510993711</v>
      </c>
      <c r="R91" s="98">
        <v>9.5424878830997795</v>
      </c>
      <c r="S91" s="98">
        <v>8.6536794695953692</v>
      </c>
      <c r="T91" s="99">
        <v>9.2047050277935707</v>
      </c>
      <c r="U91" s="99">
        <v>6.8334791253548701</v>
      </c>
      <c r="V91" s="99">
        <v>4.4926222904472803</v>
      </c>
      <c r="W91" s="99">
        <v>4.8816037584735401</v>
      </c>
      <c r="X91" s="99">
        <v>5.3903082517005902</v>
      </c>
      <c r="Y91" s="99">
        <v>3.9458642353179698</v>
      </c>
      <c r="Z91" s="99">
        <v>7.2275977584472502</v>
      </c>
      <c r="AA91" s="99">
        <v>9.1011426749143194</v>
      </c>
      <c r="AB91" s="99">
        <v>8.5283393094547399</v>
      </c>
    </row>
    <row r="92" spans="2:28" x14ac:dyDescent="0.35">
      <c r="B92" s="100" t="s">
        <v>605</v>
      </c>
      <c r="C92" s="98">
        <v>2.60686837599104</v>
      </c>
      <c r="D92" s="98">
        <v>2.4146280526825801</v>
      </c>
      <c r="E92" s="98">
        <v>2.53943400943563</v>
      </c>
      <c r="F92" s="98">
        <v>2.30347146637533</v>
      </c>
      <c r="G92" s="98">
        <v>2.46065497299064</v>
      </c>
      <c r="H92" s="98">
        <v>1.60355245643933</v>
      </c>
      <c r="I92" s="98">
        <v>1.8674431654441599</v>
      </c>
      <c r="J92" s="98">
        <v>1.89844009584147</v>
      </c>
      <c r="K92" s="98">
        <v>3.2712909819794</v>
      </c>
      <c r="L92" s="98">
        <v>2.7176338473514501</v>
      </c>
      <c r="M92" s="98">
        <v>1.8752221393883599</v>
      </c>
      <c r="N92" s="98">
        <v>2.7017590690741402</v>
      </c>
      <c r="O92" s="98">
        <v>2.8673776125549102</v>
      </c>
      <c r="P92" s="98">
        <v>5.6083691887776004</v>
      </c>
      <c r="Q92" s="98">
        <v>4.2223046442452299</v>
      </c>
      <c r="R92" s="98">
        <v>4.3690250429833597</v>
      </c>
      <c r="S92" s="98">
        <v>3.5819220172048301</v>
      </c>
      <c r="T92" s="99">
        <v>3.3016032761943701</v>
      </c>
      <c r="U92" s="99">
        <v>3.60102666534475</v>
      </c>
      <c r="V92" s="99">
        <v>4.1592115962908602</v>
      </c>
      <c r="W92" s="99">
        <v>1.5171145338835801</v>
      </c>
      <c r="X92" s="99">
        <v>1.52213523307554</v>
      </c>
      <c r="Y92" s="99">
        <v>2.4846937999925398</v>
      </c>
      <c r="Z92" s="99">
        <v>0.47044476909903798</v>
      </c>
      <c r="AA92" s="99">
        <v>0.47879847450285301</v>
      </c>
      <c r="AB92" s="99">
        <v>0.38434545039564899</v>
      </c>
    </row>
    <row r="93" spans="2:28" x14ac:dyDescent="0.35">
      <c r="B93" s="100" t="s">
        <v>708</v>
      </c>
      <c r="C93" s="98">
        <v>5.0909349853623997E-2</v>
      </c>
      <c r="D93" s="98">
        <v>3.2368091287989999E-3</v>
      </c>
      <c r="E93" s="98">
        <v>2.5311157110310002E-3</v>
      </c>
      <c r="F93" s="98">
        <v>4.5536484021138003E-2</v>
      </c>
      <c r="G93" s="98">
        <v>5.9511567238227002E-2</v>
      </c>
      <c r="H93" s="98">
        <v>2.363796142078E-3</v>
      </c>
      <c r="I93" s="98">
        <v>3.2406507268769999E-3</v>
      </c>
      <c r="J93" s="98">
        <v>5.7689857684070003E-3</v>
      </c>
      <c r="K93" s="98">
        <v>9.5127228109999994E-6</v>
      </c>
      <c r="L93" s="98">
        <v>0</v>
      </c>
      <c r="M93" s="98">
        <v>0</v>
      </c>
      <c r="N93" s="98">
        <v>0</v>
      </c>
      <c r="O93" s="98">
        <v>0</v>
      </c>
      <c r="P93" s="98">
        <v>0</v>
      </c>
      <c r="Q93" s="98">
        <v>2.1078899999999999E-10</v>
      </c>
      <c r="R93" s="98">
        <v>0</v>
      </c>
      <c r="S93" s="98">
        <v>0</v>
      </c>
      <c r="T93" s="99">
        <v>0</v>
      </c>
      <c r="U93" s="99">
        <v>0</v>
      </c>
      <c r="V93" s="99">
        <v>0</v>
      </c>
      <c r="W93" s="99">
        <v>0</v>
      </c>
      <c r="X93" s="99">
        <v>0</v>
      </c>
      <c r="Y93" s="99">
        <v>0</v>
      </c>
      <c r="Z93" s="99">
        <v>0</v>
      </c>
      <c r="AA93" s="99">
        <v>0</v>
      </c>
      <c r="AB93" s="99">
        <v>0</v>
      </c>
    </row>
    <row r="94" spans="2:28" ht="15.5" x14ac:dyDescent="0.35">
      <c r="B94" s="100" t="s">
        <v>69</v>
      </c>
      <c r="C94" s="98">
        <v>4.0605398331556097</v>
      </c>
      <c r="D94" s="98">
        <v>4.3389352343854499</v>
      </c>
      <c r="E94" s="98">
        <v>4.0840116351939599</v>
      </c>
      <c r="F94" s="98">
        <v>4.8913718312460501</v>
      </c>
      <c r="G94" s="98">
        <v>7.2574681252333502</v>
      </c>
      <c r="H94" s="98">
        <v>7.9772114394700102</v>
      </c>
      <c r="I94" s="98">
        <v>6.8845779849930198</v>
      </c>
      <c r="J94" s="98">
        <v>7.7248606192997196</v>
      </c>
      <c r="K94" s="98">
        <v>6.6473231782612396</v>
      </c>
      <c r="L94" s="98">
        <v>7.5124011708716001</v>
      </c>
      <c r="M94" s="98">
        <v>7.8659311398086702</v>
      </c>
      <c r="N94" s="98">
        <v>8.5906317301717099</v>
      </c>
      <c r="O94" s="98">
        <v>7.7472099950157096</v>
      </c>
      <c r="P94" s="98">
        <v>6.6513043120201303</v>
      </c>
      <c r="Q94" s="98">
        <v>6.8259228679509496</v>
      </c>
      <c r="R94" s="98">
        <v>6.6803190840618596</v>
      </c>
      <c r="S94" s="98">
        <v>7.0755473409920002</v>
      </c>
      <c r="T94" s="99">
        <v>7.5301683271928201</v>
      </c>
      <c r="U94" s="99">
        <v>8.5097787193284002</v>
      </c>
      <c r="V94" s="99">
        <v>8.4304462961547593</v>
      </c>
      <c r="W94" s="99">
        <v>8.5738083222444992</v>
      </c>
      <c r="X94" s="99">
        <v>8.83158443548019</v>
      </c>
      <c r="Y94" s="99">
        <v>9.8561196162590701</v>
      </c>
      <c r="Z94" s="99">
        <v>4.0667008316306896</v>
      </c>
      <c r="AA94" s="99">
        <v>3.31271936794665</v>
      </c>
      <c r="AB94" s="99">
        <v>3.4854000476371398</v>
      </c>
    </row>
    <row r="95" spans="2:28" x14ac:dyDescent="0.35">
      <c r="B95" s="100"/>
      <c r="C95" s="98"/>
      <c r="D95" s="98"/>
      <c r="E95" s="98"/>
      <c r="F95" s="98"/>
      <c r="G95" s="98"/>
      <c r="H95" s="98"/>
      <c r="I95" s="98"/>
      <c r="J95" s="98"/>
      <c r="K95" s="98"/>
      <c r="L95" s="98"/>
      <c r="M95" s="98"/>
      <c r="N95" s="98"/>
      <c r="O95" s="98"/>
      <c r="P95" s="98"/>
      <c r="Q95" s="98"/>
      <c r="R95" s="98"/>
      <c r="S95" s="98"/>
      <c r="T95" s="99"/>
      <c r="U95" s="99"/>
      <c r="V95" s="99"/>
      <c r="W95" s="99"/>
      <c r="X95" s="99"/>
      <c r="Y95" s="99"/>
      <c r="Z95" s="99"/>
      <c r="AA95" s="99"/>
      <c r="AB95" s="99"/>
    </row>
    <row r="96" spans="2:28" x14ac:dyDescent="0.35">
      <c r="B96" s="94" t="s">
        <v>710</v>
      </c>
      <c r="C96" s="98"/>
      <c r="D96" s="98"/>
      <c r="E96" s="98"/>
      <c r="F96" s="98"/>
      <c r="G96" s="98"/>
      <c r="H96" s="98"/>
      <c r="I96" s="98"/>
      <c r="J96" s="98"/>
      <c r="K96" s="98"/>
      <c r="L96" s="98"/>
      <c r="M96" s="98"/>
      <c r="N96" s="98"/>
      <c r="O96" s="98"/>
      <c r="P96" s="98"/>
      <c r="Q96" s="98"/>
      <c r="R96" s="98"/>
      <c r="S96" s="98"/>
      <c r="T96" s="99"/>
      <c r="U96" s="99"/>
      <c r="V96" s="99"/>
      <c r="W96" s="99"/>
      <c r="X96" s="99"/>
      <c r="Y96" s="99"/>
      <c r="Z96" s="99"/>
      <c r="AA96" s="99"/>
      <c r="AB96" s="99"/>
    </row>
    <row r="97" spans="2:28" ht="15.5" x14ac:dyDescent="0.35">
      <c r="B97" s="100" t="s">
        <v>711</v>
      </c>
      <c r="C97" s="102">
        <v>509.94619999999901</v>
      </c>
      <c r="D97" s="102">
        <v>525.60529999999903</v>
      </c>
      <c r="E97" s="102">
        <v>537.38490000000002</v>
      </c>
      <c r="F97" s="102">
        <v>546.29759999999897</v>
      </c>
      <c r="G97" s="102">
        <v>552.54499999999905</v>
      </c>
      <c r="H97" s="102">
        <v>558.71669999999904</v>
      </c>
      <c r="I97" s="102">
        <v>564.70159999999896</v>
      </c>
      <c r="J97" s="102">
        <v>573.10050000000001</v>
      </c>
      <c r="K97" s="102">
        <v>581.90390000000002</v>
      </c>
      <c r="L97" s="102">
        <v>591.52649999999903</v>
      </c>
      <c r="M97" s="102">
        <v>601.11450000000002</v>
      </c>
      <c r="N97" s="102">
        <v>610.23860000000002</v>
      </c>
      <c r="O97" s="102">
        <v>620.83420000000001</v>
      </c>
      <c r="P97" s="102">
        <v>631.1567</v>
      </c>
      <c r="Q97" s="102">
        <v>642.56539999999904</v>
      </c>
      <c r="R97" s="102">
        <v>654.20579999999904</v>
      </c>
      <c r="S97" s="102">
        <v>667.31549999999902</v>
      </c>
      <c r="T97" s="103">
        <v>679.6644</v>
      </c>
      <c r="U97" s="103">
        <v>693.16559999999902</v>
      </c>
      <c r="V97" s="103">
        <v>703.80419999999901</v>
      </c>
      <c r="W97" s="103">
        <v>713.91419999999903</v>
      </c>
      <c r="X97" s="103">
        <v>721.64099999999905</v>
      </c>
      <c r="Y97" s="103">
        <v>732.08269999999902</v>
      </c>
      <c r="Z97" s="103">
        <v>739.03079999999898</v>
      </c>
      <c r="AA97" s="103">
        <v>743.27449999999897</v>
      </c>
      <c r="AB97" s="103">
        <v>751.45929999999896</v>
      </c>
    </row>
    <row r="98" spans="2:28" x14ac:dyDescent="0.35">
      <c r="B98" s="100"/>
      <c r="C98" s="102"/>
      <c r="D98" s="102"/>
      <c r="E98" s="102"/>
      <c r="F98" s="102"/>
      <c r="G98" s="102"/>
      <c r="H98" s="102"/>
      <c r="I98" s="102"/>
      <c r="J98" s="102"/>
      <c r="K98" s="102"/>
      <c r="L98" s="102"/>
      <c r="M98" s="102"/>
      <c r="N98" s="102"/>
      <c r="O98" s="102"/>
      <c r="P98" s="102"/>
      <c r="Q98" s="102"/>
      <c r="R98" s="102"/>
      <c r="S98" s="102"/>
      <c r="T98" s="103"/>
      <c r="U98" s="103"/>
      <c r="V98" s="103"/>
      <c r="W98" s="103"/>
      <c r="X98" s="103"/>
      <c r="Y98" s="103"/>
      <c r="Z98" s="103"/>
      <c r="AA98" s="103"/>
      <c r="AB98" s="103"/>
    </row>
    <row r="99" spans="2:28" ht="15.5" x14ac:dyDescent="0.35">
      <c r="B99" s="94" t="s">
        <v>712</v>
      </c>
      <c r="C99" s="104">
        <v>0.11311633390864601</v>
      </c>
      <c r="D99" s="104">
        <v>0.11682733062563699</v>
      </c>
      <c r="E99" s="104">
        <v>0.114864807987898</v>
      </c>
      <c r="F99" s="104">
        <v>0.113742357582405</v>
      </c>
      <c r="G99" s="104">
        <v>0.11223899080937599</v>
      </c>
      <c r="H99" s="104">
        <v>0.11088261405276401</v>
      </c>
      <c r="I99" s="104">
        <v>0.102887587676491</v>
      </c>
      <c r="J99" s="104">
        <v>0.12610610781859299</v>
      </c>
      <c r="K99" s="104">
        <v>0.118817879360454</v>
      </c>
      <c r="L99" s="104">
        <v>0.115946201817944</v>
      </c>
      <c r="M99" s="104">
        <v>0.12576659892577299</v>
      </c>
      <c r="N99" s="104">
        <v>0.121075128643664</v>
      </c>
      <c r="O99" s="104">
        <v>0.11462566145953</v>
      </c>
      <c r="P99" s="104">
        <v>0.11959884448241</v>
      </c>
      <c r="Q99" s="104">
        <v>0.119729230116756</v>
      </c>
      <c r="R99" s="104">
        <v>0.115534366669943</v>
      </c>
      <c r="S99" s="104">
        <v>0.112833095006587</v>
      </c>
      <c r="T99" s="105">
        <v>0.11605609323994499</v>
      </c>
      <c r="U99" s="105">
        <v>0.11264914952970401</v>
      </c>
      <c r="V99" s="105">
        <v>0.10893956019822</v>
      </c>
      <c r="W99" s="105">
        <v>0.10845467598688301</v>
      </c>
      <c r="X99" s="105">
        <v>0.110760216160467</v>
      </c>
      <c r="Y99" s="105">
        <v>0.107814980962293</v>
      </c>
      <c r="Z99" s="105">
        <v>0.107252698019842</v>
      </c>
      <c r="AA99" s="105">
        <v>0.106863834485958</v>
      </c>
      <c r="AB99" s="105">
        <v>0.105095536281677</v>
      </c>
    </row>
    <row r="100" spans="2:28" x14ac:dyDescent="0.35">
      <c r="B100" s="94"/>
      <c r="C100" s="104"/>
      <c r="D100" s="104"/>
      <c r="E100" s="104"/>
      <c r="F100" s="104"/>
      <c r="G100" s="104"/>
      <c r="H100" s="104"/>
      <c r="I100" s="104"/>
      <c r="J100" s="104"/>
      <c r="K100" s="104"/>
      <c r="L100" s="104"/>
      <c r="M100" s="104"/>
      <c r="N100" s="104"/>
      <c r="O100" s="104"/>
      <c r="P100" s="104"/>
      <c r="Q100" s="104"/>
      <c r="R100" s="104"/>
      <c r="S100" s="104"/>
      <c r="T100" s="105"/>
      <c r="U100" s="105"/>
      <c r="V100" s="105"/>
      <c r="W100" s="105"/>
      <c r="X100" s="105"/>
      <c r="Y100" s="105"/>
      <c r="Z100" s="105"/>
      <c r="AA100" s="105"/>
      <c r="AB100" s="105"/>
    </row>
    <row r="101" spans="2:28" x14ac:dyDescent="0.35">
      <c r="C101" s="98"/>
      <c r="D101" s="98"/>
      <c r="E101" s="98"/>
      <c r="F101" s="98"/>
      <c r="G101" s="98"/>
      <c r="H101" s="98"/>
      <c r="I101" s="98"/>
      <c r="J101" s="98"/>
      <c r="K101" s="98"/>
      <c r="L101" s="98"/>
      <c r="M101" s="98"/>
      <c r="N101" s="98"/>
      <c r="O101" s="98"/>
      <c r="P101" s="98"/>
      <c r="Q101" s="98"/>
      <c r="R101" s="98"/>
      <c r="S101" s="98"/>
      <c r="T101" s="99"/>
      <c r="U101" s="99"/>
      <c r="V101" s="99"/>
      <c r="W101" s="99"/>
      <c r="X101" s="99"/>
      <c r="Y101" s="99"/>
      <c r="Z101" s="99"/>
      <c r="AA101" s="99"/>
      <c r="AB101" s="99"/>
    </row>
    <row r="102" spans="2:28" ht="28" x14ac:dyDescent="0.4">
      <c r="B102" s="106" t="s">
        <v>713</v>
      </c>
      <c r="C102" s="95">
        <v>3.1715488089722101</v>
      </c>
      <c r="D102" s="95">
        <v>3.3476162781878198</v>
      </c>
      <c r="E102" s="95">
        <v>3.37344341657248</v>
      </c>
      <c r="F102" s="95">
        <v>3.3564324054050498</v>
      </c>
      <c r="G102" s="95">
        <v>3.31688473133529</v>
      </c>
      <c r="H102" s="95">
        <v>3.34175134338048</v>
      </c>
      <c r="I102" s="95">
        <v>3.1353382591066099</v>
      </c>
      <c r="J102" s="95">
        <v>3.9041058853917701</v>
      </c>
      <c r="K102" s="95">
        <v>3.7596328632178602</v>
      </c>
      <c r="L102" s="95">
        <v>3.6830047564422501</v>
      </c>
      <c r="M102" s="95">
        <v>4.0696988207122198</v>
      </c>
      <c r="N102" s="95">
        <v>4.00704122597568</v>
      </c>
      <c r="O102" s="95">
        <v>3.8580113398981402</v>
      </c>
      <c r="P102" s="95">
        <v>4.1436317914801499</v>
      </c>
      <c r="Q102" s="95">
        <v>4.2085384565405803</v>
      </c>
      <c r="R102" s="95">
        <v>4.0863329637446899</v>
      </c>
      <c r="S102" s="95">
        <v>4.0441918592998798</v>
      </c>
      <c r="T102" s="96">
        <v>4.2509075371121403</v>
      </c>
      <c r="U102" s="96">
        <v>4.1598253022336404</v>
      </c>
      <c r="V102" s="96">
        <v>4.0276681648871602</v>
      </c>
      <c r="W102" s="96">
        <v>4.01994121776064</v>
      </c>
      <c r="X102" s="96">
        <v>4.1338832482547501</v>
      </c>
      <c r="Y102" s="96">
        <v>4.0562824069385304</v>
      </c>
      <c r="Z102" s="96">
        <v>4.0201190473109598</v>
      </c>
      <c r="AA102" s="96">
        <v>4.0214269525090502</v>
      </c>
      <c r="AB102" s="96">
        <v>3.9664157642910101</v>
      </c>
    </row>
    <row r="103" spans="2:28" ht="15" x14ac:dyDescent="0.4">
      <c r="B103" s="97" t="s">
        <v>714</v>
      </c>
      <c r="C103" s="98"/>
      <c r="D103" s="98"/>
      <c r="E103" s="98"/>
      <c r="F103" s="98"/>
      <c r="G103" s="98"/>
      <c r="H103" s="98"/>
      <c r="I103" s="98"/>
      <c r="J103" s="98"/>
      <c r="K103" s="98"/>
      <c r="L103" s="98"/>
      <c r="M103" s="98"/>
      <c r="N103" s="98"/>
      <c r="O103" s="98"/>
      <c r="P103" s="98"/>
      <c r="Q103" s="98"/>
      <c r="R103" s="98"/>
      <c r="S103" s="98"/>
      <c r="T103" s="99"/>
      <c r="U103" s="99"/>
      <c r="V103" s="99"/>
      <c r="W103" s="99"/>
      <c r="X103" s="99"/>
      <c r="Y103" s="99"/>
      <c r="Z103" s="99"/>
      <c r="AA103" s="99"/>
      <c r="AB103" s="99"/>
    </row>
    <row r="104" spans="2:28" x14ac:dyDescent="0.35">
      <c r="B104" s="100" t="s">
        <v>24</v>
      </c>
      <c r="C104" s="98">
        <v>0.165239418352356</v>
      </c>
      <c r="D104" s="98">
        <v>0.168884591147033</v>
      </c>
      <c r="E104" s="98">
        <v>0.15158515816863799</v>
      </c>
      <c r="F104" s="98">
        <v>0.153474952457539</v>
      </c>
      <c r="G104" s="98">
        <v>0.147319933343455</v>
      </c>
      <c r="H104" s="98">
        <v>0.18449248444632299</v>
      </c>
      <c r="I104" s="98">
        <v>0.16760008714848601</v>
      </c>
      <c r="J104" s="98">
        <v>0.209625891392442</v>
      </c>
      <c r="K104" s="98">
        <v>0.232492430598842</v>
      </c>
      <c r="L104" s="98">
        <v>0.23773342603754</v>
      </c>
      <c r="M104" s="98">
        <v>0.29057658198096198</v>
      </c>
      <c r="N104" s="98">
        <v>0.25859598350195001</v>
      </c>
      <c r="O104" s="98">
        <v>0.187606837157693</v>
      </c>
      <c r="P104" s="98">
        <v>0.17461607680712099</v>
      </c>
      <c r="Q104" s="98">
        <v>0.210530426087604</v>
      </c>
      <c r="R104" s="98">
        <v>0.19946477026066001</v>
      </c>
      <c r="S104" s="98">
        <v>0.19127558683297499</v>
      </c>
      <c r="T104" s="99">
        <v>0.22678849339419199</v>
      </c>
      <c r="U104" s="99">
        <v>0.20495358629131299</v>
      </c>
      <c r="V104" s="99">
        <v>0.17565185961313401</v>
      </c>
      <c r="W104" s="99">
        <v>0.20363428037154699</v>
      </c>
      <c r="X104" s="99">
        <v>0.16006414517515399</v>
      </c>
      <c r="Y104" s="99">
        <v>0.16083415650924701</v>
      </c>
      <c r="Z104" s="99">
        <v>0.17052566172306699</v>
      </c>
      <c r="AA104" s="99">
        <v>0.17369677002787501</v>
      </c>
      <c r="AB104" s="99">
        <v>0.17230400495382101</v>
      </c>
    </row>
    <row r="105" spans="2:28" x14ac:dyDescent="0.35">
      <c r="B105" s="100" t="s">
        <v>36</v>
      </c>
      <c r="C105" s="98">
        <v>2.14433098281653</v>
      </c>
      <c r="D105" s="98">
        <v>2.33901022332978</v>
      </c>
      <c r="E105" s="98">
        <v>2.3632894267728499</v>
      </c>
      <c r="F105" s="98">
        <v>2.35395459078847</v>
      </c>
      <c r="G105" s="98">
        <v>2.27644975033316</v>
      </c>
      <c r="H105" s="98">
        <v>2.2613444771165701</v>
      </c>
      <c r="I105" s="98">
        <v>2.1049883743810698</v>
      </c>
      <c r="J105" s="98">
        <v>2.66314268472264</v>
      </c>
      <c r="K105" s="98">
        <v>2.5618005112692899</v>
      </c>
      <c r="L105" s="98">
        <v>2.5851052565698001</v>
      </c>
      <c r="M105" s="98">
        <v>2.85509920277938</v>
      </c>
      <c r="N105" s="98">
        <v>2.7598262481856399</v>
      </c>
      <c r="O105" s="98">
        <v>2.6843626234682798</v>
      </c>
      <c r="P105" s="98">
        <v>2.7706157002521699</v>
      </c>
      <c r="Q105" s="98">
        <v>2.79230418473291</v>
      </c>
      <c r="R105" s="98">
        <v>2.8202990378024402</v>
      </c>
      <c r="S105" s="98">
        <v>2.8638118595623001</v>
      </c>
      <c r="T105" s="99">
        <v>2.9529023923028799</v>
      </c>
      <c r="U105" s="99">
        <v>2.96164920226513</v>
      </c>
      <c r="V105" s="99">
        <v>2.9763104139552898</v>
      </c>
      <c r="W105" s="99">
        <v>3.0558088230914899</v>
      </c>
      <c r="X105" s="99">
        <v>3.1472585534744701</v>
      </c>
      <c r="Y105" s="99">
        <v>3.05410474219401</v>
      </c>
      <c r="Z105" s="99">
        <v>3.2248159420931199</v>
      </c>
      <c r="AA105" s="99">
        <v>3.1557483465623899</v>
      </c>
      <c r="AB105" s="99">
        <v>3.1339861592740301</v>
      </c>
    </row>
    <row r="106" spans="2:28" x14ac:dyDescent="0.35">
      <c r="B106" s="100" t="s">
        <v>707</v>
      </c>
      <c r="C106" s="98">
        <v>0.60496403969999402</v>
      </c>
      <c r="D106" s="98">
        <v>0.56498435568915195</v>
      </c>
      <c r="E106" s="98">
        <v>0.58641326619263601</v>
      </c>
      <c r="F106" s="98">
        <v>0.55578653060388805</v>
      </c>
      <c r="G106" s="98">
        <v>0.50351486327886597</v>
      </c>
      <c r="H106" s="98">
        <v>0.52067756967650103</v>
      </c>
      <c r="I106" s="98">
        <v>0.53765543754888101</v>
      </c>
      <c r="J106" s="98">
        <v>0.58843042529005796</v>
      </c>
      <c r="K106" s="98">
        <v>0.51523188169646905</v>
      </c>
      <c r="L106" s="98">
        <v>0.40577143832269702</v>
      </c>
      <c r="M106" s="98">
        <v>0.45440869659534699</v>
      </c>
      <c r="N106" s="98">
        <v>0.45127325689213399</v>
      </c>
      <c r="O106" s="98">
        <v>0.49638228497005799</v>
      </c>
      <c r="P106" s="98">
        <v>0.57494672575605998</v>
      </c>
      <c r="Q106" s="98">
        <v>0.64177418249018903</v>
      </c>
      <c r="R106" s="98">
        <v>0.51098105450767894</v>
      </c>
      <c r="S106" s="98">
        <v>0.46173014632856302</v>
      </c>
      <c r="T106" s="99">
        <v>0.51333697349032603</v>
      </c>
      <c r="U106" s="99">
        <v>0.37671110999250401</v>
      </c>
      <c r="V106" s="99">
        <v>0.24207853635163401</v>
      </c>
      <c r="W106" s="99">
        <v>0.26673979033909201</v>
      </c>
      <c r="X106" s="99">
        <v>0.30394843830012602</v>
      </c>
      <c r="Y106" s="99">
        <v>0.21903137919525301</v>
      </c>
      <c r="Z106" s="99">
        <v>0.399787088021127</v>
      </c>
      <c r="AA106" s="99">
        <v>0.50264744487778601</v>
      </c>
      <c r="AB106" s="99">
        <v>0.46910928502826299</v>
      </c>
    </row>
    <row r="107" spans="2:28" x14ac:dyDescent="0.35">
      <c r="B107" s="100" t="s">
        <v>605</v>
      </c>
      <c r="C107" s="98">
        <v>0.11446398144950901</v>
      </c>
      <c r="D107" s="98">
        <v>0.11286375485818501</v>
      </c>
      <c r="E107" s="98">
        <v>0.119318956023866</v>
      </c>
      <c r="F107" s="98">
        <v>0.108951802249663</v>
      </c>
      <c r="G107" s="98">
        <v>0.116161494797722</v>
      </c>
      <c r="H107" s="98">
        <v>7.5620290811716007E-2</v>
      </c>
      <c r="I107" s="98">
        <v>8.2590379093047006E-2</v>
      </c>
      <c r="J107" s="98">
        <v>0.10443928024073799</v>
      </c>
      <c r="K107" s="98">
        <v>0.16904867120368999</v>
      </c>
      <c r="L107" s="98">
        <v>0.13930964806792601</v>
      </c>
      <c r="M107" s="98">
        <v>0.105958246499436</v>
      </c>
      <c r="N107" s="98">
        <v>0.14919722731406601</v>
      </c>
      <c r="O107" s="98">
        <v>0.152511256116553</v>
      </c>
      <c r="P107" s="98">
        <v>0.31641735462800802</v>
      </c>
      <c r="Q107" s="98">
        <v>0.24278766121329701</v>
      </c>
      <c r="R107" s="98">
        <v>0.246813910119389</v>
      </c>
      <c r="S107" s="98">
        <v>0.20157810590901501</v>
      </c>
      <c r="T107" s="99">
        <v>0.19464662445217301</v>
      </c>
      <c r="U107" s="99">
        <v>0.21016034677509901</v>
      </c>
      <c r="V107" s="99">
        <v>0.23834607650602699</v>
      </c>
      <c r="W107" s="99">
        <v>8.7795486668306E-2</v>
      </c>
      <c r="X107" s="99">
        <v>9.0932211457637996E-2</v>
      </c>
      <c r="Y107" s="99">
        <v>0.14657896508885701</v>
      </c>
      <c r="Z107" s="99">
        <v>2.7870125772156001E-2</v>
      </c>
      <c r="AA107" s="99">
        <v>2.8424462765315E-2</v>
      </c>
      <c r="AB107" s="99">
        <v>2.2686682804749E-2</v>
      </c>
    </row>
    <row r="108" spans="2:28" x14ac:dyDescent="0.35">
      <c r="B108" s="100" t="s">
        <v>708</v>
      </c>
      <c r="C108" s="98">
        <v>0</v>
      </c>
      <c r="D108" s="98">
        <v>0</v>
      </c>
      <c r="E108" s="98">
        <v>0</v>
      </c>
      <c r="F108" s="98">
        <v>0</v>
      </c>
      <c r="G108" s="98">
        <v>0</v>
      </c>
      <c r="H108" s="98">
        <v>0</v>
      </c>
      <c r="I108" s="98">
        <v>0</v>
      </c>
      <c r="J108" s="98">
        <v>0</v>
      </c>
      <c r="K108" s="98">
        <v>0</v>
      </c>
      <c r="L108" s="98">
        <v>0</v>
      </c>
      <c r="M108" s="98">
        <v>0</v>
      </c>
      <c r="N108" s="98">
        <v>0</v>
      </c>
      <c r="O108" s="98">
        <v>0</v>
      </c>
      <c r="P108" s="98">
        <v>0</v>
      </c>
      <c r="Q108" s="98">
        <v>0</v>
      </c>
      <c r="R108" s="98">
        <v>0</v>
      </c>
      <c r="S108" s="98">
        <v>0</v>
      </c>
      <c r="T108" s="99">
        <v>0</v>
      </c>
      <c r="U108" s="99">
        <v>0</v>
      </c>
      <c r="V108" s="99">
        <v>0</v>
      </c>
      <c r="W108" s="99">
        <v>0</v>
      </c>
      <c r="X108" s="99">
        <v>0</v>
      </c>
      <c r="Y108" s="99">
        <v>0</v>
      </c>
      <c r="Z108" s="99">
        <v>0</v>
      </c>
      <c r="AA108" s="99">
        <v>0</v>
      </c>
      <c r="AB108" s="99">
        <v>0</v>
      </c>
    </row>
    <row r="109" spans="2:28" ht="15.5" x14ac:dyDescent="0.35">
      <c r="B109" s="100" t="s">
        <v>69</v>
      </c>
      <c r="C109" s="98">
        <v>0.142550386653824</v>
      </c>
      <c r="D109" s="98">
        <v>0.16187335316367599</v>
      </c>
      <c r="E109" s="98">
        <v>0.15283660941449501</v>
      </c>
      <c r="F109" s="98">
        <v>0.184264529305491</v>
      </c>
      <c r="G109" s="98">
        <v>0.273438689582093</v>
      </c>
      <c r="H109" s="98">
        <v>0.299616521329374</v>
      </c>
      <c r="I109" s="98">
        <v>0.24250398093512601</v>
      </c>
      <c r="J109" s="98">
        <v>0.33846760374589302</v>
      </c>
      <c r="K109" s="98">
        <v>0.28105936844957202</v>
      </c>
      <c r="L109" s="98">
        <v>0.31508498744429098</v>
      </c>
      <c r="M109" s="98">
        <v>0.36365609285709599</v>
      </c>
      <c r="N109" s="98">
        <v>0.388148510081891</v>
      </c>
      <c r="O109" s="98">
        <v>0.337148338185562</v>
      </c>
      <c r="P109" s="98">
        <v>0.30703593403678398</v>
      </c>
      <c r="Q109" s="98">
        <v>0.321142002016576</v>
      </c>
      <c r="R109" s="98">
        <v>0.30877419105451598</v>
      </c>
      <c r="S109" s="98">
        <v>0.32579616066702499</v>
      </c>
      <c r="T109" s="99">
        <v>0.36323305347256901</v>
      </c>
      <c r="U109" s="99">
        <v>0.406351056909595</v>
      </c>
      <c r="V109" s="99">
        <v>0.39528127846107503</v>
      </c>
      <c r="W109" s="99">
        <v>0.40596283729020399</v>
      </c>
      <c r="X109" s="99">
        <v>0.43167989984736299</v>
      </c>
      <c r="Y109" s="99">
        <v>0.47573316395116</v>
      </c>
      <c r="Z109" s="99">
        <v>0.19712022970148901</v>
      </c>
      <c r="AA109" s="99">
        <v>0.16090992827568301</v>
      </c>
      <c r="AB109" s="99">
        <v>0.16832963223014899</v>
      </c>
    </row>
    <row r="110" spans="2:28" x14ac:dyDescent="0.35">
      <c r="B110" s="107"/>
      <c r="C110" s="98"/>
      <c r="D110" s="98"/>
      <c r="E110" s="98"/>
      <c r="F110" s="98"/>
      <c r="G110" s="98"/>
      <c r="H110" s="98"/>
      <c r="I110" s="98"/>
      <c r="J110" s="98"/>
      <c r="K110" s="98"/>
      <c r="L110" s="98"/>
      <c r="M110" s="98"/>
      <c r="N110" s="98"/>
      <c r="O110" s="98"/>
      <c r="P110" s="98"/>
      <c r="Q110" s="98"/>
      <c r="R110" s="98"/>
      <c r="S110" s="98"/>
      <c r="T110" s="99"/>
      <c r="U110" s="99"/>
      <c r="V110" s="99"/>
      <c r="W110" s="99"/>
      <c r="X110" s="99"/>
      <c r="Y110" s="99"/>
      <c r="Z110" s="99"/>
      <c r="AA110" s="99"/>
      <c r="AB110" s="99"/>
    </row>
    <row r="111" spans="2:28" x14ac:dyDescent="0.35">
      <c r="B111" s="97" t="s">
        <v>709</v>
      </c>
      <c r="C111" s="98"/>
      <c r="D111" s="98"/>
      <c r="E111" s="98"/>
      <c r="F111" s="98"/>
      <c r="G111" s="98"/>
      <c r="H111" s="98"/>
      <c r="I111" s="98"/>
      <c r="J111" s="98"/>
      <c r="K111" s="98"/>
      <c r="L111" s="98"/>
      <c r="M111" s="98"/>
      <c r="N111" s="98"/>
      <c r="O111" s="98"/>
      <c r="P111" s="98"/>
      <c r="Q111" s="98"/>
      <c r="R111" s="98"/>
      <c r="S111" s="98"/>
      <c r="T111" s="99"/>
      <c r="U111" s="99"/>
      <c r="V111" s="99"/>
      <c r="W111" s="99"/>
      <c r="X111" s="99"/>
      <c r="Y111" s="99"/>
      <c r="Z111" s="99"/>
      <c r="AA111" s="99"/>
      <c r="AB111" s="99"/>
    </row>
    <row r="112" spans="2:28" x14ac:dyDescent="0.35">
      <c r="B112" s="100" t="s">
        <v>24</v>
      </c>
      <c r="C112" s="98">
        <v>5.2100544025965796</v>
      </c>
      <c r="D112" s="98">
        <v>5.04492083657974</v>
      </c>
      <c r="E112" s="98">
        <v>4.4934845334578899</v>
      </c>
      <c r="F112" s="98">
        <v>4.5725619920243004</v>
      </c>
      <c r="G112" s="98">
        <v>4.44151501412433</v>
      </c>
      <c r="H112" s="98">
        <v>5.5208322070932896</v>
      </c>
      <c r="I112" s="98">
        <v>5.3455185150020004</v>
      </c>
      <c r="J112" s="98">
        <v>5.3693700310950003</v>
      </c>
      <c r="K112" s="98">
        <v>6.1839131387912198</v>
      </c>
      <c r="L112" s="98">
        <v>6.4548769757003503</v>
      </c>
      <c r="M112" s="98">
        <v>7.14000211765324</v>
      </c>
      <c r="N112" s="98">
        <v>6.4535393802688699</v>
      </c>
      <c r="O112" s="98">
        <v>4.8627860477633096</v>
      </c>
      <c r="P112" s="98">
        <v>4.2140828527803702</v>
      </c>
      <c r="Q112" s="98">
        <v>5.0024593635449301</v>
      </c>
      <c r="R112" s="98">
        <v>4.8812657223573703</v>
      </c>
      <c r="S112" s="98">
        <v>4.7296368097157604</v>
      </c>
      <c r="T112" s="99">
        <v>5.3350606056291898</v>
      </c>
      <c r="U112" s="99">
        <v>4.9269758078845696</v>
      </c>
      <c r="V112" s="99">
        <v>4.3611303717731902</v>
      </c>
      <c r="W112" s="99">
        <v>5.0656034339970697</v>
      </c>
      <c r="X112" s="99">
        <v>3.8720044946293499</v>
      </c>
      <c r="Y112" s="99">
        <v>3.9650630891510401</v>
      </c>
      <c r="Z112" s="99">
        <v>4.2418062678300599</v>
      </c>
      <c r="AA112" s="99">
        <v>4.3192819881883402</v>
      </c>
      <c r="AB112" s="99">
        <v>4.3440732185729196</v>
      </c>
    </row>
    <row r="113" spans="1:28" x14ac:dyDescent="0.35">
      <c r="B113" s="100" t="s">
        <v>36</v>
      </c>
      <c r="C113" s="98">
        <v>67.611476662452205</v>
      </c>
      <c r="D113" s="98">
        <v>69.870917959449102</v>
      </c>
      <c r="E113" s="98">
        <v>70.055700805973999</v>
      </c>
      <c r="F113" s="98">
        <v>70.132638065279195</v>
      </c>
      <c r="G113" s="98">
        <v>68.632163452261906</v>
      </c>
      <c r="H113" s="98">
        <v>67.669441701458595</v>
      </c>
      <c r="I113" s="98">
        <v>67.1375207528922</v>
      </c>
      <c r="J113" s="98">
        <v>68.213894881475397</v>
      </c>
      <c r="K113" s="98">
        <v>68.139645664141995</v>
      </c>
      <c r="L113" s="98">
        <v>70.190114526677505</v>
      </c>
      <c r="M113" s="98">
        <v>70.155049023497995</v>
      </c>
      <c r="N113" s="98">
        <v>68.874416122675299</v>
      </c>
      <c r="O113" s="98">
        <v>69.578919991954905</v>
      </c>
      <c r="P113" s="98">
        <v>66.864428107461805</v>
      </c>
      <c r="Q113" s="98">
        <v>66.348548636720494</v>
      </c>
      <c r="R113" s="98">
        <v>69.017847121736807</v>
      </c>
      <c r="S113" s="98">
        <v>70.812957426260098</v>
      </c>
      <c r="T113" s="99">
        <v>69.465222814724797</v>
      </c>
      <c r="U113" s="99">
        <v>71.196480310720105</v>
      </c>
      <c r="V113" s="99">
        <v>73.896614420782896</v>
      </c>
      <c r="W113" s="99">
        <v>76.016256396748204</v>
      </c>
      <c r="X113" s="99">
        <v>76.133223036794405</v>
      </c>
      <c r="Y113" s="99">
        <v>75.293197953125002</v>
      </c>
      <c r="Z113" s="99">
        <v>80.216926517392196</v>
      </c>
      <c r="AA113" s="99">
        <v>78.473347491577698</v>
      </c>
      <c r="AB113" s="99">
        <v>79.013052224348002</v>
      </c>
    </row>
    <row r="114" spans="1:28" x14ac:dyDescent="0.35">
      <c r="B114" s="100" t="s">
        <v>707</v>
      </c>
      <c r="C114" s="98">
        <v>19.074719518380601</v>
      </c>
      <c r="D114" s="98">
        <v>16.877213776573999</v>
      </c>
      <c r="E114" s="98">
        <v>17.383225202824001</v>
      </c>
      <c r="F114" s="98">
        <v>16.558847713091801</v>
      </c>
      <c r="G114" s="98">
        <v>15.180354581576401</v>
      </c>
      <c r="H114" s="98">
        <v>15.580978839370699</v>
      </c>
      <c r="I114" s="98">
        <v>17.148243446692099</v>
      </c>
      <c r="J114" s="98">
        <v>15.072091858261899</v>
      </c>
      <c r="K114" s="98">
        <v>13.7043137040642</v>
      </c>
      <c r="L114" s="98">
        <v>11.0174019627025</v>
      </c>
      <c r="M114" s="98">
        <v>11.1656590969997</v>
      </c>
      <c r="N114" s="98">
        <v>11.2620068385308</v>
      </c>
      <c r="O114" s="98">
        <v>12.866273352715501</v>
      </c>
      <c r="P114" s="98">
        <v>13.8754299293249</v>
      </c>
      <c r="Q114" s="98">
        <v>15.2493362985145</v>
      </c>
      <c r="R114" s="98">
        <v>12.504635795498601</v>
      </c>
      <c r="S114" s="98">
        <v>11.417117742986999</v>
      </c>
      <c r="T114" s="99">
        <v>12.075938349838999</v>
      </c>
      <c r="U114" s="99">
        <v>9.0559358295702097</v>
      </c>
      <c r="V114" s="99">
        <v>6.0103892982558103</v>
      </c>
      <c r="W114" s="99">
        <v>6.63541519365008</v>
      </c>
      <c r="X114" s="99">
        <v>7.3526130286443703</v>
      </c>
      <c r="Y114" s="99">
        <v>5.3998059607631301</v>
      </c>
      <c r="Z114" s="99">
        <v>9.9446579396334602</v>
      </c>
      <c r="AA114" s="99">
        <v>12.499231014607201</v>
      </c>
      <c r="AB114" s="99">
        <v>11.8270325882519</v>
      </c>
    </row>
    <row r="115" spans="1:28" x14ac:dyDescent="0.35">
      <c r="B115" s="100" t="s">
        <v>605</v>
      </c>
      <c r="C115" s="98">
        <v>3.6090878098957</v>
      </c>
      <c r="D115" s="98">
        <v>3.37146630554926</v>
      </c>
      <c r="E115" s="98">
        <v>3.5370077778004498</v>
      </c>
      <c r="F115" s="98">
        <v>3.24605977686937</v>
      </c>
      <c r="G115" s="98">
        <v>3.50212636876766</v>
      </c>
      <c r="H115" s="98">
        <v>2.2628940050105402</v>
      </c>
      <c r="I115" s="98">
        <v>2.6341776314935998</v>
      </c>
      <c r="J115" s="98">
        <v>2.6751139263800399</v>
      </c>
      <c r="K115" s="98">
        <v>4.4964143402821799</v>
      </c>
      <c r="L115" s="98">
        <v>3.7824998141598098</v>
      </c>
      <c r="M115" s="98">
        <v>2.6035893850467402</v>
      </c>
      <c r="N115" s="98">
        <v>3.7233763991968201</v>
      </c>
      <c r="O115" s="98">
        <v>3.95310543904671</v>
      </c>
      <c r="P115" s="98">
        <v>7.63623242969134</v>
      </c>
      <c r="Q115" s="98">
        <v>5.7689305615343898</v>
      </c>
      <c r="R115" s="98">
        <v>6.0399852951094299</v>
      </c>
      <c r="S115" s="98">
        <v>4.9843853338825399</v>
      </c>
      <c r="T115" s="99">
        <v>4.57894279639887</v>
      </c>
      <c r="U115" s="99">
        <v>5.0521435758913302</v>
      </c>
      <c r="V115" s="99">
        <v>5.9177188077186997</v>
      </c>
      <c r="W115" s="99">
        <v>2.1839992654721798</v>
      </c>
      <c r="X115" s="99">
        <v>2.1996802037413001</v>
      </c>
      <c r="Y115" s="99">
        <v>3.6136282039466399</v>
      </c>
      <c r="Z115" s="99">
        <v>0.69326618053258904</v>
      </c>
      <c r="AA115" s="99">
        <v>0.70682529114648895</v>
      </c>
      <c r="AB115" s="99">
        <v>0.57196935855776698</v>
      </c>
    </row>
    <row r="116" spans="1:28" x14ac:dyDescent="0.35">
      <c r="B116" s="100" t="s">
        <v>708</v>
      </c>
      <c r="C116" s="98">
        <v>0</v>
      </c>
      <c r="D116" s="98">
        <v>0</v>
      </c>
      <c r="E116" s="98">
        <v>0</v>
      </c>
      <c r="F116" s="98">
        <v>0</v>
      </c>
      <c r="G116" s="98">
        <v>0</v>
      </c>
      <c r="H116" s="98">
        <v>0</v>
      </c>
      <c r="I116" s="98">
        <v>0</v>
      </c>
      <c r="J116" s="98">
        <v>0</v>
      </c>
      <c r="K116" s="98">
        <v>0</v>
      </c>
      <c r="L116" s="98">
        <v>0</v>
      </c>
      <c r="M116" s="98">
        <v>0</v>
      </c>
      <c r="N116" s="98">
        <v>0</v>
      </c>
      <c r="O116" s="98">
        <v>0</v>
      </c>
      <c r="P116" s="98">
        <v>0</v>
      </c>
      <c r="Q116" s="98">
        <v>0</v>
      </c>
      <c r="R116" s="98">
        <v>0</v>
      </c>
      <c r="S116" s="98">
        <v>0</v>
      </c>
      <c r="T116" s="99">
        <v>0</v>
      </c>
      <c r="U116" s="99">
        <v>0</v>
      </c>
      <c r="V116" s="99">
        <v>0</v>
      </c>
      <c r="W116" s="99">
        <v>0</v>
      </c>
      <c r="X116" s="99">
        <v>0</v>
      </c>
      <c r="Y116" s="99">
        <v>0</v>
      </c>
      <c r="Z116" s="99">
        <v>0</v>
      </c>
      <c r="AA116" s="99">
        <v>0</v>
      </c>
      <c r="AB116" s="99">
        <v>0</v>
      </c>
    </row>
    <row r="117" spans="1:28" ht="15.5" x14ac:dyDescent="0.35">
      <c r="B117" s="100" t="s">
        <v>69</v>
      </c>
      <c r="C117" s="98">
        <v>4.4946616066747502</v>
      </c>
      <c r="D117" s="98">
        <v>4.8354811218477902</v>
      </c>
      <c r="E117" s="98">
        <v>4.5305816799435501</v>
      </c>
      <c r="F117" s="98">
        <v>5.4898924527351998</v>
      </c>
      <c r="G117" s="98">
        <v>8.2438405832696393</v>
      </c>
      <c r="H117" s="98">
        <v>8.9658532470667005</v>
      </c>
      <c r="I117" s="98">
        <v>7.7345396539199998</v>
      </c>
      <c r="J117" s="98">
        <v>8.6695293027875504</v>
      </c>
      <c r="K117" s="98">
        <v>7.4757131527202798</v>
      </c>
      <c r="L117" s="98">
        <v>8.55510672075971</v>
      </c>
      <c r="M117" s="98">
        <v>8.9357003768021599</v>
      </c>
      <c r="N117" s="98">
        <v>9.6866612593280408</v>
      </c>
      <c r="O117" s="98">
        <v>8.7389151685194992</v>
      </c>
      <c r="P117" s="98">
        <v>7.4098266807415101</v>
      </c>
      <c r="Q117" s="98">
        <v>7.6307251396855298</v>
      </c>
      <c r="R117" s="98">
        <v>7.5562660652977502</v>
      </c>
      <c r="S117" s="98">
        <v>8.0559026871545392</v>
      </c>
      <c r="T117" s="99">
        <v>8.5448354334079699</v>
      </c>
      <c r="U117" s="99">
        <v>9.7684644759336994</v>
      </c>
      <c r="V117" s="99">
        <v>9.8141471014693007</v>
      </c>
      <c r="W117" s="99">
        <v>10.098725710132401</v>
      </c>
      <c r="X117" s="99">
        <v>10.442479236190501</v>
      </c>
      <c r="Y117" s="99">
        <v>11.728304793014001</v>
      </c>
      <c r="Z117" s="99">
        <v>4.9033430946116301</v>
      </c>
      <c r="AA117" s="99">
        <v>4.0013142144801996</v>
      </c>
      <c r="AB117" s="99">
        <v>4.2438726102692597</v>
      </c>
    </row>
    <row r="118" spans="1:28" x14ac:dyDescent="0.35">
      <c r="C118" s="98"/>
      <c r="D118" s="98"/>
      <c r="E118" s="98"/>
      <c r="F118" s="98"/>
      <c r="G118" s="98"/>
      <c r="H118" s="98"/>
      <c r="I118" s="98"/>
      <c r="J118" s="98"/>
      <c r="K118" s="98"/>
      <c r="L118" s="98"/>
      <c r="M118" s="98"/>
      <c r="N118" s="98"/>
      <c r="O118" s="98"/>
      <c r="P118" s="98"/>
      <c r="Q118" s="98"/>
      <c r="R118" s="98"/>
      <c r="S118" s="98"/>
      <c r="T118" s="99"/>
      <c r="U118" s="99"/>
      <c r="V118" s="99"/>
      <c r="W118" s="99"/>
      <c r="X118" s="99"/>
      <c r="Y118" s="99"/>
      <c r="Z118" s="99"/>
      <c r="AA118" s="99"/>
      <c r="AB118" s="99"/>
    </row>
    <row r="119" spans="1:28" x14ac:dyDescent="0.35">
      <c r="B119" s="108" t="s">
        <v>715</v>
      </c>
      <c r="C119" s="95">
        <v>54.9821499997134</v>
      </c>
      <c r="D119" s="95">
        <v>54.516941296130199</v>
      </c>
      <c r="E119" s="95">
        <v>54.651360786970201</v>
      </c>
      <c r="F119" s="95">
        <v>54.016493334782503</v>
      </c>
      <c r="G119" s="95">
        <v>53.483395648377403</v>
      </c>
      <c r="H119" s="95">
        <v>53.941003649835601</v>
      </c>
      <c r="I119" s="95">
        <v>53.963784457360802</v>
      </c>
      <c r="J119" s="95">
        <v>54.020012314026701</v>
      </c>
      <c r="K119" s="95">
        <v>54.376640482296601</v>
      </c>
      <c r="L119" s="95">
        <v>53.699661449738997</v>
      </c>
      <c r="M119" s="95">
        <v>53.831905099373401</v>
      </c>
      <c r="N119" s="95">
        <v>54.233695258876097</v>
      </c>
      <c r="O119" s="95">
        <v>54.213320991932498</v>
      </c>
      <c r="P119" s="95">
        <v>54.893001212968997</v>
      </c>
      <c r="Q119" s="95">
        <v>54.7033311657488</v>
      </c>
      <c r="R119" s="95">
        <v>54.0639998111713</v>
      </c>
      <c r="S119" s="95">
        <v>53.7110988092697</v>
      </c>
      <c r="T119" s="96">
        <v>53.891365629214803</v>
      </c>
      <c r="U119" s="96">
        <v>53.273370334863003</v>
      </c>
      <c r="V119" s="96">
        <v>52.531065583807901</v>
      </c>
      <c r="W119" s="96">
        <v>51.918890259616603</v>
      </c>
      <c r="X119" s="96">
        <v>51.719368391885503</v>
      </c>
      <c r="Y119" s="96">
        <v>51.391220181412798</v>
      </c>
      <c r="Z119" s="96">
        <v>50.718704217425397</v>
      </c>
      <c r="AA119" s="96">
        <v>50.629098850453303</v>
      </c>
      <c r="AB119" s="96">
        <v>50.223676528884702</v>
      </c>
    </row>
    <row r="120" spans="1:28" x14ac:dyDescent="0.35">
      <c r="B120" s="108"/>
      <c r="C120" s="95"/>
      <c r="D120" s="95"/>
      <c r="E120" s="95"/>
      <c r="F120" s="95"/>
      <c r="G120" s="95"/>
      <c r="H120" s="95"/>
      <c r="I120" s="95"/>
      <c r="J120" s="95"/>
      <c r="K120" s="95"/>
      <c r="L120" s="95"/>
      <c r="M120" s="95"/>
      <c r="N120" s="95"/>
      <c r="O120" s="95"/>
      <c r="P120" s="95"/>
      <c r="Q120" s="95"/>
      <c r="R120" s="95"/>
      <c r="S120" s="95"/>
      <c r="T120" s="96"/>
      <c r="U120" s="96"/>
      <c r="V120" s="96"/>
      <c r="W120" s="96"/>
      <c r="X120" s="96"/>
      <c r="Y120" s="96"/>
      <c r="Z120" s="96"/>
      <c r="AA120" s="96"/>
      <c r="AB120" s="96"/>
    </row>
    <row r="121" spans="1:28" x14ac:dyDescent="0.35">
      <c r="C121" s="98"/>
      <c r="D121" s="98"/>
      <c r="E121" s="98"/>
      <c r="F121" s="98"/>
      <c r="G121" s="98"/>
      <c r="H121" s="98"/>
      <c r="I121" s="98"/>
      <c r="J121" s="98"/>
      <c r="K121" s="98"/>
      <c r="L121" s="98"/>
      <c r="M121" s="98"/>
      <c r="N121" s="98"/>
      <c r="O121" s="98"/>
      <c r="P121" s="98"/>
      <c r="Q121" s="98"/>
      <c r="R121" s="98"/>
      <c r="S121" s="98"/>
      <c r="T121" s="99"/>
      <c r="U121" s="99"/>
      <c r="V121" s="99"/>
      <c r="W121" s="99"/>
      <c r="X121" s="99"/>
      <c r="Y121" s="99"/>
      <c r="Z121" s="99"/>
      <c r="AA121" s="99"/>
      <c r="AB121" s="99"/>
    </row>
    <row r="122" spans="1:28" ht="28" x14ac:dyDescent="0.4">
      <c r="B122" s="106" t="s">
        <v>716</v>
      </c>
      <c r="C122" s="95">
        <v>3.0063093906198501</v>
      </c>
      <c r="D122" s="95">
        <v>3.17873168704079</v>
      </c>
      <c r="E122" s="95">
        <v>3.22185825840385</v>
      </c>
      <c r="F122" s="95">
        <v>3.2029574529475102</v>
      </c>
      <c r="G122" s="95">
        <v>3.16956479799184</v>
      </c>
      <c r="H122" s="95">
        <v>3.1572588589341599</v>
      </c>
      <c r="I122" s="95">
        <v>2.96773817195812</v>
      </c>
      <c r="J122" s="95">
        <v>3.6944799939993298</v>
      </c>
      <c r="K122" s="95">
        <v>3.5271404326190199</v>
      </c>
      <c r="L122" s="95">
        <v>3.4452713304047098</v>
      </c>
      <c r="M122" s="95">
        <v>3.7791222387312602</v>
      </c>
      <c r="N122" s="95">
        <v>3.74844524247374</v>
      </c>
      <c r="O122" s="95">
        <v>3.6704045027404502</v>
      </c>
      <c r="P122" s="95">
        <v>3.9690157146730298</v>
      </c>
      <c r="Q122" s="95">
        <v>3.9980080304529699</v>
      </c>
      <c r="R122" s="95">
        <v>3.8868681934840299</v>
      </c>
      <c r="S122" s="95">
        <v>3.8529162724669002</v>
      </c>
      <c r="T122" s="96">
        <v>4.0241190437179499</v>
      </c>
      <c r="U122" s="96">
        <v>3.9548717159423199</v>
      </c>
      <c r="V122" s="96">
        <v>3.8520163052740202</v>
      </c>
      <c r="W122" s="96">
        <v>3.8163069373890899</v>
      </c>
      <c r="X122" s="96">
        <v>3.9738191030796002</v>
      </c>
      <c r="Y122" s="96">
        <v>3.89544825042928</v>
      </c>
      <c r="Z122" s="96">
        <v>3.8495933855878901</v>
      </c>
      <c r="AA122" s="96">
        <v>3.8477301824811798</v>
      </c>
      <c r="AB122" s="96">
        <v>3.79411175933719</v>
      </c>
    </row>
    <row r="123" spans="1:28" x14ac:dyDescent="0.35">
      <c r="C123" s="98"/>
      <c r="D123" s="98"/>
      <c r="E123" s="98"/>
      <c r="F123" s="98"/>
      <c r="G123" s="98"/>
      <c r="H123" s="98"/>
      <c r="I123" s="98"/>
      <c r="J123" s="98"/>
      <c r="K123" s="98"/>
      <c r="L123" s="98"/>
      <c r="M123" s="98"/>
      <c r="N123" s="98"/>
      <c r="O123" s="98"/>
      <c r="P123" s="98"/>
      <c r="Q123" s="98"/>
      <c r="R123" s="98"/>
      <c r="S123" s="98"/>
      <c r="T123" s="99"/>
      <c r="U123" s="99"/>
      <c r="V123" s="99"/>
      <c r="W123" s="99"/>
      <c r="X123" s="99"/>
      <c r="Y123" s="99"/>
      <c r="Z123" s="99"/>
      <c r="AA123" s="99"/>
      <c r="AB123" s="99"/>
    </row>
    <row r="124" spans="1:28" x14ac:dyDescent="0.35">
      <c r="B124" s="108" t="s">
        <v>715</v>
      </c>
      <c r="C124" s="95">
        <v>52.117550073011103</v>
      </c>
      <c r="D124" s="95">
        <v>51.766604765215803</v>
      </c>
      <c r="E124" s="95">
        <v>52.195610342683402</v>
      </c>
      <c r="F124" s="95">
        <v>51.5465556911319</v>
      </c>
      <c r="G124" s="95">
        <v>51.107922600591202</v>
      </c>
      <c r="H124" s="95">
        <v>50.963011347506097</v>
      </c>
      <c r="I124" s="95">
        <v>51.079140367796803</v>
      </c>
      <c r="J124" s="95">
        <v>51.119477962043597</v>
      </c>
      <c r="K124" s="95">
        <v>51.014036267078502</v>
      </c>
      <c r="L124" s="95">
        <v>50.233414366790697</v>
      </c>
      <c r="M124" s="95">
        <v>49.9883059353051</v>
      </c>
      <c r="N124" s="95">
        <v>50.7337023779695</v>
      </c>
      <c r="O124" s="95">
        <v>51.577043182707598</v>
      </c>
      <c r="P124" s="95">
        <v>52.579764661476801</v>
      </c>
      <c r="Q124" s="95">
        <v>51.966819253676803</v>
      </c>
      <c r="R124" s="95">
        <v>51.424992320253203</v>
      </c>
      <c r="S124" s="95">
        <v>51.170758909083602</v>
      </c>
      <c r="T124" s="96">
        <v>51.016228611694899</v>
      </c>
      <c r="U124" s="96">
        <v>50.648604266419603</v>
      </c>
      <c r="V124" s="96">
        <v>50.240117328016296</v>
      </c>
      <c r="W124" s="96">
        <v>49.288885171732304</v>
      </c>
      <c r="X124" s="96">
        <v>49.716792123157703</v>
      </c>
      <c r="Y124" s="96">
        <v>49.353525878935301</v>
      </c>
      <c r="Z124" s="96">
        <v>48.567315042968502</v>
      </c>
      <c r="AA124" s="96">
        <v>48.442285303023603</v>
      </c>
      <c r="AB124" s="96">
        <v>48.041923247410701</v>
      </c>
    </row>
    <row r="125" spans="1:28" x14ac:dyDescent="0.35">
      <c r="B125" s="107"/>
      <c r="U125" s="3"/>
      <c r="V125" s="3"/>
      <c r="W125" s="3"/>
      <c r="X125" s="3"/>
      <c r="Y125" s="3"/>
      <c r="Z125" s="3"/>
      <c r="AA125" s="3"/>
      <c r="AB125" s="3"/>
    </row>
    <row r="126" spans="1:28" x14ac:dyDescent="0.35">
      <c r="A126" s="85" t="s">
        <v>717</v>
      </c>
      <c r="C126" s="63"/>
      <c r="D126" s="63"/>
      <c r="E126" s="63"/>
      <c r="F126" s="63"/>
      <c r="G126" s="63"/>
      <c r="H126" s="63"/>
      <c r="I126" s="63"/>
      <c r="U126" s="3"/>
      <c r="V126" s="3"/>
      <c r="W126" s="3"/>
      <c r="X126" s="3"/>
      <c r="Y126" s="3"/>
      <c r="Z126" s="3"/>
      <c r="AA126" s="3"/>
      <c r="AB126" s="3"/>
    </row>
    <row r="127" spans="1:28" x14ac:dyDescent="0.35">
      <c r="U127" s="3"/>
      <c r="V127" s="3"/>
      <c r="W127" s="3"/>
      <c r="X127" s="3"/>
      <c r="Y127" s="3"/>
      <c r="Z127" s="3"/>
      <c r="AA127" s="3"/>
      <c r="AB127" s="3"/>
    </row>
    <row r="128" spans="1:28" ht="18" x14ac:dyDescent="0.4">
      <c r="A128" s="86" t="s">
        <v>703</v>
      </c>
    </row>
    <row r="129" spans="1:28" x14ac:dyDescent="0.35">
      <c r="A129" s="87"/>
      <c r="F129" s="63"/>
      <c r="P129" s="63"/>
      <c r="Q129" s="63"/>
      <c r="R129" s="63"/>
      <c r="S129" s="63"/>
      <c r="V129" s="88"/>
    </row>
    <row r="130" spans="1:28" ht="15.5" x14ac:dyDescent="0.35">
      <c r="A130" s="89" t="s">
        <v>27</v>
      </c>
      <c r="F130" s="63"/>
      <c r="G130" s="63"/>
      <c r="H130" s="63"/>
      <c r="I130" s="63"/>
    </row>
    <row r="131" spans="1:28" ht="15.5" x14ac:dyDescent="0.35">
      <c r="A131" s="89" t="s">
        <v>718</v>
      </c>
    </row>
    <row r="132" spans="1:28" ht="15.5" x14ac:dyDescent="0.35">
      <c r="C132" s="90"/>
      <c r="D132" s="90"/>
      <c r="E132" s="90"/>
      <c r="F132" s="91"/>
      <c r="G132" s="91"/>
      <c r="H132" s="91"/>
      <c r="I132" s="91"/>
      <c r="J132" s="3"/>
    </row>
    <row r="134" spans="1:28" x14ac:dyDescent="0.35">
      <c r="C134" s="92">
        <v>1990</v>
      </c>
      <c r="D134" s="92">
        <v>1991</v>
      </c>
      <c r="E134" s="92">
        <v>1992</v>
      </c>
      <c r="F134" s="92">
        <v>1993</v>
      </c>
      <c r="G134" s="92">
        <v>1994</v>
      </c>
      <c r="H134" s="92">
        <v>1995</v>
      </c>
      <c r="I134" s="92">
        <v>1996</v>
      </c>
      <c r="J134" s="92">
        <v>1997</v>
      </c>
      <c r="K134" s="92">
        <v>1998</v>
      </c>
      <c r="L134" s="92">
        <v>1999</v>
      </c>
      <c r="M134" s="92">
        <v>2000</v>
      </c>
      <c r="N134" s="92">
        <v>2001</v>
      </c>
      <c r="O134" s="92">
        <v>2002</v>
      </c>
      <c r="P134" s="92">
        <v>2003</v>
      </c>
      <c r="Q134" s="92">
        <v>2004</v>
      </c>
      <c r="R134" s="92">
        <v>2005</v>
      </c>
      <c r="S134" s="92">
        <v>2006</v>
      </c>
      <c r="T134" s="93">
        <v>2007</v>
      </c>
      <c r="U134" s="93">
        <v>2008</v>
      </c>
      <c r="V134" s="93">
        <v>2009</v>
      </c>
      <c r="W134" s="93">
        <v>2010</v>
      </c>
      <c r="X134" s="93">
        <v>2011</v>
      </c>
      <c r="Y134" s="93">
        <v>2012</v>
      </c>
      <c r="Z134" s="93">
        <v>2013</v>
      </c>
      <c r="AA134" s="93">
        <v>2014</v>
      </c>
      <c r="AB134" s="93">
        <v>2015</v>
      </c>
    </row>
    <row r="135" spans="1:28" x14ac:dyDescent="0.35">
      <c r="C135" s="85"/>
      <c r="D135" s="85"/>
      <c r="E135" s="85"/>
      <c r="F135" s="85"/>
      <c r="G135" s="85"/>
      <c r="H135" s="85"/>
      <c r="I135" s="85"/>
      <c r="J135" s="85"/>
      <c r="K135" s="85"/>
      <c r="L135" s="85"/>
      <c r="M135" s="85"/>
      <c r="N135" s="85"/>
      <c r="O135" s="85"/>
      <c r="P135" s="85"/>
      <c r="U135" s="3"/>
      <c r="V135" s="3"/>
      <c r="W135" s="3"/>
      <c r="X135" s="3"/>
      <c r="Y135" s="3"/>
      <c r="Z135" s="3"/>
      <c r="AA135" s="3"/>
      <c r="AB135" s="3"/>
    </row>
    <row r="136" spans="1:28" x14ac:dyDescent="0.35">
      <c r="A136" s="87"/>
      <c r="B136" s="94" t="s">
        <v>719</v>
      </c>
      <c r="C136" s="95">
        <v>54.3479759006417</v>
      </c>
      <c r="D136" s="95">
        <v>55.505804865787702</v>
      </c>
      <c r="E136" s="95">
        <v>61.063880036349303</v>
      </c>
      <c r="F136" s="95">
        <v>60.749992872456701</v>
      </c>
      <c r="G136" s="95">
        <v>60.746598122786601</v>
      </c>
      <c r="H136" s="95">
        <v>63.648362023713197</v>
      </c>
      <c r="I136" s="95">
        <v>65.265688899740695</v>
      </c>
      <c r="J136" s="95">
        <v>71.156015646418695</v>
      </c>
      <c r="K136" s="95">
        <v>69.441723246621507</v>
      </c>
      <c r="L136" s="95">
        <v>72.067620012958798</v>
      </c>
      <c r="M136" s="95">
        <v>79.131046863645807</v>
      </c>
      <c r="N136" s="95">
        <v>83.296753074158104</v>
      </c>
      <c r="O136" s="95">
        <v>88.986040185862095</v>
      </c>
      <c r="P136" s="95">
        <v>96.610032141495907</v>
      </c>
      <c r="Q136" s="95">
        <v>99.395988237230299</v>
      </c>
      <c r="R136" s="95">
        <v>99.685861245889697</v>
      </c>
      <c r="S136" s="95">
        <v>103.83424190868</v>
      </c>
      <c r="T136" s="96">
        <v>107.31582792661099</v>
      </c>
      <c r="U136" s="96">
        <v>114.790153826557</v>
      </c>
      <c r="V136" s="96">
        <v>125.118349997358</v>
      </c>
      <c r="W136" s="96">
        <v>126.984447195854</v>
      </c>
      <c r="X136" s="96">
        <v>126.902148314813</v>
      </c>
      <c r="Y136" s="96">
        <v>128.53939711225499</v>
      </c>
      <c r="Z136" s="96">
        <v>135.88122453391699</v>
      </c>
      <c r="AA136" s="96">
        <v>140.78473376417799</v>
      </c>
      <c r="AB136" s="96">
        <v>145.14091344888499</v>
      </c>
    </row>
    <row r="137" spans="1:28" x14ac:dyDescent="0.35">
      <c r="B137" s="97" t="s">
        <v>706</v>
      </c>
      <c r="C137" s="98"/>
      <c r="D137" s="98"/>
      <c r="E137" s="98"/>
      <c r="F137" s="98"/>
      <c r="G137" s="98"/>
      <c r="H137" s="98"/>
      <c r="I137" s="98"/>
      <c r="J137" s="98"/>
      <c r="K137" s="98"/>
      <c r="L137" s="98"/>
      <c r="M137" s="98"/>
      <c r="N137" s="98"/>
      <c r="O137" s="98"/>
      <c r="P137" s="98"/>
      <c r="Q137" s="98"/>
      <c r="R137" s="98"/>
      <c r="S137" s="98"/>
      <c r="T137" s="99"/>
      <c r="U137" s="99"/>
      <c r="V137" s="99"/>
      <c r="W137" s="99"/>
      <c r="X137" s="99"/>
      <c r="Y137" s="99"/>
      <c r="Z137" s="99"/>
      <c r="AA137" s="99"/>
      <c r="AB137" s="99"/>
    </row>
    <row r="138" spans="1:28" x14ac:dyDescent="0.35">
      <c r="B138" s="100" t="s">
        <v>24</v>
      </c>
      <c r="C138" s="98">
        <v>50.306745255891599</v>
      </c>
      <c r="D138" s="98">
        <v>51.247487709079202</v>
      </c>
      <c r="E138" s="98">
        <v>56.530396730172598</v>
      </c>
      <c r="F138" s="98">
        <v>56.156344573254202</v>
      </c>
      <c r="G138" s="98">
        <v>56.006734733854103</v>
      </c>
      <c r="H138" s="98">
        <v>58.719160176106698</v>
      </c>
      <c r="I138" s="98">
        <v>60.448116403478501</v>
      </c>
      <c r="J138" s="98">
        <v>65.746757978724602</v>
      </c>
      <c r="K138" s="98">
        <v>64.181570302300798</v>
      </c>
      <c r="L138" s="98">
        <v>66.625230714565205</v>
      </c>
      <c r="M138" s="98">
        <v>73.0927741017979</v>
      </c>
      <c r="N138" s="98">
        <v>75.180007361164698</v>
      </c>
      <c r="O138" s="98">
        <v>81.877654256741707</v>
      </c>
      <c r="P138" s="98">
        <v>88.637437288887</v>
      </c>
      <c r="Q138" s="98">
        <v>91.341544402201706</v>
      </c>
      <c r="R138" s="98">
        <v>91.690311818466796</v>
      </c>
      <c r="S138" s="98">
        <v>95.480332189406397</v>
      </c>
      <c r="T138" s="99">
        <v>99.059977704630498</v>
      </c>
      <c r="U138" s="99">
        <v>105.923703096181</v>
      </c>
      <c r="V138" s="99">
        <v>115.349788932549</v>
      </c>
      <c r="W138" s="99">
        <v>117.05069134439501</v>
      </c>
      <c r="X138" s="99">
        <v>116.99530857332699</v>
      </c>
      <c r="Y138" s="99">
        <v>118.46920547440899</v>
      </c>
      <c r="Z138" s="99">
        <v>125.220889210306</v>
      </c>
      <c r="AA138" s="99">
        <v>129.742113018694</v>
      </c>
      <c r="AB138" s="99">
        <v>133.73931298216399</v>
      </c>
    </row>
    <row r="139" spans="1:28" x14ac:dyDescent="0.35">
      <c r="B139" s="100" t="s">
        <v>36</v>
      </c>
      <c r="C139" s="98">
        <v>1.4428762809631599</v>
      </c>
      <c r="D139" s="98">
        <v>1.4447923917521499</v>
      </c>
      <c r="E139" s="98">
        <v>1.5952392311694901</v>
      </c>
      <c r="F139" s="98">
        <v>1.58751026581303</v>
      </c>
      <c r="G139" s="98">
        <v>1.5415158130919</v>
      </c>
      <c r="H139" s="98">
        <v>1.62990357955459</v>
      </c>
      <c r="I139" s="98">
        <v>1.7230238994779501</v>
      </c>
      <c r="J139" s="98">
        <v>1.8780297791385501</v>
      </c>
      <c r="K139" s="98">
        <v>1.8660678081984401</v>
      </c>
      <c r="L139" s="98">
        <v>1.9250256523740901</v>
      </c>
      <c r="M139" s="98">
        <v>2.1199990265011199</v>
      </c>
      <c r="N139" s="98">
        <v>3.3817992386844402</v>
      </c>
      <c r="O139" s="98">
        <v>2.6739863956366898</v>
      </c>
      <c r="P139" s="98">
        <v>2.9661391772666601</v>
      </c>
      <c r="Q139" s="98">
        <v>2.9613981118117101</v>
      </c>
      <c r="R139" s="98">
        <v>2.9408464878776899</v>
      </c>
      <c r="S139" s="98">
        <v>3.0890426090301899</v>
      </c>
      <c r="T139" s="99">
        <v>2.74429340565155</v>
      </c>
      <c r="U139" s="99">
        <v>2.9296469478193501</v>
      </c>
      <c r="V139" s="99">
        <v>3.64271182729982</v>
      </c>
      <c r="W139" s="99">
        <v>3.7471653709276098</v>
      </c>
      <c r="X139" s="99">
        <v>3.7318238756645199</v>
      </c>
      <c r="Y139" s="99">
        <v>3.7577854284419798</v>
      </c>
      <c r="Z139" s="99">
        <v>4.6313679358462201</v>
      </c>
      <c r="AA139" s="99">
        <v>4.78144217815038</v>
      </c>
      <c r="AB139" s="99">
        <v>4.9592835281637804</v>
      </c>
    </row>
    <row r="140" spans="1:28" x14ac:dyDescent="0.35">
      <c r="B140" s="100" t="s">
        <v>707</v>
      </c>
      <c r="C140" s="98">
        <v>0</v>
      </c>
      <c r="D140" s="98">
        <v>0</v>
      </c>
      <c r="E140" s="98">
        <v>0</v>
      </c>
      <c r="F140" s="98">
        <v>0</v>
      </c>
      <c r="G140" s="98">
        <v>0</v>
      </c>
      <c r="H140" s="98">
        <v>0</v>
      </c>
      <c r="I140" s="98">
        <v>0</v>
      </c>
      <c r="J140" s="98">
        <v>0</v>
      </c>
      <c r="K140" s="98">
        <v>0</v>
      </c>
      <c r="L140" s="98">
        <v>0</v>
      </c>
      <c r="M140" s="98">
        <v>0</v>
      </c>
      <c r="N140" s="98">
        <v>0</v>
      </c>
      <c r="O140" s="98">
        <v>0</v>
      </c>
      <c r="P140" s="98">
        <v>0</v>
      </c>
      <c r="Q140" s="98">
        <v>0</v>
      </c>
      <c r="R140" s="98">
        <v>0</v>
      </c>
      <c r="S140" s="98">
        <v>0</v>
      </c>
      <c r="T140" s="99">
        <v>0</v>
      </c>
      <c r="U140" s="99">
        <v>0</v>
      </c>
      <c r="V140" s="99">
        <v>0</v>
      </c>
      <c r="W140" s="99">
        <v>0</v>
      </c>
      <c r="X140" s="99">
        <v>0</v>
      </c>
      <c r="Y140" s="99">
        <v>0</v>
      </c>
      <c r="Z140" s="99">
        <v>0</v>
      </c>
      <c r="AA140" s="99">
        <v>0</v>
      </c>
      <c r="AB140" s="99">
        <v>0</v>
      </c>
    </row>
    <row r="141" spans="1:28" x14ac:dyDescent="0.35">
      <c r="B141" s="100" t="s">
        <v>605</v>
      </c>
      <c r="C141" s="98">
        <v>0</v>
      </c>
      <c r="D141" s="98">
        <v>0</v>
      </c>
      <c r="E141" s="98">
        <v>0</v>
      </c>
      <c r="F141" s="98">
        <v>0</v>
      </c>
      <c r="G141" s="98">
        <v>0</v>
      </c>
      <c r="H141" s="98">
        <v>0</v>
      </c>
      <c r="I141" s="98">
        <v>0</v>
      </c>
      <c r="J141" s="98">
        <v>0</v>
      </c>
      <c r="K141" s="98">
        <v>0</v>
      </c>
      <c r="L141" s="98">
        <v>0</v>
      </c>
      <c r="M141" s="98">
        <v>0</v>
      </c>
      <c r="N141" s="98">
        <v>0</v>
      </c>
      <c r="O141" s="98">
        <v>0</v>
      </c>
      <c r="P141" s="98">
        <v>0</v>
      </c>
      <c r="Q141" s="98">
        <v>0</v>
      </c>
      <c r="R141" s="98">
        <v>0</v>
      </c>
      <c r="S141" s="98">
        <v>0</v>
      </c>
      <c r="T141" s="99">
        <v>0</v>
      </c>
      <c r="U141" s="99">
        <v>0</v>
      </c>
      <c r="V141" s="99">
        <v>0</v>
      </c>
      <c r="W141" s="99">
        <v>0</v>
      </c>
      <c r="X141" s="99">
        <v>0</v>
      </c>
      <c r="Y141" s="99">
        <v>0</v>
      </c>
      <c r="Z141" s="99">
        <v>0</v>
      </c>
      <c r="AA141" s="99">
        <v>0</v>
      </c>
      <c r="AB141" s="99">
        <v>0</v>
      </c>
    </row>
    <row r="142" spans="1:28" x14ac:dyDescent="0.35">
      <c r="B142" s="100" t="s">
        <v>708</v>
      </c>
      <c r="C142" s="98">
        <v>0</v>
      </c>
      <c r="D142" s="98">
        <v>0</v>
      </c>
      <c r="E142" s="98">
        <v>0</v>
      </c>
      <c r="F142" s="98">
        <v>0</v>
      </c>
      <c r="G142" s="98">
        <v>0</v>
      </c>
      <c r="H142" s="98">
        <v>0</v>
      </c>
      <c r="I142" s="98">
        <v>0</v>
      </c>
      <c r="J142" s="98">
        <v>0</v>
      </c>
      <c r="K142" s="98">
        <v>0</v>
      </c>
      <c r="L142" s="98">
        <v>0</v>
      </c>
      <c r="M142" s="98">
        <v>0</v>
      </c>
      <c r="N142" s="98">
        <v>0</v>
      </c>
      <c r="O142" s="98">
        <v>0</v>
      </c>
      <c r="P142" s="98">
        <v>0</v>
      </c>
      <c r="Q142" s="98">
        <v>0</v>
      </c>
      <c r="R142" s="98">
        <v>0</v>
      </c>
      <c r="S142" s="98">
        <v>0</v>
      </c>
      <c r="T142" s="99">
        <v>0</v>
      </c>
      <c r="U142" s="99">
        <v>0</v>
      </c>
      <c r="V142" s="99">
        <v>0</v>
      </c>
      <c r="W142" s="99">
        <v>0</v>
      </c>
      <c r="X142" s="99">
        <v>0</v>
      </c>
      <c r="Y142" s="99">
        <v>0</v>
      </c>
      <c r="Z142" s="99">
        <v>0</v>
      </c>
      <c r="AA142" s="99">
        <v>0</v>
      </c>
      <c r="AB142" s="99">
        <v>0</v>
      </c>
    </row>
    <row r="143" spans="1:28" ht="15.5" x14ac:dyDescent="0.35">
      <c r="B143" s="100" t="s">
        <v>69</v>
      </c>
      <c r="C143" s="98">
        <v>2.5983543637870001</v>
      </c>
      <c r="D143" s="98">
        <v>2.8135247649563802</v>
      </c>
      <c r="E143" s="98">
        <v>2.9382440750071699</v>
      </c>
      <c r="F143" s="98">
        <v>3.00613803338948</v>
      </c>
      <c r="G143" s="98">
        <v>3.1983475758406201</v>
      </c>
      <c r="H143" s="98">
        <v>3.2992982680519098</v>
      </c>
      <c r="I143" s="98">
        <v>3.0945485967841999</v>
      </c>
      <c r="J143" s="98">
        <v>3.5312278885555801</v>
      </c>
      <c r="K143" s="98">
        <v>3.3940851361222499</v>
      </c>
      <c r="L143" s="98">
        <v>3.5173636460195601</v>
      </c>
      <c r="M143" s="98">
        <v>3.91827373534684</v>
      </c>
      <c r="N143" s="98">
        <v>4.7349464743089298</v>
      </c>
      <c r="O143" s="98">
        <v>4.4343995334836404</v>
      </c>
      <c r="P143" s="98">
        <v>5.0064556753422602</v>
      </c>
      <c r="Q143" s="98">
        <v>5.0930457232169504</v>
      </c>
      <c r="R143" s="98">
        <v>5.0547029395452396</v>
      </c>
      <c r="S143" s="98">
        <v>5.2648671102436904</v>
      </c>
      <c r="T143" s="99">
        <v>5.5115568163294597</v>
      </c>
      <c r="U143" s="99">
        <v>5.9368037825568196</v>
      </c>
      <c r="V143" s="99">
        <v>6.1258492375087696</v>
      </c>
      <c r="W143" s="99">
        <v>6.1865904805309304</v>
      </c>
      <c r="X143" s="99">
        <v>6.1750158658213303</v>
      </c>
      <c r="Y143" s="99">
        <v>6.3124062094043101</v>
      </c>
      <c r="Z143" s="99">
        <v>6.0289673877649701</v>
      </c>
      <c r="AA143" s="99">
        <v>6.2611785673333404</v>
      </c>
      <c r="AB143" s="99">
        <v>6.4423169385564902</v>
      </c>
    </row>
    <row r="144" spans="1:28" x14ac:dyDescent="0.35">
      <c r="B144" s="101"/>
      <c r="C144" s="98"/>
      <c r="D144" s="98"/>
      <c r="E144" s="98"/>
      <c r="F144" s="98"/>
      <c r="G144" s="98"/>
      <c r="H144" s="98"/>
      <c r="I144" s="98"/>
      <c r="J144" s="98"/>
      <c r="K144" s="98"/>
      <c r="L144" s="98"/>
      <c r="M144" s="98"/>
      <c r="N144" s="98"/>
      <c r="O144" s="98"/>
      <c r="P144" s="98"/>
      <c r="Q144" s="98"/>
      <c r="R144" s="98"/>
      <c r="S144" s="98"/>
      <c r="T144" s="99"/>
      <c r="U144" s="99"/>
      <c r="V144" s="99"/>
      <c r="W144" s="99"/>
      <c r="X144" s="99"/>
      <c r="Y144" s="99"/>
      <c r="Z144" s="99"/>
      <c r="AA144" s="99"/>
      <c r="AB144" s="99"/>
    </row>
    <row r="145" spans="1:28" x14ac:dyDescent="0.35">
      <c r="B145" s="97" t="s">
        <v>709</v>
      </c>
      <c r="C145" s="98"/>
      <c r="D145" s="98"/>
      <c r="E145" s="98"/>
      <c r="F145" s="98"/>
      <c r="G145" s="98"/>
      <c r="H145" s="98"/>
      <c r="I145" s="98"/>
      <c r="J145" s="98"/>
      <c r="K145" s="98"/>
      <c r="L145" s="98"/>
      <c r="M145" s="98"/>
      <c r="N145" s="98"/>
      <c r="O145" s="98"/>
      <c r="P145" s="98"/>
      <c r="Q145" s="98"/>
      <c r="R145" s="98"/>
      <c r="S145" s="98"/>
      <c r="T145" s="99"/>
      <c r="U145" s="99"/>
      <c r="V145" s="99"/>
      <c r="W145" s="99"/>
      <c r="X145" s="99"/>
      <c r="Y145" s="99"/>
      <c r="Z145" s="99"/>
      <c r="AA145" s="99"/>
      <c r="AB145" s="99"/>
    </row>
    <row r="146" spans="1:28" x14ac:dyDescent="0.35">
      <c r="B146" s="100" t="s">
        <v>24</v>
      </c>
      <c r="C146" s="98">
        <v>92.564156111097304</v>
      </c>
      <c r="D146" s="98">
        <v>92.328158888957404</v>
      </c>
      <c r="E146" s="98">
        <v>92.575834841352901</v>
      </c>
      <c r="F146" s="98">
        <v>92.438438126491903</v>
      </c>
      <c r="G146" s="98">
        <v>92.197318804006301</v>
      </c>
      <c r="H146" s="98">
        <v>92.2555715640096</v>
      </c>
      <c r="I146" s="98">
        <v>92.618521956210699</v>
      </c>
      <c r="J146" s="98">
        <v>92.398031819862794</v>
      </c>
      <c r="K146" s="98">
        <v>92.425082935169499</v>
      </c>
      <c r="L146" s="98">
        <v>92.448218357405096</v>
      </c>
      <c r="M146" s="98">
        <v>92.369274764868393</v>
      </c>
      <c r="N146" s="98">
        <v>90.255627724447805</v>
      </c>
      <c r="O146" s="98">
        <v>92.011796553399506</v>
      </c>
      <c r="P146" s="98">
        <v>91.747653244818096</v>
      </c>
      <c r="Q146" s="98">
        <v>91.896610740661899</v>
      </c>
      <c r="R146" s="98">
        <v>91.979254301970897</v>
      </c>
      <c r="S146" s="98">
        <v>91.954571473039707</v>
      </c>
      <c r="T146" s="99">
        <v>92.306959391277402</v>
      </c>
      <c r="U146" s="99">
        <v>92.275948385108904</v>
      </c>
      <c r="V146" s="99">
        <v>92.192543248040806</v>
      </c>
      <c r="W146" s="99">
        <v>92.177186993508499</v>
      </c>
      <c r="X146" s="99">
        <v>92.193323853817304</v>
      </c>
      <c r="Y146" s="99">
        <v>92.165676933234806</v>
      </c>
      <c r="Z146" s="99">
        <v>92.1546664300554</v>
      </c>
      <c r="AA146" s="99">
        <v>92.156379139814405</v>
      </c>
      <c r="AB146" s="99">
        <v>92.1444614094043</v>
      </c>
    </row>
    <row r="147" spans="1:28" x14ac:dyDescent="0.35">
      <c r="B147" s="100" t="s">
        <v>36</v>
      </c>
      <c r="C147" s="98">
        <v>2.6548850385909599</v>
      </c>
      <c r="D147" s="98">
        <v>2.6029572857210899</v>
      </c>
      <c r="E147" s="98">
        <v>2.6124105284824601</v>
      </c>
      <c r="F147" s="98">
        <v>2.6131859293316801</v>
      </c>
      <c r="G147" s="98">
        <v>2.5376166908574</v>
      </c>
      <c r="H147" s="98">
        <v>2.56079422585508</v>
      </c>
      <c r="I147" s="98">
        <v>2.6400148815173101</v>
      </c>
      <c r="J147" s="98">
        <v>2.63931273003067</v>
      </c>
      <c r="K147" s="98">
        <v>2.6872429440887</v>
      </c>
      <c r="L147" s="98">
        <v>2.6711380950667398</v>
      </c>
      <c r="M147" s="98">
        <v>2.6790989258036602</v>
      </c>
      <c r="N147" s="98">
        <v>4.05994125085964</v>
      </c>
      <c r="O147" s="98">
        <v>3.0049504282375401</v>
      </c>
      <c r="P147" s="98">
        <v>3.0702186010273</v>
      </c>
      <c r="Q147" s="98">
        <v>2.9793940020432998</v>
      </c>
      <c r="R147" s="98">
        <v>2.9501139390506599</v>
      </c>
      <c r="S147" s="98">
        <v>2.9749748755780598</v>
      </c>
      <c r="T147" s="99">
        <v>2.5572121640139098</v>
      </c>
      <c r="U147" s="99">
        <v>2.5521761668216798</v>
      </c>
      <c r="V147" s="99">
        <v>2.9114129361334502</v>
      </c>
      <c r="W147" s="99">
        <v>2.9508852884543999</v>
      </c>
      <c r="X147" s="99">
        <v>2.9407097714427701</v>
      </c>
      <c r="Y147" s="99">
        <v>2.9234503295205601</v>
      </c>
      <c r="Z147" s="99">
        <v>3.40839431770809</v>
      </c>
      <c r="AA147" s="99">
        <v>3.3962788793276002</v>
      </c>
      <c r="AB147" s="99">
        <v>3.41687495987154</v>
      </c>
    </row>
    <row r="148" spans="1:28" x14ac:dyDescent="0.35">
      <c r="B148" s="100" t="s">
        <v>707</v>
      </c>
      <c r="C148" s="98">
        <v>0</v>
      </c>
      <c r="D148" s="98">
        <v>0</v>
      </c>
      <c r="E148" s="98">
        <v>0</v>
      </c>
      <c r="F148" s="98">
        <v>0</v>
      </c>
      <c r="G148" s="98">
        <v>0</v>
      </c>
      <c r="H148" s="98">
        <v>0</v>
      </c>
      <c r="I148" s="98">
        <v>0</v>
      </c>
      <c r="J148" s="98">
        <v>0</v>
      </c>
      <c r="K148" s="98">
        <v>0</v>
      </c>
      <c r="L148" s="98">
        <v>0</v>
      </c>
      <c r="M148" s="98">
        <v>0</v>
      </c>
      <c r="N148" s="98">
        <v>0</v>
      </c>
      <c r="O148" s="98">
        <v>0</v>
      </c>
      <c r="P148" s="98">
        <v>0</v>
      </c>
      <c r="Q148" s="98">
        <v>0</v>
      </c>
      <c r="R148" s="98">
        <v>0</v>
      </c>
      <c r="S148" s="98">
        <v>0</v>
      </c>
      <c r="T148" s="99">
        <v>0</v>
      </c>
      <c r="U148" s="99">
        <v>0</v>
      </c>
      <c r="V148" s="99">
        <v>0</v>
      </c>
      <c r="W148" s="99">
        <v>0</v>
      </c>
      <c r="X148" s="99">
        <v>0</v>
      </c>
      <c r="Y148" s="99">
        <v>0</v>
      </c>
      <c r="Z148" s="99">
        <v>0</v>
      </c>
      <c r="AA148" s="99">
        <v>0</v>
      </c>
      <c r="AB148" s="99">
        <v>0</v>
      </c>
    </row>
    <row r="149" spans="1:28" x14ac:dyDescent="0.35">
      <c r="B149" s="100" t="s">
        <v>605</v>
      </c>
      <c r="C149" s="98">
        <v>0</v>
      </c>
      <c r="D149" s="98">
        <v>0</v>
      </c>
      <c r="E149" s="98">
        <v>0</v>
      </c>
      <c r="F149" s="98">
        <v>0</v>
      </c>
      <c r="G149" s="98">
        <v>0</v>
      </c>
      <c r="H149" s="98">
        <v>0</v>
      </c>
      <c r="I149" s="98">
        <v>0</v>
      </c>
      <c r="J149" s="98">
        <v>0</v>
      </c>
      <c r="K149" s="98">
        <v>0</v>
      </c>
      <c r="L149" s="98">
        <v>0</v>
      </c>
      <c r="M149" s="98">
        <v>0</v>
      </c>
      <c r="N149" s="98">
        <v>0</v>
      </c>
      <c r="O149" s="98">
        <v>0</v>
      </c>
      <c r="P149" s="98">
        <v>0</v>
      </c>
      <c r="Q149" s="98">
        <v>0</v>
      </c>
      <c r="R149" s="98">
        <v>0</v>
      </c>
      <c r="S149" s="98">
        <v>0</v>
      </c>
      <c r="T149" s="99">
        <v>0</v>
      </c>
      <c r="U149" s="99">
        <v>0</v>
      </c>
      <c r="V149" s="99">
        <v>0</v>
      </c>
      <c r="W149" s="99">
        <v>0</v>
      </c>
      <c r="X149" s="99">
        <v>0</v>
      </c>
      <c r="Y149" s="99">
        <v>0</v>
      </c>
      <c r="Z149" s="99">
        <v>0</v>
      </c>
      <c r="AA149" s="99">
        <v>0</v>
      </c>
      <c r="AB149" s="99">
        <v>0</v>
      </c>
    </row>
    <row r="150" spans="1:28" x14ac:dyDescent="0.35">
      <c r="B150" s="100" t="s">
        <v>708</v>
      </c>
      <c r="C150" s="98">
        <v>0</v>
      </c>
      <c r="D150" s="98">
        <v>0</v>
      </c>
      <c r="E150" s="98">
        <v>0</v>
      </c>
      <c r="F150" s="98">
        <v>0</v>
      </c>
      <c r="G150" s="98">
        <v>0</v>
      </c>
      <c r="H150" s="98">
        <v>0</v>
      </c>
      <c r="I150" s="98">
        <v>0</v>
      </c>
      <c r="J150" s="98">
        <v>0</v>
      </c>
      <c r="K150" s="98">
        <v>0</v>
      </c>
      <c r="L150" s="98">
        <v>0</v>
      </c>
      <c r="M150" s="98">
        <v>0</v>
      </c>
      <c r="N150" s="98">
        <v>0</v>
      </c>
      <c r="O150" s="98">
        <v>0</v>
      </c>
      <c r="P150" s="98">
        <v>0</v>
      </c>
      <c r="Q150" s="98">
        <v>0</v>
      </c>
      <c r="R150" s="98">
        <v>0</v>
      </c>
      <c r="S150" s="98">
        <v>0</v>
      </c>
      <c r="T150" s="99">
        <v>0</v>
      </c>
      <c r="U150" s="99">
        <v>0</v>
      </c>
      <c r="V150" s="99">
        <v>0</v>
      </c>
      <c r="W150" s="99">
        <v>0</v>
      </c>
      <c r="X150" s="99">
        <v>0</v>
      </c>
      <c r="Y150" s="99">
        <v>0</v>
      </c>
      <c r="Z150" s="99">
        <v>0</v>
      </c>
      <c r="AA150" s="99">
        <v>0</v>
      </c>
      <c r="AB150" s="99">
        <v>0</v>
      </c>
    </row>
    <row r="151" spans="1:28" ht="15.5" x14ac:dyDescent="0.35">
      <c r="B151" s="100" t="s">
        <v>69</v>
      </c>
      <c r="C151" s="98">
        <v>4.7809588503117002</v>
      </c>
      <c r="D151" s="98">
        <v>5.0688838253214197</v>
      </c>
      <c r="E151" s="98">
        <v>4.8117546301645602</v>
      </c>
      <c r="F151" s="98">
        <v>4.9483759441763198</v>
      </c>
      <c r="G151" s="98">
        <v>5.2650645051362801</v>
      </c>
      <c r="H151" s="98">
        <v>5.1836342101352102</v>
      </c>
      <c r="I151" s="98">
        <v>4.7414631622719199</v>
      </c>
      <c r="J151" s="98">
        <v>4.9626554501064302</v>
      </c>
      <c r="K151" s="98">
        <v>4.8876741207417904</v>
      </c>
      <c r="L151" s="98">
        <v>4.8806435475281198</v>
      </c>
      <c r="M151" s="98">
        <v>4.9516263093278496</v>
      </c>
      <c r="N151" s="98">
        <v>5.6844310246924801</v>
      </c>
      <c r="O151" s="98">
        <v>4.9832530183629498</v>
      </c>
      <c r="P151" s="98">
        <v>5.18212815415459</v>
      </c>
      <c r="Q151" s="98">
        <v>5.1239952572947702</v>
      </c>
      <c r="R151" s="98">
        <v>5.0706317589784096</v>
      </c>
      <c r="S151" s="98">
        <v>5.0704536513821798</v>
      </c>
      <c r="T151" s="99">
        <v>5.1358284447086104</v>
      </c>
      <c r="U151" s="99">
        <v>5.1718754480693896</v>
      </c>
      <c r="V151" s="99">
        <v>4.8960438158256601</v>
      </c>
      <c r="W151" s="99">
        <v>4.8719277180370302</v>
      </c>
      <c r="X151" s="99">
        <v>4.8659663747398598</v>
      </c>
      <c r="Y151" s="99">
        <v>4.9108727372445804</v>
      </c>
      <c r="Z151" s="99">
        <v>4.4369392522364803</v>
      </c>
      <c r="AA151" s="99">
        <v>4.4473419808579102</v>
      </c>
      <c r="AB151" s="99">
        <v>4.4386636307241503</v>
      </c>
    </row>
    <row r="152" spans="1:28" x14ac:dyDescent="0.35">
      <c r="B152" s="100"/>
      <c r="C152" s="98"/>
      <c r="D152" s="98"/>
      <c r="E152" s="98"/>
      <c r="F152" s="98"/>
      <c r="G152" s="98"/>
      <c r="H152" s="98"/>
      <c r="I152" s="98"/>
      <c r="J152" s="98"/>
      <c r="K152" s="98"/>
      <c r="L152" s="98"/>
      <c r="M152" s="98"/>
      <c r="N152" s="98"/>
      <c r="O152" s="98"/>
      <c r="P152" s="98"/>
      <c r="Q152" s="98"/>
      <c r="R152" s="98"/>
      <c r="S152" s="98"/>
      <c r="T152" s="99"/>
      <c r="U152" s="99"/>
      <c r="V152" s="99"/>
      <c r="W152" s="99"/>
      <c r="X152" s="99"/>
      <c r="Y152" s="99"/>
      <c r="Z152" s="99"/>
      <c r="AA152" s="99"/>
      <c r="AB152" s="99"/>
    </row>
    <row r="153" spans="1:28" x14ac:dyDescent="0.35">
      <c r="B153" s="94" t="s">
        <v>710</v>
      </c>
      <c r="C153" s="98"/>
      <c r="D153" s="98"/>
      <c r="E153" s="98"/>
      <c r="F153" s="98"/>
      <c r="G153" s="98"/>
      <c r="H153" s="98"/>
      <c r="I153" s="98"/>
      <c r="J153" s="98"/>
      <c r="K153" s="98"/>
      <c r="L153" s="98"/>
      <c r="M153" s="98"/>
      <c r="N153" s="98"/>
      <c r="O153" s="98"/>
      <c r="P153" s="98"/>
      <c r="Q153" s="98"/>
      <c r="R153" s="98"/>
      <c r="S153" s="98"/>
      <c r="T153" s="99"/>
      <c r="U153" s="99"/>
      <c r="V153" s="99"/>
      <c r="W153" s="99"/>
      <c r="X153" s="99"/>
      <c r="Y153" s="99"/>
      <c r="Z153" s="99"/>
      <c r="AA153" s="99"/>
      <c r="AB153" s="99"/>
    </row>
    <row r="154" spans="1:28" ht="15.5" x14ac:dyDescent="0.35">
      <c r="B154" s="100" t="s">
        <v>711</v>
      </c>
      <c r="C154" s="102">
        <v>509.94619999999901</v>
      </c>
      <c r="D154" s="102">
        <v>525.60529999999903</v>
      </c>
      <c r="E154" s="102">
        <v>537.38490000000002</v>
      </c>
      <c r="F154" s="102">
        <v>546.29759999999897</v>
      </c>
      <c r="G154" s="102">
        <v>552.54499999999905</v>
      </c>
      <c r="H154" s="102">
        <v>558.71669999999904</v>
      </c>
      <c r="I154" s="102">
        <v>564.70159999999896</v>
      </c>
      <c r="J154" s="102">
        <v>573.10050000000001</v>
      </c>
      <c r="K154" s="102">
        <v>581.90390000000002</v>
      </c>
      <c r="L154" s="102">
        <v>591.52649999999903</v>
      </c>
      <c r="M154" s="102">
        <v>601.11450000000002</v>
      </c>
      <c r="N154" s="102">
        <v>610.23860000000002</v>
      </c>
      <c r="O154" s="102">
        <v>620.83420000000001</v>
      </c>
      <c r="P154" s="102">
        <v>631.1567</v>
      </c>
      <c r="Q154" s="102">
        <v>642.56539999999904</v>
      </c>
      <c r="R154" s="102">
        <v>654.20579999999904</v>
      </c>
      <c r="S154" s="102">
        <v>667.31549999999902</v>
      </c>
      <c r="T154" s="103">
        <v>679.6644</v>
      </c>
      <c r="U154" s="103">
        <v>693.16559999999902</v>
      </c>
      <c r="V154" s="103">
        <v>703.80419999999901</v>
      </c>
      <c r="W154" s="103">
        <v>713.91419999999903</v>
      </c>
      <c r="X154" s="103">
        <v>721.64099999999905</v>
      </c>
      <c r="Y154" s="103">
        <v>732.08269999999902</v>
      </c>
      <c r="Z154" s="103">
        <v>739.03079999999898</v>
      </c>
      <c r="AA154" s="103">
        <v>743.27449999999897</v>
      </c>
      <c r="AB154" s="103">
        <v>751.45929999999896</v>
      </c>
    </row>
    <row r="155" spans="1:28" x14ac:dyDescent="0.35">
      <c r="B155" s="100"/>
      <c r="C155" s="102"/>
      <c r="D155" s="102"/>
      <c r="E155" s="102"/>
      <c r="F155" s="102"/>
      <c r="G155" s="102"/>
      <c r="H155" s="102"/>
      <c r="I155" s="102"/>
      <c r="J155" s="102"/>
      <c r="K155" s="102"/>
      <c r="L155" s="102"/>
      <c r="M155" s="102"/>
      <c r="N155" s="102"/>
      <c r="O155" s="102"/>
      <c r="P155" s="102"/>
      <c r="Q155" s="102"/>
      <c r="R155" s="102"/>
      <c r="S155" s="102"/>
      <c r="T155" s="103"/>
      <c r="U155" s="103"/>
      <c r="V155" s="103"/>
      <c r="W155" s="103"/>
      <c r="X155" s="103"/>
      <c r="Y155" s="103"/>
      <c r="Z155" s="103"/>
      <c r="AA155" s="103"/>
      <c r="AB155" s="103"/>
    </row>
    <row r="156" spans="1:28" ht="15.5" x14ac:dyDescent="0.35">
      <c r="A156" s="87"/>
      <c r="B156" s="94" t="s">
        <v>712</v>
      </c>
      <c r="C156" s="104">
        <v>0.106575901341439</v>
      </c>
      <c r="D156" s="104">
        <v>0.10560358669478399</v>
      </c>
      <c r="E156" s="104">
        <v>0.11363155167990301</v>
      </c>
      <c r="F156" s="104">
        <v>0.111203111403852</v>
      </c>
      <c r="G156" s="104">
        <v>0.109939639527616</v>
      </c>
      <c r="H156" s="104">
        <v>0.113918846570567</v>
      </c>
      <c r="I156" s="104">
        <v>0.115575533874423</v>
      </c>
      <c r="J156" s="104">
        <v>0.12415975146840499</v>
      </c>
      <c r="K156" s="104">
        <v>0.11933538037229401</v>
      </c>
      <c r="L156" s="104">
        <v>0.121833290669072</v>
      </c>
      <c r="M156" s="104">
        <v>0.13164055577372699</v>
      </c>
      <c r="N156" s="104">
        <v>0.136498663103511</v>
      </c>
      <c r="O156" s="104">
        <v>0.14333301900227499</v>
      </c>
      <c r="P156" s="104">
        <v>0.15306821925758801</v>
      </c>
      <c r="Q156" s="104">
        <v>0.15468618172909801</v>
      </c>
      <c r="R156" s="104">
        <v>0.15237691449065399</v>
      </c>
      <c r="S156" s="104">
        <v>0.155599925235785</v>
      </c>
      <c r="T156" s="105">
        <v>0.15789531999411999</v>
      </c>
      <c r="U156" s="105">
        <v>0.165602785000522</v>
      </c>
      <c r="V156" s="105">
        <v>0.177774372470864</v>
      </c>
      <c r="W156" s="105">
        <v>0.177870740203591</v>
      </c>
      <c r="X156" s="105">
        <v>0.17585218732695801</v>
      </c>
      <c r="Y156" s="105">
        <v>0.175580432527986</v>
      </c>
      <c r="Z156" s="105">
        <v>0.18386408866033399</v>
      </c>
      <c r="AA156" s="105">
        <v>0.189411494359322</v>
      </c>
      <c r="AB156" s="105">
        <v>0.193145408472402</v>
      </c>
    </row>
    <row r="157" spans="1:28" x14ac:dyDescent="0.35">
      <c r="C157" s="98"/>
      <c r="D157" s="98"/>
      <c r="E157" s="98"/>
      <c r="F157" s="98"/>
      <c r="G157" s="98"/>
      <c r="H157" s="98"/>
      <c r="I157" s="98"/>
      <c r="J157" s="98"/>
      <c r="K157" s="98"/>
      <c r="L157" s="98"/>
      <c r="M157" s="98"/>
      <c r="N157" s="98"/>
      <c r="O157" s="98"/>
      <c r="P157" s="98"/>
      <c r="Q157" s="98"/>
      <c r="R157" s="98"/>
      <c r="S157" s="98"/>
      <c r="T157" s="99"/>
      <c r="U157" s="99"/>
      <c r="V157" s="99"/>
      <c r="W157" s="99"/>
      <c r="X157" s="99"/>
      <c r="Y157" s="99"/>
      <c r="Z157" s="99"/>
      <c r="AA157" s="99"/>
      <c r="AB157" s="99"/>
    </row>
    <row r="158" spans="1:28" x14ac:dyDescent="0.35">
      <c r="C158" s="98"/>
      <c r="D158" s="98"/>
      <c r="E158" s="98"/>
      <c r="F158" s="98"/>
      <c r="G158" s="98"/>
      <c r="H158" s="98"/>
      <c r="I158" s="98"/>
      <c r="J158" s="98"/>
      <c r="K158" s="98"/>
      <c r="L158" s="98"/>
      <c r="M158" s="98"/>
      <c r="N158" s="98"/>
      <c r="O158" s="98"/>
      <c r="P158" s="98"/>
      <c r="Q158" s="98"/>
      <c r="R158" s="98"/>
      <c r="S158" s="98"/>
      <c r="T158" s="99"/>
      <c r="U158" s="99"/>
      <c r="V158" s="99"/>
      <c r="W158" s="99"/>
      <c r="X158" s="99"/>
      <c r="Y158" s="99"/>
      <c r="Z158" s="99"/>
      <c r="AA158" s="99"/>
      <c r="AB158" s="99"/>
    </row>
    <row r="159" spans="1:28" ht="28" x14ac:dyDescent="0.4">
      <c r="A159" s="87"/>
      <c r="B159" s="106" t="s">
        <v>720</v>
      </c>
      <c r="C159" s="95">
        <v>3.06022135646475</v>
      </c>
      <c r="D159" s="95">
        <v>3.02755508155589</v>
      </c>
      <c r="E159" s="95">
        <v>3.46117973494556</v>
      </c>
      <c r="F159" s="95">
        <v>3.0787257508330699</v>
      </c>
      <c r="G159" s="95">
        <v>3.0210719996189499</v>
      </c>
      <c r="H159" s="95">
        <v>3.2480374479453298</v>
      </c>
      <c r="I159" s="95">
        <v>3.2129511255944698</v>
      </c>
      <c r="J159" s="95">
        <v>3.8557103634008598</v>
      </c>
      <c r="K159" s="95">
        <v>4.2106954444796703</v>
      </c>
      <c r="L159" s="95">
        <v>4.02570975650824</v>
      </c>
      <c r="M159" s="95">
        <v>4.5410185493243898</v>
      </c>
      <c r="N159" s="95">
        <v>5.1043648746108197</v>
      </c>
      <c r="O159" s="95">
        <v>5.3363720446122596</v>
      </c>
      <c r="P159" s="95">
        <v>6.0124408676391701</v>
      </c>
      <c r="Q159" s="95">
        <v>5.8619576321915297</v>
      </c>
      <c r="R159" s="95">
        <v>5.5849983457144603</v>
      </c>
      <c r="S159" s="95">
        <v>5.6693295935720398</v>
      </c>
      <c r="T159" s="96">
        <v>5.8743261040569301</v>
      </c>
      <c r="U159" s="96">
        <v>5.9658869613977101</v>
      </c>
      <c r="V159" s="96">
        <v>6.0001177208578502</v>
      </c>
      <c r="W159" s="96">
        <v>6.27430349182639</v>
      </c>
      <c r="X159" s="96">
        <v>5.5431866984517804</v>
      </c>
      <c r="Y159" s="96">
        <v>5.2673662439388202</v>
      </c>
      <c r="Z159" s="96">
        <v>5.5955201142977096</v>
      </c>
      <c r="AA159" s="96">
        <v>5.4290086132619102</v>
      </c>
      <c r="AB159" s="96">
        <v>5.5223970468839703</v>
      </c>
    </row>
    <row r="160" spans="1:28" ht="15" x14ac:dyDescent="0.4">
      <c r="B160" s="97" t="s">
        <v>714</v>
      </c>
      <c r="C160" s="98"/>
      <c r="D160" s="98"/>
      <c r="E160" s="98"/>
      <c r="F160" s="98"/>
      <c r="G160" s="98"/>
      <c r="H160" s="98"/>
      <c r="I160" s="98"/>
      <c r="J160" s="98"/>
      <c r="K160" s="98"/>
      <c r="L160" s="98"/>
      <c r="M160" s="98"/>
      <c r="N160" s="98"/>
      <c r="O160" s="98"/>
      <c r="P160" s="98"/>
      <c r="Q160" s="98"/>
      <c r="R160" s="98"/>
      <c r="S160" s="98"/>
      <c r="T160" s="99"/>
      <c r="U160" s="99"/>
      <c r="V160" s="99"/>
      <c r="W160" s="99"/>
      <c r="X160" s="99"/>
      <c r="Y160" s="99"/>
      <c r="Z160" s="99"/>
      <c r="AA160" s="99"/>
      <c r="AB160" s="99"/>
    </row>
    <row r="161" spans="1:28" x14ac:dyDescent="0.35">
      <c r="B161" s="100" t="s">
        <v>24</v>
      </c>
      <c r="C161" s="98">
        <v>2.8295376488785902</v>
      </c>
      <c r="D161" s="98">
        <v>2.7837140272840499</v>
      </c>
      <c r="E161" s="98">
        <v>3.2022780054084499</v>
      </c>
      <c r="F161" s="98">
        <v>2.8164282425395699</v>
      </c>
      <c r="G161" s="98">
        <v>2.7505506139790001</v>
      </c>
      <c r="H161" s="98">
        <v>2.96617447759784</v>
      </c>
      <c r="I161" s="98">
        <v>2.93888961448478</v>
      </c>
      <c r="J161" s="98">
        <v>3.54744029184481</v>
      </c>
      <c r="K161" s="98">
        <v>3.9096269014848199</v>
      </c>
      <c r="L161" s="98">
        <v>3.7139545290696399</v>
      </c>
      <c r="M161" s="98">
        <v>4.1946931453028196</v>
      </c>
      <c r="N161" s="98">
        <v>4.6453727300263701</v>
      </c>
      <c r="O161" s="98">
        <v>4.9310809088357299</v>
      </c>
      <c r="P161" s="98">
        <v>5.5578170983114896</v>
      </c>
      <c r="Q161" s="98">
        <v>5.4024047778226496</v>
      </c>
      <c r="R161" s="98">
        <v>5.1289521238715396</v>
      </c>
      <c r="S161" s="98">
        <v>5.1926647344455903</v>
      </c>
      <c r="T161" s="99">
        <v>5.3995350138299099</v>
      </c>
      <c r="U161" s="99">
        <v>5.4564004756220097</v>
      </c>
      <c r="V161" s="99">
        <v>5.4443101364321302</v>
      </c>
      <c r="W161" s="99">
        <v>5.7100438445172097</v>
      </c>
      <c r="X161" s="99">
        <v>4.9805927738568698</v>
      </c>
      <c r="Y161" s="99">
        <v>4.6961408664009801</v>
      </c>
      <c r="Z161" s="99">
        <v>4.99940518324581</v>
      </c>
      <c r="AA161" s="99">
        <v>4.8122529074441101</v>
      </c>
      <c r="AB161" s="99">
        <v>4.8873818913763403</v>
      </c>
    </row>
    <row r="162" spans="1:28" x14ac:dyDescent="0.35">
      <c r="B162" s="100" t="s">
        <v>36</v>
      </c>
      <c r="C162" s="98">
        <v>7.3155647272020993E-2</v>
      </c>
      <c r="D162" s="98">
        <v>7.3268054281414002E-2</v>
      </c>
      <c r="E162" s="98">
        <v>8.0767485680245998E-2</v>
      </c>
      <c r="F162" s="98">
        <v>8.0047119341081996E-2</v>
      </c>
      <c r="G162" s="98">
        <v>7.6618084052447993E-2</v>
      </c>
      <c r="H162" s="98">
        <v>8.1839423210331996E-2</v>
      </c>
      <c r="I162" s="98">
        <v>8.6451135560767001E-2</v>
      </c>
      <c r="J162" s="98">
        <v>9.4185538836432006E-2</v>
      </c>
      <c r="K162" s="98">
        <v>9.3509844232280995E-2</v>
      </c>
      <c r="L162" s="98">
        <v>9.6657670317020994E-2</v>
      </c>
      <c r="M162" s="98">
        <v>0.106710967350927</v>
      </c>
      <c r="N162" s="98">
        <v>0.16943566927435599</v>
      </c>
      <c r="O162" s="98">
        <v>0.13411402617263901</v>
      </c>
      <c r="P162" s="98">
        <v>0.148463675013217</v>
      </c>
      <c r="Q162" s="98">
        <v>0.14809751348815201</v>
      </c>
      <c r="R162" s="98">
        <v>0.146935659589321</v>
      </c>
      <c r="S162" s="98">
        <v>0.15470211431195599</v>
      </c>
      <c r="T162" s="99">
        <v>0.13774251452150901</v>
      </c>
      <c r="U162" s="99">
        <v>0.14643275597917099</v>
      </c>
      <c r="V162" s="99">
        <v>0.18119314620169499</v>
      </c>
      <c r="W162" s="99">
        <v>0.18593069608466301</v>
      </c>
      <c r="X162" s="99">
        <v>0.184972796501361</v>
      </c>
      <c r="Y162" s="99">
        <v>0.18520240924494999</v>
      </c>
      <c r="Z162" s="99">
        <v>0.22742511459192599</v>
      </c>
      <c r="AA162" s="99">
        <v>0.233865464696599</v>
      </c>
      <c r="AB162" s="99">
        <v>0.24104774834043499</v>
      </c>
    </row>
    <row r="163" spans="1:28" x14ac:dyDescent="0.35">
      <c r="B163" s="100" t="s">
        <v>707</v>
      </c>
      <c r="C163" s="98">
        <v>0</v>
      </c>
      <c r="D163" s="98">
        <v>0</v>
      </c>
      <c r="E163" s="98">
        <v>0</v>
      </c>
      <c r="F163" s="98">
        <v>0</v>
      </c>
      <c r="G163" s="98">
        <v>0</v>
      </c>
      <c r="H163" s="98">
        <v>0</v>
      </c>
      <c r="I163" s="98">
        <v>0</v>
      </c>
      <c r="J163" s="98">
        <v>0</v>
      </c>
      <c r="K163" s="98">
        <v>0</v>
      </c>
      <c r="L163" s="98">
        <v>0</v>
      </c>
      <c r="M163" s="98">
        <v>0</v>
      </c>
      <c r="N163" s="98">
        <v>0</v>
      </c>
      <c r="O163" s="98">
        <v>0</v>
      </c>
      <c r="P163" s="98">
        <v>0</v>
      </c>
      <c r="Q163" s="98">
        <v>0</v>
      </c>
      <c r="R163" s="98">
        <v>0</v>
      </c>
      <c r="S163" s="98">
        <v>0</v>
      </c>
      <c r="T163" s="99">
        <v>0</v>
      </c>
      <c r="U163" s="99">
        <v>0</v>
      </c>
      <c r="V163" s="99">
        <v>0</v>
      </c>
      <c r="W163" s="99">
        <v>0</v>
      </c>
      <c r="X163" s="99">
        <v>0</v>
      </c>
      <c r="Y163" s="99">
        <v>0</v>
      </c>
      <c r="Z163" s="99">
        <v>0</v>
      </c>
      <c r="AA163" s="99">
        <v>0</v>
      </c>
      <c r="AB163" s="99">
        <v>0</v>
      </c>
    </row>
    <row r="164" spans="1:28" x14ac:dyDescent="0.35">
      <c r="B164" s="100" t="s">
        <v>605</v>
      </c>
      <c r="C164" s="98">
        <v>0</v>
      </c>
      <c r="D164" s="98">
        <v>0</v>
      </c>
      <c r="E164" s="98">
        <v>0</v>
      </c>
      <c r="F164" s="98">
        <v>0</v>
      </c>
      <c r="G164" s="98">
        <v>0</v>
      </c>
      <c r="H164" s="98">
        <v>0</v>
      </c>
      <c r="I164" s="98">
        <v>0</v>
      </c>
      <c r="J164" s="98">
        <v>0</v>
      </c>
      <c r="K164" s="98">
        <v>0</v>
      </c>
      <c r="L164" s="98">
        <v>0</v>
      </c>
      <c r="M164" s="98">
        <v>0</v>
      </c>
      <c r="N164" s="98">
        <v>0</v>
      </c>
      <c r="O164" s="98">
        <v>0</v>
      </c>
      <c r="P164" s="98">
        <v>0</v>
      </c>
      <c r="Q164" s="98">
        <v>0</v>
      </c>
      <c r="R164" s="98">
        <v>0</v>
      </c>
      <c r="S164" s="98">
        <v>0</v>
      </c>
      <c r="T164" s="99">
        <v>0</v>
      </c>
      <c r="U164" s="99">
        <v>0</v>
      </c>
      <c r="V164" s="99">
        <v>0</v>
      </c>
      <c r="W164" s="99">
        <v>0</v>
      </c>
      <c r="X164" s="99">
        <v>0</v>
      </c>
      <c r="Y164" s="99">
        <v>0</v>
      </c>
      <c r="Z164" s="99">
        <v>0</v>
      </c>
      <c r="AA164" s="99">
        <v>0</v>
      </c>
      <c r="AB164" s="99">
        <v>0</v>
      </c>
    </row>
    <row r="165" spans="1:28" x14ac:dyDescent="0.35">
      <c r="B165" s="100" t="s">
        <v>708</v>
      </c>
      <c r="C165" s="98">
        <v>0</v>
      </c>
      <c r="D165" s="98">
        <v>0</v>
      </c>
      <c r="E165" s="98">
        <v>0</v>
      </c>
      <c r="F165" s="98">
        <v>0</v>
      </c>
      <c r="G165" s="98">
        <v>0</v>
      </c>
      <c r="H165" s="98">
        <v>0</v>
      </c>
      <c r="I165" s="98">
        <v>0</v>
      </c>
      <c r="J165" s="98">
        <v>0</v>
      </c>
      <c r="K165" s="98">
        <v>0</v>
      </c>
      <c r="L165" s="98">
        <v>0</v>
      </c>
      <c r="M165" s="98">
        <v>0</v>
      </c>
      <c r="N165" s="98">
        <v>0</v>
      </c>
      <c r="O165" s="98">
        <v>0</v>
      </c>
      <c r="P165" s="98">
        <v>0</v>
      </c>
      <c r="Q165" s="98">
        <v>0</v>
      </c>
      <c r="R165" s="98">
        <v>0</v>
      </c>
      <c r="S165" s="98">
        <v>0</v>
      </c>
      <c r="T165" s="99">
        <v>0</v>
      </c>
      <c r="U165" s="99">
        <v>0</v>
      </c>
      <c r="V165" s="99">
        <v>0</v>
      </c>
      <c r="W165" s="99">
        <v>0</v>
      </c>
      <c r="X165" s="99">
        <v>0</v>
      </c>
      <c r="Y165" s="99">
        <v>0</v>
      </c>
      <c r="Z165" s="99">
        <v>0</v>
      </c>
      <c r="AA165" s="99">
        <v>0</v>
      </c>
      <c r="AB165" s="99">
        <v>0</v>
      </c>
    </row>
    <row r="166" spans="1:28" ht="15.5" x14ac:dyDescent="0.35">
      <c r="B166" s="100" t="s">
        <v>69</v>
      </c>
      <c r="C166" s="98">
        <v>0.15752806031413499</v>
      </c>
      <c r="D166" s="98">
        <v>0.17057299999042499</v>
      </c>
      <c r="E166" s="98">
        <v>0.17813424385686399</v>
      </c>
      <c r="F166" s="98">
        <v>0.18225038895241799</v>
      </c>
      <c r="G166" s="98">
        <v>0.19390330158749999</v>
      </c>
      <c r="H166" s="98">
        <v>0.200023547137163</v>
      </c>
      <c r="I166" s="98">
        <v>0.18761037554891499</v>
      </c>
      <c r="J166" s="98">
        <v>0.21408453271962499</v>
      </c>
      <c r="K166" s="98">
        <v>0.207558698762563</v>
      </c>
      <c r="L166" s="98">
        <v>0.21509755712157999</v>
      </c>
      <c r="M166" s="98">
        <v>0.239614436670637</v>
      </c>
      <c r="N166" s="98">
        <v>0.28955647531009598</v>
      </c>
      <c r="O166" s="98">
        <v>0.27117710960389702</v>
      </c>
      <c r="P166" s="98">
        <v>0.30616009431445801</v>
      </c>
      <c r="Q166" s="98">
        <v>0.31145534088072102</v>
      </c>
      <c r="R166" s="98">
        <v>0.30911056225359201</v>
      </c>
      <c r="S166" s="98">
        <v>0.321962744814493</v>
      </c>
      <c r="T166" s="99">
        <v>0.33704857570551799</v>
      </c>
      <c r="U166" s="99">
        <v>0.363053729796532</v>
      </c>
      <c r="V166" s="99">
        <v>0.37461443822402701</v>
      </c>
      <c r="W166" s="99">
        <v>0.37832895122451798</v>
      </c>
      <c r="X166" s="99">
        <v>0.37762112809355602</v>
      </c>
      <c r="Y166" s="99">
        <v>0.38602296829288701</v>
      </c>
      <c r="Z166" s="99">
        <v>0.36868981645997001</v>
      </c>
      <c r="AA166" s="99">
        <v>0.38289024112120701</v>
      </c>
      <c r="AB166" s="99">
        <v>0.39396740716719603</v>
      </c>
    </row>
    <row r="167" spans="1:28" x14ac:dyDescent="0.35">
      <c r="B167" s="107"/>
      <c r="C167" s="98"/>
      <c r="D167" s="98"/>
      <c r="E167" s="98"/>
      <c r="F167" s="98"/>
      <c r="G167" s="98"/>
      <c r="H167" s="98"/>
      <c r="I167" s="98"/>
      <c r="J167" s="98"/>
      <c r="K167" s="98"/>
      <c r="L167" s="98"/>
      <c r="M167" s="98"/>
      <c r="N167" s="98"/>
      <c r="O167" s="98"/>
      <c r="P167" s="98"/>
      <c r="Q167" s="98"/>
      <c r="R167" s="98"/>
      <c r="S167" s="98"/>
      <c r="T167" s="99"/>
      <c r="U167" s="99"/>
      <c r="V167" s="99"/>
      <c r="W167" s="99"/>
      <c r="X167" s="99"/>
      <c r="Y167" s="99"/>
      <c r="Z167" s="99"/>
      <c r="AA167" s="99"/>
      <c r="AB167" s="99"/>
    </row>
    <row r="168" spans="1:28" x14ac:dyDescent="0.35">
      <c r="B168" s="97" t="s">
        <v>709</v>
      </c>
      <c r="C168" s="98"/>
      <c r="D168" s="98"/>
      <c r="E168" s="98"/>
      <c r="F168" s="98"/>
      <c r="G168" s="98"/>
      <c r="H168" s="98"/>
      <c r="I168" s="98"/>
      <c r="J168" s="98"/>
      <c r="K168" s="98"/>
      <c r="L168" s="98"/>
      <c r="M168" s="98"/>
      <c r="N168" s="98"/>
      <c r="O168" s="98"/>
      <c r="P168" s="98"/>
      <c r="Q168" s="98"/>
      <c r="R168" s="98"/>
      <c r="S168" s="98"/>
      <c r="T168" s="99"/>
      <c r="U168" s="99"/>
      <c r="V168" s="99"/>
      <c r="W168" s="99"/>
      <c r="X168" s="99"/>
      <c r="Y168" s="99"/>
      <c r="Z168" s="99"/>
      <c r="AA168" s="99"/>
      <c r="AB168" s="99"/>
    </row>
    <row r="169" spans="1:28" x14ac:dyDescent="0.35">
      <c r="B169" s="100" t="s">
        <v>24</v>
      </c>
      <c r="C169" s="98">
        <v>92.461862044755804</v>
      </c>
      <c r="D169" s="98">
        <v>91.945941602934298</v>
      </c>
      <c r="E169" s="98">
        <v>92.519841517528604</v>
      </c>
      <c r="F169" s="98">
        <v>91.480322395636406</v>
      </c>
      <c r="G169" s="98">
        <v>91.045516767754293</v>
      </c>
      <c r="H169" s="98">
        <v>91.322052936126099</v>
      </c>
      <c r="I169" s="98">
        <v>91.470100216386697</v>
      </c>
      <c r="J169" s="98">
        <v>92.004843660399999</v>
      </c>
      <c r="K169" s="98">
        <v>92.849909309172304</v>
      </c>
      <c r="L169" s="98">
        <v>92.255894083407298</v>
      </c>
      <c r="M169" s="98">
        <v>92.3733981647555</v>
      </c>
      <c r="N169" s="98">
        <v>91.007850029148798</v>
      </c>
      <c r="O169" s="98">
        <v>92.405118451481798</v>
      </c>
      <c r="P169" s="98">
        <v>92.4386155417411</v>
      </c>
      <c r="Q169" s="98">
        <v>92.160420064362199</v>
      </c>
      <c r="R169" s="98">
        <v>91.834443027313398</v>
      </c>
      <c r="S169" s="98">
        <v>91.592218246282599</v>
      </c>
      <c r="T169" s="99">
        <v>91.917522421863396</v>
      </c>
      <c r="U169" s="99">
        <v>91.460004370308397</v>
      </c>
      <c r="V169" s="99">
        <v>90.736722006409906</v>
      </c>
      <c r="W169" s="99">
        <v>91.006816166220702</v>
      </c>
      <c r="X169" s="99">
        <v>89.850713042877501</v>
      </c>
      <c r="Y169" s="99">
        <v>89.155389029666395</v>
      </c>
      <c r="Z169" s="99">
        <v>89.346567988761194</v>
      </c>
      <c r="AA169" s="99">
        <v>88.639625578946294</v>
      </c>
      <c r="AB169" s="99">
        <v>88.501095627197898</v>
      </c>
    </row>
    <row r="170" spans="1:28" x14ac:dyDescent="0.35">
      <c r="B170" s="100" t="s">
        <v>36</v>
      </c>
      <c r="C170" s="98">
        <v>2.39053449899885</v>
      </c>
      <c r="D170" s="98">
        <v>2.4200403397371302</v>
      </c>
      <c r="E170" s="98">
        <v>2.3335247477841801</v>
      </c>
      <c r="F170" s="98">
        <v>2.60000811437724</v>
      </c>
      <c r="G170" s="98">
        <v>2.5361224115847398</v>
      </c>
      <c r="H170" s="98">
        <v>2.5196576247020399</v>
      </c>
      <c r="I170" s="98">
        <v>2.6907080805585299</v>
      </c>
      <c r="J170" s="98">
        <v>2.44275451108722</v>
      </c>
      <c r="K170" s="98">
        <v>2.2207695965015599</v>
      </c>
      <c r="L170" s="98">
        <v>2.4010094160602802</v>
      </c>
      <c r="M170" s="98">
        <v>2.3499346279218298</v>
      </c>
      <c r="N170" s="98">
        <v>3.31942706755019</v>
      </c>
      <c r="O170" s="98">
        <v>2.5132060705558201</v>
      </c>
      <c r="P170" s="98">
        <v>2.4692745971489698</v>
      </c>
      <c r="Q170" s="98">
        <v>2.5264173298500001</v>
      </c>
      <c r="R170" s="98">
        <v>2.63089889188721</v>
      </c>
      <c r="S170" s="98">
        <v>2.7287549922544398</v>
      </c>
      <c r="T170" s="99">
        <v>2.34482240314136</v>
      </c>
      <c r="U170" s="99">
        <v>2.4545010142944998</v>
      </c>
      <c r="V170" s="99">
        <v>3.0198265206001502</v>
      </c>
      <c r="W170" s="99">
        <v>2.9633679073203298</v>
      </c>
      <c r="X170" s="99">
        <v>3.3369396804373102</v>
      </c>
      <c r="Y170" s="99">
        <v>3.5160344025453401</v>
      </c>
      <c r="Z170" s="99">
        <v>4.0644142089813604</v>
      </c>
      <c r="AA170" s="99">
        <v>4.3077011173884499</v>
      </c>
      <c r="AB170" s="99">
        <v>4.3649115826694604</v>
      </c>
    </row>
    <row r="171" spans="1:28" x14ac:dyDescent="0.35">
      <c r="B171" s="100" t="s">
        <v>707</v>
      </c>
      <c r="C171" s="98">
        <v>0</v>
      </c>
      <c r="D171" s="98">
        <v>0</v>
      </c>
      <c r="E171" s="98">
        <v>0</v>
      </c>
      <c r="F171" s="98">
        <v>0</v>
      </c>
      <c r="G171" s="98">
        <v>0</v>
      </c>
      <c r="H171" s="98">
        <v>0</v>
      </c>
      <c r="I171" s="98">
        <v>0</v>
      </c>
      <c r="J171" s="98">
        <v>0</v>
      </c>
      <c r="K171" s="98">
        <v>0</v>
      </c>
      <c r="L171" s="98">
        <v>0</v>
      </c>
      <c r="M171" s="98">
        <v>0</v>
      </c>
      <c r="N171" s="98">
        <v>0</v>
      </c>
      <c r="O171" s="98">
        <v>0</v>
      </c>
      <c r="P171" s="98">
        <v>0</v>
      </c>
      <c r="Q171" s="98">
        <v>0</v>
      </c>
      <c r="R171" s="98">
        <v>0</v>
      </c>
      <c r="S171" s="98">
        <v>0</v>
      </c>
      <c r="T171" s="99">
        <v>0</v>
      </c>
      <c r="U171" s="99">
        <v>0</v>
      </c>
      <c r="V171" s="99">
        <v>0</v>
      </c>
      <c r="W171" s="99">
        <v>0</v>
      </c>
      <c r="X171" s="99">
        <v>0</v>
      </c>
      <c r="Y171" s="99">
        <v>0</v>
      </c>
      <c r="Z171" s="99">
        <v>0</v>
      </c>
      <c r="AA171" s="99">
        <v>0</v>
      </c>
      <c r="AB171" s="99">
        <v>0</v>
      </c>
    </row>
    <row r="172" spans="1:28" x14ac:dyDescent="0.35">
      <c r="B172" s="100" t="s">
        <v>605</v>
      </c>
      <c r="C172" s="98">
        <v>0</v>
      </c>
      <c r="D172" s="98">
        <v>0</v>
      </c>
      <c r="E172" s="98">
        <v>0</v>
      </c>
      <c r="F172" s="98">
        <v>0</v>
      </c>
      <c r="G172" s="98">
        <v>0</v>
      </c>
      <c r="H172" s="98">
        <v>0</v>
      </c>
      <c r="I172" s="98">
        <v>0</v>
      </c>
      <c r="J172" s="98">
        <v>0</v>
      </c>
      <c r="K172" s="98">
        <v>0</v>
      </c>
      <c r="L172" s="98">
        <v>0</v>
      </c>
      <c r="M172" s="98">
        <v>0</v>
      </c>
      <c r="N172" s="98">
        <v>0</v>
      </c>
      <c r="O172" s="98">
        <v>0</v>
      </c>
      <c r="P172" s="98">
        <v>0</v>
      </c>
      <c r="Q172" s="98">
        <v>0</v>
      </c>
      <c r="R172" s="98">
        <v>0</v>
      </c>
      <c r="S172" s="98">
        <v>0</v>
      </c>
      <c r="T172" s="99">
        <v>0</v>
      </c>
      <c r="U172" s="99">
        <v>0</v>
      </c>
      <c r="V172" s="99">
        <v>0</v>
      </c>
      <c r="W172" s="99">
        <v>0</v>
      </c>
      <c r="X172" s="99">
        <v>0</v>
      </c>
      <c r="Y172" s="99">
        <v>0</v>
      </c>
      <c r="Z172" s="99">
        <v>0</v>
      </c>
      <c r="AA172" s="99">
        <v>0</v>
      </c>
      <c r="AB172" s="99">
        <v>0</v>
      </c>
    </row>
    <row r="173" spans="1:28" x14ac:dyDescent="0.35">
      <c r="B173" s="100" t="s">
        <v>708</v>
      </c>
      <c r="C173" s="98">
        <v>0</v>
      </c>
      <c r="D173" s="98">
        <v>0</v>
      </c>
      <c r="E173" s="98">
        <v>0</v>
      </c>
      <c r="F173" s="98">
        <v>0</v>
      </c>
      <c r="G173" s="98">
        <v>0</v>
      </c>
      <c r="H173" s="98">
        <v>0</v>
      </c>
      <c r="I173" s="98">
        <v>0</v>
      </c>
      <c r="J173" s="98">
        <v>0</v>
      </c>
      <c r="K173" s="98">
        <v>0</v>
      </c>
      <c r="L173" s="98">
        <v>0</v>
      </c>
      <c r="M173" s="98">
        <v>0</v>
      </c>
      <c r="N173" s="98">
        <v>0</v>
      </c>
      <c r="O173" s="98">
        <v>0</v>
      </c>
      <c r="P173" s="98">
        <v>0</v>
      </c>
      <c r="Q173" s="98">
        <v>0</v>
      </c>
      <c r="R173" s="98">
        <v>0</v>
      </c>
      <c r="S173" s="98">
        <v>0</v>
      </c>
      <c r="T173" s="99">
        <v>0</v>
      </c>
      <c r="U173" s="99">
        <v>0</v>
      </c>
      <c r="V173" s="99">
        <v>0</v>
      </c>
      <c r="W173" s="99">
        <v>0</v>
      </c>
      <c r="X173" s="99">
        <v>0</v>
      </c>
      <c r="Y173" s="99">
        <v>0</v>
      </c>
      <c r="Z173" s="99">
        <v>0</v>
      </c>
      <c r="AA173" s="99">
        <v>0</v>
      </c>
      <c r="AB173" s="99">
        <v>0</v>
      </c>
    </row>
    <row r="174" spans="1:28" ht="15.5" x14ac:dyDescent="0.35">
      <c r="B174" s="100" t="s">
        <v>69</v>
      </c>
      <c r="C174" s="98">
        <v>5.1476034562452497</v>
      </c>
      <c r="D174" s="98">
        <v>5.6340180573284799</v>
      </c>
      <c r="E174" s="98">
        <v>5.14663373468714</v>
      </c>
      <c r="F174" s="98">
        <v>5.9196694899863198</v>
      </c>
      <c r="G174" s="98">
        <v>6.4183608206609097</v>
      </c>
      <c r="H174" s="98">
        <v>6.1582894391717904</v>
      </c>
      <c r="I174" s="98">
        <v>5.83919170305471</v>
      </c>
      <c r="J174" s="98">
        <v>5.5524018285127399</v>
      </c>
      <c r="K174" s="98">
        <v>4.9293210943260597</v>
      </c>
      <c r="L174" s="98">
        <v>5.3430965005323099</v>
      </c>
      <c r="M174" s="98">
        <v>5.2766672073226104</v>
      </c>
      <c r="N174" s="98">
        <v>5.6727229033009197</v>
      </c>
      <c r="O174" s="98">
        <v>5.0816754779622899</v>
      </c>
      <c r="P174" s="98">
        <v>5.09210986110992</v>
      </c>
      <c r="Q174" s="98">
        <v>5.3131626057877401</v>
      </c>
      <c r="R174" s="98">
        <v>5.5346580807992902</v>
      </c>
      <c r="S174" s="98">
        <v>5.6790267614629197</v>
      </c>
      <c r="T174" s="99">
        <v>5.7376551749952203</v>
      </c>
      <c r="U174" s="99">
        <v>6.08549461539703</v>
      </c>
      <c r="V174" s="99">
        <v>6.2434514729898796</v>
      </c>
      <c r="W174" s="99">
        <v>6.0298159264589399</v>
      </c>
      <c r="X174" s="99">
        <v>6.8123472766851796</v>
      </c>
      <c r="Y174" s="99">
        <v>7.3285765677882102</v>
      </c>
      <c r="Z174" s="99">
        <v>6.5890178022573904</v>
      </c>
      <c r="AA174" s="99">
        <v>7.0526733036651903</v>
      </c>
      <c r="AB174" s="99">
        <v>7.1339927901325497</v>
      </c>
    </row>
    <row r="175" spans="1:28" x14ac:dyDescent="0.35">
      <c r="C175" s="98"/>
      <c r="D175" s="98"/>
      <c r="E175" s="98"/>
      <c r="F175" s="98"/>
      <c r="G175" s="98"/>
      <c r="H175" s="98"/>
      <c r="I175" s="98"/>
      <c r="J175" s="98"/>
      <c r="K175" s="98"/>
      <c r="L175" s="98"/>
      <c r="M175" s="98"/>
      <c r="N175" s="98"/>
      <c r="O175" s="98"/>
      <c r="P175" s="98"/>
      <c r="Q175" s="98"/>
      <c r="R175" s="98"/>
      <c r="S175" s="98"/>
      <c r="T175" s="99"/>
      <c r="U175" s="99"/>
      <c r="V175" s="99"/>
      <c r="W175" s="99"/>
      <c r="X175" s="99"/>
      <c r="Y175" s="99"/>
      <c r="Z175" s="99"/>
      <c r="AA175" s="99"/>
      <c r="AB175" s="99"/>
    </row>
    <row r="176" spans="1:28" x14ac:dyDescent="0.35">
      <c r="A176" s="87"/>
      <c r="B176" s="108" t="s">
        <v>715</v>
      </c>
      <c r="C176" s="95">
        <v>56.307917742132702</v>
      </c>
      <c r="D176" s="95">
        <v>54.544837046800403</v>
      </c>
      <c r="E176" s="95">
        <v>56.681293964373602</v>
      </c>
      <c r="F176" s="95">
        <v>50.678619128347599</v>
      </c>
      <c r="G176" s="95">
        <v>49.732365152571703</v>
      </c>
      <c r="H176" s="95">
        <v>51.030966778614399</v>
      </c>
      <c r="I176" s="95">
        <v>49.228793563032902</v>
      </c>
      <c r="J176" s="95">
        <v>54.186709702244599</v>
      </c>
      <c r="K176" s="95">
        <v>60.636390452544298</v>
      </c>
      <c r="L176" s="95">
        <v>55.8601734840746</v>
      </c>
      <c r="M176" s="95">
        <v>57.386054264506399</v>
      </c>
      <c r="N176" s="95">
        <v>61.279277837714403</v>
      </c>
      <c r="O176" s="95">
        <v>59.968642648513899</v>
      </c>
      <c r="P176" s="95">
        <v>62.234125528840401</v>
      </c>
      <c r="Q176" s="95">
        <v>58.975797073425902</v>
      </c>
      <c r="R176" s="95">
        <v>56.025982781432198</v>
      </c>
      <c r="S176" s="95">
        <v>54.599807244300798</v>
      </c>
      <c r="T176" s="96">
        <v>54.738673852231003</v>
      </c>
      <c r="U176" s="96">
        <v>51.972114005630402</v>
      </c>
      <c r="V176" s="96">
        <v>47.955537465004298</v>
      </c>
      <c r="W176" s="96">
        <v>49.410015402510098</v>
      </c>
      <c r="X176" s="96">
        <v>43.680794786077797</v>
      </c>
      <c r="Y176" s="96">
        <v>40.978613267796298</v>
      </c>
      <c r="Z176" s="96">
        <v>41.179494323007098</v>
      </c>
      <c r="AA176" s="96">
        <v>38.562480945951002</v>
      </c>
      <c r="AB176" s="96">
        <v>38.048520680068698</v>
      </c>
    </row>
    <row r="177" spans="1:28" x14ac:dyDescent="0.35">
      <c r="A177" s="87"/>
      <c r="B177" s="108"/>
      <c r="C177" s="95"/>
      <c r="D177" s="95"/>
      <c r="E177" s="95"/>
      <c r="F177" s="95"/>
      <c r="G177" s="95"/>
      <c r="H177" s="95"/>
      <c r="I177" s="95"/>
      <c r="J177" s="95"/>
      <c r="K177" s="95"/>
      <c r="L177" s="95"/>
      <c r="M177" s="95"/>
      <c r="N177" s="95"/>
      <c r="O177" s="95"/>
      <c r="P177" s="95"/>
      <c r="Q177" s="95"/>
      <c r="R177" s="95"/>
      <c r="S177" s="95"/>
      <c r="T177" s="96"/>
      <c r="U177" s="96"/>
      <c r="V177" s="96"/>
      <c r="W177" s="96"/>
      <c r="X177" s="96"/>
      <c r="Y177" s="96"/>
      <c r="Z177" s="96"/>
      <c r="AA177" s="96"/>
      <c r="AB177" s="96"/>
    </row>
    <row r="178" spans="1:28" x14ac:dyDescent="0.35">
      <c r="C178" s="98"/>
      <c r="D178" s="98"/>
      <c r="E178" s="98"/>
      <c r="F178" s="98"/>
      <c r="G178" s="98"/>
      <c r="H178" s="98"/>
      <c r="I178" s="98"/>
      <c r="J178" s="98"/>
      <c r="K178" s="98"/>
      <c r="L178" s="98"/>
      <c r="M178" s="98"/>
      <c r="N178" s="98"/>
      <c r="O178" s="98"/>
      <c r="P178" s="98"/>
      <c r="Q178" s="98"/>
      <c r="R178" s="98"/>
      <c r="S178" s="98"/>
      <c r="T178" s="99"/>
      <c r="U178" s="99"/>
      <c r="V178" s="99"/>
      <c r="W178" s="99"/>
      <c r="X178" s="99"/>
      <c r="Y178" s="99"/>
      <c r="Z178" s="99"/>
      <c r="AA178" s="99"/>
      <c r="AB178" s="99"/>
    </row>
    <row r="179" spans="1:28" ht="28" x14ac:dyDescent="0.4">
      <c r="A179" s="87"/>
      <c r="B179" s="106" t="s">
        <v>721</v>
      </c>
      <c r="C179" s="95">
        <v>0.230683707586156</v>
      </c>
      <c r="D179" s="95">
        <v>0.24384105427184</v>
      </c>
      <c r="E179" s="95">
        <v>0.25890172953710899</v>
      </c>
      <c r="F179" s="95">
        <v>0.26229750829349902</v>
      </c>
      <c r="G179" s="95">
        <v>0.27052138563994799</v>
      </c>
      <c r="H179" s="95">
        <v>0.28186297034749502</v>
      </c>
      <c r="I179" s="95">
        <v>0.27406151110968202</v>
      </c>
      <c r="J179" s="95">
        <v>0.30827007155605801</v>
      </c>
      <c r="K179" s="95">
        <v>0.30106854299484398</v>
      </c>
      <c r="L179" s="95">
        <v>0.31175522743860101</v>
      </c>
      <c r="M179" s="95">
        <v>0.34632540402156398</v>
      </c>
      <c r="N179" s="95">
        <v>0.45899214458445198</v>
      </c>
      <c r="O179" s="95">
        <v>0.40529113577653603</v>
      </c>
      <c r="P179" s="95">
        <v>0.45462376932767501</v>
      </c>
      <c r="Q179" s="95">
        <v>0.459552854368873</v>
      </c>
      <c r="R179" s="95">
        <v>0.45604622184291399</v>
      </c>
      <c r="S179" s="95">
        <v>0.47666485912644901</v>
      </c>
      <c r="T179" s="96">
        <v>0.47479109022702698</v>
      </c>
      <c r="U179" s="96">
        <v>0.50948648577570299</v>
      </c>
      <c r="V179" s="96">
        <v>0.55580758442572198</v>
      </c>
      <c r="W179" s="96">
        <v>0.56425964730917999</v>
      </c>
      <c r="X179" s="96">
        <v>0.56259392459491697</v>
      </c>
      <c r="Y179" s="96">
        <v>0.57122537753783698</v>
      </c>
      <c r="Z179" s="96">
        <v>0.59611493105189595</v>
      </c>
      <c r="AA179" s="96">
        <v>0.61675570581780603</v>
      </c>
      <c r="AB179" s="96">
        <v>0.63501515550763099</v>
      </c>
    </row>
    <row r="180" spans="1:28" x14ac:dyDescent="0.35">
      <c r="B180" s="97"/>
      <c r="C180" s="98"/>
      <c r="D180" s="98"/>
      <c r="E180" s="98"/>
      <c r="F180" s="98"/>
      <c r="G180" s="98"/>
      <c r="H180" s="98"/>
      <c r="I180" s="98"/>
      <c r="J180" s="98"/>
      <c r="K180" s="98"/>
      <c r="L180" s="98"/>
      <c r="M180" s="98"/>
      <c r="N180" s="98"/>
      <c r="O180" s="98"/>
      <c r="P180" s="98"/>
      <c r="Q180" s="98"/>
      <c r="R180" s="98"/>
      <c r="S180" s="98"/>
      <c r="T180" s="99"/>
      <c r="U180" s="99"/>
      <c r="V180" s="99"/>
      <c r="W180" s="99"/>
      <c r="X180" s="99"/>
      <c r="Y180" s="99"/>
      <c r="Z180" s="99"/>
      <c r="AA180" s="99"/>
      <c r="AB180" s="99"/>
    </row>
    <row r="181" spans="1:28" x14ac:dyDescent="0.35">
      <c r="A181" s="87"/>
      <c r="B181" s="108" t="s">
        <v>715</v>
      </c>
      <c r="C181" s="95">
        <v>4.2445685191273403</v>
      </c>
      <c r="D181" s="95">
        <v>4.3930730283335899</v>
      </c>
      <c r="E181" s="95">
        <v>4.2398506184505997</v>
      </c>
      <c r="F181" s="95">
        <v>4.3176549640785504</v>
      </c>
      <c r="G181" s="95">
        <v>4.4532762985862098</v>
      </c>
      <c r="H181" s="95">
        <v>4.4284402832312004</v>
      </c>
      <c r="I181" s="95">
        <v>4.1991667556085597</v>
      </c>
      <c r="J181" s="95">
        <v>4.3323121559796398</v>
      </c>
      <c r="K181" s="95">
        <v>4.3355569090012596</v>
      </c>
      <c r="L181" s="95">
        <v>4.3258709997991103</v>
      </c>
      <c r="M181" s="95">
        <v>4.3766058677112198</v>
      </c>
      <c r="N181" s="95">
        <v>5.5103245642218104</v>
      </c>
      <c r="O181" s="95">
        <v>4.5545473754087498</v>
      </c>
      <c r="P181" s="95">
        <v>4.7057614954710703</v>
      </c>
      <c r="Q181" s="95">
        <v>4.6234547542507398</v>
      </c>
      <c r="R181" s="95">
        <v>4.5748335435253802</v>
      </c>
      <c r="S181" s="95">
        <v>4.5906326310511698</v>
      </c>
      <c r="T181" s="96">
        <v>4.4242410406758896</v>
      </c>
      <c r="U181" s="96">
        <v>4.4384162647391401</v>
      </c>
      <c r="V181" s="96">
        <v>4.4422547487035704</v>
      </c>
      <c r="W181" s="96">
        <v>4.4435335174463901</v>
      </c>
      <c r="X181" s="96">
        <v>4.4332892079908399</v>
      </c>
      <c r="Y181" s="96">
        <v>4.4439711899300001</v>
      </c>
      <c r="Z181" s="96">
        <v>4.3870294302734898</v>
      </c>
      <c r="AA181" s="96">
        <v>4.3808422215075096</v>
      </c>
      <c r="AB181" s="96">
        <v>4.3751630082668997</v>
      </c>
    </row>
    <row r="182" spans="1:28" x14ac:dyDescent="0.35">
      <c r="U182" s="3"/>
      <c r="V182" s="3"/>
      <c r="W182" s="3"/>
      <c r="X182" s="3"/>
      <c r="Y182" s="3"/>
      <c r="Z182" s="3"/>
      <c r="AA182" s="3"/>
      <c r="AB182" s="3"/>
    </row>
    <row r="183" spans="1:28" x14ac:dyDescent="0.35">
      <c r="A183" s="85" t="s">
        <v>717</v>
      </c>
      <c r="B183" s="63"/>
      <c r="C183" s="63"/>
      <c r="D183" s="63"/>
      <c r="E183" s="63"/>
      <c r="F183" s="63"/>
      <c r="G183" s="63"/>
      <c r="H183" s="63"/>
      <c r="U183" s="3"/>
      <c r="V183" s="3"/>
      <c r="W183" s="3"/>
      <c r="X183" s="3"/>
      <c r="Y183" s="3"/>
      <c r="Z183" s="3"/>
      <c r="AA183" s="3"/>
      <c r="AB183" s="3"/>
    </row>
    <row r="184" spans="1:28" x14ac:dyDescent="0.35">
      <c r="C184" s="85"/>
      <c r="D184" s="85"/>
      <c r="E184" s="85"/>
      <c r="F184" s="85"/>
      <c r="G184" s="85"/>
      <c r="H184" s="85"/>
    </row>
    <row r="185" spans="1:28" ht="15.5" x14ac:dyDescent="0.35">
      <c r="A185" s="89" t="s">
        <v>27</v>
      </c>
      <c r="F185" s="63"/>
      <c r="G185" s="63"/>
      <c r="H185" s="63"/>
      <c r="I185" s="63"/>
    </row>
    <row r="186" spans="1:28" ht="17.5" x14ac:dyDescent="0.35">
      <c r="A186" s="89" t="s">
        <v>722</v>
      </c>
    </row>
    <row r="187" spans="1:28" ht="15.5" x14ac:dyDescent="0.35">
      <c r="C187" s="90"/>
      <c r="D187" s="90"/>
      <c r="E187" s="90"/>
      <c r="F187" s="91"/>
      <c r="G187" s="91"/>
      <c r="H187" s="91"/>
      <c r="I187" s="91"/>
      <c r="J187" s="3"/>
    </row>
    <row r="189" spans="1:28" x14ac:dyDescent="0.35">
      <c r="C189" s="92">
        <v>1990</v>
      </c>
      <c r="D189" s="92">
        <v>1991</v>
      </c>
      <c r="E189" s="92">
        <v>1992</v>
      </c>
      <c r="F189" s="92">
        <v>1993</v>
      </c>
      <c r="G189" s="92">
        <v>1994</v>
      </c>
      <c r="H189" s="92">
        <v>1995</v>
      </c>
      <c r="I189" s="92">
        <v>1996</v>
      </c>
      <c r="J189" s="92">
        <v>1997</v>
      </c>
      <c r="K189" s="92">
        <v>1998</v>
      </c>
      <c r="L189" s="92">
        <v>1999</v>
      </c>
      <c r="M189" s="92">
        <v>2000</v>
      </c>
      <c r="N189" s="92">
        <v>2001</v>
      </c>
      <c r="O189" s="92">
        <v>2002</v>
      </c>
      <c r="P189" s="92">
        <v>2003</v>
      </c>
      <c r="Q189" s="92">
        <v>2004</v>
      </c>
      <c r="R189" s="92">
        <v>2005</v>
      </c>
      <c r="S189" s="92">
        <v>2006</v>
      </c>
      <c r="T189" s="93">
        <v>2007</v>
      </c>
      <c r="U189" s="93">
        <v>2008</v>
      </c>
      <c r="V189" s="93">
        <v>2009</v>
      </c>
      <c r="W189" s="93">
        <v>2010</v>
      </c>
      <c r="X189" s="93">
        <v>2011</v>
      </c>
      <c r="Y189" s="93">
        <v>2012</v>
      </c>
      <c r="Z189" s="93">
        <v>2013</v>
      </c>
      <c r="AA189" s="93">
        <v>2014</v>
      </c>
      <c r="AB189" s="93">
        <v>2015</v>
      </c>
    </row>
    <row r="190" spans="1:28" x14ac:dyDescent="0.35">
      <c r="C190" s="85"/>
      <c r="D190" s="85"/>
      <c r="E190" s="85"/>
      <c r="F190" s="85"/>
      <c r="G190" s="85"/>
      <c r="H190" s="85"/>
      <c r="I190" s="85"/>
      <c r="J190" s="85"/>
      <c r="K190" s="85"/>
      <c r="L190" s="85"/>
      <c r="M190" s="85"/>
      <c r="N190" s="85"/>
      <c r="O190" s="85"/>
      <c r="P190" s="85"/>
      <c r="U190" s="3"/>
      <c r="V190" s="3"/>
      <c r="W190" s="3"/>
      <c r="X190" s="3"/>
      <c r="Y190" s="3"/>
      <c r="Z190" s="3"/>
      <c r="AA190" s="3"/>
      <c r="AB190" s="3"/>
    </row>
    <row r="191" spans="1:28" ht="15.5" x14ac:dyDescent="0.35">
      <c r="A191" s="87"/>
      <c r="B191" s="109" t="s">
        <v>723</v>
      </c>
      <c r="C191" s="95">
        <v>60.434292944855002</v>
      </c>
      <c r="D191" s="95">
        <v>65.937813170121203</v>
      </c>
      <c r="E191" s="95">
        <v>69.765919390496094</v>
      </c>
      <c r="F191" s="95">
        <v>69.2484808385516</v>
      </c>
      <c r="G191" s="95">
        <v>69.850748259622605</v>
      </c>
      <c r="H191" s="95">
        <v>68.744584752314694</v>
      </c>
      <c r="I191" s="95">
        <v>68.146882244474298</v>
      </c>
      <c r="J191" s="95">
        <v>67.135914805299606</v>
      </c>
      <c r="K191" s="95">
        <v>65.1035723373747</v>
      </c>
      <c r="L191" s="95">
        <v>63.251946236336998</v>
      </c>
      <c r="M191" s="95">
        <v>64.129165401123501</v>
      </c>
      <c r="N191" s="95">
        <v>60.993836117718097</v>
      </c>
      <c r="O191" s="95">
        <v>64.4973694980565</v>
      </c>
      <c r="P191" s="95">
        <v>68.152423615471804</v>
      </c>
      <c r="Q191" s="95">
        <v>67.374296715774904</v>
      </c>
      <c r="R191" s="95">
        <v>60.409316424267402</v>
      </c>
      <c r="S191" s="95">
        <v>59.865025173275598</v>
      </c>
      <c r="T191" s="96">
        <v>61.952896952969098</v>
      </c>
      <c r="U191" s="96">
        <v>64.4455084181659</v>
      </c>
      <c r="V191" s="96">
        <v>63.524874956428299</v>
      </c>
      <c r="W191" s="96">
        <v>60.282445520089198</v>
      </c>
      <c r="X191" s="96">
        <v>63.643329330245898</v>
      </c>
      <c r="Y191" s="96">
        <v>63.424504393728803</v>
      </c>
      <c r="Z191" s="96">
        <v>64.067575178011296</v>
      </c>
      <c r="AA191" s="96">
        <v>63.624428533364899</v>
      </c>
      <c r="AB191" s="96">
        <v>58.132124182101698</v>
      </c>
    </row>
    <row r="192" spans="1:28" x14ac:dyDescent="0.35">
      <c r="B192" s="97" t="s">
        <v>724</v>
      </c>
      <c r="C192" s="98"/>
      <c r="D192" s="98"/>
      <c r="E192" s="98"/>
      <c r="F192" s="98"/>
      <c r="G192" s="98"/>
      <c r="H192" s="98"/>
      <c r="I192" s="98"/>
      <c r="J192" s="98"/>
      <c r="K192" s="98"/>
      <c r="L192" s="98"/>
      <c r="M192" s="98"/>
      <c r="N192" s="98"/>
      <c r="O192" s="98"/>
      <c r="P192" s="98"/>
      <c r="Q192" s="98"/>
      <c r="R192" s="98"/>
      <c r="S192" s="98"/>
      <c r="T192" s="99"/>
      <c r="U192" s="99"/>
      <c r="V192" s="99"/>
      <c r="W192" s="99"/>
      <c r="X192" s="99"/>
      <c r="Y192" s="99"/>
      <c r="Z192" s="99"/>
      <c r="AA192" s="99"/>
      <c r="AB192" s="99"/>
    </row>
    <row r="193" spans="2:28" x14ac:dyDescent="0.35">
      <c r="B193" s="100" t="s">
        <v>725</v>
      </c>
      <c r="C193" s="98">
        <v>4.3588996201042498</v>
      </c>
      <c r="D193" s="98">
        <v>4.6881570730080799</v>
      </c>
      <c r="E193" s="98">
        <v>4.9045390681451497</v>
      </c>
      <c r="F193" s="98">
        <v>4.82734729663962</v>
      </c>
      <c r="G193" s="98">
        <v>4.8376797504694702</v>
      </c>
      <c r="H193" s="98">
        <v>4.7167732328362098</v>
      </c>
      <c r="I193" s="98">
        <v>4.63881640278876</v>
      </c>
      <c r="J193" s="98">
        <v>4.5040790914453703</v>
      </c>
      <c r="K193" s="98">
        <v>4.3138728378477502</v>
      </c>
      <c r="L193" s="98">
        <v>4.1655003384224996</v>
      </c>
      <c r="M193" s="98">
        <v>4.1993768333592998</v>
      </c>
      <c r="N193" s="98">
        <v>3.9832268733423599</v>
      </c>
      <c r="O193" s="98">
        <v>4.1453093312804601</v>
      </c>
      <c r="P193" s="98">
        <v>4.3651872365103204</v>
      </c>
      <c r="Q193" s="98">
        <v>4.2775362162536998</v>
      </c>
      <c r="R193" s="98">
        <v>3.7341939095627001</v>
      </c>
      <c r="S193" s="98">
        <v>3.6864786022264502</v>
      </c>
      <c r="T193" s="99">
        <v>3.78557498275589</v>
      </c>
      <c r="U193" s="99">
        <v>3.8646682293730001</v>
      </c>
      <c r="V193" s="99">
        <v>3.8566622768762602</v>
      </c>
      <c r="W193" s="99">
        <v>3.6008247540383098</v>
      </c>
      <c r="X193" s="99">
        <v>3.7703728639552199</v>
      </c>
      <c r="Y193" s="99">
        <v>3.70755794799399</v>
      </c>
      <c r="Z193" s="99">
        <v>3.6475984229274001</v>
      </c>
      <c r="AA193" s="99">
        <v>3.5839565617358899</v>
      </c>
      <c r="AB193" s="99">
        <v>3.2524167298634699</v>
      </c>
    </row>
    <row r="194" spans="2:28" x14ac:dyDescent="0.35">
      <c r="B194" s="100" t="s">
        <v>726</v>
      </c>
      <c r="C194" s="98">
        <v>10.049325962606799</v>
      </c>
      <c r="D194" s="98">
        <v>10.8722858822102</v>
      </c>
      <c r="E194" s="98">
        <v>11.441157784735999</v>
      </c>
      <c r="F194" s="98">
        <v>11.3523903161903</v>
      </c>
      <c r="G194" s="98">
        <v>11.408780154172799</v>
      </c>
      <c r="H194" s="98">
        <v>11.1489266206835</v>
      </c>
      <c r="I194" s="98">
        <v>11.0206233479842</v>
      </c>
      <c r="J194" s="98">
        <v>10.838615551884899</v>
      </c>
      <c r="K194" s="98">
        <v>10.5554272924856</v>
      </c>
      <c r="L194" s="98">
        <v>10.327667991544001</v>
      </c>
      <c r="M194" s="98">
        <v>10.4670697483542</v>
      </c>
      <c r="N194" s="98">
        <v>9.9019694656426402</v>
      </c>
      <c r="O194" s="98">
        <v>10.581060340792</v>
      </c>
      <c r="P194" s="98">
        <v>11.220494563378899</v>
      </c>
      <c r="Q194" s="98">
        <v>11.2136948465755</v>
      </c>
      <c r="R194" s="98">
        <v>10.0561424190964</v>
      </c>
      <c r="S194" s="98">
        <v>10.036411019604399</v>
      </c>
      <c r="T194" s="99">
        <v>10.396026398025199</v>
      </c>
      <c r="U194" s="99">
        <v>11.0030993502403</v>
      </c>
      <c r="V194" s="99">
        <v>10.763473810618899</v>
      </c>
      <c r="W194" s="99">
        <v>10.1048335080296</v>
      </c>
      <c r="X194" s="99">
        <v>10.609035110752</v>
      </c>
      <c r="Y194" s="99">
        <v>10.487137872171701</v>
      </c>
      <c r="Z194" s="99">
        <v>10.3733513985733</v>
      </c>
      <c r="AA194" s="99">
        <v>10.189947766532001</v>
      </c>
      <c r="AB194" s="99">
        <v>9.2437923040571199</v>
      </c>
    </row>
    <row r="195" spans="2:28" x14ac:dyDescent="0.35">
      <c r="B195" s="100" t="s">
        <v>727</v>
      </c>
      <c r="C195" s="98">
        <v>4.18223051403608</v>
      </c>
      <c r="D195" s="98">
        <v>4.4466875984263003</v>
      </c>
      <c r="E195" s="98">
        <v>4.61535567362814</v>
      </c>
      <c r="F195" s="98">
        <v>4.5055070229728704</v>
      </c>
      <c r="G195" s="98">
        <v>4.4776464766305102</v>
      </c>
      <c r="H195" s="98">
        <v>4.3643828175538397</v>
      </c>
      <c r="I195" s="98">
        <v>4.2798445096968702</v>
      </c>
      <c r="J195" s="98">
        <v>4.1344654318667198</v>
      </c>
      <c r="K195" s="98">
        <v>3.9266566039934299</v>
      </c>
      <c r="L195" s="98">
        <v>3.7628580044283302</v>
      </c>
      <c r="M195" s="98">
        <v>3.7596565605890699</v>
      </c>
      <c r="N195" s="98">
        <v>3.52595337299964</v>
      </c>
      <c r="O195" s="98">
        <v>3.6616789841740398</v>
      </c>
      <c r="P195" s="98">
        <v>3.7973246976197301</v>
      </c>
      <c r="Q195" s="98">
        <v>3.6533064472235099</v>
      </c>
      <c r="R195" s="98">
        <v>3.1925665571145001</v>
      </c>
      <c r="S195" s="98">
        <v>3.1120732683850498</v>
      </c>
      <c r="T195" s="99">
        <v>3.1408909461732502</v>
      </c>
      <c r="U195" s="99">
        <v>3.16244126565732</v>
      </c>
      <c r="V195" s="99">
        <v>3.1573688124877499</v>
      </c>
      <c r="W195" s="99">
        <v>3.0144161327996302</v>
      </c>
      <c r="X195" s="99">
        <v>3.1413820210469199</v>
      </c>
      <c r="Y195" s="99">
        <v>3.0525328994066601</v>
      </c>
      <c r="Z195" s="99">
        <v>2.9887784944059601</v>
      </c>
      <c r="AA195" s="99">
        <v>2.94996552442365</v>
      </c>
      <c r="AB195" s="99">
        <v>2.67167769525232</v>
      </c>
    </row>
    <row r="196" spans="2:28" x14ac:dyDescent="0.35">
      <c r="B196" s="100" t="s">
        <v>728</v>
      </c>
      <c r="C196" s="98">
        <v>1.12767404606296</v>
      </c>
      <c r="D196" s="98">
        <v>1.26484526642703</v>
      </c>
      <c r="E196" s="98">
        <v>1.3620120864773799</v>
      </c>
      <c r="F196" s="98">
        <v>1.36403159932178</v>
      </c>
      <c r="G196" s="98">
        <v>1.3832190804843201</v>
      </c>
      <c r="H196" s="98">
        <v>1.36725637773574</v>
      </c>
      <c r="I196" s="98">
        <v>1.3551211596206001</v>
      </c>
      <c r="J196" s="98">
        <v>1.3476121573250699</v>
      </c>
      <c r="K196" s="98">
        <v>1.3193928776413399</v>
      </c>
      <c r="L196" s="98">
        <v>1.28649894466101</v>
      </c>
      <c r="M196" s="98">
        <v>1.32793684996711</v>
      </c>
      <c r="N196" s="98">
        <v>1.2445082908468399</v>
      </c>
      <c r="O196" s="98">
        <v>1.34544083699301</v>
      </c>
      <c r="P196" s="98">
        <v>1.42679154874314</v>
      </c>
      <c r="Q196" s="98">
        <v>1.4053263013850901</v>
      </c>
      <c r="R196" s="98">
        <v>1.2255361594183001</v>
      </c>
      <c r="S196" s="98">
        <v>1.2248691541691901</v>
      </c>
      <c r="T196" s="99">
        <v>1.3058095924362101</v>
      </c>
      <c r="U196" s="99">
        <v>1.3233043829837099</v>
      </c>
      <c r="V196" s="99">
        <v>1.3438303188051799</v>
      </c>
      <c r="W196" s="99">
        <v>1.2733023792015401</v>
      </c>
      <c r="X196" s="99">
        <v>1.34299452149626</v>
      </c>
      <c r="Y196" s="99">
        <v>1.35614152141151</v>
      </c>
      <c r="Z196" s="99">
        <v>1.3422788031369299</v>
      </c>
      <c r="AA196" s="99">
        <v>1.29283814532745</v>
      </c>
      <c r="AB196" s="99">
        <v>1.18396301479443</v>
      </c>
    </row>
    <row r="197" spans="2:28" ht="15.5" x14ac:dyDescent="0.35">
      <c r="B197" s="100" t="s">
        <v>729</v>
      </c>
      <c r="C197" s="98">
        <v>19.046184468966899</v>
      </c>
      <c r="D197" s="98">
        <v>21.028695367643301</v>
      </c>
      <c r="E197" s="98">
        <v>22.476210856383801</v>
      </c>
      <c r="F197" s="98">
        <v>22.494997280930001</v>
      </c>
      <c r="G197" s="98">
        <v>22.7603110349466</v>
      </c>
      <c r="H197" s="98">
        <v>22.4529068821459</v>
      </c>
      <c r="I197" s="98">
        <v>22.304832410734399</v>
      </c>
      <c r="J197" s="98">
        <v>22.106541662174799</v>
      </c>
      <c r="K197" s="98">
        <v>21.565823093342999</v>
      </c>
      <c r="L197" s="98">
        <v>21.133754030852099</v>
      </c>
      <c r="M197" s="98">
        <v>21.4818970739016</v>
      </c>
      <c r="N197" s="98">
        <v>20.473987503096001</v>
      </c>
      <c r="O197" s="98">
        <v>21.815000069336701</v>
      </c>
      <c r="P197" s="98">
        <v>23.116446150865102</v>
      </c>
      <c r="Q197" s="98">
        <v>22.8073929320751</v>
      </c>
      <c r="R197" s="98">
        <v>20.882039131795501</v>
      </c>
      <c r="S197" s="98">
        <v>20.669088538628099</v>
      </c>
      <c r="T197" s="99">
        <v>21.286829038099398</v>
      </c>
      <c r="U197" s="99">
        <v>22.821116149808802</v>
      </c>
      <c r="V197" s="99">
        <v>22.104536858862001</v>
      </c>
      <c r="W197" s="99">
        <v>20.913621615691</v>
      </c>
      <c r="X197" s="99">
        <v>22.033086435199099</v>
      </c>
      <c r="Y197" s="99">
        <v>21.9145289631522</v>
      </c>
      <c r="Z197" s="99">
        <v>22.689310737549398</v>
      </c>
      <c r="AA197" s="99">
        <v>22.950295726194099</v>
      </c>
      <c r="AB197" s="99">
        <v>20.968489757889898</v>
      </c>
    </row>
    <row r="198" spans="2:28" x14ac:dyDescent="0.35">
      <c r="B198" s="100" t="s">
        <v>730</v>
      </c>
      <c r="C198" s="98">
        <v>7.8229992233910801</v>
      </c>
      <c r="D198" s="98">
        <v>8.5682519121274794</v>
      </c>
      <c r="E198" s="98">
        <v>9.0446422372252293</v>
      </c>
      <c r="F198" s="98">
        <v>8.9377329296722401</v>
      </c>
      <c r="G198" s="98">
        <v>9.0163482037041298</v>
      </c>
      <c r="H198" s="98">
        <v>8.8976251760169305</v>
      </c>
      <c r="I198" s="98">
        <v>8.8595908730263808</v>
      </c>
      <c r="J198" s="98">
        <v>8.7283970511691003</v>
      </c>
      <c r="K198" s="98">
        <v>8.4220585689324601</v>
      </c>
      <c r="L198" s="98">
        <v>8.12697472152235</v>
      </c>
      <c r="M198" s="98">
        <v>8.2724652819664204</v>
      </c>
      <c r="N198" s="98">
        <v>7.92710351194612</v>
      </c>
      <c r="O198" s="98">
        <v>8.3244610490992894</v>
      </c>
      <c r="P198" s="98">
        <v>8.8220938472674693</v>
      </c>
      <c r="Q198" s="98">
        <v>8.7431391953442201</v>
      </c>
      <c r="R198" s="98">
        <v>7.7114760663831401</v>
      </c>
      <c r="S198" s="98">
        <v>7.5989942905250496</v>
      </c>
      <c r="T198" s="99">
        <v>7.8689254868828904</v>
      </c>
      <c r="U198" s="99">
        <v>7.9313969830475299</v>
      </c>
      <c r="V198" s="99">
        <v>7.9347096252145004</v>
      </c>
      <c r="W198" s="99">
        <v>7.6388136532833899</v>
      </c>
      <c r="X198" s="99">
        <v>8.1421440741933697</v>
      </c>
      <c r="Y198" s="99">
        <v>8.1711248268124006</v>
      </c>
      <c r="Z198" s="99">
        <v>8.1146968019986101</v>
      </c>
      <c r="AA198" s="99">
        <v>7.9862929174243202</v>
      </c>
      <c r="AB198" s="99">
        <v>7.2851715087378199</v>
      </c>
    </row>
    <row r="199" spans="2:28" x14ac:dyDescent="0.35">
      <c r="B199" s="100" t="s">
        <v>731</v>
      </c>
      <c r="C199" s="98">
        <v>6.7694985610823402</v>
      </c>
      <c r="D199" s="98">
        <v>7.3108064838351101</v>
      </c>
      <c r="E199" s="98">
        <v>7.7429853410041503</v>
      </c>
      <c r="F199" s="98">
        <v>7.6225050843109399</v>
      </c>
      <c r="G199" s="98">
        <v>7.7371368255111701</v>
      </c>
      <c r="H199" s="98">
        <v>7.6667017562117401</v>
      </c>
      <c r="I199" s="98">
        <v>7.6219000489437398</v>
      </c>
      <c r="J199" s="98">
        <v>7.5436577012757997</v>
      </c>
      <c r="K199" s="98">
        <v>7.3231311112783199</v>
      </c>
      <c r="L199" s="98">
        <v>7.0632902531508499</v>
      </c>
      <c r="M199" s="98">
        <v>7.14289915492812</v>
      </c>
      <c r="N199" s="98">
        <v>6.8251038781544402</v>
      </c>
      <c r="O199" s="98">
        <v>7.1290285198286902</v>
      </c>
      <c r="P199" s="98">
        <v>7.4585491258324899</v>
      </c>
      <c r="Q199" s="98">
        <v>7.3830595252366003</v>
      </c>
      <c r="R199" s="98">
        <v>6.5824794032790201</v>
      </c>
      <c r="S199" s="98">
        <v>6.5399916773791702</v>
      </c>
      <c r="T199" s="99">
        <v>6.8481445474449298</v>
      </c>
      <c r="U199" s="99">
        <v>6.8695194892754898</v>
      </c>
      <c r="V199" s="99">
        <v>6.8590700396129503</v>
      </c>
      <c r="W199" s="99">
        <v>6.6016499300991303</v>
      </c>
      <c r="X199" s="99">
        <v>7.0585590640368698</v>
      </c>
      <c r="Y199" s="99">
        <v>7.2271596045942097</v>
      </c>
      <c r="Z199" s="99">
        <v>7.4593752802392403</v>
      </c>
      <c r="AA199" s="99">
        <v>7.4131115631119702</v>
      </c>
      <c r="AB199" s="99">
        <v>6.9230052681487004</v>
      </c>
    </row>
    <row r="200" spans="2:28" x14ac:dyDescent="0.35">
      <c r="B200" s="100" t="s">
        <v>732</v>
      </c>
      <c r="C200" s="98">
        <v>1.3517949815702399</v>
      </c>
      <c r="D200" s="98">
        <v>1.4999269826853701</v>
      </c>
      <c r="E200" s="98">
        <v>1.6076536307776399</v>
      </c>
      <c r="F200" s="98">
        <v>1.6120354363063201</v>
      </c>
      <c r="G200" s="98">
        <v>1.64694126074619</v>
      </c>
      <c r="H200" s="98">
        <v>1.68661081070166</v>
      </c>
      <c r="I200" s="98">
        <v>1.6946573180266</v>
      </c>
      <c r="J200" s="98">
        <v>1.6777950409197899</v>
      </c>
      <c r="K200" s="98">
        <v>1.6302227375115901</v>
      </c>
      <c r="L200" s="98">
        <v>1.56578861926456</v>
      </c>
      <c r="M200" s="98">
        <v>1.6052335853953801</v>
      </c>
      <c r="N200" s="98">
        <v>1.5168093746198801</v>
      </c>
      <c r="O200" s="98">
        <v>1.5854067430785801</v>
      </c>
      <c r="P200" s="98">
        <v>1.6790977760833801</v>
      </c>
      <c r="Q200" s="98">
        <v>1.6622619642183301</v>
      </c>
      <c r="R200" s="98">
        <v>1.49474379290528</v>
      </c>
      <c r="S200" s="98">
        <v>1.48565267845327</v>
      </c>
      <c r="T200" s="99">
        <v>1.60750733520002</v>
      </c>
      <c r="U200" s="99">
        <v>1.61195322468742</v>
      </c>
      <c r="V200" s="99">
        <v>1.6108445767539099</v>
      </c>
      <c r="W200" s="99">
        <v>1.5462843347502899</v>
      </c>
      <c r="X200" s="99">
        <v>1.6395949686588001</v>
      </c>
      <c r="Y200" s="99">
        <v>1.6545274002831101</v>
      </c>
      <c r="Z200" s="99">
        <v>1.65226841353684</v>
      </c>
      <c r="AA200" s="99">
        <v>1.59500395741539</v>
      </c>
      <c r="AB200" s="99">
        <v>1.45938921744506</v>
      </c>
    </row>
    <row r="201" spans="2:28" x14ac:dyDescent="0.35">
      <c r="B201" s="100" t="s">
        <v>733</v>
      </c>
      <c r="C201" s="98">
        <v>4.3626906105835701</v>
      </c>
      <c r="D201" s="98">
        <v>4.7807017871965698</v>
      </c>
      <c r="E201" s="98">
        <v>5.0196128742186197</v>
      </c>
      <c r="F201" s="98">
        <v>5.0108241737873502</v>
      </c>
      <c r="G201" s="98">
        <v>5.0509624481359401</v>
      </c>
      <c r="H201" s="98">
        <v>4.9524121776744199</v>
      </c>
      <c r="I201" s="98">
        <v>4.90386090612144</v>
      </c>
      <c r="J201" s="98">
        <v>4.8183332990830898</v>
      </c>
      <c r="K201" s="98">
        <v>4.6767349437840799</v>
      </c>
      <c r="L201" s="98">
        <v>4.5104150989767504</v>
      </c>
      <c r="M201" s="98">
        <v>4.5547362983753299</v>
      </c>
      <c r="N201" s="98">
        <v>4.3461099316684599</v>
      </c>
      <c r="O201" s="98">
        <v>4.5990899467590696</v>
      </c>
      <c r="P201" s="98">
        <v>4.9008951414823301</v>
      </c>
      <c r="Q201" s="98">
        <v>4.8957221446579897</v>
      </c>
      <c r="R201" s="98">
        <v>4.3880786769917401</v>
      </c>
      <c r="S201" s="98">
        <v>4.3970799716474698</v>
      </c>
      <c r="T201" s="99">
        <v>4.58465023371381</v>
      </c>
      <c r="U201" s="99">
        <v>4.7302438058836103</v>
      </c>
      <c r="V201" s="99">
        <v>4.7665853506495797</v>
      </c>
      <c r="W201" s="99">
        <v>4.5428087280900904</v>
      </c>
      <c r="X201" s="99">
        <v>4.8143043784383703</v>
      </c>
      <c r="Y201" s="99">
        <v>4.7933667868840599</v>
      </c>
      <c r="Z201" s="99">
        <v>4.7710645258997904</v>
      </c>
      <c r="AA201" s="99">
        <v>4.6524561724597797</v>
      </c>
      <c r="AB201" s="99">
        <v>4.2419920012859702</v>
      </c>
    </row>
    <row r="202" spans="2:28" x14ac:dyDescent="0.35">
      <c r="B202" s="100" t="s">
        <v>734</v>
      </c>
      <c r="C202" s="98">
        <v>1.36299495645076</v>
      </c>
      <c r="D202" s="98">
        <v>1.4774548165616599</v>
      </c>
      <c r="E202" s="98">
        <v>1.5517498378999099</v>
      </c>
      <c r="F202" s="98">
        <v>1.52110969842007</v>
      </c>
      <c r="G202" s="98">
        <v>1.5317230248213201</v>
      </c>
      <c r="H202" s="98">
        <v>1.4909889007547601</v>
      </c>
      <c r="I202" s="98">
        <v>1.46763526753128</v>
      </c>
      <c r="J202" s="98">
        <v>1.4364178181548199</v>
      </c>
      <c r="K202" s="98">
        <v>1.3702522705570099</v>
      </c>
      <c r="L202" s="98">
        <v>1.3091982335144601</v>
      </c>
      <c r="M202" s="98">
        <v>1.31789401428689</v>
      </c>
      <c r="N202" s="98">
        <v>1.24906391540169</v>
      </c>
      <c r="O202" s="98">
        <v>1.31089367671462</v>
      </c>
      <c r="P202" s="98">
        <v>1.3655435276889001</v>
      </c>
      <c r="Q202" s="98">
        <v>1.33285714280471</v>
      </c>
      <c r="R202" s="98">
        <v>1.1420603077207701</v>
      </c>
      <c r="S202" s="98">
        <v>1.1143859722573499</v>
      </c>
      <c r="T202" s="99">
        <v>1.12853839223738</v>
      </c>
      <c r="U202" s="99">
        <v>1.12776553720859</v>
      </c>
      <c r="V202" s="99">
        <v>1.12779328654718</v>
      </c>
      <c r="W202" s="99">
        <v>1.04589048410615</v>
      </c>
      <c r="X202" s="99">
        <v>1.0918558924688899</v>
      </c>
      <c r="Y202" s="99">
        <v>1.0604265710188701</v>
      </c>
      <c r="Z202" s="99">
        <v>1.0288522997437499</v>
      </c>
      <c r="AA202" s="99">
        <v>1.0105601987402999</v>
      </c>
      <c r="AB202" s="99">
        <v>0.902226684626943</v>
      </c>
    </row>
    <row r="203" spans="2:28" x14ac:dyDescent="0.35">
      <c r="B203" s="110"/>
      <c r="C203" s="98"/>
      <c r="D203" s="98"/>
      <c r="E203" s="98"/>
      <c r="F203" s="98"/>
      <c r="G203" s="98"/>
      <c r="H203" s="98"/>
      <c r="I203" s="98"/>
      <c r="J203" s="98"/>
      <c r="K203" s="98"/>
      <c r="L203" s="98"/>
      <c r="M203" s="98"/>
      <c r="N203" s="98"/>
      <c r="O203" s="98"/>
      <c r="P203" s="98"/>
      <c r="Q203" s="98"/>
      <c r="R203" s="98"/>
      <c r="S203" s="98"/>
      <c r="T203" s="99"/>
      <c r="U203" s="99"/>
      <c r="V203" s="99"/>
      <c r="W203" s="99"/>
      <c r="X203" s="99"/>
      <c r="Y203" s="99"/>
      <c r="Z203" s="99"/>
      <c r="AA203" s="99"/>
      <c r="AB203" s="99"/>
    </row>
    <row r="204" spans="2:28" x14ac:dyDescent="0.35">
      <c r="B204" s="97" t="s">
        <v>709</v>
      </c>
      <c r="C204" s="98"/>
      <c r="D204" s="98"/>
      <c r="E204" s="98"/>
      <c r="F204" s="98"/>
      <c r="G204" s="98"/>
      <c r="H204" s="98"/>
      <c r="I204" s="98"/>
      <c r="J204" s="98"/>
      <c r="K204" s="98"/>
      <c r="L204" s="98"/>
      <c r="M204" s="98"/>
      <c r="N204" s="98"/>
      <c r="O204" s="98"/>
      <c r="P204" s="98"/>
      <c r="Q204" s="98"/>
      <c r="R204" s="98"/>
      <c r="S204" s="98"/>
      <c r="T204" s="99"/>
      <c r="U204" s="99"/>
      <c r="V204" s="99"/>
      <c r="W204" s="99"/>
      <c r="X204" s="99"/>
      <c r="Y204" s="99"/>
      <c r="Z204" s="99"/>
      <c r="AA204" s="99"/>
      <c r="AB204" s="99"/>
    </row>
    <row r="205" spans="2:28" x14ac:dyDescent="0.35">
      <c r="B205" s="100" t="s">
        <v>725</v>
      </c>
      <c r="C205" s="98">
        <v>7.2126261559503204</v>
      </c>
      <c r="D205" s="98">
        <v>7.1099674793771399</v>
      </c>
      <c r="E205" s="98">
        <v>7.0299927399985904</v>
      </c>
      <c r="F205" s="98">
        <v>6.97105154970009</v>
      </c>
      <c r="G205" s="98">
        <v>6.9257379068992799</v>
      </c>
      <c r="H205" s="98">
        <v>6.8613015117200096</v>
      </c>
      <c r="I205" s="98">
        <v>6.8070852987040302</v>
      </c>
      <c r="J205" s="98">
        <v>6.7088965786905801</v>
      </c>
      <c r="K205" s="98">
        <v>6.6261691685561201</v>
      </c>
      <c r="L205" s="98">
        <v>6.58556864457318</v>
      </c>
      <c r="M205" s="98">
        <v>6.5483104404875503</v>
      </c>
      <c r="N205" s="98">
        <v>6.5305400133461502</v>
      </c>
      <c r="O205" s="98">
        <v>6.4270982887222603</v>
      </c>
      <c r="P205" s="98">
        <v>6.4050359546118001</v>
      </c>
      <c r="Q205" s="98">
        <v>6.3489140885564996</v>
      </c>
      <c r="R205" s="98">
        <v>6.1814867815034704</v>
      </c>
      <c r="S205" s="98">
        <v>6.15798388383896</v>
      </c>
      <c r="T205" s="99">
        <v>6.11040834075874</v>
      </c>
      <c r="U205" s="99">
        <v>5.9967999698232202</v>
      </c>
      <c r="V205" s="99">
        <v>6.0711056566762904</v>
      </c>
      <c r="W205" s="99">
        <v>5.97325593374996</v>
      </c>
      <c r="X205" s="99">
        <v>5.92422317253504</v>
      </c>
      <c r="Y205" s="99">
        <v>5.8456238380328296</v>
      </c>
      <c r="Z205" s="99">
        <v>5.6933611312626899</v>
      </c>
      <c r="AA205" s="99">
        <v>5.6329882159278597</v>
      </c>
      <c r="AB205" s="99">
        <v>5.5948699202442898</v>
      </c>
    </row>
    <row r="206" spans="2:28" x14ac:dyDescent="0.35">
      <c r="B206" s="100" t="s">
        <v>726</v>
      </c>
      <c r="C206" s="98">
        <v>16.628515819282601</v>
      </c>
      <c r="D206" s="98">
        <v>16.488696484609601</v>
      </c>
      <c r="E206" s="98">
        <v>16.3993506925597</v>
      </c>
      <c r="F206" s="98">
        <v>16.3937030512737</v>
      </c>
      <c r="G206" s="98">
        <v>16.333082233805801</v>
      </c>
      <c r="H206" s="98">
        <v>16.217897978223</v>
      </c>
      <c r="I206" s="98">
        <v>16.171867274056801</v>
      </c>
      <c r="J206" s="98">
        <v>16.144288170225899</v>
      </c>
      <c r="K206" s="98">
        <v>16.213284330675599</v>
      </c>
      <c r="L206" s="98">
        <v>16.327826424431699</v>
      </c>
      <c r="M206" s="98">
        <v>16.321855559609201</v>
      </c>
      <c r="N206" s="98">
        <v>16.234377268109199</v>
      </c>
      <c r="O206" s="98">
        <v>16.405413776000302</v>
      </c>
      <c r="P206" s="98">
        <v>16.4638232481459</v>
      </c>
      <c r="Q206" s="98">
        <v>16.643876660978901</v>
      </c>
      <c r="R206" s="98">
        <v>16.6466747421374</v>
      </c>
      <c r="S206" s="98">
        <v>16.7650660641245</v>
      </c>
      <c r="T206" s="99">
        <v>16.780533129737599</v>
      </c>
      <c r="U206" s="99">
        <v>17.0734929715269</v>
      </c>
      <c r="V206" s="99">
        <v>16.9437150690995</v>
      </c>
      <c r="W206" s="99">
        <v>16.762481052070399</v>
      </c>
      <c r="X206" s="99">
        <v>16.6695162280113</v>
      </c>
      <c r="Y206" s="99">
        <v>16.534836136943699</v>
      </c>
      <c r="Z206" s="99">
        <v>16.191265815431699</v>
      </c>
      <c r="AA206" s="99">
        <v>16.0157788469383</v>
      </c>
      <c r="AB206" s="99">
        <v>15.9013496136843</v>
      </c>
    </row>
    <row r="207" spans="2:28" x14ac:dyDescent="0.35">
      <c r="B207" s="100" t="s">
        <v>727</v>
      </c>
      <c r="C207" s="98">
        <v>6.92029361186085</v>
      </c>
      <c r="D207" s="98">
        <v>6.7437595889838402</v>
      </c>
      <c r="E207" s="98">
        <v>6.6154874958286198</v>
      </c>
      <c r="F207" s="98">
        <v>6.5062900563510802</v>
      </c>
      <c r="G207" s="98">
        <v>6.4103056705819501</v>
      </c>
      <c r="H207" s="98">
        <v>6.3486932582088</v>
      </c>
      <c r="I207" s="98">
        <v>6.2803232792706298</v>
      </c>
      <c r="J207" s="98">
        <v>6.1583512250589703</v>
      </c>
      <c r="K207" s="98">
        <v>6.0313996037652302</v>
      </c>
      <c r="L207" s="98">
        <v>5.9489995617978897</v>
      </c>
      <c r="M207" s="98">
        <v>5.8626313582481098</v>
      </c>
      <c r="N207" s="98">
        <v>5.7808355686868804</v>
      </c>
      <c r="O207" s="98">
        <v>5.6772532161708904</v>
      </c>
      <c r="P207" s="98">
        <v>5.5718116776666902</v>
      </c>
      <c r="Q207" s="98">
        <v>5.4224038324813097</v>
      </c>
      <c r="R207" s="98">
        <v>5.28489105006987</v>
      </c>
      <c r="S207" s="98">
        <v>5.1984831867644701</v>
      </c>
      <c r="T207" s="99">
        <v>5.0698048043784398</v>
      </c>
      <c r="U207" s="99">
        <v>4.9071554298823497</v>
      </c>
      <c r="V207" s="99">
        <v>4.9702873317789003</v>
      </c>
      <c r="W207" s="99">
        <v>5.0004874666125998</v>
      </c>
      <c r="X207" s="99">
        <v>4.93591717169015</v>
      </c>
      <c r="Y207" s="99">
        <v>4.8128604686558401</v>
      </c>
      <c r="Z207" s="99">
        <v>4.6650407575152597</v>
      </c>
      <c r="AA207" s="99">
        <v>4.6365296984580002</v>
      </c>
      <c r="AB207" s="99">
        <v>4.5958714443035902</v>
      </c>
    </row>
    <row r="208" spans="2:28" x14ac:dyDescent="0.35">
      <c r="B208" s="100" t="s">
        <v>728</v>
      </c>
      <c r="C208" s="98">
        <v>1.86595059048996</v>
      </c>
      <c r="D208" s="98">
        <v>1.91823963461405</v>
      </c>
      <c r="E208" s="98">
        <v>1.95225992630281</v>
      </c>
      <c r="F208" s="98">
        <v>1.96976393244197</v>
      </c>
      <c r="G208" s="98">
        <v>1.9802494818568599</v>
      </c>
      <c r="H208" s="98">
        <v>1.9888932090606599</v>
      </c>
      <c r="I208" s="98">
        <v>1.98852994442086</v>
      </c>
      <c r="J208" s="98">
        <v>2.0072894831823902</v>
      </c>
      <c r="K208" s="98">
        <v>2.0266059607360498</v>
      </c>
      <c r="L208" s="98">
        <v>2.03392784129375</v>
      </c>
      <c r="M208" s="98">
        <v>2.0707221771263602</v>
      </c>
      <c r="N208" s="98">
        <v>2.0403837011414399</v>
      </c>
      <c r="O208" s="98">
        <v>2.0860398609489801</v>
      </c>
      <c r="P208" s="98">
        <v>2.0935301681908598</v>
      </c>
      <c r="Q208" s="98">
        <v>2.0858493073606401</v>
      </c>
      <c r="R208" s="98">
        <v>2.0287204556514</v>
      </c>
      <c r="S208" s="98">
        <v>2.0460513473833601</v>
      </c>
      <c r="T208" s="99">
        <v>2.1077458144168801</v>
      </c>
      <c r="U208" s="99">
        <v>2.05336945190535</v>
      </c>
      <c r="V208" s="99">
        <v>2.11543953408317</v>
      </c>
      <c r="W208" s="99">
        <v>2.11222747885571</v>
      </c>
      <c r="X208" s="99">
        <v>2.11018897915829</v>
      </c>
      <c r="Y208" s="99">
        <v>2.1381980582659601</v>
      </c>
      <c r="Z208" s="99">
        <v>2.0950984946869302</v>
      </c>
      <c r="AA208" s="99">
        <v>2.0319839016699102</v>
      </c>
      <c r="AB208" s="99">
        <v>2.0366759884527998</v>
      </c>
    </row>
    <row r="209" spans="1:28" ht="15.5" x14ac:dyDescent="0.35">
      <c r="B209" s="100" t="s">
        <v>729</v>
      </c>
      <c r="C209" s="98">
        <v>31.5155246150495</v>
      </c>
      <c r="D209" s="98">
        <v>31.891708803549101</v>
      </c>
      <c r="E209" s="98">
        <v>32.2166052604844</v>
      </c>
      <c r="F209" s="98">
        <v>32.484463209201202</v>
      </c>
      <c r="G209" s="98">
        <v>32.5842050400815</v>
      </c>
      <c r="H209" s="98">
        <v>32.661346290828902</v>
      </c>
      <c r="I209" s="98">
        <v>32.730525118840603</v>
      </c>
      <c r="J209" s="98">
        <v>32.928041162894502</v>
      </c>
      <c r="K209" s="98">
        <v>33.125406669831101</v>
      </c>
      <c r="L209" s="98">
        <v>33.412021745365998</v>
      </c>
      <c r="M209" s="98">
        <v>33.497858485345603</v>
      </c>
      <c r="N209" s="98">
        <v>33.567305823462597</v>
      </c>
      <c r="O209" s="98">
        <v>33.823084939912199</v>
      </c>
      <c r="P209" s="98">
        <v>33.918744080609997</v>
      </c>
      <c r="Q209" s="98">
        <v>33.851771437838302</v>
      </c>
      <c r="R209" s="98">
        <v>34.567580578360698</v>
      </c>
      <c r="S209" s="98">
        <v>34.526150250171398</v>
      </c>
      <c r="T209" s="99">
        <v>34.359699198988402</v>
      </c>
      <c r="U209" s="99">
        <v>35.411492142679798</v>
      </c>
      <c r="V209" s="99">
        <v>34.796663313423998</v>
      </c>
      <c r="W209" s="99">
        <v>34.692722624734103</v>
      </c>
      <c r="X209" s="99">
        <v>34.6196320448121</v>
      </c>
      <c r="Y209" s="99">
        <v>34.552148530969099</v>
      </c>
      <c r="Z209" s="99">
        <v>35.4146550333883</v>
      </c>
      <c r="AA209" s="99">
        <v>36.071515698029103</v>
      </c>
      <c r="AB209" s="99">
        <v>36.070400063491597</v>
      </c>
    </row>
    <row r="210" spans="1:28" x14ac:dyDescent="0.35">
      <c r="B210" s="100" t="s">
        <v>730</v>
      </c>
      <c r="C210" s="98">
        <v>12.944635971052699</v>
      </c>
      <c r="D210" s="98">
        <v>12.994443552474401</v>
      </c>
      <c r="E210" s="98">
        <v>12.964270113893599</v>
      </c>
      <c r="F210" s="98">
        <v>12.906756684684501</v>
      </c>
      <c r="G210" s="98">
        <v>12.908019496358101</v>
      </c>
      <c r="H210" s="98">
        <v>12.9430197419547</v>
      </c>
      <c r="I210" s="98">
        <v>13.0007281055689</v>
      </c>
      <c r="J210" s="98">
        <v>13.001084555833099</v>
      </c>
      <c r="K210" s="98">
        <v>12.936400056955801</v>
      </c>
      <c r="L210" s="98">
        <v>12.8485765341613</v>
      </c>
      <c r="M210" s="98">
        <v>12.899692722059701</v>
      </c>
      <c r="N210" s="98">
        <v>12.99656492608</v>
      </c>
      <c r="O210" s="98">
        <v>12.9066675337048</v>
      </c>
      <c r="P210" s="98">
        <v>12.9446516781901</v>
      </c>
      <c r="Q210" s="98">
        <v>12.976965432719799</v>
      </c>
      <c r="R210" s="98">
        <v>12.765375479874301</v>
      </c>
      <c r="S210" s="98">
        <v>12.6935456362546</v>
      </c>
      <c r="T210" s="99">
        <v>12.7014649417548</v>
      </c>
      <c r="U210" s="99">
        <v>12.3071369560517</v>
      </c>
      <c r="V210" s="99">
        <v>12.490712702161</v>
      </c>
      <c r="W210" s="99">
        <v>12.6717049837298</v>
      </c>
      <c r="X210" s="99">
        <v>12.793397454026399</v>
      </c>
      <c r="Y210" s="99">
        <v>12.8832300779008</v>
      </c>
      <c r="Z210" s="99">
        <v>12.665840371595101</v>
      </c>
      <c r="AA210" s="99">
        <v>12.5522430637412</v>
      </c>
      <c r="AB210" s="99">
        <v>12.532092386503299</v>
      </c>
    </row>
    <row r="211" spans="1:28" x14ac:dyDescent="0.35">
      <c r="B211" s="100" t="s">
        <v>731</v>
      </c>
      <c r="C211" s="98">
        <v>11.2014193121434</v>
      </c>
      <c r="D211" s="98">
        <v>11.087426367891499</v>
      </c>
      <c r="E211" s="98">
        <v>11.0985211814737</v>
      </c>
      <c r="F211" s="98">
        <v>11.0074690332663</v>
      </c>
      <c r="G211" s="98">
        <v>11.076669925930601</v>
      </c>
      <c r="H211" s="98">
        <v>11.152444638126299</v>
      </c>
      <c r="I211" s="98">
        <v>11.184517615348</v>
      </c>
      <c r="J211" s="98">
        <v>11.2363966785186</v>
      </c>
      <c r="K211" s="98">
        <v>11.248432072711701</v>
      </c>
      <c r="L211" s="98">
        <v>11.166913705325801</v>
      </c>
      <c r="M211" s="98">
        <v>11.138300506875099</v>
      </c>
      <c r="N211" s="98">
        <v>11.1898255833294</v>
      </c>
      <c r="O211" s="98">
        <v>11.053208177805599</v>
      </c>
      <c r="P211" s="98">
        <v>10.943923532220801</v>
      </c>
      <c r="Q211" s="98">
        <v>10.958273236428299</v>
      </c>
      <c r="R211" s="98">
        <v>10.8964639775905</v>
      </c>
      <c r="S211" s="98">
        <v>10.924561809586701</v>
      </c>
      <c r="T211" s="99">
        <v>11.053792291010399</v>
      </c>
      <c r="U211" s="99">
        <v>10.65942322109</v>
      </c>
      <c r="V211" s="99">
        <v>10.7974553973031</v>
      </c>
      <c r="W211" s="99">
        <v>10.951197936883799</v>
      </c>
      <c r="X211" s="99">
        <v>11.0908073765436</v>
      </c>
      <c r="Y211" s="99">
        <v>11.394901187921301</v>
      </c>
      <c r="Z211" s="99">
        <v>11.6429804928833</v>
      </c>
      <c r="AA211" s="99">
        <v>11.651360544990199</v>
      </c>
      <c r="AB211" s="99">
        <v>11.9090870418944</v>
      </c>
    </row>
    <row r="212" spans="1:28" x14ac:dyDescent="0.35">
      <c r="B212" s="100" t="s">
        <v>732</v>
      </c>
      <c r="C212" s="98">
        <v>2.2368011863789299</v>
      </c>
      <c r="D212" s="98">
        <v>2.27475997545675</v>
      </c>
      <c r="E212" s="98">
        <v>2.3043538232173599</v>
      </c>
      <c r="F212" s="98">
        <v>2.3279000734538502</v>
      </c>
      <c r="G212" s="98">
        <v>2.3578004556584</v>
      </c>
      <c r="H212" s="98">
        <v>2.4534453394088902</v>
      </c>
      <c r="I212" s="98">
        <v>2.4867716059952301</v>
      </c>
      <c r="J212" s="98">
        <v>2.4991020764155101</v>
      </c>
      <c r="K212" s="98">
        <v>2.5040449839888601</v>
      </c>
      <c r="L212" s="98">
        <v>2.4754789574601901</v>
      </c>
      <c r="M212" s="98">
        <v>2.5031256454917998</v>
      </c>
      <c r="N212" s="98">
        <v>2.4868240320094599</v>
      </c>
      <c r="O212" s="98">
        <v>2.4580951989465998</v>
      </c>
      <c r="P212" s="98">
        <v>2.4637389061277499</v>
      </c>
      <c r="Q212" s="98">
        <v>2.4672049212339</v>
      </c>
      <c r="R212" s="98">
        <v>2.4743597202911101</v>
      </c>
      <c r="S212" s="98">
        <v>2.4816705148843399</v>
      </c>
      <c r="T212" s="99">
        <v>2.5947250479995199</v>
      </c>
      <c r="U212" s="99">
        <v>2.50126543222839</v>
      </c>
      <c r="V212" s="99">
        <v>2.5357697718551799</v>
      </c>
      <c r="W212" s="99">
        <v>2.5650657026430501</v>
      </c>
      <c r="X212" s="99">
        <v>2.5762243834713998</v>
      </c>
      <c r="Y212" s="99">
        <v>2.6086564114274799</v>
      </c>
      <c r="Z212" s="99">
        <v>2.5789463842607101</v>
      </c>
      <c r="AA212" s="99">
        <v>2.5069049643077999</v>
      </c>
      <c r="AB212" s="99">
        <v>2.5104694486536498</v>
      </c>
    </row>
    <row r="213" spans="1:28" x14ac:dyDescent="0.35">
      <c r="B213" s="100" t="s">
        <v>733</v>
      </c>
      <c r="C213" s="98">
        <v>7.2188990687198498</v>
      </c>
      <c r="D213" s="98">
        <v>7.25031898595459</v>
      </c>
      <c r="E213" s="98">
        <v>7.1949354614287699</v>
      </c>
      <c r="F213" s="98">
        <v>7.2360059211548098</v>
      </c>
      <c r="G213" s="98">
        <v>7.2310785123767403</v>
      </c>
      <c r="H213" s="98">
        <v>7.2040760672536699</v>
      </c>
      <c r="I213" s="98">
        <v>7.1960165228528297</v>
      </c>
      <c r="J213" s="98">
        <v>7.1769831588006197</v>
      </c>
      <c r="K213" s="98">
        <v>7.1835304513685703</v>
      </c>
      <c r="L213" s="98">
        <v>7.1308716448405498</v>
      </c>
      <c r="M213" s="98">
        <v>7.1024412525654501</v>
      </c>
      <c r="N213" s="98">
        <v>7.1254903909969904</v>
      </c>
      <c r="O213" s="98">
        <v>7.1306628201288902</v>
      </c>
      <c r="P213" s="98">
        <v>7.1910797613508999</v>
      </c>
      <c r="Q213" s="98">
        <v>7.2664538010854098</v>
      </c>
      <c r="R213" s="98">
        <v>7.2639104971381103</v>
      </c>
      <c r="S213" s="98">
        <v>7.3449897647589699</v>
      </c>
      <c r="T213" s="99">
        <v>7.40021929433615</v>
      </c>
      <c r="U213" s="99">
        <v>7.3399123103981099</v>
      </c>
      <c r="V213" s="99">
        <v>7.5034942672755802</v>
      </c>
      <c r="W213" s="99">
        <v>7.5358733191675196</v>
      </c>
      <c r="X213" s="99">
        <v>7.5645074340107001</v>
      </c>
      <c r="Y213" s="99">
        <v>7.5575943914794204</v>
      </c>
      <c r="Z213" s="99">
        <v>7.4469253950120802</v>
      </c>
      <c r="AA213" s="99">
        <v>7.3123740043024696</v>
      </c>
      <c r="AB213" s="99">
        <v>7.2971563674462097</v>
      </c>
    </row>
    <row r="214" spans="1:28" x14ac:dyDescent="0.35">
      <c r="B214" s="100" t="s">
        <v>734</v>
      </c>
      <c r="C214" s="98">
        <v>2.2553336690717298</v>
      </c>
      <c r="D214" s="98">
        <v>2.2406791270887201</v>
      </c>
      <c r="E214" s="98">
        <v>2.22422330481221</v>
      </c>
      <c r="F214" s="98">
        <v>2.1965964884723501</v>
      </c>
      <c r="G214" s="98">
        <v>2.1928512764504502</v>
      </c>
      <c r="H214" s="98">
        <v>2.1688819652147999</v>
      </c>
      <c r="I214" s="98">
        <v>2.1536352349417802</v>
      </c>
      <c r="J214" s="98">
        <v>2.1395669103795898</v>
      </c>
      <c r="K214" s="98">
        <v>2.10472670141078</v>
      </c>
      <c r="L214" s="98">
        <v>2.06981494074937</v>
      </c>
      <c r="M214" s="98">
        <v>2.0550618521908901</v>
      </c>
      <c r="N214" s="98">
        <v>2.0478526928376799</v>
      </c>
      <c r="O214" s="98">
        <v>2.0324761876592801</v>
      </c>
      <c r="P214" s="98">
        <v>2.0036609928849098</v>
      </c>
      <c r="Q214" s="98">
        <v>1.9782872813166501</v>
      </c>
      <c r="R214" s="98">
        <v>1.89053671738287</v>
      </c>
      <c r="S214" s="98">
        <v>1.86149754223244</v>
      </c>
      <c r="T214" s="99">
        <v>1.82160713661881</v>
      </c>
      <c r="U214" s="99">
        <v>1.74995211441406</v>
      </c>
      <c r="V214" s="99">
        <v>1.77535695634306</v>
      </c>
      <c r="W214" s="99">
        <v>1.7349835015528801</v>
      </c>
      <c r="X214" s="99">
        <v>1.7155857557407801</v>
      </c>
      <c r="Y214" s="99">
        <v>1.6719508984034299</v>
      </c>
      <c r="Z214" s="99">
        <v>1.60588612396379</v>
      </c>
      <c r="AA214" s="99">
        <v>1.5883210616349299</v>
      </c>
      <c r="AB214" s="99">
        <v>1.5520277253256201</v>
      </c>
    </row>
    <row r="215" spans="1:28" x14ac:dyDescent="0.35">
      <c r="B215" s="110"/>
      <c r="C215" s="98"/>
      <c r="D215" s="98"/>
      <c r="E215" s="98"/>
      <c r="F215" s="98"/>
      <c r="G215" s="98"/>
      <c r="H215" s="98"/>
      <c r="I215" s="98"/>
      <c r="J215" s="98"/>
      <c r="K215" s="98"/>
      <c r="L215" s="98"/>
      <c r="M215" s="98"/>
      <c r="N215" s="98"/>
      <c r="O215" s="98"/>
      <c r="P215" s="98"/>
      <c r="Q215" s="98"/>
      <c r="R215" s="98"/>
      <c r="S215" s="98"/>
      <c r="T215" s="99"/>
      <c r="U215" s="99"/>
      <c r="V215" s="99"/>
      <c r="W215" s="99"/>
      <c r="X215" s="99"/>
      <c r="Y215" s="99"/>
      <c r="Z215" s="99"/>
      <c r="AA215" s="99"/>
      <c r="AB215" s="99"/>
    </row>
    <row r="216" spans="1:28" x14ac:dyDescent="0.35">
      <c r="B216" s="109" t="s">
        <v>710</v>
      </c>
      <c r="C216" s="98"/>
      <c r="D216" s="98"/>
      <c r="E216" s="98"/>
      <c r="F216" s="98"/>
      <c r="G216" s="98"/>
      <c r="H216" s="98"/>
      <c r="I216" s="98"/>
      <c r="J216" s="98"/>
      <c r="K216" s="98"/>
      <c r="L216" s="98"/>
      <c r="M216" s="98"/>
      <c r="N216" s="98"/>
      <c r="O216" s="98"/>
      <c r="P216" s="98"/>
      <c r="Q216" s="98"/>
      <c r="R216" s="98"/>
      <c r="S216" s="98"/>
      <c r="T216" s="99"/>
      <c r="U216" s="99"/>
      <c r="V216" s="99"/>
      <c r="W216" s="99"/>
      <c r="X216" s="99"/>
      <c r="Y216" s="99"/>
      <c r="Z216" s="99"/>
      <c r="AA216" s="99"/>
      <c r="AB216" s="99"/>
    </row>
    <row r="217" spans="1:28" ht="15.5" x14ac:dyDescent="0.35">
      <c r="B217" s="100" t="s">
        <v>711</v>
      </c>
      <c r="C217" s="102">
        <v>509.94619999999901</v>
      </c>
      <c r="D217" s="102">
        <v>525.60529999999903</v>
      </c>
      <c r="E217" s="102">
        <v>537.38490000000002</v>
      </c>
      <c r="F217" s="102">
        <v>546.29759999999897</v>
      </c>
      <c r="G217" s="102">
        <v>552.54499999999905</v>
      </c>
      <c r="H217" s="102">
        <v>558.71669999999904</v>
      </c>
      <c r="I217" s="102">
        <v>564.70159999999896</v>
      </c>
      <c r="J217" s="102">
        <v>573.10050000000001</v>
      </c>
      <c r="K217" s="102">
        <v>581.90390000000002</v>
      </c>
      <c r="L217" s="102">
        <v>591.52649999999903</v>
      </c>
      <c r="M217" s="102">
        <v>601.11450000000002</v>
      </c>
      <c r="N217" s="102">
        <v>610.23860000000002</v>
      </c>
      <c r="O217" s="102">
        <v>620.83420000000001</v>
      </c>
      <c r="P217" s="102">
        <v>631.1567</v>
      </c>
      <c r="Q217" s="102">
        <v>642.56539999999904</v>
      </c>
      <c r="R217" s="102">
        <v>654.20579999999904</v>
      </c>
      <c r="S217" s="102">
        <v>667.31549999999902</v>
      </c>
      <c r="T217" s="103">
        <v>679.6644</v>
      </c>
      <c r="U217" s="103">
        <v>693.16559999999902</v>
      </c>
      <c r="V217" s="103">
        <v>703.80419999999901</v>
      </c>
      <c r="W217" s="103">
        <v>713.91419999999903</v>
      </c>
      <c r="X217" s="103">
        <v>721.64099999999905</v>
      </c>
      <c r="Y217" s="103">
        <v>732.08269999999902</v>
      </c>
      <c r="Z217" s="103">
        <v>739.03079999999898</v>
      </c>
      <c r="AA217" s="103">
        <v>743.27449999999897</v>
      </c>
      <c r="AB217" s="103">
        <v>751.45929999999896</v>
      </c>
    </row>
    <row r="218" spans="1:28" x14ac:dyDescent="0.35">
      <c r="B218" s="100"/>
      <c r="C218" s="102"/>
      <c r="D218" s="102"/>
      <c r="E218" s="102"/>
      <c r="F218" s="102"/>
      <c r="G218" s="102"/>
      <c r="H218" s="102"/>
      <c r="I218" s="102"/>
      <c r="J218" s="102"/>
      <c r="K218" s="102"/>
      <c r="L218" s="102"/>
      <c r="M218" s="102"/>
      <c r="N218" s="102"/>
      <c r="O218" s="102"/>
      <c r="P218" s="102"/>
      <c r="Q218" s="102"/>
      <c r="R218" s="102"/>
      <c r="S218" s="102"/>
      <c r="T218" s="103"/>
      <c r="U218" s="103"/>
      <c r="V218" s="103"/>
      <c r="W218" s="103"/>
      <c r="X218" s="103"/>
      <c r="Y218" s="103"/>
      <c r="Z218" s="103"/>
      <c r="AA218" s="103"/>
      <c r="AB218" s="103"/>
    </row>
    <row r="219" spans="1:28" ht="15.5" x14ac:dyDescent="0.35">
      <c r="B219" s="109" t="s">
        <v>712</v>
      </c>
      <c r="C219" s="104">
        <v>0.118511115378162</v>
      </c>
      <c r="D219" s="104">
        <v>0.12545119535537599</v>
      </c>
      <c r="E219" s="104">
        <v>0.12982485996628501</v>
      </c>
      <c r="F219" s="104">
        <v>0.12675962852216699</v>
      </c>
      <c r="G219" s="104">
        <v>0.126416397324422</v>
      </c>
      <c r="H219" s="104">
        <v>0.12304014673682501</v>
      </c>
      <c r="I219" s="104">
        <v>0.12067768578037399</v>
      </c>
      <c r="J219" s="104">
        <v>0.117145098992759</v>
      </c>
      <c r="K219" s="104">
        <v>0.11188028184271399</v>
      </c>
      <c r="L219" s="104">
        <v>0.10693002973888199</v>
      </c>
      <c r="M219" s="104">
        <v>0.106683777219022</v>
      </c>
      <c r="N219" s="104">
        <v>9.99507997654E-2</v>
      </c>
      <c r="O219" s="104">
        <v>0.10388823537436601</v>
      </c>
      <c r="P219" s="104">
        <v>0.107980195117111</v>
      </c>
      <c r="Q219" s="104">
        <v>0.104852045746277</v>
      </c>
      <c r="R219" s="104">
        <v>9.2339927931344004E-2</v>
      </c>
      <c r="S219" s="104">
        <v>8.9710227281212002E-2</v>
      </c>
      <c r="T219" s="105">
        <v>9.1152187686994998E-2</v>
      </c>
      <c r="U219" s="105">
        <v>9.2972744778687999E-2</v>
      </c>
      <c r="V219" s="105">
        <v>9.0259300749311003E-2</v>
      </c>
      <c r="W219" s="105">
        <v>8.4439342318852001E-2</v>
      </c>
      <c r="X219" s="105">
        <v>8.8192507535251E-2</v>
      </c>
      <c r="Y219" s="105">
        <v>8.6635709864103003E-2</v>
      </c>
      <c r="Z219" s="105">
        <v>8.6691346528468993E-2</v>
      </c>
      <c r="AA219" s="105">
        <v>8.5600176695642002E-2</v>
      </c>
      <c r="AB219" s="105">
        <v>7.7358978965462996E-2</v>
      </c>
    </row>
    <row r="220" spans="1:28" x14ac:dyDescent="0.35">
      <c r="B220" s="107"/>
      <c r="C220" s="98"/>
      <c r="D220" s="98"/>
      <c r="E220" s="98"/>
      <c r="F220" s="98"/>
      <c r="G220" s="98"/>
      <c r="H220" s="98"/>
      <c r="I220" s="98"/>
      <c r="J220" s="98"/>
      <c r="K220" s="98"/>
      <c r="L220" s="98"/>
      <c r="M220" s="98"/>
      <c r="N220" s="98"/>
      <c r="O220" s="98"/>
      <c r="P220" s="98"/>
      <c r="Q220" s="98"/>
      <c r="R220" s="98"/>
      <c r="S220" s="98"/>
      <c r="T220" s="99"/>
      <c r="U220" s="99"/>
      <c r="V220" s="99"/>
      <c r="W220" s="99"/>
      <c r="X220" s="99"/>
      <c r="Y220" s="99"/>
      <c r="Z220" s="99"/>
      <c r="AA220" s="99"/>
      <c r="AB220" s="99"/>
    </row>
    <row r="221" spans="1:28" x14ac:dyDescent="0.35">
      <c r="C221" s="98"/>
      <c r="D221" s="98"/>
      <c r="E221" s="98"/>
      <c r="F221" s="98"/>
      <c r="G221" s="98"/>
      <c r="H221" s="98"/>
      <c r="I221" s="98"/>
      <c r="J221" s="98"/>
      <c r="K221" s="98"/>
      <c r="L221" s="98"/>
      <c r="M221" s="98"/>
      <c r="N221" s="98"/>
      <c r="O221" s="98"/>
      <c r="P221" s="98"/>
      <c r="Q221" s="98"/>
      <c r="R221" s="98"/>
      <c r="S221" s="98"/>
      <c r="T221" s="99"/>
      <c r="U221" s="99"/>
      <c r="V221" s="99"/>
      <c r="W221" s="99"/>
      <c r="X221" s="99"/>
      <c r="Y221" s="99"/>
      <c r="Z221" s="99"/>
      <c r="AA221" s="99"/>
      <c r="AB221" s="99"/>
    </row>
    <row r="222" spans="1:28" ht="30" x14ac:dyDescent="0.4">
      <c r="A222" s="87"/>
      <c r="B222" s="111" t="s">
        <v>735</v>
      </c>
      <c r="C222" s="95">
        <v>3.3991685667797902</v>
      </c>
      <c r="D222" s="95">
        <v>3.5816783154734599</v>
      </c>
      <c r="E222" s="95">
        <v>3.9520308031385398</v>
      </c>
      <c r="F222" s="95">
        <v>3.4730426039793598</v>
      </c>
      <c r="G222" s="95">
        <v>3.4304449174799498</v>
      </c>
      <c r="H222" s="95">
        <v>3.4726047197171801</v>
      </c>
      <c r="I222" s="95">
        <v>3.31319115307087</v>
      </c>
      <c r="J222" s="95">
        <v>3.6223938112240899</v>
      </c>
      <c r="K222" s="95">
        <v>3.9657907494955502</v>
      </c>
      <c r="L222" s="95">
        <v>3.5259142771802501</v>
      </c>
      <c r="M222" s="95">
        <v>3.6802840476055598</v>
      </c>
      <c r="N222" s="95">
        <v>3.7688091947076399</v>
      </c>
      <c r="O222" s="95">
        <v>3.88435343304675</v>
      </c>
      <c r="P222" s="95">
        <v>4.2733490142198303</v>
      </c>
      <c r="Q222" s="95">
        <v>3.98485951668418</v>
      </c>
      <c r="R222" s="95">
        <v>3.3791628104537899</v>
      </c>
      <c r="S222" s="95">
        <v>3.2557386208848502</v>
      </c>
      <c r="T222" s="96">
        <v>3.3769120895947502</v>
      </c>
      <c r="U222" s="96">
        <v>3.3197527324482201</v>
      </c>
      <c r="V222" s="96">
        <v>2.9982640093351098</v>
      </c>
      <c r="W222" s="96">
        <v>2.9407379232101398</v>
      </c>
      <c r="X222" s="96">
        <v>2.7093522811450601</v>
      </c>
      <c r="Y222" s="96">
        <v>2.51415889742721</v>
      </c>
      <c r="Z222" s="96">
        <v>2.5578780780338</v>
      </c>
      <c r="AA222" s="96">
        <v>2.3598878889080401</v>
      </c>
      <c r="AB222" s="96">
        <v>2.1243857523982701</v>
      </c>
    </row>
    <row r="223" spans="1:28" ht="15" x14ac:dyDescent="0.4">
      <c r="B223" s="97" t="s">
        <v>736</v>
      </c>
      <c r="C223" s="98"/>
      <c r="D223" s="98"/>
      <c r="E223" s="98"/>
      <c r="F223" s="98"/>
      <c r="G223" s="98"/>
      <c r="H223" s="98"/>
      <c r="I223" s="98"/>
      <c r="J223" s="98"/>
      <c r="K223" s="98"/>
      <c r="L223" s="98"/>
      <c r="M223" s="98"/>
      <c r="N223" s="98"/>
      <c r="O223" s="98"/>
      <c r="P223" s="98"/>
      <c r="Q223" s="98"/>
      <c r="R223" s="98"/>
      <c r="S223" s="98"/>
      <c r="T223" s="99"/>
      <c r="U223" s="99"/>
      <c r="V223" s="99"/>
      <c r="W223" s="99"/>
      <c r="X223" s="99"/>
      <c r="Y223" s="99"/>
      <c r="Z223" s="99"/>
      <c r="AA223" s="99"/>
      <c r="AB223" s="99"/>
    </row>
    <row r="224" spans="1:28" x14ac:dyDescent="0.35">
      <c r="B224" s="100" t="s">
        <v>725</v>
      </c>
      <c r="C224" s="98">
        <v>0.245169321132401</v>
      </c>
      <c r="D224" s="98">
        <v>0.25465616344606601</v>
      </c>
      <c r="E224" s="98">
        <v>0.27782747854314799</v>
      </c>
      <c r="F224" s="98">
        <v>0.24210759026644799</v>
      </c>
      <c r="G224" s="98">
        <v>0.23758362402520899</v>
      </c>
      <c r="H224" s="98">
        <v>0.23826588013001601</v>
      </c>
      <c r="I224" s="98">
        <v>0.22553174789864999</v>
      </c>
      <c r="J224" s="98">
        <v>0.24302265446791299</v>
      </c>
      <c r="K224" s="98">
        <v>0.26278000393252599</v>
      </c>
      <c r="L224" s="98">
        <v>0.232201505072512</v>
      </c>
      <c r="M224" s="98">
        <v>0.24099642452895301</v>
      </c>
      <c r="N224" s="98">
        <v>0.24612359248705201</v>
      </c>
      <c r="O224" s="98">
        <v>0.24965121302327301</v>
      </c>
      <c r="P224" s="98">
        <v>0.27370954082683002</v>
      </c>
      <c r="Q224" s="98">
        <v>0.25299530726394698</v>
      </c>
      <c r="R224" s="98">
        <v>0.20888250245368301</v>
      </c>
      <c r="S224" s="98">
        <v>0.200487859574011</v>
      </c>
      <c r="T224" s="99">
        <v>0.20634311798268801</v>
      </c>
      <c r="U224" s="99">
        <v>0.19907893085766101</v>
      </c>
      <c r="V224" s="99">
        <v>0.182027775872834</v>
      </c>
      <c r="W224" s="99">
        <v>0.175657802494185</v>
      </c>
      <c r="X224" s="99">
        <v>0.160508075665203</v>
      </c>
      <c r="Y224" s="99">
        <v>0.146968271834029</v>
      </c>
      <c r="Z224" s="99">
        <v>0.14562923627986599</v>
      </c>
      <c r="AA224" s="99">
        <v>0.13293220669129899</v>
      </c>
      <c r="AB224" s="99">
        <v>0.118856619450887</v>
      </c>
    </row>
    <row r="225" spans="2:28" x14ac:dyDescent="0.35">
      <c r="B225" s="100" t="s">
        <v>726</v>
      </c>
      <c r="C225" s="98">
        <v>0.56523128285105995</v>
      </c>
      <c r="D225" s="98">
        <v>0.59057206649350003</v>
      </c>
      <c r="E225" s="98">
        <v>0.64810739088467595</v>
      </c>
      <c r="F225" s="98">
        <v>0.56936029134060195</v>
      </c>
      <c r="G225" s="98">
        <v>0.56029738935741502</v>
      </c>
      <c r="H225" s="98">
        <v>0.56318349063069195</v>
      </c>
      <c r="I225" s="98">
        <v>0.53580487581041603</v>
      </c>
      <c r="J225" s="98">
        <v>0.58480969554444895</v>
      </c>
      <c r="K225" s="98">
        <v>0.64298493017534797</v>
      </c>
      <c r="L225" s="98">
        <v>0.57570516305225095</v>
      </c>
      <c r="M225" s="98">
        <v>0.60069064643352099</v>
      </c>
      <c r="N225" s="98">
        <v>0.611842703184029</v>
      </c>
      <c r="O225" s="98">
        <v>0.63724425321359701</v>
      </c>
      <c r="P225" s="98">
        <v>0.70355662847754197</v>
      </c>
      <c r="Q225" s="98">
        <v>0.66323510307019795</v>
      </c>
      <c r="R225" s="98">
        <v>0.56251824206351397</v>
      </c>
      <c r="S225" s="98">
        <v>0.54582673066656495</v>
      </c>
      <c r="T225" s="99">
        <v>0.56666385195656299</v>
      </c>
      <c r="U225" s="99">
        <v>0.56679774944662098</v>
      </c>
      <c r="V225" s="99">
        <v>0.50801731076110102</v>
      </c>
      <c r="W225" s="99">
        <v>0.49294063716914899</v>
      </c>
      <c r="X225" s="99">
        <v>0.45163591817947302</v>
      </c>
      <c r="Y225" s="99">
        <v>0.41571205391198002</v>
      </c>
      <c r="Z225" s="99">
        <v>0.41415283884910797</v>
      </c>
      <c r="AA225" s="99">
        <v>0.37795442532319401</v>
      </c>
      <c r="AB225" s="99">
        <v>0.33780600563214802</v>
      </c>
    </row>
    <row r="226" spans="2:28" x14ac:dyDescent="0.35">
      <c r="B226" s="100" t="s">
        <v>727</v>
      </c>
      <c r="C226" s="98">
        <v>0.23523244518324399</v>
      </c>
      <c r="D226" s="98">
        <v>0.24153977484629699</v>
      </c>
      <c r="E226" s="98">
        <v>0.26144610361292597</v>
      </c>
      <c r="F226" s="98">
        <v>0.22596622559554599</v>
      </c>
      <c r="G226" s="98">
        <v>0.219902005071408</v>
      </c>
      <c r="H226" s="98">
        <v>0.22046502172492599</v>
      </c>
      <c r="I226" s="98">
        <v>0.20807911527304501</v>
      </c>
      <c r="J226" s="98">
        <v>0.22307973364997999</v>
      </c>
      <c r="K226" s="98">
        <v>0.23919268755123299</v>
      </c>
      <c r="L226" s="98">
        <v>0.20975662489882299</v>
      </c>
      <c r="M226" s="98">
        <v>0.21576148664752701</v>
      </c>
      <c r="N226" s="98">
        <v>0.21786866244360101</v>
      </c>
      <c r="O226" s="98">
        <v>0.220524580205092</v>
      </c>
      <c r="P226" s="98">
        <v>0.23810295940175499</v>
      </c>
      <c r="Q226" s="98">
        <v>0.21607517515168001</v>
      </c>
      <c r="R226" s="98">
        <v>0.17858507293696199</v>
      </c>
      <c r="S226" s="98">
        <v>0.16924902481169701</v>
      </c>
      <c r="T226" s="99">
        <v>0.171202851357911</v>
      </c>
      <c r="U226" s="99">
        <v>0.162905426469001</v>
      </c>
      <c r="V226" s="99">
        <v>0.14902233622927</v>
      </c>
      <c r="W226" s="99">
        <v>0.147051231276047</v>
      </c>
      <c r="X226" s="99">
        <v>0.133731384486618</v>
      </c>
      <c r="Y226" s="99">
        <v>0.121002959693468</v>
      </c>
      <c r="Z226" s="99">
        <v>0.11932605486782499</v>
      </c>
      <c r="AA226" s="99">
        <v>0.10941690281953501</v>
      </c>
      <c r="AB226" s="99">
        <v>9.7634038161326001E-2</v>
      </c>
    </row>
    <row r="227" spans="2:28" x14ac:dyDescent="0.35">
      <c r="B227" s="100" t="s">
        <v>728</v>
      </c>
      <c r="C227" s="98">
        <v>6.3426805943576997E-2</v>
      </c>
      <c r="D227" s="98">
        <v>6.8705173031788996E-2</v>
      </c>
      <c r="E227" s="98">
        <v>7.7153913644816996E-2</v>
      </c>
      <c r="F227" s="98">
        <v>6.8410740571529002E-2</v>
      </c>
      <c r="G227" s="98">
        <v>6.7931367703781997E-2</v>
      </c>
      <c r="H227" s="98">
        <v>6.9066399447975005E-2</v>
      </c>
      <c r="I227" s="98">
        <v>6.5883798194717E-2</v>
      </c>
      <c r="J227" s="98">
        <v>7.2711930012150996E-2</v>
      </c>
      <c r="K227" s="98">
        <v>8.0370951719596004E-2</v>
      </c>
      <c r="L227" s="98">
        <v>7.1714552143719995E-2</v>
      </c>
      <c r="M227" s="98">
        <v>7.6208457955011993E-2</v>
      </c>
      <c r="N227" s="98">
        <v>7.6898168535934994E-2</v>
      </c>
      <c r="O227" s="98">
        <v>8.1029160953495993E-2</v>
      </c>
      <c r="P227" s="98">
        <v>8.9463850804779005E-2</v>
      </c>
      <c r="Q227" s="98">
        <v>8.3118164628051994E-2</v>
      </c>
      <c r="R227" s="98">
        <v>6.8553767165440996E-2</v>
      </c>
      <c r="S227" s="98">
        <v>6.6614083919894998E-2</v>
      </c>
      <c r="T227" s="99">
        <v>7.1176723224970997E-2</v>
      </c>
      <c r="U227" s="99">
        <v>6.8166788486884997E-2</v>
      </c>
      <c r="V227" s="99">
        <v>6.3426462189661997E-2</v>
      </c>
      <c r="W227" s="99">
        <v>6.2115074495174998E-2</v>
      </c>
      <c r="X227" s="99">
        <v>5.7172453243296999E-2</v>
      </c>
      <c r="Y227" s="99">
        <v>5.3757696726508999E-2</v>
      </c>
      <c r="Z227" s="99">
        <v>5.3590065108813E-2</v>
      </c>
      <c r="AA227" s="99">
        <v>4.7952542000069001E-2</v>
      </c>
      <c r="AB227" s="99">
        <v>4.3266854521208001E-2</v>
      </c>
    </row>
    <row r="228" spans="2:28" ht="15.5" x14ac:dyDescent="0.35">
      <c r="B228" s="100" t="s">
        <v>729</v>
      </c>
      <c r="C228" s="98">
        <v>1.0712658063705101</v>
      </c>
      <c r="D228" s="98">
        <v>1.1422584186506599</v>
      </c>
      <c r="E228" s="98">
        <v>1.27321016361989</v>
      </c>
      <c r="F228" s="98">
        <v>1.1281992469295601</v>
      </c>
      <c r="G228" s="98">
        <v>1.11778320569872</v>
      </c>
      <c r="H228" s="98">
        <v>1.13419945281849</v>
      </c>
      <c r="I228" s="98">
        <v>1.08442486259106</v>
      </c>
      <c r="J228" s="98">
        <v>1.1927833252420099</v>
      </c>
      <c r="K228" s="98">
        <v>1.3136843134449401</v>
      </c>
      <c r="L228" s="98">
        <v>1.17807924501443</v>
      </c>
      <c r="M228" s="98">
        <v>1.2328163421256599</v>
      </c>
      <c r="N228" s="98">
        <v>1.26508770829029</v>
      </c>
      <c r="O228" s="98">
        <v>1.3138081610257999</v>
      </c>
      <c r="P228" s="98">
        <v>1.44946631580449</v>
      </c>
      <c r="Q228" s="98">
        <v>1.34894553570687</v>
      </c>
      <c r="R228" s="98">
        <v>1.1680948273776099</v>
      </c>
      <c r="S228" s="98">
        <v>1.1240812079995599</v>
      </c>
      <c r="T228" s="99">
        <v>1.16029683619903</v>
      </c>
      <c r="U228" s="99">
        <v>1.1755739780073</v>
      </c>
      <c r="V228" s="99">
        <v>1.0432958325759101</v>
      </c>
      <c r="W228" s="99">
        <v>1.02022205081966</v>
      </c>
      <c r="X228" s="99">
        <v>0.93796779053014401</v>
      </c>
      <c r="Y228" s="99">
        <v>0.86869591654362699</v>
      </c>
      <c r="Z228" s="99">
        <v>0.90586369751033402</v>
      </c>
      <c r="AA228" s="99">
        <v>0.85124733030335498</v>
      </c>
      <c r="AB228" s="99">
        <v>0.76627443978187604</v>
      </c>
    </row>
    <row r="229" spans="2:28" x14ac:dyDescent="0.35">
      <c r="B229" s="100" t="s">
        <v>730</v>
      </c>
      <c r="C229" s="98">
        <v>0.44000999701209498</v>
      </c>
      <c r="D229" s="98">
        <v>0.46541916693541802</v>
      </c>
      <c r="E229" s="98">
        <v>0.512351948303162</v>
      </c>
      <c r="F229" s="98">
        <v>0.44825715845104802</v>
      </c>
      <c r="G229" s="98">
        <v>0.442802498760139</v>
      </c>
      <c r="H229" s="98">
        <v>0.449459914433049</v>
      </c>
      <c r="I229" s="98">
        <v>0.43073897342850997</v>
      </c>
      <c r="J229" s="98">
        <v>0.47095048234251102</v>
      </c>
      <c r="K229" s="98">
        <v>0.51303055677649501</v>
      </c>
      <c r="L229" s="98">
        <v>0.45302979443242702</v>
      </c>
      <c r="M229" s="98">
        <v>0.474745333440103</v>
      </c>
      <c r="N229" s="98">
        <v>0.48981573393025502</v>
      </c>
      <c r="O229" s="98">
        <v>0.50134058343739396</v>
      </c>
      <c r="P229" s="98">
        <v>0.55317014488413196</v>
      </c>
      <c r="Q229" s="98">
        <v>0.51711384202255395</v>
      </c>
      <c r="R229" s="98">
        <v>0.43136282083070099</v>
      </c>
      <c r="S229" s="98">
        <v>0.41326866763918602</v>
      </c>
      <c r="T229" s="99">
        <v>0.42891730517375898</v>
      </c>
      <c r="U229" s="99">
        <v>0.40856651538467298</v>
      </c>
      <c r="V229" s="99">
        <v>0.374504543458344</v>
      </c>
      <c r="W229" s="99">
        <v>0.37264163397385403</v>
      </c>
      <c r="X229" s="99">
        <v>0.346618205756621</v>
      </c>
      <c r="Y229" s="99">
        <v>0.32390487527956202</v>
      </c>
      <c r="Z229" s="99">
        <v>0.32397675426378603</v>
      </c>
      <c r="AA229" s="99">
        <v>0.29621886384752999</v>
      </c>
      <c r="AB229" s="99">
        <v>0.266229985136265</v>
      </c>
    </row>
    <row r="230" spans="2:28" x14ac:dyDescent="0.35">
      <c r="B230" s="100" t="s">
        <v>731</v>
      </c>
      <c r="C230" s="98">
        <v>0.38075512429158198</v>
      </c>
      <c r="D230" s="98">
        <v>0.39711594596285998</v>
      </c>
      <c r="E230" s="98">
        <v>0.43861697578470099</v>
      </c>
      <c r="F230" s="98">
        <v>0.38229408914517499</v>
      </c>
      <c r="G230" s="98">
        <v>0.37997906050011998</v>
      </c>
      <c r="H230" s="98">
        <v>0.38728031886742098</v>
      </c>
      <c r="I230" s="98">
        <v>0.37056444814536499</v>
      </c>
      <c r="J230" s="98">
        <v>0.40702653788725002</v>
      </c>
      <c r="K230" s="98">
        <v>0.44608927860289199</v>
      </c>
      <c r="L230" s="98">
        <v>0.393735804656482</v>
      </c>
      <c r="M230" s="98">
        <v>0.40992109672889399</v>
      </c>
      <c r="N230" s="98">
        <v>0.42172317545626697</v>
      </c>
      <c r="O230" s="98">
        <v>0.429345671316398</v>
      </c>
      <c r="P230" s="98">
        <v>0.46767204838113402</v>
      </c>
      <c r="Q230" s="98">
        <v>0.43667179392607203</v>
      </c>
      <c r="R230" s="98">
        <v>0.36820925838523499</v>
      </c>
      <c r="S230" s="98">
        <v>0.35567517799715398</v>
      </c>
      <c r="T230" s="99">
        <v>0.37327684823382401</v>
      </c>
      <c r="U230" s="99">
        <v>0.353866493645356</v>
      </c>
      <c r="V230" s="99">
        <v>0.32373621910135297</v>
      </c>
      <c r="W230" s="99">
        <v>0.32204603077575</v>
      </c>
      <c r="X230" s="99">
        <v>0.30048904265379001</v>
      </c>
      <c r="Y230" s="99">
        <v>0.28648592206916201</v>
      </c>
      <c r="Z230" s="99">
        <v>0.29781324565721501</v>
      </c>
      <c r="AA230" s="99">
        <v>0.27495904639423402</v>
      </c>
      <c r="AB230" s="99">
        <v>0.252994948358716</v>
      </c>
    </row>
    <row r="231" spans="2:28" x14ac:dyDescent="0.35">
      <c r="B231" s="100" t="s">
        <v>732</v>
      </c>
      <c r="C231" s="98">
        <v>7.6032642828749997E-2</v>
      </c>
      <c r="D231" s="98">
        <v>8.1474584770003994E-2</v>
      </c>
      <c r="E231" s="98">
        <v>9.1068772906851003E-2</v>
      </c>
      <c r="F231" s="98">
        <v>8.0848961329119007E-2</v>
      </c>
      <c r="G231" s="98">
        <v>8.0883045895453004E-2</v>
      </c>
      <c r="H231" s="98">
        <v>8.5198458651994005E-2</v>
      </c>
      <c r="I231" s="98">
        <v>8.2391496846913007E-2</v>
      </c>
      <c r="J231" s="98">
        <v>9.0527318952247998E-2</v>
      </c>
      <c r="K231" s="98">
        <v>9.9305184338237998E-2</v>
      </c>
      <c r="L231" s="98">
        <v>8.7283265989682002E-2</v>
      </c>
      <c r="M231" s="98">
        <v>9.2122133822559002E-2</v>
      </c>
      <c r="N231" s="98">
        <v>9.3723652774571994E-2</v>
      </c>
      <c r="O231" s="98">
        <v>9.5481105247839995E-2</v>
      </c>
      <c r="P231" s="98">
        <v>0.105284162257961</v>
      </c>
      <c r="Q231" s="98">
        <v>9.8314650099890002E-2</v>
      </c>
      <c r="R231" s="98">
        <v>8.3612643464926001E-2</v>
      </c>
      <c r="S231" s="98">
        <v>8.0796705396201998E-2</v>
      </c>
      <c r="T231" s="99">
        <v>8.7621583837639003E-2</v>
      </c>
      <c r="U231" s="99">
        <v>8.3035827532184997E-2</v>
      </c>
      <c r="V231" s="99">
        <v>7.6029072429132996E-2</v>
      </c>
      <c r="W231" s="99">
        <v>7.5431859872880994E-2</v>
      </c>
      <c r="X231" s="99">
        <v>6.9798994100998005E-2</v>
      </c>
      <c r="Y231" s="99">
        <v>6.5585767271209003E-2</v>
      </c>
      <c r="Z231" s="99">
        <v>6.5966304207249998E-2</v>
      </c>
      <c r="AA231" s="99">
        <v>5.9160146639133999E-2</v>
      </c>
      <c r="AB231" s="99">
        <v>5.3332055285510001E-2</v>
      </c>
    </row>
    <row r="232" spans="2:28" x14ac:dyDescent="0.35">
      <c r="B232" s="100" t="s">
        <v>733</v>
      </c>
      <c r="C232" s="98">
        <v>0.24538254801148501</v>
      </c>
      <c r="D232" s="98">
        <v>0.259683102922591</v>
      </c>
      <c r="E232" s="98">
        <v>0.28434606570160398</v>
      </c>
      <c r="F232" s="98">
        <v>0.25130956846817598</v>
      </c>
      <c r="G232" s="98">
        <v>0.24805816530681299</v>
      </c>
      <c r="H232" s="98">
        <v>0.25016908552346701</v>
      </c>
      <c r="I232" s="98">
        <v>0.23841778280867801</v>
      </c>
      <c r="J232" s="98">
        <v>0.25997859377699001</v>
      </c>
      <c r="K232" s="98">
        <v>0.28488378612757098</v>
      </c>
      <c r="L232" s="98">
        <v>0.251428421412832</v>
      </c>
      <c r="M232" s="98">
        <v>0.261390012408723</v>
      </c>
      <c r="N232" s="98">
        <v>0.26854613702390401</v>
      </c>
      <c r="O232" s="98">
        <v>0.27698014605266602</v>
      </c>
      <c r="P232" s="98">
        <v>0.30729993609345102</v>
      </c>
      <c r="Q232" s="98">
        <v>0.28955797581801201</v>
      </c>
      <c r="R232" s="98">
        <v>0.24545936210394101</v>
      </c>
      <c r="S232" s="98">
        <v>0.23913366847129799</v>
      </c>
      <c r="T232" s="99">
        <v>0.24989890000696099</v>
      </c>
      <c r="U232" s="99">
        <v>0.24366693948374499</v>
      </c>
      <c r="V232" s="99">
        <v>0.224974568058248</v>
      </c>
      <c r="W232" s="99">
        <v>0.22161028454183401</v>
      </c>
      <c r="X232" s="99">
        <v>0.204949154720757</v>
      </c>
      <c r="Y232" s="99">
        <v>0.19000993182483999</v>
      </c>
      <c r="Z232" s="99">
        <v>0.19048327216654601</v>
      </c>
      <c r="AA232" s="99">
        <v>0.172563828519194</v>
      </c>
      <c r="AB232" s="99">
        <v>0.15501975020025099</v>
      </c>
    </row>
    <row r="233" spans="2:28" x14ac:dyDescent="0.35">
      <c r="B233" s="100" t="s">
        <v>734</v>
      </c>
      <c r="C233" s="98">
        <v>7.6662593155087999E-2</v>
      </c>
      <c r="D233" s="98">
        <v>8.0253918414276995E-2</v>
      </c>
      <c r="E233" s="98">
        <v>8.7901990136765001E-2</v>
      </c>
      <c r="F233" s="98">
        <v>7.6288731882159996E-2</v>
      </c>
      <c r="G233" s="98">
        <v>7.5224555160888995E-2</v>
      </c>
      <c r="H233" s="98">
        <v>7.5316697489144005E-2</v>
      </c>
      <c r="I233" s="98">
        <v>7.1354052073508006E-2</v>
      </c>
      <c r="J233" s="98">
        <v>7.7503539348589001E-2</v>
      </c>
      <c r="K233" s="98">
        <v>8.3469056826712004E-2</v>
      </c>
      <c r="L233" s="98">
        <v>7.2979900507091994E-2</v>
      </c>
      <c r="M233" s="98">
        <v>7.5632113514608995E-2</v>
      </c>
      <c r="N233" s="98">
        <v>7.7179660581735005E-2</v>
      </c>
      <c r="O233" s="98">
        <v>7.8948558571201005E-2</v>
      </c>
      <c r="P233" s="98">
        <v>8.5623427287755002E-2</v>
      </c>
      <c r="Q233" s="98">
        <v>7.8831968996898996E-2</v>
      </c>
      <c r="R233" s="98">
        <v>6.3884313671775994E-2</v>
      </c>
      <c r="S233" s="98">
        <v>6.0605494409283998E-2</v>
      </c>
      <c r="T233" s="99">
        <v>6.1514071621402003E-2</v>
      </c>
      <c r="U233" s="99">
        <v>5.8094083134795999E-2</v>
      </c>
      <c r="V233" s="99">
        <v>5.3229888659261003E-2</v>
      </c>
      <c r="W233" s="99">
        <v>5.1021317791605E-2</v>
      </c>
      <c r="X233" s="99">
        <v>4.6481261808162998E-2</v>
      </c>
      <c r="Y233" s="99">
        <v>4.2035502272824002E-2</v>
      </c>
      <c r="Z233" s="99">
        <v>4.1076609123057002E-2</v>
      </c>
      <c r="AA233" s="99">
        <v>3.7482596370498E-2</v>
      </c>
      <c r="AB233" s="99">
        <v>3.2971055870089E-2</v>
      </c>
    </row>
    <row r="234" spans="2:28" x14ac:dyDescent="0.35">
      <c r="C234" s="98"/>
      <c r="D234" s="98"/>
      <c r="E234" s="98"/>
      <c r="F234" s="98"/>
      <c r="G234" s="98"/>
      <c r="H234" s="98"/>
      <c r="I234" s="98"/>
      <c r="J234" s="98"/>
      <c r="K234" s="98"/>
      <c r="L234" s="98"/>
      <c r="M234" s="98"/>
      <c r="N234" s="98"/>
      <c r="O234" s="98"/>
      <c r="P234" s="98"/>
      <c r="Q234" s="98"/>
      <c r="R234" s="98"/>
      <c r="S234" s="98"/>
      <c r="T234" s="99"/>
      <c r="U234" s="99"/>
      <c r="V234" s="99"/>
      <c r="W234" s="99"/>
      <c r="X234" s="99"/>
      <c r="Y234" s="99"/>
      <c r="Z234" s="99"/>
      <c r="AA234" s="99"/>
      <c r="AB234" s="99"/>
    </row>
    <row r="235" spans="2:28" x14ac:dyDescent="0.35">
      <c r="B235" s="97" t="s">
        <v>709</v>
      </c>
      <c r="C235" s="98"/>
      <c r="D235" s="98"/>
      <c r="E235" s="98"/>
      <c r="F235" s="98"/>
      <c r="G235" s="98"/>
      <c r="H235" s="98"/>
      <c r="I235" s="98"/>
      <c r="J235" s="98"/>
      <c r="K235" s="98"/>
      <c r="L235" s="98"/>
      <c r="M235" s="98"/>
      <c r="N235" s="98"/>
      <c r="O235" s="98"/>
      <c r="P235" s="98"/>
      <c r="Q235" s="98"/>
      <c r="R235" s="98"/>
      <c r="S235" s="98"/>
      <c r="T235" s="99"/>
      <c r="U235" s="99"/>
      <c r="V235" s="99"/>
      <c r="W235" s="99"/>
      <c r="X235" s="99"/>
      <c r="Y235" s="99"/>
      <c r="Z235" s="99"/>
      <c r="AA235" s="99"/>
      <c r="AB235" s="99"/>
    </row>
    <row r="236" spans="2:28" x14ac:dyDescent="0.35">
      <c r="B236" s="100" t="s">
        <v>725</v>
      </c>
      <c r="C236" s="98">
        <v>7.2126261559503204</v>
      </c>
      <c r="D236" s="98">
        <v>7.1099674793771399</v>
      </c>
      <c r="E236" s="98">
        <v>7.0299927399985904</v>
      </c>
      <c r="F236" s="98">
        <v>6.9710515497000802</v>
      </c>
      <c r="G236" s="98">
        <v>6.9257379068992799</v>
      </c>
      <c r="H236" s="98">
        <v>6.8613015117200096</v>
      </c>
      <c r="I236" s="98">
        <v>6.8070852987040302</v>
      </c>
      <c r="J236" s="98">
        <v>6.7088965786905801</v>
      </c>
      <c r="K236" s="98">
        <v>6.6261691685561201</v>
      </c>
      <c r="L236" s="98">
        <v>6.58556864457318</v>
      </c>
      <c r="M236" s="98">
        <v>6.5483104404875503</v>
      </c>
      <c r="N236" s="98">
        <v>6.5305400133461502</v>
      </c>
      <c r="O236" s="98">
        <v>6.4270982887222603</v>
      </c>
      <c r="P236" s="98">
        <v>6.4050359546118001</v>
      </c>
      <c r="Q236" s="98">
        <v>6.3489140885564996</v>
      </c>
      <c r="R236" s="98">
        <v>6.1814867815034704</v>
      </c>
      <c r="S236" s="98">
        <v>6.15798388383896</v>
      </c>
      <c r="T236" s="99">
        <v>6.11040834075874</v>
      </c>
      <c r="U236" s="99">
        <v>5.9967999698232202</v>
      </c>
      <c r="V236" s="99">
        <v>6.0711056566762904</v>
      </c>
      <c r="W236" s="99">
        <v>5.97325593374996</v>
      </c>
      <c r="X236" s="99">
        <v>5.92422317253504</v>
      </c>
      <c r="Y236" s="99">
        <v>5.8456238380328296</v>
      </c>
      <c r="Z236" s="99">
        <v>5.6933611312626899</v>
      </c>
      <c r="AA236" s="99">
        <v>5.6329882159278597</v>
      </c>
      <c r="AB236" s="99">
        <v>5.5948699202442898</v>
      </c>
    </row>
    <row r="237" spans="2:28" x14ac:dyDescent="0.35">
      <c r="B237" s="100" t="s">
        <v>726</v>
      </c>
      <c r="C237" s="98">
        <v>16.628515819282601</v>
      </c>
      <c r="D237" s="98">
        <v>16.488696484609601</v>
      </c>
      <c r="E237" s="98">
        <v>16.3993506925597</v>
      </c>
      <c r="F237" s="98">
        <v>16.3937030512737</v>
      </c>
      <c r="G237" s="98">
        <v>16.333082233805801</v>
      </c>
      <c r="H237" s="98">
        <v>16.217897978223</v>
      </c>
      <c r="I237" s="98">
        <v>16.171867274056801</v>
      </c>
      <c r="J237" s="98">
        <v>16.144288170225899</v>
      </c>
      <c r="K237" s="98">
        <v>16.213284330675599</v>
      </c>
      <c r="L237" s="98">
        <v>16.327826424431699</v>
      </c>
      <c r="M237" s="98">
        <v>16.321855559609201</v>
      </c>
      <c r="N237" s="98">
        <v>16.234377268109199</v>
      </c>
      <c r="O237" s="98">
        <v>16.405413776000302</v>
      </c>
      <c r="P237" s="98">
        <v>16.4638232481459</v>
      </c>
      <c r="Q237" s="98">
        <v>16.643876660978901</v>
      </c>
      <c r="R237" s="98">
        <v>16.6466747421374</v>
      </c>
      <c r="S237" s="98">
        <v>16.7650660641245</v>
      </c>
      <c r="T237" s="99">
        <v>16.780533129737599</v>
      </c>
      <c r="U237" s="99">
        <v>17.0734929715269</v>
      </c>
      <c r="V237" s="99">
        <v>16.9437150690995</v>
      </c>
      <c r="W237" s="99">
        <v>16.762481052070399</v>
      </c>
      <c r="X237" s="99">
        <v>16.6695162280114</v>
      </c>
      <c r="Y237" s="99">
        <v>16.534836136943699</v>
      </c>
      <c r="Z237" s="99">
        <v>16.191265815431699</v>
      </c>
      <c r="AA237" s="99">
        <v>16.0157788469383</v>
      </c>
      <c r="AB237" s="99">
        <v>15.9013496136843</v>
      </c>
    </row>
    <row r="238" spans="2:28" x14ac:dyDescent="0.35">
      <c r="B238" s="100" t="s">
        <v>727</v>
      </c>
      <c r="C238" s="98">
        <v>6.92029361186085</v>
      </c>
      <c r="D238" s="98">
        <v>6.7437595889838402</v>
      </c>
      <c r="E238" s="98">
        <v>6.6154874958286101</v>
      </c>
      <c r="F238" s="98">
        <v>6.5062900563510802</v>
      </c>
      <c r="G238" s="98">
        <v>6.4103056705819501</v>
      </c>
      <c r="H238" s="98">
        <v>6.3486932582088098</v>
      </c>
      <c r="I238" s="98">
        <v>6.2803232792706298</v>
      </c>
      <c r="J238" s="98">
        <v>6.1583512250589703</v>
      </c>
      <c r="K238" s="98">
        <v>6.0313996037652302</v>
      </c>
      <c r="L238" s="98">
        <v>5.9489995617978897</v>
      </c>
      <c r="M238" s="98">
        <v>5.8626313582481098</v>
      </c>
      <c r="N238" s="98">
        <v>5.7808355686868804</v>
      </c>
      <c r="O238" s="98">
        <v>5.6772532161708904</v>
      </c>
      <c r="P238" s="98">
        <v>5.5718116776666902</v>
      </c>
      <c r="Q238" s="98">
        <v>5.4224038324813097</v>
      </c>
      <c r="R238" s="98">
        <v>5.28489105006987</v>
      </c>
      <c r="S238" s="98">
        <v>5.1984831867644701</v>
      </c>
      <c r="T238" s="99">
        <v>5.0698048043784398</v>
      </c>
      <c r="U238" s="99">
        <v>4.9071554298823497</v>
      </c>
      <c r="V238" s="99">
        <v>4.9702873317789003</v>
      </c>
      <c r="W238" s="99">
        <v>5.0004874666125998</v>
      </c>
      <c r="X238" s="99">
        <v>4.93591717169015</v>
      </c>
      <c r="Y238" s="99">
        <v>4.8128604686558303</v>
      </c>
      <c r="Z238" s="99">
        <v>4.6650407575152597</v>
      </c>
      <c r="AA238" s="99">
        <v>4.6365296984580002</v>
      </c>
      <c r="AB238" s="99">
        <v>4.5958714443035902</v>
      </c>
    </row>
    <row r="239" spans="2:28" x14ac:dyDescent="0.35">
      <c r="B239" s="100" t="s">
        <v>728</v>
      </c>
      <c r="C239" s="98">
        <v>1.86595059048996</v>
      </c>
      <c r="D239" s="98">
        <v>1.91823963461405</v>
      </c>
      <c r="E239" s="98">
        <v>1.95225992630281</v>
      </c>
      <c r="F239" s="98">
        <v>1.96976393244197</v>
      </c>
      <c r="G239" s="98">
        <v>1.9802494818568599</v>
      </c>
      <c r="H239" s="98">
        <v>1.9888932090606599</v>
      </c>
      <c r="I239" s="98">
        <v>1.98852994442086</v>
      </c>
      <c r="J239" s="98">
        <v>2.0072894831823902</v>
      </c>
      <c r="K239" s="98">
        <v>2.0266059607360498</v>
      </c>
      <c r="L239" s="98">
        <v>2.03392784129375</v>
      </c>
      <c r="M239" s="98">
        <v>2.0707221771263602</v>
      </c>
      <c r="N239" s="98">
        <v>2.0403837011414399</v>
      </c>
      <c r="O239" s="98">
        <v>2.0860398609489801</v>
      </c>
      <c r="P239" s="98">
        <v>2.0935301681908598</v>
      </c>
      <c r="Q239" s="98">
        <v>2.0858493073606401</v>
      </c>
      <c r="R239" s="98">
        <v>2.0287204556514</v>
      </c>
      <c r="S239" s="98">
        <v>2.0460513473833699</v>
      </c>
      <c r="T239" s="99">
        <v>2.1077458144168801</v>
      </c>
      <c r="U239" s="99">
        <v>2.05336945190535</v>
      </c>
      <c r="V239" s="99">
        <v>2.11543953408317</v>
      </c>
      <c r="W239" s="99">
        <v>2.11222747885571</v>
      </c>
      <c r="X239" s="99">
        <v>2.11018897915829</v>
      </c>
      <c r="Y239" s="99">
        <v>2.1381980582659499</v>
      </c>
      <c r="Z239" s="99">
        <v>2.0950984946869302</v>
      </c>
      <c r="AA239" s="99">
        <v>2.0319839016699102</v>
      </c>
      <c r="AB239" s="99">
        <v>2.0366759884527998</v>
      </c>
    </row>
    <row r="240" spans="2:28" ht="15.5" x14ac:dyDescent="0.35">
      <c r="B240" s="100" t="s">
        <v>729</v>
      </c>
      <c r="C240" s="98">
        <v>31.5155246150495</v>
      </c>
      <c r="D240" s="98">
        <v>31.891708803549101</v>
      </c>
      <c r="E240" s="98">
        <v>32.2166052604844</v>
      </c>
      <c r="F240" s="98">
        <v>32.484463209201202</v>
      </c>
      <c r="G240" s="98">
        <v>32.5842050400815</v>
      </c>
      <c r="H240" s="98">
        <v>32.661346290828902</v>
      </c>
      <c r="I240" s="98">
        <v>32.730525118840603</v>
      </c>
      <c r="J240" s="98">
        <v>32.928041162894502</v>
      </c>
      <c r="K240" s="98">
        <v>33.125406669831101</v>
      </c>
      <c r="L240" s="98">
        <v>33.412021745365998</v>
      </c>
      <c r="M240" s="98">
        <v>33.497858485345603</v>
      </c>
      <c r="N240" s="98">
        <v>33.567305823462597</v>
      </c>
      <c r="O240" s="98">
        <v>33.823084939912199</v>
      </c>
      <c r="P240" s="98">
        <v>33.918744080609997</v>
      </c>
      <c r="Q240" s="98">
        <v>33.851771437838302</v>
      </c>
      <c r="R240" s="98">
        <v>34.567580578360698</v>
      </c>
      <c r="S240" s="98">
        <v>34.526150250171398</v>
      </c>
      <c r="T240" s="99">
        <v>34.359699198988402</v>
      </c>
      <c r="U240" s="99">
        <v>35.411492142679798</v>
      </c>
      <c r="V240" s="99">
        <v>34.796663313423998</v>
      </c>
      <c r="W240" s="99">
        <v>34.692722624734103</v>
      </c>
      <c r="X240" s="99">
        <v>34.6196320448121</v>
      </c>
      <c r="Y240" s="99">
        <v>34.552148530969099</v>
      </c>
      <c r="Z240" s="99">
        <v>35.4146550333883</v>
      </c>
      <c r="AA240" s="99">
        <v>36.071515698029103</v>
      </c>
      <c r="AB240" s="99">
        <v>36.070400063491597</v>
      </c>
    </row>
    <row r="241" spans="1:28" x14ac:dyDescent="0.35">
      <c r="B241" s="100" t="s">
        <v>730</v>
      </c>
      <c r="C241" s="98">
        <v>12.944635971052699</v>
      </c>
      <c r="D241" s="98">
        <v>12.994443552474401</v>
      </c>
      <c r="E241" s="98">
        <v>12.964270113893599</v>
      </c>
      <c r="F241" s="98">
        <v>12.906756684684501</v>
      </c>
      <c r="G241" s="98">
        <v>12.908019496358101</v>
      </c>
      <c r="H241" s="98">
        <v>12.9430197419547</v>
      </c>
      <c r="I241" s="98">
        <v>13.0007281055689</v>
      </c>
      <c r="J241" s="98">
        <v>13.001084555833099</v>
      </c>
      <c r="K241" s="98">
        <v>12.936400056955801</v>
      </c>
      <c r="L241" s="98">
        <v>12.8485765341613</v>
      </c>
      <c r="M241" s="98">
        <v>12.899692722059701</v>
      </c>
      <c r="N241" s="98">
        <v>12.99656492608</v>
      </c>
      <c r="O241" s="98">
        <v>12.9066675337048</v>
      </c>
      <c r="P241" s="98">
        <v>12.944651678190199</v>
      </c>
      <c r="Q241" s="98">
        <v>12.976965432719799</v>
      </c>
      <c r="R241" s="98">
        <v>12.765375479874301</v>
      </c>
      <c r="S241" s="98">
        <v>12.6935456362546</v>
      </c>
      <c r="T241" s="99">
        <v>12.7014649417548</v>
      </c>
      <c r="U241" s="99">
        <v>12.3071369560517</v>
      </c>
      <c r="V241" s="99">
        <v>12.490712702161</v>
      </c>
      <c r="W241" s="99">
        <v>12.6717049837298</v>
      </c>
      <c r="X241" s="99">
        <v>12.793397454026399</v>
      </c>
      <c r="Y241" s="99">
        <v>12.8832300779008</v>
      </c>
      <c r="Z241" s="99">
        <v>12.665840371595101</v>
      </c>
      <c r="AA241" s="99">
        <v>12.5522430637412</v>
      </c>
      <c r="AB241" s="99">
        <v>12.532092386503299</v>
      </c>
    </row>
    <row r="242" spans="1:28" x14ac:dyDescent="0.35">
      <c r="B242" s="100" t="s">
        <v>731</v>
      </c>
      <c r="C242" s="98">
        <v>11.2014193121434</v>
      </c>
      <c r="D242" s="98">
        <v>11.087426367891499</v>
      </c>
      <c r="E242" s="98">
        <v>11.0985211814737</v>
      </c>
      <c r="F242" s="98">
        <v>11.0074690332663</v>
      </c>
      <c r="G242" s="98">
        <v>11.076669925930601</v>
      </c>
      <c r="H242" s="98">
        <v>11.152444638126299</v>
      </c>
      <c r="I242" s="98">
        <v>11.184517615348</v>
      </c>
      <c r="J242" s="98">
        <v>11.2363966785186</v>
      </c>
      <c r="K242" s="98">
        <v>11.248432072711701</v>
      </c>
      <c r="L242" s="98">
        <v>11.166913705325801</v>
      </c>
      <c r="M242" s="98">
        <v>11.138300506875099</v>
      </c>
      <c r="N242" s="98">
        <v>11.1898255833294</v>
      </c>
      <c r="O242" s="98">
        <v>11.053208177805599</v>
      </c>
      <c r="P242" s="98">
        <v>10.943923532220801</v>
      </c>
      <c r="Q242" s="98">
        <v>10.958273236428299</v>
      </c>
      <c r="R242" s="98">
        <v>10.8964639775905</v>
      </c>
      <c r="S242" s="98">
        <v>10.924561809586701</v>
      </c>
      <c r="T242" s="99">
        <v>11.053792291010399</v>
      </c>
      <c r="U242" s="99">
        <v>10.65942322109</v>
      </c>
      <c r="V242" s="99">
        <v>10.7974553973031</v>
      </c>
      <c r="W242" s="99">
        <v>10.951197936883799</v>
      </c>
      <c r="X242" s="99">
        <v>11.0908073765436</v>
      </c>
      <c r="Y242" s="99">
        <v>11.394901187921301</v>
      </c>
      <c r="Z242" s="99">
        <v>11.6429804928833</v>
      </c>
      <c r="AA242" s="99">
        <v>11.6513605449901</v>
      </c>
      <c r="AB242" s="99">
        <v>11.9090870418945</v>
      </c>
    </row>
    <row r="243" spans="1:28" x14ac:dyDescent="0.35">
      <c r="B243" s="100" t="s">
        <v>732</v>
      </c>
      <c r="C243" s="98">
        <v>2.2368011863789299</v>
      </c>
      <c r="D243" s="98">
        <v>2.27475997545675</v>
      </c>
      <c r="E243" s="98">
        <v>2.3043538232173599</v>
      </c>
      <c r="F243" s="98">
        <v>2.3279000734538502</v>
      </c>
      <c r="G243" s="98">
        <v>2.3578004556584</v>
      </c>
      <c r="H243" s="98">
        <v>2.4534453394088902</v>
      </c>
      <c r="I243" s="98">
        <v>2.4867716059952398</v>
      </c>
      <c r="J243" s="98">
        <v>2.4991020764155101</v>
      </c>
      <c r="K243" s="98">
        <v>2.5040449839888601</v>
      </c>
      <c r="L243" s="98">
        <v>2.4754789574601901</v>
      </c>
      <c r="M243" s="98">
        <v>2.5031256454917998</v>
      </c>
      <c r="N243" s="98">
        <v>2.4868240320094599</v>
      </c>
      <c r="O243" s="98">
        <v>2.4580951989465998</v>
      </c>
      <c r="P243" s="98">
        <v>2.4637389061277499</v>
      </c>
      <c r="Q243" s="98">
        <v>2.4672049212339</v>
      </c>
      <c r="R243" s="98">
        <v>2.4743597202911101</v>
      </c>
      <c r="S243" s="98">
        <v>2.4816705148843399</v>
      </c>
      <c r="T243" s="99">
        <v>2.5947250479995199</v>
      </c>
      <c r="U243" s="99">
        <v>2.50126543222839</v>
      </c>
      <c r="V243" s="99">
        <v>2.5357697718551799</v>
      </c>
      <c r="W243" s="99">
        <v>2.5650657026430501</v>
      </c>
      <c r="X243" s="99">
        <v>2.5762243834713998</v>
      </c>
      <c r="Y243" s="99">
        <v>2.6086564114274799</v>
      </c>
      <c r="Z243" s="99">
        <v>2.5789463842607101</v>
      </c>
      <c r="AA243" s="99">
        <v>2.5069049643077999</v>
      </c>
      <c r="AB243" s="99">
        <v>2.5104694486536498</v>
      </c>
    </row>
    <row r="244" spans="1:28" x14ac:dyDescent="0.35">
      <c r="B244" s="100" t="s">
        <v>733</v>
      </c>
      <c r="C244" s="98">
        <v>7.2188990687198498</v>
      </c>
      <c r="D244" s="98">
        <v>7.25031898595459</v>
      </c>
      <c r="E244" s="98">
        <v>7.1949354614287699</v>
      </c>
      <c r="F244" s="98">
        <v>7.2360059211548</v>
      </c>
      <c r="G244" s="98">
        <v>7.2310785123767296</v>
      </c>
      <c r="H244" s="98">
        <v>7.2040760672536601</v>
      </c>
      <c r="I244" s="98">
        <v>7.1960165228528297</v>
      </c>
      <c r="J244" s="98">
        <v>7.1769831588006303</v>
      </c>
      <c r="K244" s="98">
        <v>7.1835304513685703</v>
      </c>
      <c r="L244" s="98">
        <v>7.1308716448405498</v>
      </c>
      <c r="M244" s="98">
        <v>7.1024412525654501</v>
      </c>
      <c r="N244" s="98">
        <v>7.1254903909969904</v>
      </c>
      <c r="O244" s="98">
        <v>7.1306628201288902</v>
      </c>
      <c r="P244" s="98">
        <v>7.1910797613508999</v>
      </c>
      <c r="Q244" s="98">
        <v>7.2664538010854098</v>
      </c>
      <c r="R244" s="98">
        <v>7.2639104971381103</v>
      </c>
      <c r="S244" s="98">
        <v>7.3449897647589699</v>
      </c>
      <c r="T244" s="99">
        <v>7.40021929433615</v>
      </c>
      <c r="U244" s="99">
        <v>7.3399123103981099</v>
      </c>
      <c r="V244" s="99">
        <v>7.5034942672755696</v>
      </c>
      <c r="W244" s="99">
        <v>7.5358733191675196</v>
      </c>
      <c r="X244" s="99">
        <v>7.5645074340107001</v>
      </c>
      <c r="Y244" s="99">
        <v>7.5575943914794097</v>
      </c>
      <c r="Z244" s="99">
        <v>7.4469253950120802</v>
      </c>
      <c r="AA244" s="99">
        <v>7.3123740043024696</v>
      </c>
      <c r="AB244" s="99">
        <v>7.2971563674462097</v>
      </c>
    </row>
    <row r="245" spans="1:28" x14ac:dyDescent="0.35">
      <c r="B245" s="100" t="s">
        <v>734</v>
      </c>
      <c r="C245" s="98">
        <v>2.2553336690717298</v>
      </c>
      <c r="D245" s="98">
        <v>2.2406791270887201</v>
      </c>
      <c r="E245" s="98">
        <v>2.22422330481221</v>
      </c>
      <c r="F245" s="98">
        <v>2.1965964884723501</v>
      </c>
      <c r="G245" s="98">
        <v>2.1928512764504502</v>
      </c>
      <c r="H245" s="98">
        <v>2.1688819652147999</v>
      </c>
      <c r="I245" s="98">
        <v>2.1536352349417802</v>
      </c>
      <c r="J245" s="98">
        <v>2.1395669103795898</v>
      </c>
      <c r="K245" s="98">
        <v>2.10472670141078</v>
      </c>
      <c r="L245" s="98">
        <v>2.06981494074937</v>
      </c>
      <c r="M245" s="98">
        <v>2.0550618521908901</v>
      </c>
      <c r="N245" s="98">
        <v>2.0478526928376799</v>
      </c>
      <c r="O245" s="98">
        <v>2.0324761876592801</v>
      </c>
      <c r="P245" s="98">
        <v>2.0036609928849098</v>
      </c>
      <c r="Q245" s="98">
        <v>1.9782872813166501</v>
      </c>
      <c r="R245" s="98">
        <v>1.89053671738287</v>
      </c>
      <c r="S245" s="98">
        <v>1.86149754223244</v>
      </c>
      <c r="T245" s="99">
        <v>1.82160713661881</v>
      </c>
      <c r="U245" s="99">
        <v>1.74995211441406</v>
      </c>
      <c r="V245" s="99">
        <v>1.77535695634306</v>
      </c>
      <c r="W245" s="99">
        <v>1.7349835015528801</v>
      </c>
      <c r="X245" s="99">
        <v>1.7155857557407801</v>
      </c>
      <c r="Y245" s="99">
        <v>1.6719508984034299</v>
      </c>
      <c r="Z245" s="99">
        <v>1.60588612396379</v>
      </c>
      <c r="AA245" s="99">
        <v>1.5883210616349299</v>
      </c>
      <c r="AB245" s="99">
        <v>1.5520277253256201</v>
      </c>
    </row>
    <row r="246" spans="1:28" x14ac:dyDescent="0.35">
      <c r="C246" s="98"/>
      <c r="D246" s="98"/>
      <c r="E246" s="98"/>
      <c r="F246" s="98"/>
      <c r="G246" s="98"/>
      <c r="H246" s="98"/>
      <c r="I246" s="98"/>
      <c r="J246" s="98"/>
      <c r="K246" s="98"/>
      <c r="L246" s="98"/>
      <c r="M246" s="98"/>
      <c r="N246" s="98"/>
      <c r="O246" s="98"/>
      <c r="P246" s="98"/>
      <c r="Q246" s="98"/>
      <c r="R246" s="98"/>
      <c r="S246" s="98"/>
      <c r="T246" s="99"/>
      <c r="U246" s="99"/>
      <c r="V246" s="99"/>
      <c r="W246" s="99"/>
      <c r="X246" s="99"/>
      <c r="Y246" s="99"/>
      <c r="Z246" s="99"/>
      <c r="AA246" s="99"/>
      <c r="AB246" s="99"/>
    </row>
    <row r="247" spans="1:28" x14ac:dyDescent="0.35">
      <c r="A247" s="87"/>
      <c r="B247" s="112" t="s">
        <v>715</v>
      </c>
      <c r="C247" s="95">
        <v>56.245690999999901</v>
      </c>
      <c r="D247" s="95">
        <v>54.319034000000002</v>
      </c>
      <c r="E247" s="95">
        <v>56.6470109999999</v>
      </c>
      <c r="F247" s="95">
        <v>50.153339999999901</v>
      </c>
      <c r="G247" s="95">
        <v>49.111068999999901</v>
      </c>
      <c r="H247" s="95">
        <v>50.514592999999898</v>
      </c>
      <c r="I247" s="95">
        <v>48.618381999999897</v>
      </c>
      <c r="J247" s="95">
        <v>53.956124999999901</v>
      </c>
      <c r="K247" s="95">
        <v>60.915101999999898</v>
      </c>
      <c r="L247" s="95">
        <v>55.743964999999903</v>
      </c>
      <c r="M247" s="95">
        <v>57.388615999999899</v>
      </c>
      <c r="N247" s="95">
        <v>61.790000999999897</v>
      </c>
      <c r="O247" s="95">
        <v>60.224989999999998</v>
      </c>
      <c r="P247" s="95">
        <v>62.702817999999901</v>
      </c>
      <c r="Q247" s="95">
        <v>59.1450999999999</v>
      </c>
      <c r="R247" s="95">
        <v>55.9377759999999</v>
      </c>
      <c r="S247" s="95">
        <v>54.384652999999901</v>
      </c>
      <c r="T247" s="96">
        <v>54.507734999999997</v>
      </c>
      <c r="U247" s="96">
        <v>51.512554000000002</v>
      </c>
      <c r="V247" s="96">
        <v>47.198267000000001</v>
      </c>
      <c r="W247" s="96">
        <v>48.782657999999898</v>
      </c>
      <c r="X247" s="96">
        <v>42.570875999999899</v>
      </c>
      <c r="Y247" s="96">
        <v>39.640182000000003</v>
      </c>
      <c r="Z247" s="96">
        <v>39.924689999999899</v>
      </c>
      <c r="AA247" s="96">
        <v>37.090908999999897</v>
      </c>
      <c r="AB247" s="96">
        <v>36.544092999999997</v>
      </c>
    </row>
    <row r="248" spans="1:28" x14ac:dyDescent="0.35">
      <c r="B248" s="107"/>
      <c r="C248" s="98"/>
      <c r="D248" s="98"/>
      <c r="E248" s="98"/>
      <c r="F248" s="98"/>
      <c r="G248" s="98"/>
      <c r="H248" s="98"/>
      <c r="I248" s="98"/>
      <c r="J248" s="98"/>
      <c r="K248" s="98"/>
      <c r="L248" s="98"/>
      <c r="M248" s="98"/>
      <c r="N248" s="98"/>
      <c r="O248" s="98"/>
      <c r="P248" s="98"/>
      <c r="Q248" s="98"/>
      <c r="R248" s="98"/>
      <c r="S248" s="98"/>
      <c r="T248" s="99"/>
      <c r="U248" s="99"/>
      <c r="V248" s="99"/>
      <c r="W248" s="99"/>
      <c r="X248" s="99"/>
    </row>
    <row r="249" spans="1:28" x14ac:dyDescent="0.35">
      <c r="A249" s="110" t="s">
        <v>737</v>
      </c>
      <c r="B249" s="7"/>
      <c r="U249" s="99"/>
      <c r="V249" s="99"/>
      <c r="W249" s="99"/>
      <c r="X249" s="99"/>
    </row>
    <row r="250" spans="1:28" x14ac:dyDescent="0.35">
      <c r="A250" s="85" t="s">
        <v>738</v>
      </c>
      <c r="B250" s="7"/>
      <c r="U250" s="99"/>
      <c r="V250" s="99"/>
      <c r="W250" s="99"/>
      <c r="X250" s="99"/>
    </row>
    <row r="252" spans="1:28" ht="18" x14ac:dyDescent="0.4">
      <c r="A252" s="86" t="s">
        <v>703</v>
      </c>
    </row>
    <row r="253" spans="1:28" x14ac:dyDescent="0.35">
      <c r="A253" s="87"/>
      <c r="F253" s="63"/>
      <c r="P253" s="63"/>
      <c r="Q253" s="63"/>
      <c r="R253" s="63"/>
      <c r="S253" s="63"/>
      <c r="V253" s="88"/>
    </row>
    <row r="254" spans="1:28" ht="15.5" x14ac:dyDescent="0.35">
      <c r="A254" s="89" t="s">
        <v>27</v>
      </c>
      <c r="F254" s="63"/>
      <c r="G254" s="63"/>
      <c r="H254" s="63"/>
      <c r="I254" s="63"/>
    </row>
    <row r="255" spans="1:28" ht="17.5" x14ac:dyDescent="0.35">
      <c r="A255" s="89" t="s">
        <v>739</v>
      </c>
    </row>
    <row r="256" spans="1:28" ht="15.5" x14ac:dyDescent="0.35">
      <c r="C256" s="90"/>
      <c r="D256" s="90"/>
      <c r="E256" s="90"/>
      <c r="F256" s="91"/>
      <c r="G256" s="91"/>
      <c r="H256" s="91"/>
      <c r="I256" s="91"/>
      <c r="J256" s="3"/>
    </row>
    <row r="258" spans="1:28" x14ac:dyDescent="0.35">
      <c r="C258" s="92">
        <v>1990</v>
      </c>
      <c r="D258" s="92">
        <v>1991</v>
      </c>
      <c r="E258" s="92">
        <v>1992</v>
      </c>
      <c r="F258" s="92">
        <v>1993</v>
      </c>
      <c r="G258" s="92">
        <v>1994</v>
      </c>
      <c r="H258" s="92">
        <v>1995</v>
      </c>
      <c r="I258" s="92">
        <v>1996</v>
      </c>
      <c r="J258" s="92">
        <v>1997</v>
      </c>
      <c r="K258" s="92">
        <v>1998</v>
      </c>
      <c r="L258" s="92">
        <v>1999</v>
      </c>
      <c r="M258" s="92">
        <v>2000</v>
      </c>
      <c r="N258" s="92">
        <v>2001</v>
      </c>
      <c r="O258" s="92">
        <v>2002</v>
      </c>
      <c r="P258" s="92">
        <v>2003</v>
      </c>
      <c r="Q258" s="92">
        <v>2004</v>
      </c>
      <c r="R258" s="92">
        <v>2005</v>
      </c>
      <c r="S258" s="92">
        <v>2006</v>
      </c>
      <c r="T258" s="93">
        <v>2007</v>
      </c>
      <c r="U258" s="93">
        <v>2008</v>
      </c>
      <c r="V258" s="93">
        <v>2009</v>
      </c>
      <c r="W258" s="93">
        <v>2010</v>
      </c>
      <c r="X258" s="93">
        <v>2011</v>
      </c>
      <c r="Y258" s="93">
        <v>2012</v>
      </c>
      <c r="Z258" s="93">
        <v>2013</v>
      </c>
      <c r="AA258" s="93">
        <v>2014</v>
      </c>
      <c r="AB258" s="93">
        <v>2015</v>
      </c>
    </row>
    <row r="259" spans="1:28" x14ac:dyDescent="0.35">
      <c r="C259" s="85"/>
      <c r="D259" s="85"/>
      <c r="E259" s="85"/>
      <c r="F259" s="85"/>
      <c r="G259" s="85"/>
      <c r="H259" s="85"/>
      <c r="I259" s="85"/>
      <c r="J259" s="85"/>
      <c r="K259" s="85"/>
      <c r="L259" s="85"/>
      <c r="M259" s="85"/>
      <c r="N259" s="85"/>
      <c r="O259" s="85"/>
      <c r="P259" s="85"/>
      <c r="U259" s="3"/>
      <c r="V259" s="3"/>
      <c r="W259" s="3"/>
      <c r="X259" s="3"/>
      <c r="Y259" s="3"/>
      <c r="Z259" s="3"/>
      <c r="AA259" s="3"/>
      <c r="AB259" s="3"/>
    </row>
    <row r="260" spans="1:28" ht="15.5" x14ac:dyDescent="0.35">
      <c r="A260" s="87"/>
      <c r="B260" s="109" t="s">
        <v>740</v>
      </c>
      <c r="C260" s="95">
        <v>83.977078227777497</v>
      </c>
      <c r="D260" s="95">
        <v>87.416641165150594</v>
      </c>
      <c r="E260" s="95">
        <v>91.699135446349402</v>
      </c>
      <c r="F260" s="95">
        <v>91.834329118474699</v>
      </c>
      <c r="G260" s="95">
        <v>92.376703184881407</v>
      </c>
      <c r="H260" s="95">
        <v>94.107886415023998</v>
      </c>
      <c r="I260" s="95">
        <v>92.724337969213394</v>
      </c>
      <c r="J260" s="95">
        <v>93.734503752838805</v>
      </c>
      <c r="K260" s="95">
        <v>91.957270174308704</v>
      </c>
      <c r="L260" s="95">
        <v>93.638166074509201</v>
      </c>
      <c r="M260" s="95">
        <v>92.7101684663848</v>
      </c>
      <c r="N260" s="95">
        <v>93.127117371099899</v>
      </c>
      <c r="O260" s="95">
        <v>96.511303328697807</v>
      </c>
      <c r="P260" s="95">
        <v>101.019674514792</v>
      </c>
      <c r="Q260" s="95">
        <v>101.17647869631</v>
      </c>
      <c r="R260" s="95">
        <v>98.648349942297202</v>
      </c>
      <c r="S260" s="95">
        <v>100.69066817505799</v>
      </c>
      <c r="T260" s="96">
        <v>105.395748034148</v>
      </c>
      <c r="U260" s="96">
        <v>105.32567884011701</v>
      </c>
      <c r="V260" s="96">
        <v>107.630000273416</v>
      </c>
      <c r="W260" s="96">
        <v>109.696217977953</v>
      </c>
      <c r="X260" s="96">
        <v>110.345189813914</v>
      </c>
      <c r="Y260" s="96">
        <v>110.496109761095</v>
      </c>
      <c r="Z260" s="96">
        <v>110.966277200381</v>
      </c>
      <c r="AA260" s="96">
        <v>114.309235090645</v>
      </c>
      <c r="AB260" s="96">
        <v>112.04824515821601</v>
      </c>
    </row>
    <row r="261" spans="1:28" x14ac:dyDescent="0.35">
      <c r="B261" s="97" t="s">
        <v>724</v>
      </c>
      <c r="C261" s="98"/>
      <c r="D261" s="98"/>
      <c r="E261" s="98"/>
      <c r="F261" s="98"/>
      <c r="G261" s="98"/>
      <c r="H261" s="98"/>
      <c r="I261" s="98"/>
      <c r="J261" s="98"/>
      <c r="K261" s="98"/>
      <c r="L261" s="98"/>
      <c r="M261" s="98"/>
      <c r="N261" s="98"/>
      <c r="O261" s="98"/>
      <c r="P261" s="98"/>
      <c r="Q261" s="98"/>
      <c r="R261" s="98"/>
      <c r="S261" s="98"/>
      <c r="T261" s="99"/>
      <c r="U261" s="99"/>
      <c r="V261" s="99"/>
      <c r="W261" s="99"/>
      <c r="X261" s="99"/>
      <c r="Y261" s="99"/>
      <c r="Z261" s="99"/>
      <c r="AA261" s="99"/>
      <c r="AB261" s="99"/>
    </row>
    <row r="262" spans="1:28" x14ac:dyDescent="0.35">
      <c r="B262" s="100" t="s">
        <v>725</v>
      </c>
      <c r="C262" s="98">
        <v>6.0273315546714299</v>
      </c>
      <c r="D262" s="98">
        <v>6.1858044731632198</v>
      </c>
      <c r="E262" s="98">
        <v>6.4146518984024103</v>
      </c>
      <c r="F262" s="98">
        <v>6.3589274091231802</v>
      </c>
      <c r="G262" s="98">
        <v>6.35856251069068</v>
      </c>
      <c r="H262" s="98">
        <v>6.4270727939802503</v>
      </c>
      <c r="I262" s="98">
        <v>6.2862978298217502</v>
      </c>
      <c r="J262" s="98">
        <v>6.26557401855219</v>
      </c>
      <c r="K262" s="98">
        <v>6.0874221673428304</v>
      </c>
      <c r="L262" s="98">
        <v>6.1533733087389697</v>
      </c>
      <c r="M262" s="98">
        <v>6.0839876226844698</v>
      </c>
      <c r="N262" s="98">
        <v>6.05817251813325</v>
      </c>
      <c r="O262" s="98">
        <v>6.30081296607562</v>
      </c>
      <c r="P262" s="98">
        <v>6.4608635523239402</v>
      </c>
      <c r="Q262" s="98">
        <v>6.4316883529514497</v>
      </c>
      <c r="R262" s="98">
        <v>6.1188508462665796</v>
      </c>
      <c r="S262" s="98">
        <v>6.2070110419909597</v>
      </c>
      <c r="T262" s="99">
        <v>6.4731193781865999</v>
      </c>
      <c r="U262" s="99">
        <v>6.4831786366558797</v>
      </c>
      <c r="V262" s="99">
        <v>6.54578942716509</v>
      </c>
      <c r="W262" s="99">
        <v>6.5794953239798302</v>
      </c>
      <c r="X262" s="99">
        <v>6.5656226988412598</v>
      </c>
      <c r="Y262" s="99">
        <v>6.4855500013096004</v>
      </c>
      <c r="Z262" s="99">
        <v>6.3751947207956903</v>
      </c>
      <c r="AA262" s="99">
        <v>6.5067383818629203</v>
      </c>
      <c r="AB262" s="99">
        <v>6.3341373580260196</v>
      </c>
    </row>
    <row r="263" spans="1:28" x14ac:dyDescent="0.35">
      <c r="B263" s="100" t="s">
        <v>726</v>
      </c>
      <c r="C263" s="98">
        <v>13.925527539758001</v>
      </c>
      <c r="D263" s="98">
        <v>14.389070553318801</v>
      </c>
      <c r="E263" s="98">
        <v>15.014883032914</v>
      </c>
      <c r="F263" s="98">
        <v>15.019828000991099</v>
      </c>
      <c r="G263" s="98">
        <v>15.056361879323401</v>
      </c>
      <c r="H263" s="98">
        <v>15.2335324113594</v>
      </c>
      <c r="I263" s="98">
        <v>14.9700646748206</v>
      </c>
      <c r="J263" s="98">
        <v>15.112144148497</v>
      </c>
      <c r="K263" s="98">
        <v>14.9048472360607</v>
      </c>
      <c r="L263" s="98">
        <v>15.2551545045868</v>
      </c>
      <c r="M263" s="98">
        <v>15.1397270814747</v>
      </c>
      <c r="N263" s="98">
        <v>15.245580101800201</v>
      </c>
      <c r="O263" s="98">
        <v>15.932173390713</v>
      </c>
      <c r="P263" s="98">
        <v>16.5802176432429</v>
      </c>
      <c r="Q263" s="98">
        <v>16.814036793952798</v>
      </c>
      <c r="R263" s="98">
        <v>16.3492310012746</v>
      </c>
      <c r="S263" s="98">
        <v>16.8457128783567</v>
      </c>
      <c r="T263" s="99">
        <v>17.758339474448899</v>
      </c>
      <c r="U263" s="99">
        <v>17.446762567566601</v>
      </c>
      <c r="V263" s="99">
        <v>18.263538402553099</v>
      </c>
      <c r="W263" s="99">
        <v>18.469494505449902</v>
      </c>
      <c r="X263" s="99">
        <v>18.502217285770701</v>
      </c>
      <c r="Y263" s="99">
        <v>18.368147204892601</v>
      </c>
      <c r="Z263" s="99">
        <v>18.125249077263099</v>
      </c>
      <c r="AA263" s="99">
        <v>18.5599635651974</v>
      </c>
      <c r="AB263" s="99">
        <v>18.1135944286988</v>
      </c>
    </row>
    <row r="264" spans="1:28" x14ac:dyDescent="0.35">
      <c r="B264" s="100" t="s">
        <v>727</v>
      </c>
      <c r="C264" s="98">
        <v>5.6843801175850404</v>
      </c>
      <c r="D264" s="98">
        <v>5.7986397081473502</v>
      </c>
      <c r="E264" s="98">
        <v>5.96483223699832</v>
      </c>
      <c r="F264" s="98">
        <v>5.8524860319098</v>
      </c>
      <c r="G264" s="98">
        <v>5.80019916296534</v>
      </c>
      <c r="H264" s="98">
        <v>5.8484108786587097</v>
      </c>
      <c r="I264" s="98">
        <v>5.7032837773136302</v>
      </c>
      <c r="J264" s="98">
        <v>5.6435230032445203</v>
      </c>
      <c r="K264" s="98">
        <v>5.4256678232748099</v>
      </c>
      <c r="L264" s="98">
        <v>5.4168110009481198</v>
      </c>
      <c r="M264" s="98">
        <v>5.3114402828480696</v>
      </c>
      <c r="N264" s="98">
        <v>5.2407572703383503</v>
      </c>
      <c r="O264" s="98">
        <v>5.2867375446615696</v>
      </c>
      <c r="P264" s="98">
        <v>5.4579867549200998</v>
      </c>
      <c r="Q264" s="98">
        <v>5.3399682467314804</v>
      </c>
      <c r="R264" s="98">
        <v>5.0118013863235999</v>
      </c>
      <c r="S264" s="98">
        <v>5.0531779699943096</v>
      </c>
      <c r="T264" s="99">
        <v>5.2158959501915598</v>
      </c>
      <c r="U264" s="99">
        <v>5.1642274552883398</v>
      </c>
      <c r="V264" s="99">
        <v>5.1801091254088298</v>
      </c>
      <c r="W264" s="99">
        <v>5.3227088371389</v>
      </c>
      <c r="X264" s="99">
        <v>5.3489164137360898</v>
      </c>
      <c r="Y264" s="99">
        <v>5.27052863779166</v>
      </c>
      <c r="Z264" s="99">
        <v>5.1710010145858103</v>
      </c>
      <c r="AA264" s="99">
        <v>5.2752138564313702</v>
      </c>
      <c r="AB264" s="99">
        <v>5.1209635584443101</v>
      </c>
    </row>
    <row r="265" spans="1:28" x14ac:dyDescent="0.35">
      <c r="B265" s="100" t="s">
        <v>728</v>
      </c>
      <c r="C265" s="98">
        <v>1.6207388905027</v>
      </c>
      <c r="D265" s="98">
        <v>1.72236371598335</v>
      </c>
      <c r="E265" s="98">
        <v>1.8379030059243999</v>
      </c>
      <c r="F265" s="98">
        <v>1.8642560055016499</v>
      </c>
      <c r="G265" s="98">
        <v>1.8865920739955</v>
      </c>
      <c r="H265" s="98">
        <v>1.9340370892210601</v>
      </c>
      <c r="I265" s="98">
        <v>1.9034611935986401</v>
      </c>
      <c r="J265" s="98">
        <v>1.9482459065047599</v>
      </c>
      <c r="K265" s="98">
        <v>1.92576106540457</v>
      </c>
      <c r="L265" s="98">
        <v>1.9809723735004501</v>
      </c>
      <c r="M265" s="98">
        <v>1.98808500853492</v>
      </c>
      <c r="N265" s="98">
        <v>1.9993828997515499</v>
      </c>
      <c r="O265" s="98">
        <v>2.0805648099429801</v>
      </c>
      <c r="P265" s="98">
        <v>2.1985589459692001</v>
      </c>
      <c r="Q265" s="98">
        <v>2.1901885143951199</v>
      </c>
      <c r="R265" s="98">
        <v>2.0911023855895299</v>
      </c>
      <c r="S265" s="98">
        <v>2.1292650798573902</v>
      </c>
      <c r="T265" s="99">
        <v>2.2564305861405498</v>
      </c>
      <c r="U265" s="99">
        <v>2.2700746788725299</v>
      </c>
      <c r="V265" s="99">
        <v>2.3228254589044699</v>
      </c>
      <c r="W265" s="99">
        <v>2.3718351512784701</v>
      </c>
      <c r="X265" s="99">
        <v>2.3693662816898899</v>
      </c>
      <c r="Y265" s="99">
        <v>2.3649472250172501</v>
      </c>
      <c r="Z265" s="99">
        <v>2.3277550018481898</v>
      </c>
      <c r="AA265" s="99">
        <v>2.3775513596739999</v>
      </c>
      <c r="AB265" s="99">
        <v>2.3158893471682598</v>
      </c>
    </row>
    <row r="266" spans="1:28" ht="15.5" x14ac:dyDescent="0.35">
      <c r="B266" s="100" t="s">
        <v>729</v>
      </c>
      <c r="C266" s="98">
        <v>26.650020780255701</v>
      </c>
      <c r="D266" s="98">
        <v>28.066187685880202</v>
      </c>
      <c r="E266" s="98">
        <v>29.719435762163499</v>
      </c>
      <c r="F266" s="98">
        <v>29.994520682094901</v>
      </c>
      <c r="G266" s="98">
        <v>30.267466168861201</v>
      </c>
      <c r="H266" s="98">
        <v>30.927558454757399</v>
      </c>
      <c r="I266" s="98">
        <v>30.531603702100899</v>
      </c>
      <c r="J266" s="98">
        <v>31.057131384724801</v>
      </c>
      <c r="K266" s="98">
        <v>30.664216664932201</v>
      </c>
      <c r="L266" s="98">
        <v>31.493029007802502</v>
      </c>
      <c r="M266" s="98">
        <v>31.315460304378899</v>
      </c>
      <c r="N266" s="98">
        <v>31.5560592553174</v>
      </c>
      <c r="O266" s="98">
        <v>32.714306872441803</v>
      </c>
      <c r="P266" s="98">
        <v>34.459577048014197</v>
      </c>
      <c r="Q266" s="98">
        <v>34.494232425082799</v>
      </c>
      <c r="R266" s="98">
        <v>34.6098488499971</v>
      </c>
      <c r="S266" s="98">
        <v>35.2100661256206</v>
      </c>
      <c r="T266" s="99">
        <v>36.776427583372097</v>
      </c>
      <c r="U266" s="99">
        <v>37.0228300487288</v>
      </c>
      <c r="V266" s="99">
        <v>37.821950933765997</v>
      </c>
      <c r="W266" s="99">
        <v>38.459886814008797</v>
      </c>
      <c r="X266" s="99">
        <v>38.495021470591297</v>
      </c>
      <c r="Y266" s="99">
        <v>38.969145977357002</v>
      </c>
      <c r="Z266" s="99">
        <v>39.956044532160199</v>
      </c>
      <c r="AA266" s="99">
        <v>41.087642652298499</v>
      </c>
      <c r="AB266" s="99">
        <v>40.1767033905289</v>
      </c>
    </row>
    <row r="267" spans="1:28" x14ac:dyDescent="0.35">
      <c r="B267" s="100" t="s">
        <v>730</v>
      </c>
      <c r="C267" s="98">
        <v>11.0342959633691</v>
      </c>
      <c r="D267" s="98">
        <v>11.492571432654501</v>
      </c>
      <c r="E267" s="98">
        <v>12.037363971030899</v>
      </c>
      <c r="F267" s="98">
        <v>12.0300445664967</v>
      </c>
      <c r="G267" s="98">
        <v>12.1015437026317</v>
      </c>
      <c r="H267" s="98">
        <v>12.346079005951999</v>
      </c>
      <c r="I267" s="98">
        <v>12.220682214486599</v>
      </c>
      <c r="J267" s="98">
        <v>12.383161645012001</v>
      </c>
      <c r="K267" s="98">
        <v>12.0798639386371</v>
      </c>
      <c r="L267" s="98">
        <v>12.225159297697401</v>
      </c>
      <c r="M267" s="98">
        <v>12.1370668423484</v>
      </c>
      <c r="N267" s="98">
        <v>12.203579505799301</v>
      </c>
      <c r="O267" s="98">
        <v>12.624413269485901</v>
      </c>
      <c r="P267" s="98">
        <v>13.2840568645363</v>
      </c>
      <c r="Q267" s="98">
        <v>13.302954597890301</v>
      </c>
      <c r="R267" s="98">
        <v>12.726277486608399</v>
      </c>
      <c r="S267" s="98">
        <v>12.8833163911924</v>
      </c>
      <c r="T267" s="99">
        <v>13.448704039876</v>
      </c>
      <c r="U267" s="99">
        <v>13.4282626575267</v>
      </c>
      <c r="V267" s="99">
        <v>13.558296687350801</v>
      </c>
      <c r="W267" s="99">
        <v>14.0032618984189</v>
      </c>
      <c r="X267" s="99">
        <v>14.188424038469901</v>
      </c>
      <c r="Y267" s="99">
        <v>14.177111953212799</v>
      </c>
      <c r="Z267" s="99">
        <v>14.037316280639301</v>
      </c>
      <c r="AA267" s="99">
        <v>14.485940038534601</v>
      </c>
      <c r="AB267" s="99">
        <v>14.165813696236</v>
      </c>
    </row>
    <row r="268" spans="1:28" x14ac:dyDescent="0.35">
      <c r="B268" s="100" t="s">
        <v>731</v>
      </c>
      <c r="C268" s="98">
        <v>8.9916148665990505</v>
      </c>
      <c r="D268" s="98">
        <v>9.2984924661487796</v>
      </c>
      <c r="E268" s="98">
        <v>9.7621941202419702</v>
      </c>
      <c r="F268" s="98">
        <v>9.6902531902546798</v>
      </c>
      <c r="G268" s="98">
        <v>9.7971593116577296</v>
      </c>
      <c r="H268" s="98">
        <v>10.038256524949601</v>
      </c>
      <c r="I268" s="98">
        <v>9.9053198546802292</v>
      </c>
      <c r="J268" s="98">
        <v>10.0061604216368</v>
      </c>
      <c r="K268" s="98">
        <v>9.8080808133705606</v>
      </c>
      <c r="L268" s="98">
        <v>9.9495789777184598</v>
      </c>
      <c r="M268" s="98">
        <v>9.7277007668480806</v>
      </c>
      <c r="N268" s="98">
        <v>9.8558024402099296</v>
      </c>
      <c r="O268" s="98">
        <v>10.217777895158401</v>
      </c>
      <c r="P268" s="98">
        <v>10.593621050336701</v>
      </c>
      <c r="Q268" s="98">
        <v>10.5867015246323</v>
      </c>
      <c r="R268" s="98">
        <v>10.1957594154759</v>
      </c>
      <c r="S268" s="98">
        <v>10.4864766991604</v>
      </c>
      <c r="T268" s="99">
        <v>10.937481290198599</v>
      </c>
      <c r="U268" s="99">
        <v>10.8891645576039</v>
      </c>
      <c r="V268" s="99">
        <v>11.0697303725031</v>
      </c>
      <c r="W268" s="99">
        <v>11.3724703043474</v>
      </c>
      <c r="X268" s="99">
        <v>11.6571942712182</v>
      </c>
      <c r="Y268" s="99">
        <v>11.769265935516</v>
      </c>
      <c r="Z268" s="99">
        <v>12.0654520531525</v>
      </c>
      <c r="AA268" s="99">
        <v>12.7416604890998</v>
      </c>
      <c r="AB268" s="99">
        <v>12.760044196993601</v>
      </c>
    </row>
    <row r="269" spans="1:28" x14ac:dyDescent="0.35">
      <c r="B269" s="100" t="s">
        <v>732</v>
      </c>
      <c r="C269" s="98">
        <v>1.9480940890346099</v>
      </c>
      <c r="D269" s="98">
        <v>2.0535958559790299</v>
      </c>
      <c r="E269" s="98">
        <v>2.1879420595000001</v>
      </c>
      <c r="F269" s="98">
        <v>2.2301287441297402</v>
      </c>
      <c r="G269" s="98">
        <v>2.2755845361279099</v>
      </c>
      <c r="H269" s="98">
        <v>2.4006299151451902</v>
      </c>
      <c r="I269" s="98">
        <v>2.39829071251159</v>
      </c>
      <c r="J269" s="98">
        <v>2.4400839775216001</v>
      </c>
      <c r="K269" s="98">
        <v>2.3801909939795198</v>
      </c>
      <c r="L269" s="98">
        <v>2.40462827410609</v>
      </c>
      <c r="M269" s="98">
        <v>2.3877403126260899</v>
      </c>
      <c r="N269" s="98">
        <v>2.383701757956</v>
      </c>
      <c r="O269" s="98">
        <v>2.44090998845014</v>
      </c>
      <c r="P269" s="98">
        <v>2.5754213703045998</v>
      </c>
      <c r="Q269" s="98">
        <v>2.5615024063622598</v>
      </c>
      <c r="R269" s="98">
        <v>2.4943144424369201</v>
      </c>
      <c r="S269" s="98">
        <v>2.5556865744838202</v>
      </c>
      <c r="T269" s="99">
        <v>2.7579003800125901</v>
      </c>
      <c r="U269" s="99">
        <v>2.7573962907944001</v>
      </c>
      <c r="V269" s="99">
        <v>2.8077753160243599</v>
      </c>
      <c r="W269" s="99">
        <v>2.8788043632956399</v>
      </c>
      <c r="X269" s="99">
        <v>2.8963749952426801</v>
      </c>
      <c r="Y269" s="99">
        <v>2.8851080257440298</v>
      </c>
      <c r="Z269" s="99">
        <v>2.8555198898870402</v>
      </c>
      <c r="AA269" s="99">
        <v>2.9328747985835402</v>
      </c>
      <c r="AB269" s="99">
        <v>2.8985284281802399</v>
      </c>
    </row>
    <row r="270" spans="1:28" x14ac:dyDescent="0.35">
      <c r="B270" s="100" t="s">
        <v>733</v>
      </c>
      <c r="C270" s="98">
        <v>6.1852645990034603</v>
      </c>
      <c r="D270" s="98">
        <v>6.4478792919346803</v>
      </c>
      <c r="E270" s="98">
        <v>6.7172973884857896</v>
      </c>
      <c r="F270" s="98">
        <v>6.7742084118091697</v>
      </c>
      <c r="G270" s="98">
        <v>6.8081557278103304</v>
      </c>
      <c r="H270" s="98">
        <v>6.9073345039637104</v>
      </c>
      <c r="I270" s="98">
        <v>6.8021605915271302</v>
      </c>
      <c r="J270" s="98">
        <v>6.8635496554745501</v>
      </c>
      <c r="K270" s="98">
        <v>6.7277516971427396</v>
      </c>
      <c r="L270" s="98">
        <v>6.7992745456774397</v>
      </c>
      <c r="M270" s="98">
        <v>6.6828746146858</v>
      </c>
      <c r="N270" s="98">
        <v>6.6541649545560304</v>
      </c>
      <c r="O270" s="98">
        <v>6.9214862133426696</v>
      </c>
      <c r="P270" s="98">
        <v>7.3564496668596497</v>
      </c>
      <c r="Q270" s="98">
        <v>7.4249255643382597</v>
      </c>
      <c r="R270" s="98">
        <v>7.1475001094426203</v>
      </c>
      <c r="S270" s="98">
        <v>7.4141242531902796</v>
      </c>
      <c r="T270" s="99">
        <v>7.8200055597764804</v>
      </c>
      <c r="U270" s="99">
        <v>7.9373566179114796</v>
      </c>
      <c r="V270" s="99">
        <v>8.1299737507126899</v>
      </c>
      <c r="W270" s="99">
        <v>8.3149707419654799</v>
      </c>
      <c r="X270" s="99">
        <v>8.4085488244635709</v>
      </c>
      <c r="Y270" s="99">
        <v>8.3393904772177798</v>
      </c>
      <c r="Z270" s="99">
        <v>8.2386424043031798</v>
      </c>
      <c r="AA270" s="99">
        <v>8.5049936076558605</v>
      </c>
      <c r="AB270" s="99">
        <v>8.4010234521571903</v>
      </c>
    </row>
    <row r="271" spans="1:28" x14ac:dyDescent="0.35">
      <c r="B271" s="100" t="s">
        <v>734</v>
      </c>
      <c r="C271" s="98">
        <v>1.90980982699826</v>
      </c>
      <c r="D271" s="98">
        <v>1.9620359819406401</v>
      </c>
      <c r="E271" s="98">
        <v>2.0426319706880101</v>
      </c>
      <c r="F271" s="98">
        <v>2.0196760761636199</v>
      </c>
      <c r="G271" s="98">
        <v>2.02507811081749</v>
      </c>
      <c r="H271" s="98">
        <v>2.0449748370365999</v>
      </c>
      <c r="I271" s="98">
        <v>2.0031734183522301</v>
      </c>
      <c r="J271" s="98">
        <v>2.01492959167039</v>
      </c>
      <c r="K271" s="98">
        <v>1.9534677741636699</v>
      </c>
      <c r="L271" s="98">
        <v>1.96018478373274</v>
      </c>
      <c r="M271" s="98">
        <v>1.9360856299552101</v>
      </c>
      <c r="N271" s="98">
        <v>1.9299166672377399</v>
      </c>
      <c r="O271" s="98">
        <v>1.9921203784255801</v>
      </c>
      <c r="P271" s="98">
        <v>2.0529216182849099</v>
      </c>
      <c r="Q271" s="98">
        <v>2.0302802699738298</v>
      </c>
      <c r="R271" s="98">
        <v>1.9036640188817</v>
      </c>
      <c r="S271" s="98">
        <v>1.90583116121115</v>
      </c>
      <c r="T271" s="99">
        <v>1.95144379194532</v>
      </c>
      <c r="U271" s="99">
        <v>1.92642532916853</v>
      </c>
      <c r="V271" s="99">
        <v>1.93001079902777</v>
      </c>
      <c r="W271" s="99">
        <v>1.92329003807029</v>
      </c>
      <c r="X271" s="99">
        <v>1.9135035338908399</v>
      </c>
      <c r="Y271" s="99">
        <v>1.8669143230363201</v>
      </c>
      <c r="Z271" s="99">
        <v>1.8141022257463899</v>
      </c>
      <c r="AA271" s="99">
        <v>1.8366563413071999</v>
      </c>
      <c r="AB271" s="99">
        <v>1.7615473017825001</v>
      </c>
    </row>
    <row r="272" spans="1:28" x14ac:dyDescent="0.35">
      <c r="B272" s="110"/>
      <c r="C272" s="98"/>
      <c r="D272" s="98"/>
      <c r="E272" s="98"/>
      <c r="F272" s="98"/>
      <c r="G272" s="98"/>
      <c r="H272" s="98"/>
      <c r="I272" s="98"/>
      <c r="J272" s="98"/>
      <c r="K272" s="98"/>
      <c r="L272" s="98"/>
      <c r="M272" s="98"/>
      <c r="N272" s="98"/>
      <c r="O272" s="98"/>
      <c r="P272" s="98"/>
      <c r="Q272" s="98"/>
      <c r="R272" s="98"/>
      <c r="S272" s="98"/>
      <c r="T272" s="99"/>
      <c r="U272" s="99"/>
      <c r="V272" s="99"/>
      <c r="W272" s="99"/>
      <c r="X272" s="99"/>
      <c r="Y272" s="99"/>
      <c r="Z272" s="99"/>
      <c r="AA272" s="99"/>
      <c r="AB272" s="99"/>
    </row>
    <row r="273" spans="1:28" x14ac:dyDescent="0.35">
      <c r="B273" s="97" t="s">
        <v>709</v>
      </c>
      <c r="C273" s="98"/>
      <c r="D273" s="98"/>
      <c r="E273" s="98"/>
      <c r="F273" s="98"/>
      <c r="G273" s="98"/>
      <c r="H273" s="98"/>
      <c r="I273" s="98"/>
      <c r="J273" s="98"/>
      <c r="K273" s="98"/>
      <c r="L273" s="98"/>
      <c r="M273" s="98"/>
      <c r="N273" s="98"/>
      <c r="O273" s="98"/>
      <c r="P273" s="98"/>
      <c r="Q273" s="98"/>
      <c r="R273" s="98"/>
      <c r="S273" s="98"/>
      <c r="T273" s="99"/>
      <c r="U273" s="99"/>
      <c r="V273" s="99"/>
      <c r="W273" s="99"/>
      <c r="X273" s="99"/>
      <c r="Y273" s="99"/>
      <c r="Z273" s="99"/>
      <c r="AA273" s="99"/>
      <c r="AB273" s="99"/>
    </row>
    <row r="274" spans="1:28" x14ac:dyDescent="0.35">
      <c r="B274" s="100" t="s">
        <v>725</v>
      </c>
      <c r="C274" s="98">
        <v>7.1773532514706302</v>
      </c>
      <c r="D274" s="98">
        <v>7.0762321575325302</v>
      </c>
      <c r="E274" s="98">
        <v>6.99532429305774</v>
      </c>
      <c r="F274" s="98">
        <v>6.9243467776843799</v>
      </c>
      <c r="G274" s="98">
        <v>6.8832966445714501</v>
      </c>
      <c r="H274" s="98">
        <v>6.8294731066813004</v>
      </c>
      <c r="I274" s="98">
        <v>6.7795553653981804</v>
      </c>
      <c r="J274" s="98">
        <v>6.6843838370056199</v>
      </c>
      <c r="K274" s="98">
        <v>6.6198378396877899</v>
      </c>
      <c r="L274" s="98">
        <v>6.5714372319537304</v>
      </c>
      <c r="M274" s="98">
        <v>6.5623736029456303</v>
      </c>
      <c r="N274" s="98">
        <v>6.5052722441651296</v>
      </c>
      <c r="O274" s="98">
        <v>6.5285751500177502</v>
      </c>
      <c r="P274" s="98">
        <v>6.3956487519446998</v>
      </c>
      <c r="Q274" s="98">
        <v>6.3569007696508901</v>
      </c>
      <c r="R274" s="98">
        <v>6.2026895025063302</v>
      </c>
      <c r="S274" s="98">
        <v>6.1644352495502401</v>
      </c>
      <c r="T274" s="99">
        <v>6.1417272507893497</v>
      </c>
      <c r="U274" s="99">
        <v>6.1553637328055997</v>
      </c>
      <c r="V274" s="99">
        <v>6.0817517518689801</v>
      </c>
      <c r="W274" s="99">
        <v>5.9979235795550796</v>
      </c>
      <c r="X274" s="99">
        <v>5.9500760385781</v>
      </c>
      <c r="Y274" s="99">
        <v>5.8694826590113101</v>
      </c>
      <c r="Z274" s="99">
        <v>5.7451640999755602</v>
      </c>
      <c r="AA274" s="99">
        <v>5.6922245842194403</v>
      </c>
      <c r="AB274" s="99">
        <v>5.65304467649805</v>
      </c>
    </row>
    <row r="275" spans="1:28" x14ac:dyDescent="0.35">
      <c r="B275" s="100" t="s">
        <v>726</v>
      </c>
      <c r="C275" s="98">
        <v>16.5825339886043</v>
      </c>
      <c r="D275" s="98">
        <v>16.460333366200199</v>
      </c>
      <c r="E275" s="98">
        <v>16.374072623289599</v>
      </c>
      <c r="F275" s="98">
        <v>16.355352236105599</v>
      </c>
      <c r="G275" s="98">
        <v>16.298873374155601</v>
      </c>
      <c r="H275" s="98">
        <v>16.1873069215243</v>
      </c>
      <c r="I275" s="98">
        <v>16.144698363649599</v>
      </c>
      <c r="J275" s="98">
        <v>16.122285330858599</v>
      </c>
      <c r="K275" s="98">
        <v>16.2084489978965</v>
      </c>
      <c r="L275" s="98">
        <v>16.291598975195701</v>
      </c>
      <c r="M275" s="98">
        <v>16.3301688821374</v>
      </c>
      <c r="N275" s="98">
        <v>16.3707205078071</v>
      </c>
      <c r="O275" s="98">
        <v>16.5080905978974</v>
      </c>
      <c r="P275" s="98">
        <v>16.412859893757599</v>
      </c>
      <c r="Q275" s="98">
        <v>16.618523406434701</v>
      </c>
      <c r="R275" s="98">
        <v>16.5732432532707</v>
      </c>
      <c r="S275" s="98">
        <v>16.7301629671075</v>
      </c>
      <c r="T275" s="99">
        <v>16.8491991429247</v>
      </c>
      <c r="U275" s="99">
        <v>16.564585920258299</v>
      </c>
      <c r="V275" s="99">
        <v>16.968817575171901</v>
      </c>
      <c r="W275" s="99">
        <v>16.836947386063699</v>
      </c>
      <c r="X275" s="99">
        <v>16.767579372488001</v>
      </c>
      <c r="Y275" s="99">
        <v>16.623342889271498</v>
      </c>
      <c r="Z275" s="99">
        <v>16.334015643809298</v>
      </c>
      <c r="AA275" s="99">
        <v>16.2366265074556</v>
      </c>
      <c r="AB275" s="99">
        <v>16.165888544815399</v>
      </c>
    </row>
    <row r="276" spans="1:28" x14ac:dyDescent="0.35">
      <c r="B276" s="100" t="s">
        <v>727</v>
      </c>
      <c r="C276" s="98">
        <v>6.7689662912144302</v>
      </c>
      <c r="D276" s="98">
        <v>6.6333362056228502</v>
      </c>
      <c r="E276" s="98">
        <v>6.5047856863254401</v>
      </c>
      <c r="F276" s="98">
        <v>6.3728739438598696</v>
      </c>
      <c r="G276" s="98">
        <v>6.2788549092912502</v>
      </c>
      <c r="H276" s="98">
        <v>6.2145810531401198</v>
      </c>
      <c r="I276" s="98">
        <v>6.1507948206729104</v>
      </c>
      <c r="J276" s="98">
        <v>6.0207530602876798</v>
      </c>
      <c r="K276" s="98">
        <v>5.9002054029988402</v>
      </c>
      <c r="L276" s="98">
        <v>5.7848324332173302</v>
      </c>
      <c r="M276" s="98">
        <v>5.7290806075645397</v>
      </c>
      <c r="N276" s="98">
        <v>5.6275308613436197</v>
      </c>
      <c r="O276" s="98">
        <v>5.4778428664008603</v>
      </c>
      <c r="P276" s="98">
        <v>5.4028948134463297</v>
      </c>
      <c r="Q276" s="98">
        <v>5.2778751697415904</v>
      </c>
      <c r="R276" s="98">
        <v>5.0804715834123702</v>
      </c>
      <c r="S276" s="98">
        <v>5.0185166724775101</v>
      </c>
      <c r="T276" s="99">
        <v>4.9488675278452199</v>
      </c>
      <c r="U276" s="99">
        <v>4.9031038889647798</v>
      </c>
      <c r="V276" s="99">
        <v>4.8128859167979297</v>
      </c>
      <c r="W276" s="99">
        <v>4.8522263896177602</v>
      </c>
      <c r="X276" s="99">
        <v>4.8474395873136498</v>
      </c>
      <c r="Y276" s="99">
        <v>4.7698771017252302</v>
      </c>
      <c r="Z276" s="99">
        <v>4.6599752150358897</v>
      </c>
      <c r="AA276" s="99">
        <v>4.6148623532020103</v>
      </c>
      <c r="AB276" s="99">
        <v>4.5703201787884602</v>
      </c>
    </row>
    <row r="277" spans="1:28" x14ac:dyDescent="0.35">
      <c r="B277" s="100" t="s">
        <v>728</v>
      </c>
      <c r="C277" s="98">
        <v>1.9299777090441801</v>
      </c>
      <c r="D277" s="98">
        <v>1.97029271889936</v>
      </c>
      <c r="E277" s="98">
        <v>2.0042751733463202</v>
      </c>
      <c r="F277" s="98">
        <v>2.0300208248884601</v>
      </c>
      <c r="G277" s="98">
        <v>2.0422812342844701</v>
      </c>
      <c r="H277" s="98">
        <v>2.0551275380809</v>
      </c>
      <c r="I277" s="98">
        <v>2.0528172379409502</v>
      </c>
      <c r="J277" s="98">
        <v>2.0784725245272901</v>
      </c>
      <c r="K277" s="98">
        <v>2.0941912061484702</v>
      </c>
      <c r="L277" s="98">
        <v>2.11556084078383</v>
      </c>
      <c r="M277" s="98">
        <v>2.1444087972461898</v>
      </c>
      <c r="N277" s="98">
        <v>2.1469395340395399</v>
      </c>
      <c r="O277" s="98">
        <v>2.15577319773312</v>
      </c>
      <c r="P277" s="98">
        <v>2.1763670854505199</v>
      </c>
      <c r="Q277" s="98">
        <v>2.16472103261188</v>
      </c>
      <c r="R277" s="98">
        <v>2.1197540423257899</v>
      </c>
      <c r="S277" s="98">
        <v>2.1146597976244399</v>
      </c>
      <c r="T277" s="99">
        <v>2.1409123500973202</v>
      </c>
      <c r="U277" s="99">
        <v>2.1552908121470198</v>
      </c>
      <c r="V277" s="99">
        <v>2.1581579977735799</v>
      </c>
      <c r="W277" s="99">
        <v>2.1621849823073598</v>
      </c>
      <c r="X277" s="99">
        <v>2.1472311440902598</v>
      </c>
      <c r="Y277" s="99">
        <v>2.1402990839501301</v>
      </c>
      <c r="Z277" s="99">
        <v>2.0977138826102601</v>
      </c>
      <c r="AA277" s="99">
        <v>2.0799293755999999</v>
      </c>
      <c r="AB277" s="99">
        <v>2.0668680209120098</v>
      </c>
    </row>
    <row r="278" spans="1:28" ht="15.5" x14ac:dyDescent="0.35">
      <c r="B278" s="100" t="s">
        <v>729</v>
      </c>
      <c r="C278" s="98">
        <v>31.734874971442601</v>
      </c>
      <c r="D278" s="98">
        <v>32.106229788509701</v>
      </c>
      <c r="E278" s="98">
        <v>32.409722967946102</v>
      </c>
      <c r="F278" s="98">
        <v>32.661555836488198</v>
      </c>
      <c r="G278" s="98">
        <v>32.765259124136897</v>
      </c>
      <c r="H278" s="98">
        <v>32.863939073463101</v>
      </c>
      <c r="I278" s="98">
        <v>32.927281413686799</v>
      </c>
      <c r="J278" s="98">
        <v>33.1330834871831</v>
      </c>
      <c r="K278" s="98">
        <v>33.346158065378503</v>
      </c>
      <c r="L278" s="98">
        <v>33.63268454312</v>
      </c>
      <c r="M278" s="98">
        <v>33.777805414875701</v>
      </c>
      <c r="N278" s="98">
        <v>33.884930776468103</v>
      </c>
      <c r="O278" s="98">
        <v>33.8968656977137</v>
      </c>
      <c r="P278" s="98">
        <v>34.111748244613601</v>
      </c>
      <c r="Q278" s="98">
        <v>34.093133967055699</v>
      </c>
      <c r="R278" s="98">
        <v>35.084062602407002</v>
      </c>
      <c r="S278" s="98">
        <v>34.968549483061601</v>
      </c>
      <c r="T278" s="99">
        <v>34.893653937022499</v>
      </c>
      <c r="U278" s="99">
        <v>35.150810758057197</v>
      </c>
      <c r="V278" s="99">
        <v>35.140714334001302</v>
      </c>
      <c r="W278" s="99">
        <v>35.060358071541103</v>
      </c>
      <c r="X278" s="99">
        <v>34.885998687853103</v>
      </c>
      <c r="Y278" s="99">
        <v>35.267437072321002</v>
      </c>
      <c r="Z278" s="99">
        <v>36.007375880519099</v>
      </c>
      <c r="AA278" s="99">
        <v>35.944289732773299</v>
      </c>
      <c r="AB278" s="99">
        <v>35.856610992700503</v>
      </c>
    </row>
    <row r="279" spans="1:28" x14ac:dyDescent="0.35">
      <c r="B279" s="100" t="s">
        <v>730</v>
      </c>
      <c r="C279" s="98">
        <v>13.1396521482206</v>
      </c>
      <c r="D279" s="98">
        <v>13.1468920327679</v>
      </c>
      <c r="E279" s="98">
        <v>13.127020132129401</v>
      </c>
      <c r="F279" s="98">
        <v>13.0997249960599</v>
      </c>
      <c r="G279" s="98">
        <v>13.1002117259066</v>
      </c>
      <c r="H279" s="98">
        <v>13.1190694810685</v>
      </c>
      <c r="I279" s="98">
        <v>13.179584219349399</v>
      </c>
      <c r="J279" s="98">
        <v>13.210889426229</v>
      </c>
      <c r="K279" s="98">
        <v>13.136388146080501</v>
      </c>
      <c r="L279" s="98">
        <v>13.0557440520244</v>
      </c>
      <c r="M279" s="98">
        <v>13.091408464810501</v>
      </c>
      <c r="N279" s="98">
        <v>13.1042169566675</v>
      </c>
      <c r="O279" s="98">
        <v>13.0807613554753</v>
      </c>
      <c r="P279" s="98">
        <v>13.1499699720286</v>
      </c>
      <c r="Q279" s="98">
        <v>13.148268025634801</v>
      </c>
      <c r="R279" s="98">
        <v>12.9006491178539</v>
      </c>
      <c r="S279" s="98">
        <v>12.794945772724301</v>
      </c>
      <c r="T279" s="99">
        <v>12.760196014281799</v>
      </c>
      <c r="U279" s="99">
        <v>12.7492771045042</v>
      </c>
      <c r="V279" s="99">
        <v>12.597135234514701</v>
      </c>
      <c r="W279" s="99">
        <v>12.7654919709568</v>
      </c>
      <c r="X279" s="99">
        <v>12.858217075340701</v>
      </c>
      <c r="Y279" s="99">
        <v>12.830417273391101</v>
      </c>
      <c r="Z279" s="99">
        <v>12.6500740898885</v>
      </c>
      <c r="AA279" s="99">
        <v>12.672589425559</v>
      </c>
      <c r="AB279" s="99">
        <v>12.642602011511601</v>
      </c>
    </row>
    <row r="280" spans="1:28" x14ac:dyDescent="0.35">
      <c r="B280" s="100" t="s">
        <v>731</v>
      </c>
      <c r="C280" s="98">
        <v>10.707225181388599</v>
      </c>
      <c r="D280" s="98">
        <v>10.6369820919814</v>
      </c>
      <c r="E280" s="98">
        <v>10.6458954849727</v>
      </c>
      <c r="F280" s="98">
        <v>10.5518854259319</v>
      </c>
      <c r="G280" s="98">
        <v>10.6056602735105</v>
      </c>
      <c r="H280" s="98">
        <v>10.666753773089701</v>
      </c>
      <c r="I280" s="98">
        <v>10.6825457820675</v>
      </c>
      <c r="J280" s="98">
        <v>10.6750022894678</v>
      </c>
      <c r="K280" s="98">
        <v>10.6659112376639</v>
      </c>
      <c r="L280" s="98">
        <v>10.6255594217868</v>
      </c>
      <c r="M280" s="98">
        <v>10.492593129496001</v>
      </c>
      <c r="N280" s="98">
        <v>10.5831713881315</v>
      </c>
      <c r="O280" s="98">
        <v>10.5871307740594</v>
      </c>
      <c r="P280" s="98">
        <v>10.4866909354231</v>
      </c>
      <c r="Q280" s="98">
        <v>10.463599505581801</v>
      </c>
      <c r="R280" s="98">
        <v>10.3354586482589</v>
      </c>
      <c r="S280" s="98">
        <v>10.414546739255799</v>
      </c>
      <c r="T280" s="99">
        <v>10.377535616194599</v>
      </c>
      <c r="U280" s="99">
        <v>10.338565749130799</v>
      </c>
      <c r="V280" s="99">
        <v>10.2849859187794</v>
      </c>
      <c r="W280" s="99">
        <v>10.3672401054273</v>
      </c>
      <c r="X280" s="99">
        <v>10.564297628992099</v>
      </c>
      <c r="Y280" s="99">
        <v>10.651294385804601</v>
      </c>
      <c r="Z280" s="99">
        <v>10.873079964073099</v>
      </c>
      <c r="AA280" s="99">
        <v>11.1466588670599</v>
      </c>
      <c r="AB280" s="99">
        <v>11.387991109522501</v>
      </c>
    </row>
    <row r="281" spans="1:28" x14ac:dyDescent="0.35">
      <c r="B281" s="100" t="s">
        <v>732</v>
      </c>
      <c r="C281" s="98">
        <v>2.31979265074053</v>
      </c>
      <c r="D281" s="98">
        <v>2.3492047150373798</v>
      </c>
      <c r="E281" s="98">
        <v>2.38600075000718</v>
      </c>
      <c r="F281" s="98">
        <v>2.4284260205708801</v>
      </c>
      <c r="G281" s="98">
        <v>2.4633749177794102</v>
      </c>
      <c r="H281" s="98">
        <v>2.5509338341296899</v>
      </c>
      <c r="I281" s="98">
        <v>2.5864738050843501</v>
      </c>
      <c r="J281" s="98">
        <v>2.60318653199004</v>
      </c>
      <c r="K281" s="98">
        <v>2.5883663025965902</v>
      </c>
      <c r="L281" s="98">
        <v>2.5680001808159001</v>
      </c>
      <c r="M281" s="98">
        <v>2.57548913147735</v>
      </c>
      <c r="N281" s="98">
        <v>2.5596215423024899</v>
      </c>
      <c r="O281" s="98">
        <v>2.5291441564485901</v>
      </c>
      <c r="P281" s="98">
        <v>2.5494255279227498</v>
      </c>
      <c r="Q281" s="98">
        <v>2.5317172917737301</v>
      </c>
      <c r="R281" s="98">
        <v>2.5284907896542901</v>
      </c>
      <c r="S281" s="98">
        <v>2.5381563364348398</v>
      </c>
      <c r="T281" s="99">
        <v>2.6167093373814398</v>
      </c>
      <c r="U281" s="99">
        <v>2.6179715347290502</v>
      </c>
      <c r="V281" s="99">
        <v>2.6087292659032499</v>
      </c>
      <c r="W281" s="99">
        <v>2.62434240337639</v>
      </c>
      <c r="X281" s="99">
        <v>2.6248312229351498</v>
      </c>
      <c r="Y281" s="99">
        <v>2.6110494133973998</v>
      </c>
      <c r="Z281" s="99">
        <v>2.5733222398103601</v>
      </c>
      <c r="AA281" s="99">
        <v>2.56573740193241</v>
      </c>
      <c r="AB281" s="99">
        <v>2.5868574952578798</v>
      </c>
    </row>
    <row r="282" spans="1:28" x14ac:dyDescent="0.35">
      <c r="B282" s="100" t="s">
        <v>733</v>
      </c>
      <c r="C282" s="98">
        <v>7.3654200997880404</v>
      </c>
      <c r="D282" s="98">
        <v>7.3760318470176696</v>
      </c>
      <c r="E282" s="98">
        <v>7.32536610709474</v>
      </c>
      <c r="F282" s="98">
        <v>7.3765534923980498</v>
      </c>
      <c r="G282" s="98">
        <v>7.3699921009137697</v>
      </c>
      <c r="H282" s="98">
        <v>7.3398040983534099</v>
      </c>
      <c r="I282" s="98">
        <v>7.3358955593574597</v>
      </c>
      <c r="J282" s="98">
        <v>7.3223299646120701</v>
      </c>
      <c r="K282" s="98">
        <v>7.3161716136092396</v>
      </c>
      <c r="L282" s="98">
        <v>7.2612213915714197</v>
      </c>
      <c r="M282" s="98">
        <v>7.2083512792978004</v>
      </c>
      <c r="N282" s="98">
        <v>7.1452495711211803</v>
      </c>
      <c r="O282" s="98">
        <v>7.1716845329189001</v>
      </c>
      <c r="P282" s="98">
        <v>7.2821949805257198</v>
      </c>
      <c r="Q282" s="98">
        <v>7.3385886324673901</v>
      </c>
      <c r="R282" s="98">
        <v>7.2454330088880701</v>
      </c>
      <c r="S282" s="98">
        <v>7.3632685010097196</v>
      </c>
      <c r="T282" s="99">
        <v>7.4196594318423097</v>
      </c>
      <c r="U282" s="99">
        <v>7.5360127799036203</v>
      </c>
      <c r="V282" s="99">
        <v>7.5536316362165001</v>
      </c>
      <c r="W282" s="99">
        <v>7.5799976473542303</v>
      </c>
      <c r="X282" s="99">
        <v>7.6202223573530397</v>
      </c>
      <c r="Y282" s="99">
        <v>7.5472254138615904</v>
      </c>
      <c r="Z282" s="99">
        <v>7.4244559808255399</v>
      </c>
      <c r="AA282" s="99">
        <v>7.4403381327077698</v>
      </c>
      <c r="AB282" s="99">
        <v>7.4976840916112897</v>
      </c>
    </row>
    <row r="283" spans="1:28" x14ac:dyDescent="0.35">
      <c r="B283" s="100" t="s">
        <v>734</v>
      </c>
      <c r="C283" s="98">
        <v>2.2742037080858299</v>
      </c>
      <c r="D283" s="98">
        <v>2.2444650764307998</v>
      </c>
      <c r="E283" s="98">
        <v>2.2275367818305001</v>
      </c>
      <c r="F283" s="98">
        <v>2.1992604460125702</v>
      </c>
      <c r="G283" s="98">
        <v>2.1921956954498798</v>
      </c>
      <c r="H283" s="98">
        <v>2.1730111204687801</v>
      </c>
      <c r="I283" s="98">
        <v>2.1603534327927201</v>
      </c>
      <c r="J283" s="98">
        <v>2.14961354783869</v>
      </c>
      <c r="K283" s="98">
        <v>2.12432118793956</v>
      </c>
      <c r="L283" s="98">
        <v>2.0933609295305802</v>
      </c>
      <c r="M283" s="98">
        <v>2.0883206901486702</v>
      </c>
      <c r="N283" s="98">
        <v>2.07234661795367</v>
      </c>
      <c r="O283" s="98">
        <v>2.06413167133472</v>
      </c>
      <c r="P283" s="98">
        <v>2.0321997948867798</v>
      </c>
      <c r="Q283" s="98">
        <v>2.0066721990472498</v>
      </c>
      <c r="R283" s="98">
        <v>1.92974745142237</v>
      </c>
      <c r="S283" s="98">
        <v>1.89275848075386</v>
      </c>
      <c r="T283" s="99">
        <v>1.8515393916204701</v>
      </c>
      <c r="U283" s="99">
        <v>1.8290177194991699</v>
      </c>
      <c r="V283" s="99">
        <v>1.7931903689723001</v>
      </c>
      <c r="W283" s="99">
        <v>1.7532874638000899</v>
      </c>
      <c r="X283" s="99">
        <v>1.73410688505567</v>
      </c>
      <c r="Y283" s="99">
        <v>1.6895747072659699</v>
      </c>
      <c r="Z283" s="99">
        <v>1.63482300345222</v>
      </c>
      <c r="AA283" s="99">
        <v>1.6067436194903799</v>
      </c>
      <c r="AB283" s="99">
        <v>1.5721328783821</v>
      </c>
    </row>
    <row r="284" spans="1:28" x14ac:dyDescent="0.35">
      <c r="B284" s="110"/>
      <c r="C284" s="98"/>
      <c r="D284" s="98"/>
      <c r="E284" s="98"/>
      <c r="F284" s="98"/>
      <c r="G284" s="98"/>
      <c r="H284" s="98"/>
      <c r="I284" s="98"/>
      <c r="J284" s="98"/>
      <c r="K284" s="98"/>
      <c r="L284" s="98"/>
      <c r="M284" s="98"/>
      <c r="N284" s="98"/>
      <c r="O284" s="98"/>
      <c r="P284" s="98"/>
      <c r="Q284" s="98"/>
      <c r="R284" s="98"/>
      <c r="S284" s="98"/>
      <c r="T284" s="99"/>
      <c r="U284" s="99"/>
      <c r="V284" s="99"/>
      <c r="W284" s="99"/>
      <c r="X284" s="99"/>
      <c r="Y284" s="99"/>
      <c r="Z284" s="99"/>
      <c r="AA284" s="99"/>
      <c r="AB284" s="99"/>
    </row>
    <row r="285" spans="1:28" x14ac:dyDescent="0.35">
      <c r="B285" s="109" t="s">
        <v>710</v>
      </c>
      <c r="C285" s="98"/>
      <c r="D285" s="98"/>
      <c r="E285" s="98"/>
      <c r="F285" s="98"/>
      <c r="G285" s="98"/>
      <c r="H285" s="98"/>
      <c r="I285" s="98"/>
      <c r="J285" s="98"/>
      <c r="K285" s="98"/>
      <c r="L285" s="98"/>
      <c r="M285" s="98"/>
      <c r="N285" s="98"/>
      <c r="O285" s="98"/>
      <c r="P285" s="98"/>
      <c r="Q285" s="98"/>
      <c r="R285" s="98"/>
      <c r="S285" s="98"/>
      <c r="T285" s="99"/>
      <c r="U285" s="99"/>
      <c r="V285" s="99"/>
      <c r="W285" s="99"/>
      <c r="X285" s="99"/>
      <c r="Y285" s="99"/>
      <c r="Z285" s="99"/>
      <c r="AA285" s="99"/>
      <c r="AB285" s="99"/>
    </row>
    <row r="286" spans="1:28" ht="15.5" x14ac:dyDescent="0.35">
      <c r="B286" s="100" t="s">
        <v>711</v>
      </c>
      <c r="C286" s="102">
        <v>509.94619999999901</v>
      </c>
      <c r="D286" s="102">
        <v>525.60529999999903</v>
      </c>
      <c r="E286" s="102">
        <v>537.38490000000002</v>
      </c>
      <c r="F286" s="102">
        <v>546.29759999999897</v>
      </c>
      <c r="G286" s="102">
        <v>552.54499999999905</v>
      </c>
      <c r="H286" s="102">
        <v>558.71669999999904</v>
      </c>
      <c r="I286" s="102">
        <v>564.70159999999896</v>
      </c>
      <c r="J286" s="102">
        <v>573.10050000000001</v>
      </c>
      <c r="K286" s="102">
        <v>581.90390000000002</v>
      </c>
      <c r="L286" s="102">
        <v>591.52649999999903</v>
      </c>
      <c r="M286" s="102">
        <v>601.11450000000002</v>
      </c>
      <c r="N286" s="102">
        <v>610.23860000000002</v>
      </c>
      <c r="O286" s="102">
        <v>620.83420000000001</v>
      </c>
      <c r="P286" s="102">
        <v>631.1567</v>
      </c>
      <c r="Q286" s="102">
        <v>642.56539999999904</v>
      </c>
      <c r="R286" s="102">
        <v>654.20579999999904</v>
      </c>
      <c r="S286" s="102">
        <v>667.31549999999902</v>
      </c>
      <c r="T286" s="103">
        <v>679.6644</v>
      </c>
      <c r="U286" s="103">
        <v>693.16559999999902</v>
      </c>
      <c r="V286" s="103">
        <v>703.80419999999901</v>
      </c>
      <c r="W286" s="103">
        <v>713.91419999999903</v>
      </c>
      <c r="X286" s="103">
        <v>721.64099999999905</v>
      </c>
      <c r="Y286" s="103">
        <v>732.08269999999902</v>
      </c>
      <c r="Z286" s="103">
        <v>739.03079999999898</v>
      </c>
      <c r="AA286" s="103">
        <v>743.27449999999897</v>
      </c>
      <c r="AB286" s="103">
        <v>751.45929999999896</v>
      </c>
    </row>
    <row r="287" spans="1:28" x14ac:dyDescent="0.35">
      <c r="B287" s="100"/>
      <c r="C287" s="102"/>
      <c r="D287" s="102"/>
      <c r="E287" s="102"/>
      <c r="F287" s="102"/>
      <c r="G287" s="102"/>
      <c r="H287" s="102"/>
      <c r="I287" s="102"/>
      <c r="J287" s="102"/>
      <c r="K287" s="102"/>
      <c r="L287" s="102"/>
      <c r="M287" s="102"/>
      <c r="N287" s="102"/>
      <c r="O287" s="102"/>
      <c r="P287" s="102"/>
      <c r="Q287" s="102"/>
      <c r="R287" s="102"/>
      <c r="S287" s="102"/>
      <c r="T287" s="103"/>
      <c r="U287" s="103"/>
      <c r="V287" s="103"/>
      <c r="W287" s="103"/>
      <c r="X287" s="103"/>
      <c r="Y287" s="103"/>
      <c r="Z287" s="103"/>
      <c r="AA287" s="103"/>
      <c r="AB287" s="103"/>
    </row>
    <row r="288" spans="1:28" ht="15.5" x14ac:dyDescent="0.35">
      <c r="A288" s="87"/>
      <c r="B288" s="109" t="s">
        <v>712</v>
      </c>
      <c r="C288" s="104">
        <v>0.16467830964869901</v>
      </c>
      <c r="D288" s="104">
        <v>0.16631613335168199</v>
      </c>
      <c r="E288" s="104">
        <v>0.170639583371899</v>
      </c>
      <c r="F288" s="104">
        <v>0.16810311654027901</v>
      </c>
      <c r="G288" s="104">
        <v>0.167184036024001</v>
      </c>
      <c r="H288" s="104">
        <v>0.16843578581958299</v>
      </c>
      <c r="I288" s="104">
        <v>0.16420059367498399</v>
      </c>
      <c r="J288" s="104">
        <v>0.1635568347137</v>
      </c>
      <c r="K288" s="104">
        <v>0.15802827610247799</v>
      </c>
      <c r="L288" s="104">
        <v>0.15829919044118801</v>
      </c>
      <c r="M288" s="104">
        <v>0.15423046435643301</v>
      </c>
      <c r="N288" s="104">
        <v>0.152607713394564</v>
      </c>
      <c r="O288" s="104">
        <v>0.155454231304747</v>
      </c>
      <c r="P288" s="104">
        <v>0.16005482396810899</v>
      </c>
      <c r="Q288" s="104">
        <v>0.15745709105456199</v>
      </c>
      <c r="R288" s="104">
        <v>0.15079100482187299</v>
      </c>
      <c r="S288" s="104">
        <v>0.15088914939793599</v>
      </c>
      <c r="T288" s="105">
        <v>0.15507027885254701</v>
      </c>
      <c r="U288" s="105">
        <v>0.151948796709065</v>
      </c>
      <c r="V288" s="105">
        <v>0.15292605567488299</v>
      </c>
      <c r="W288" s="105">
        <v>0.153654624012177</v>
      </c>
      <c r="X288" s="105">
        <v>0.15290870365446901</v>
      </c>
      <c r="Y288" s="105">
        <v>0.15093391738542</v>
      </c>
      <c r="Z288" s="105">
        <v>0.150151085990437</v>
      </c>
      <c r="AA288" s="105">
        <v>0.153791412312202</v>
      </c>
      <c r="AB288" s="105">
        <v>0.14910753670653401</v>
      </c>
    </row>
    <row r="289" spans="1:28" x14ac:dyDescent="0.35">
      <c r="A289" s="87"/>
      <c r="B289" s="109"/>
      <c r="C289" s="104"/>
      <c r="D289" s="104"/>
      <c r="E289" s="104"/>
      <c r="F289" s="104"/>
      <c r="G289" s="104"/>
      <c r="H289" s="104"/>
      <c r="I289" s="104"/>
      <c r="J289" s="104"/>
      <c r="K289" s="104"/>
      <c r="L289" s="104"/>
      <c r="M289" s="104"/>
      <c r="N289" s="104"/>
      <c r="O289" s="104"/>
      <c r="P289" s="104"/>
      <c r="Q289" s="104"/>
      <c r="R289" s="104"/>
      <c r="S289" s="104"/>
      <c r="T289" s="105"/>
      <c r="U289" s="105"/>
      <c r="V289" s="105"/>
      <c r="W289" s="105"/>
      <c r="X289" s="105"/>
      <c r="Y289" s="105"/>
      <c r="Z289" s="105"/>
      <c r="AA289" s="105"/>
      <c r="AB289" s="105"/>
    </row>
    <row r="290" spans="1:28" x14ac:dyDescent="0.35">
      <c r="B290" s="107"/>
      <c r="C290" s="98"/>
      <c r="D290" s="98"/>
      <c r="E290" s="98"/>
      <c r="F290" s="98"/>
      <c r="G290" s="98"/>
      <c r="H290" s="98"/>
      <c r="I290" s="98"/>
      <c r="J290" s="98"/>
      <c r="K290" s="98"/>
      <c r="L290" s="98"/>
      <c r="M290" s="98"/>
      <c r="N290" s="98"/>
      <c r="O290" s="98"/>
      <c r="P290" s="98"/>
      <c r="Q290" s="98"/>
      <c r="R290" s="98"/>
      <c r="S290" s="98"/>
      <c r="T290" s="99"/>
      <c r="U290" s="99"/>
      <c r="V290" s="99"/>
      <c r="W290" s="99"/>
      <c r="X290" s="99"/>
      <c r="Y290" s="99"/>
      <c r="Z290" s="99"/>
      <c r="AA290" s="99"/>
      <c r="AB290" s="99"/>
    </row>
    <row r="291" spans="1:28" ht="30" x14ac:dyDescent="0.4">
      <c r="A291" s="87"/>
      <c r="B291" s="111" t="s">
        <v>741</v>
      </c>
      <c r="C291" s="95">
        <v>4.7233487930824003</v>
      </c>
      <c r="D291" s="95">
        <v>4.7483875036156196</v>
      </c>
      <c r="E291" s="95">
        <v>5.1944819343198398</v>
      </c>
      <c r="F291" s="95">
        <v>4.6057983319507603</v>
      </c>
      <c r="G291" s="95">
        <v>4.5367186441052301</v>
      </c>
      <c r="H291" s="95">
        <v>4.7538215803451598</v>
      </c>
      <c r="I291" s="95">
        <v>4.5081072840843204</v>
      </c>
      <c r="J291" s="95">
        <v>5.0575506013011404</v>
      </c>
      <c r="K291" s="95">
        <v>5.6015864923095702</v>
      </c>
      <c r="L291" s="95">
        <v>5.2197626523216201</v>
      </c>
      <c r="M291" s="95">
        <v>5.3205082574126603</v>
      </c>
      <c r="N291" s="95">
        <v>5.7543246754873802</v>
      </c>
      <c r="O291" s="95">
        <v>5.8123922778577803</v>
      </c>
      <c r="P291" s="95">
        <v>6.3342182655202803</v>
      </c>
      <c r="Q291" s="95">
        <v>5.9840929501411697</v>
      </c>
      <c r="R291" s="95">
        <v>5.5181693018418301</v>
      </c>
      <c r="S291" s="95">
        <v>5.47602704903868</v>
      </c>
      <c r="T291" s="96">
        <v>5.74488350397215</v>
      </c>
      <c r="U291" s="96">
        <v>5.4255947188381901</v>
      </c>
      <c r="V291" s="96">
        <v>5.0799494901147799</v>
      </c>
      <c r="W291" s="96">
        <v>5.3512730855119699</v>
      </c>
      <c r="X291" s="96">
        <v>4.6974913927646202</v>
      </c>
      <c r="Y291" s="96">
        <v>4.3800859012217899</v>
      </c>
      <c r="Z291" s="96">
        <v>4.4302942176793003</v>
      </c>
      <c r="AA291" s="96">
        <v>4.2398334366067303</v>
      </c>
      <c r="AB291" s="96">
        <v>4.0947014915486397</v>
      </c>
    </row>
    <row r="292" spans="1:28" ht="15" x14ac:dyDescent="0.4">
      <c r="B292" s="97" t="s">
        <v>736</v>
      </c>
      <c r="C292" s="98"/>
      <c r="D292" s="98"/>
      <c r="E292" s="98"/>
      <c r="F292" s="98"/>
      <c r="G292" s="98"/>
      <c r="H292" s="98"/>
      <c r="I292" s="98"/>
      <c r="J292" s="98"/>
      <c r="K292" s="98"/>
      <c r="L292" s="98"/>
      <c r="M292" s="98"/>
      <c r="N292" s="98"/>
      <c r="O292" s="98"/>
      <c r="P292" s="98"/>
      <c r="Q292" s="98"/>
      <c r="R292" s="98"/>
      <c r="S292" s="98"/>
      <c r="T292" s="99"/>
      <c r="U292" s="99"/>
      <c r="V292" s="99"/>
      <c r="W292" s="99"/>
      <c r="X292" s="99"/>
      <c r="Y292" s="99"/>
      <c r="Z292" s="99"/>
      <c r="AA292" s="99"/>
      <c r="AB292" s="99"/>
    </row>
    <row r="293" spans="1:28" x14ac:dyDescent="0.35">
      <c r="B293" s="100" t="s">
        <v>725</v>
      </c>
      <c r="C293" s="98">
        <v>0.33901142817859897</v>
      </c>
      <c r="D293" s="98">
        <v>0.33600692349510503</v>
      </c>
      <c r="E293" s="98">
        <v>0.36337085664997198</v>
      </c>
      <c r="F293" s="98">
        <v>0.31892144838507402</v>
      </c>
      <c r="G293" s="98">
        <v>0.312275802203343</v>
      </c>
      <c r="H293" s="98">
        <v>0.32466096636928499</v>
      </c>
      <c r="I293" s="98">
        <v>0.30562962925604498</v>
      </c>
      <c r="J293" s="98">
        <v>0.33806609494175399</v>
      </c>
      <c r="K293" s="98">
        <v>0.37081594224074899</v>
      </c>
      <c r="L293" s="98">
        <v>0.34301342635427901</v>
      </c>
      <c r="M293" s="98">
        <v>0.34915162942699202</v>
      </c>
      <c r="N293" s="98">
        <v>0.37433448595362601</v>
      </c>
      <c r="O293" s="98">
        <v>0.37946639787377501</v>
      </c>
      <c r="P293" s="98">
        <v>0.40511435144420199</v>
      </c>
      <c r="Q293" s="98">
        <v>0.38040285080414898</v>
      </c>
      <c r="R293" s="98">
        <v>0.34227490801587102</v>
      </c>
      <c r="S293" s="98">
        <v>0.33756614168584698</v>
      </c>
      <c r="T293" s="99">
        <v>0.35283507568956002</v>
      </c>
      <c r="U293" s="99">
        <v>0.33396508961238303</v>
      </c>
      <c r="V293" s="99">
        <v>0.30894991710911501</v>
      </c>
      <c r="W293" s="99">
        <v>0.32096527020230797</v>
      </c>
      <c r="X293" s="99">
        <v>0.279504309775157</v>
      </c>
      <c r="Y293" s="99">
        <v>0.25708838242201298</v>
      </c>
      <c r="Z293" s="99">
        <v>0.25452767291740502</v>
      </c>
      <c r="AA293" s="99">
        <v>0.24134084120848501</v>
      </c>
      <c r="AB293" s="99">
        <v>0.23147530468647701</v>
      </c>
    </row>
    <row r="294" spans="1:28" x14ac:dyDescent="0.35">
      <c r="B294" s="100" t="s">
        <v>726</v>
      </c>
      <c r="C294" s="98">
        <v>0.78325091901322397</v>
      </c>
      <c r="D294" s="98">
        <v>0.78160041261412405</v>
      </c>
      <c r="E294" s="98">
        <v>0.85054824432919496</v>
      </c>
      <c r="F294" s="98">
        <v>0.75329454047522804</v>
      </c>
      <c r="G294" s="98">
        <v>0.73943402714442397</v>
      </c>
      <c r="H294" s="98">
        <v>0.76951568971213102</v>
      </c>
      <c r="I294" s="98">
        <v>0.72782032292513399</v>
      </c>
      <c r="J294" s="98">
        <v>0.81539273869432505</v>
      </c>
      <c r="K294" s="98">
        <v>0.90793028967905698</v>
      </c>
      <c r="L294" s="98">
        <v>0.85038279877328304</v>
      </c>
      <c r="M294" s="98">
        <v>0.86884798382355599</v>
      </c>
      <c r="N294" s="98">
        <v>0.94202440973581802</v>
      </c>
      <c r="O294" s="98">
        <v>0.95951498313396</v>
      </c>
      <c r="P294" s="98">
        <v>1.0396263692846499</v>
      </c>
      <c r="Q294" s="98">
        <v>0.99446788758202098</v>
      </c>
      <c r="R294" s="98">
        <v>0.91453962152155899</v>
      </c>
      <c r="S294" s="98">
        <v>0.91614824942706397</v>
      </c>
      <c r="T294" s="99">
        <v>0.96796686211330396</v>
      </c>
      <c r="U294" s="99">
        <v>0.89872729888695302</v>
      </c>
      <c r="V294" s="99">
        <v>0.86200736188845595</v>
      </c>
      <c r="W294" s="99">
        <v>0.900991033892244</v>
      </c>
      <c r="X294" s="99">
        <v>0.78765559779760097</v>
      </c>
      <c r="Y294" s="99">
        <v>0.72811669820473701</v>
      </c>
      <c r="Z294" s="99">
        <v>0.72364495058251899</v>
      </c>
      <c r="AA294" s="99">
        <v>0.68840591964005604</v>
      </c>
      <c r="AB294" s="99">
        <v>0.66194487936665103</v>
      </c>
    </row>
    <row r="295" spans="1:28" x14ac:dyDescent="0.35">
      <c r="B295" s="100" t="s">
        <v>727</v>
      </c>
      <c r="C295" s="98">
        <v>0.31972188762023201</v>
      </c>
      <c r="D295" s="98">
        <v>0.31497650746060601</v>
      </c>
      <c r="E295" s="98">
        <v>0.33788991734239798</v>
      </c>
      <c r="F295" s="98">
        <v>0.29352172180362301</v>
      </c>
      <c r="G295" s="98">
        <v>0.28485398130613299</v>
      </c>
      <c r="H295" s="98">
        <v>0.29543009523221703</v>
      </c>
      <c r="I295" s="98">
        <v>0.27728442933983699</v>
      </c>
      <c r="J295" s="98">
        <v>0.30450263260343702</v>
      </c>
      <c r="K295" s="98">
        <v>0.33050510887290302</v>
      </c>
      <c r="L295" s="98">
        <v>0.30195452284846702</v>
      </c>
      <c r="M295" s="98">
        <v>0.30481620679929899</v>
      </c>
      <c r="N295" s="98">
        <v>0.32382639697496401</v>
      </c>
      <c r="O295" s="98">
        <v>0.31839371575986802</v>
      </c>
      <c r="P295" s="98">
        <v>0.34223115014016597</v>
      </c>
      <c r="Q295" s="98">
        <v>0.31583295594975802</v>
      </c>
      <c r="R295" s="98">
        <v>0.280349023304659</v>
      </c>
      <c r="S295" s="98">
        <v>0.27481533044538498</v>
      </c>
      <c r="T295" s="99">
        <v>0.28430667424061501</v>
      </c>
      <c r="U295" s="99">
        <v>0.266022545658823</v>
      </c>
      <c r="V295" s="99">
        <v>0.24449217359018299</v>
      </c>
      <c r="W295" s="99">
        <v>0.25965588483572499</v>
      </c>
      <c r="X295" s="99">
        <v>0.22770805738352401</v>
      </c>
      <c r="Y295" s="99">
        <v>0.20892471443827401</v>
      </c>
      <c r="Z295" s="99">
        <v>0.20645061249702401</v>
      </c>
      <c r="AA295" s="99">
        <v>0.19566247710443499</v>
      </c>
      <c r="AB295" s="99">
        <v>0.18714096852939999</v>
      </c>
    </row>
    <row r="296" spans="1:28" x14ac:dyDescent="0.35">
      <c r="B296" s="100" t="s">
        <v>728</v>
      </c>
      <c r="C296" s="98">
        <v>9.1159578826898E-2</v>
      </c>
      <c r="D296" s="98">
        <v>9.3557133248865998E-2</v>
      </c>
      <c r="E296" s="98">
        <v>0.104111711793533</v>
      </c>
      <c r="F296" s="98">
        <v>9.3498665290965996E-2</v>
      </c>
      <c r="G296" s="98">
        <v>9.2652553520846004E-2</v>
      </c>
      <c r="H296" s="98">
        <v>9.7697096408907003E-2</v>
      </c>
      <c r="I296" s="98">
        <v>9.2543203432554996E-2</v>
      </c>
      <c r="J296" s="98">
        <v>0.10511979966210901</v>
      </c>
      <c r="K296" s="98">
        <v>0.117307931726748</v>
      </c>
      <c r="L296" s="98">
        <v>0.110427254654376</v>
      </c>
      <c r="M296" s="98">
        <v>0.114093447130167</v>
      </c>
      <c r="N296" s="98">
        <v>0.123541871375031</v>
      </c>
      <c r="O296" s="98">
        <v>0.12530199487316801</v>
      </c>
      <c r="P296" s="98">
        <v>0.137855841451379</v>
      </c>
      <c r="Q296" s="98">
        <v>0.129538918702751</v>
      </c>
      <c r="R296" s="98">
        <v>0.116971616838173</v>
      </c>
      <c r="S296" s="98">
        <v>0.115799342513061</v>
      </c>
      <c r="T296" s="99">
        <v>0.122992920435244</v>
      </c>
      <c r="U296" s="99">
        <v>0.116937344479454</v>
      </c>
      <c r="V296" s="99">
        <v>0.109633336203771</v>
      </c>
      <c r="W296" s="99">
        <v>0.115704423017196</v>
      </c>
      <c r="X296" s="99">
        <v>0.100865998176401</v>
      </c>
      <c r="Y296" s="99">
        <v>9.3746938420079001E-2</v>
      </c>
      <c r="Z296" s="99">
        <v>9.2934896844738005E-2</v>
      </c>
      <c r="AA296" s="99">
        <v>8.8185541124495004E-2</v>
      </c>
      <c r="AB296" s="99">
        <v>8.4632075680626001E-2</v>
      </c>
    </row>
    <row r="297" spans="1:28" ht="15.5" x14ac:dyDescent="0.35">
      <c r="B297" s="100" t="s">
        <v>729</v>
      </c>
      <c r="C297" s="98">
        <v>1.49894883394984</v>
      </c>
      <c r="D297" s="98">
        <v>1.52452820315971</v>
      </c>
      <c r="E297" s="98">
        <v>1.68351720453307</v>
      </c>
      <c r="F297" s="98">
        <v>1.5043253939061401</v>
      </c>
      <c r="G297" s="98">
        <v>1.48646761947411</v>
      </c>
      <c r="H297" s="98">
        <v>1.5622930278257701</v>
      </c>
      <c r="I297" s="98">
        <v>1.48439717186135</v>
      </c>
      <c r="J297" s="98">
        <v>1.67572246313563</v>
      </c>
      <c r="K297" s="98">
        <v>1.86791388589444</v>
      </c>
      <c r="L297" s="98">
        <v>1.75554630675493</v>
      </c>
      <c r="M297" s="98">
        <v>1.79715092627124</v>
      </c>
      <c r="N297" s="98">
        <v>1.94984893294212</v>
      </c>
      <c r="O297" s="98">
        <v>1.9702188042497399</v>
      </c>
      <c r="P297" s="98">
        <v>2.16071258799861</v>
      </c>
      <c r="Q297" s="98">
        <v>2.04016482620476</v>
      </c>
      <c r="R297" s="98">
        <v>1.93599797236499</v>
      </c>
      <c r="S297" s="98">
        <v>1.91488722834893</v>
      </c>
      <c r="T297" s="99">
        <v>2.0045997689611301</v>
      </c>
      <c r="U297" s="99">
        <v>1.90714053211796</v>
      </c>
      <c r="V297" s="99">
        <v>1.78513053863279</v>
      </c>
      <c r="W297" s="99">
        <v>1.8761755051664999</v>
      </c>
      <c r="X297" s="99">
        <v>1.6387667856418799</v>
      </c>
      <c r="Y297" s="99">
        <v>1.544744038927</v>
      </c>
      <c r="Z297" s="99">
        <v>1.59523269157269</v>
      </c>
      <c r="AA297" s="99">
        <v>1.5239780146409201</v>
      </c>
      <c r="AB297" s="99">
        <v>1.4682211851369</v>
      </c>
    </row>
    <row r="298" spans="1:28" x14ac:dyDescent="0.35">
      <c r="B298" s="100" t="s">
        <v>730</v>
      </c>
      <c r="C298" s="98">
        <v>0.62063160115820803</v>
      </c>
      <c r="D298" s="98">
        <v>0.62426537839779095</v>
      </c>
      <c r="E298" s="98">
        <v>0.68188068927799605</v>
      </c>
      <c r="F298" s="98">
        <v>0.60334691535866503</v>
      </c>
      <c r="G298" s="98">
        <v>0.59431974778646601</v>
      </c>
      <c r="H298" s="98">
        <v>0.62365715613151096</v>
      </c>
      <c r="I298" s="98">
        <v>0.59414979620451802</v>
      </c>
      <c r="J298" s="98">
        <v>0.66814741761347596</v>
      </c>
      <c r="K298" s="98">
        <v>0.73584614396820303</v>
      </c>
      <c r="L298" s="98">
        <v>0.68147885201027203</v>
      </c>
      <c r="M298" s="98">
        <v>0.69652946838186802</v>
      </c>
      <c r="N298" s="98">
        <v>0.754059189866921</v>
      </c>
      <c r="O298" s="98">
        <v>0.76030516291065697</v>
      </c>
      <c r="P298" s="98">
        <v>0.83294779987866996</v>
      </c>
      <c r="Q298" s="98">
        <v>0.78680457998768405</v>
      </c>
      <c r="R298" s="98">
        <v>0.71187965935974595</v>
      </c>
      <c r="S298" s="98">
        <v>0.70065469142421599</v>
      </c>
      <c r="T298" s="99">
        <v>0.73305839589899002</v>
      </c>
      <c r="U298" s="99">
        <v>0.69172410527202799</v>
      </c>
      <c r="V298" s="99">
        <v>0.63992810711480097</v>
      </c>
      <c r="W298" s="99">
        <v>0.68311633607500499</v>
      </c>
      <c r="X298" s="99">
        <v>0.60401364037712302</v>
      </c>
      <c r="Y298" s="99">
        <v>0.56198329805973102</v>
      </c>
      <c r="Z298" s="99">
        <v>0.56043550093647898</v>
      </c>
      <c r="AA298" s="99">
        <v>0.53729668374874395</v>
      </c>
      <c r="AB298" s="99">
        <v>0.51767681313592495</v>
      </c>
    </row>
    <row r="299" spans="1:28" x14ac:dyDescent="0.35">
      <c r="B299" s="100" t="s">
        <v>731</v>
      </c>
      <c r="C299" s="98">
        <v>0.50573959137773605</v>
      </c>
      <c r="D299" s="98">
        <v>0.50508512841747999</v>
      </c>
      <c r="E299" s="98">
        <v>0.55299911771348198</v>
      </c>
      <c r="F299" s="98">
        <v>0.485998562936928</v>
      </c>
      <c r="G299" s="98">
        <v>0.48114896695881498</v>
      </c>
      <c r="H299" s="98">
        <v>0.50707844278742398</v>
      </c>
      <c r="I299" s="98">
        <v>0.48158062452702799</v>
      </c>
      <c r="J299" s="98">
        <v>0.53989364247989002</v>
      </c>
      <c r="K299" s="98">
        <v>0.597460243170711</v>
      </c>
      <c r="L299" s="98">
        <v>0.55462898229867297</v>
      </c>
      <c r="M299" s="98">
        <v>0.55825928387154999</v>
      </c>
      <c r="N299" s="98">
        <v>0.60899004263637402</v>
      </c>
      <c r="O299" s="98">
        <v>0.61536557155813598</v>
      </c>
      <c r="P299" s="98">
        <v>0.66424989268023305</v>
      </c>
      <c r="Q299" s="98">
        <v>0.62615152034453303</v>
      </c>
      <c r="R299" s="98">
        <v>0.57032810633278497</v>
      </c>
      <c r="S299" s="98">
        <v>0.57030339647642403</v>
      </c>
      <c r="T299" s="99">
        <v>0.59617733173360399</v>
      </c>
      <c r="U299" s="99">
        <v>0.56092867728846096</v>
      </c>
      <c r="V299" s="99">
        <v>0.52247208973941195</v>
      </c>
      <c r="W299" s="99">
        <v>0.55477932947213704</v>
      </c>
      <c r="X299" s="99">
        <v>0.49625697182794198</v>
      </c>
      <c r="Y299" s="99">
        <v>0.46653584369025602</v>
      </c>
      <c r="Z299" s="99">
        <v>0.48170943293197999</v>
      </c>
      <c r="AA299" s="99">
        <v>0.47259976971009698</v>
      </c>
      <c r="AB299" s="99">
        <v>0.46630424181904701</v>
      </c>
    </row>
    <row r="300" spans="1:28" x14ac:dyDescent="0.35">
      <c r="B300" s="100" t="s">
        <v>732</v>
      </c>
      <c r="C300" s="98">
        <v>0.109571898170767</v>
      </c>
      <c r="D300" s="98">
        <v>0.111549343123184</v>
      </c>
      <c r="E300" s="98">
        <v>0.123940377911859</v>
      </c>
      <c r="F300" s="98">
        <v>0.11184840514811201</v>
      </c>
      <c r="G300" s="98">
        <v>0.111756389169111</v>
      </c>
      <c r="H300" s="98">
        <v>0.121266843107184</v>
      </c>
      <c r="I300" s="98">
        <v>0.116601014007941</v>
      </c>
      <c r="J300" s="98">
        <v>0.13165747610165299</v>
      </c>
      <c r="K300" s="98">
        <v>0.14498957717774399</v>
      </c>
      <c r="L300" s="98">
        <v>0.13404351434978001</v>
      </c>
      <c r="M300" s="98">
        <v>0.13702911190901901</v>
      </c>
      <c r="N300" s="98">
        <v>0.14728893400780299</v>
      </c>
      <c r="O300" s="98">
        <v>0.14700377964531</v>
      </c>
      <c r="P300" s="98">
        <v>0.16148617745551999</v>
      </c>
      <c r="Q300" s="98">
        <v>0.151500315974537</v>
      </c>
      <c r="R300" s="98">
        <v>0.139526402554602</v>
      </c>
      <c r="S300" s="98">
        <v>0.13899012753006201</v>
      </c>
      <c r="T300" s="99">
        <v>0.150326903070126</v>
      </c>
      <c r="U300" s="99">
        <v>0.14204052532894701</v>
      </c>
      <c r="V300" s="99">
        <v>0.132522129041727</v>
      </c>
      <c r="W300" s="99">
        <v>0.140435728703559</v>
      </c>
      <c r="X300" s="99">
        <v>0.123301220771977</v>
      </c>
      <c r="Y300" s="99">
        <v>0.114366207230154</v>
      </c>
      <c r="Z300" s="99">
        <v>0.11400574639257401</v>
      </c>
      <c r="AA300" s="99">
        <v>0.108782992262656</v>
      </c>
      <c r="AB300" s="99">
        <v>0.105924092442562</v>
      </c>
    </row>
    <row r="301" spans="1:28" x14ac:dyDescent="0.35">
      <c r="B301" s="100" t="s">
        <v>733</v>
      </c>
      <c r="C301" s="98">
        <v>0.34789448138878698</v>
      </c>
      <c r="D301" s="98">
        <v>0.35024257448649598</v>
      </c>
      <c r="E301" s="98">
        <v>0.38051481905582601</v>
      </c>
      <c r="F301" s="98">
        <v>0.33974917770832502</v>
      </c>
      <c r="G301" s="98">
        <v>0.33435580571123802</v>
      </c>
      <c r="H301" s="98">
        <v>0.34892119118258402</v>
      </c>
      <c r="I301" s="98">
        <v>0.33071004206421201</v>
      </c>
      <c r="J301" s="98">
        <v>0.37033054315449199</v>
      </c>
      <c r="K301" s="98">
        <v>0.40982168086212301</v>
      </c>
      <c r="L301" s="98">
        <v>0.37901852229963401</v>
      </c>
      <c r="M301" s="98">
        <v>0.383520925038351</v>
      </c>
      <c r="N301" s="98">
        <v>0.411160859196183</v>
      </c>
      <c r="O301" s="98">
        <v>0.41684643798370002</v>
      </c>
      <c r="P301" s="98">
        <v>0.46127012458726102</v>
      </c>
      <c r="Q301" s="98">
        <v>0.43914796499534298</v>
      </c>
      <c r="R301" s="98">
        <v>0.39981526008197699</v>
      </c>
      <c r="S301" s="98">
        <v>0.40321457480863798</v>
      </c>
      <c r="T301" s="99">
        <v>0.42625079075082301</v>
      </c>
      <c r="U301" s="99">
        <v>0.40887351139742301</v>
      </c>
      <c r="V301" s="99">
        <v>0.383720671789129</v>
      </c>
      <c r="W301" s="99">
        <v>0.40562637398530799</v>
      </c>
      <c r="X301" s="99">
        <v>0.35795928934618398</v>
      </c>
      <c r="Y301" s="99">
        <v>0.33057495628597999</v>
      </c>
      <c r="Z301" s="99">
        <v>0.32892524401265899</v>
      </c>
      <c r="AA301" s="99">
        <v>0.31545794394714499</v>
      </c>
      <c r="AB301" s="99">
        <v>0.30700778233081299</v>
      </c>
    </row>
    <row r="302" spans="1:28" x14ac:dyDescent="0.35">
      <c r="B302" s="100" t="s">
        <v>734</v>
      </c>
      <c r="C302" s="98">
        <v>0.10741857339810799</v>
      </c>
      <c r="D302" s="98">
        <v>0.10657589921225701</v>
      </c>
      <c r="E302" s="98">
        <v>0.115708995712515</v>
      </c>
      <c r="F302" s="98">
        <v>0.1012935009377</v>
      </c>
      <c r="G302" s="98">
        <v>9.9453750830747006E-2</v>
      </c>
      <c r="H302" s="98">
        <v>0.103301071588145</v>
      </c>
      <c r="I302" s="98">
        <v>9.7391050465695003E-2</v>
      </c>
      <c r="J302" s="98">
        <v>0.10871779291436701</v>
      </c>
      <c r="K302" s="98">
        <v>0.11899568871689301</v>
      </c>
      <c r="L302" s="98">
        <v>0.10926847197793001</v>
      </c>
      <c r="M302" s="98">
        <v>0.11110927476061799</v>
      </c>
      <c r="N302" s="98">
        <v>0.119249552798537</v>
      </c>
      <c r="O302" s="98">
        <v>0.119975429869477</v>
      </c>
      <c r="P302" s="98">
        <v>0.12872397059958399</v>
      </c>
      <c r="Q302" s="98">
        <v>0.12008112959563</v>
      </c>
      <c r="R302" s="98">
        <v>0.106486731467464</v>
      </c>
      <c r="S302" s="98">
        <v>0.103647966379055</v>
      </c>
      <c r="T302" s="99">
        <v>0.106368781078751</v>
      </c>
      <c r="U302" s="99">
        <v>9.9235088795761997E-2</v>
      </c>
      <c r="V302" s="99">
        <v>9.1093165005396007E-2</v>
      </c>
      <c r="W302" s="99">
        <v>9.382320016199E-2</v>
      </c>
      <c r="X302" s="99">
        <v>8.1459521666829002E-2</v>
      </c>
      <c r="Y302" s="99">
        <v>7.4004823543566994E-2</v>
      </c>
      <c r="Z302" s="99">
        <v>7.2427468991235006E-2</v>
      </c>
      <c r="AA302" s="99">
        <v>6.8123253219699004E-2</v>
      </c>
      <c r="AB302" s="99">
        <v>6.4374148420239002E-2</v>
      </c>
    </row>
    <row r="303" spans="1:28" x14ac:dyDescent="0.35">
      <c r="C303" s="98"/>
      <c r="D303" s="98"/>
      <c r="E303" s="98"/>
      <c r="F303" s="98"/>
      <c r="G303" s="98"/>
      <c r="H303" s="98"/>
      <c r="I303" s="98"/>
      <c r="J303" s="98"/>
      <c r="K303" s="98"/>
      <c r="L303" s="98"/>
      <c r="M303" s="98"/>
      <c r="N303" s="98"/>
      <c r="O303" s="98"/>
      <c r="P303" s="98"/>
      <c r="Q303" s="98"/>
      <c r="R303" s="98"/>
      <c r="S303" s="98"/>
      <c r="T303" s="99"/>
      <c r="U303" s="99"/>
      <c r="V303" s="99"/>
      <c r="W303" s="99"/>
      <c r="X303" s="99"/>
      <c r="Y303" s="99"/>
      <c r="Z303" s="99"/>
      <c r="AA303" s="99"/>
      <c r="AB303" s="99"/>
    </row>
    <row r="304" spans="1:28" x14ac:dyDescent="0.35">
      <c r="B304" s="97" t="s">
        <v>709</v>
      </c>
      <c r="C304" s="98"/>
      <c r="D304" s="98"/>
      <c r="E304" s="98"/>
      <c r="F304" s="98"/>
      <c r="G304" s="98"/>
      <c r="H304" s="98"/>
      <c r="I304" s="98"/>
      <c r="J304" s="98"/>
      <c r="K304" s="98"/>
      <c r="L304" s="98"/>
      <c r="M304" s="98"/>
      <c r="N304" s="98"/>
      <c r="O304" s="98"/>
      <c r="P304" s="98"/>
      <c r="Q304" s="98"/>
      <c r="R304" s="98"/>
      <c r="S304" s="98"/>
      <c r="T304" s="99"/>
      <c r="U304" s="99"/>
      <c r="V304" s="99"/>
      <c r="W304" s="99"/>
      <c r="X304" s="99"/>
      <c r="Y304" s="99"/>
      <c r="Z304" s="99"/>
      <c r="AA304" s="99"/>
      <c r="AB304" s="99"/>
    </row>
    <row r="305" spans="1:28" x14ac:dyDescent="0.35">
      <c r="B305" s="100" t="s">
        <v>725</v>
      </c>
      <c r="C305" s="98">
        <v>7.1773532514706302</v>
      </c>
      <c r="D305" s="98">
        <v>7.0762321575325302</v>
      </c>
      <c r="E305" s="98">
        <v>6.99532429305774</v>
      </c>
      <c r="F305" s="98">
        <v>6.9243467776843799</v>
      </c>
      <c r="G305" s="98">
        <v>6.8832966445714501</v>
      </c>
      <c r="H305" s="98">
        <v>6.8294731066812897</v>
      </c>
      <c r="I305" s="98">
        <v>6.7795553653981697</v>
      </c>
      <c r="J305" s="98">
        <v>6.6843838370056199</v>
      </c>
      <c r="K305" s="98">
        <v>6.6198378396877899</v>
      </c>
      <c r="L305" s="98">
        <v>6.5714372319537304</v>
      </c>
      <c r="M305" s="98">
        <v>6.5623736029456303</v>
      </c>
      <c r="N305" s="98">
        <v>6.5052722441651296</v>
      </c>
      <c r="O305" s="98">
        <v>6.5285751500177502</v>
      </c>
      <c r="P305" s="98">
        <v>6.3956487519446998</v>
      </c>
      <c r="Q305" s="98">
        <v>6.3569007696508901</v>
      </c>
      <c r="R305" s="98">
        <v>6.20268950250634</v>
      </c>
      <c r="S305" s="98">
        <v>6.1644352495502401</v>
      </c>
      <c r="T305" s="99">
        <v>6.1417272507893497</v>
      </c>
      <c r="U305" s="99">
        <v>6.1553637328055997</v>
      </c>
      <c r="V305" s="99">
        <v>6.0817517518689801</v>
      </c>
      <c r="W305" s="99">
        <v>5.9979235795550796</v>
      </c>
      <c r="X305" s="99">
        <v>5.9500760385781</v>
      </c>
      <c r="Y305" s="99">
        <v>5.8694826590113198</v>
      </c>
      <c r="Z305" s="99">
        <v>5.7451640999755602</v>
      </c>
      <c r="AA305" s="99">
        <v>5.6922245842194403</v>
      </c>
      <c r="AB305" s="99">
        <v>5.65304467649805</v>
      </c>
    </row>
    <row r="306" spans="1:28" x14ac:dyDescent="0.35">
      <c r="B306" s="100" t="s">
        <v>726</v>
      </c>
      <c r="C306" s="98">
        <v>16.5825339886043</v>
      </c>
      <c r="D306" s="98">
        <v>16.460333366200199</v>
      </c>
      <c r="E306" s="98">
        <v>16.374072623289599</v>
      </c>
      <c r="F306" s="98">
        <v>16.355352236105599</v>
      </c>
      <c r="G306" s="98">
        <v>16.298873374155601</v>
      </c>
      <c r="H306" s="98">
        <v>16.1873069215243</v>
      </c>
      <c r="I306" s="98">
        <v>16.144698363649599</v>
      </c>
      <c r="J306" s="98">
        <v>16.122285330858599</v>
      </c>
      <c r="K306" s="98">
        <v>16.2084489978965</v>
      </c>
      <c r="L306" s="98">
        <v>16.291598975195701</v>
      </c>
      <c r="M306" s="98">
        <v>16.3301688821374</v>
      </c>
      <c r="N306" s="98">
        <v>16.3707205078071</v>
      </c>
      <c r="O306" s="98">
        <v>16.5080905978974</v>
      </c>
      <c r="P306" s="98">
        <v>16.412859893757599</v>
      </c>
      <c r="Q306" s="98">
        <v>16.618523406434701</v>
      </c>
      <c r="R306" s="98">
        <v>16.5732432532707</v>
      </c>
      <c r="S306" s="98">
        <v>16.7301629671075</v>
      </c>
      <c r="T306" s="99">
        <v>16.8491991429247</v>
      </c>
      <c r="U306" s="99">
        <v>16.564585920258299</v>
      </c>
      <c r="V306" s="99">
        <v>16.968817575171901</v>
      </c>
      <c r="W306" s="99">
        <v>16.836947386063699</v>
      </c>
      <c r="X306" s="99">
        <v>16.767579372488001</v>
      </c>
      <c r="Y306" s="99">
        <v>16.623342889271498</v>
      </c>
      <c r="Z306" s="99">
        <v>16.334015643809298</v>
      </c>
      <c r="AA306" s="99">
        <v>16.2366265074556</v>
      </c>
      <c r="AB306" s="99">
        <v>16.165888544815399</v>
      </c>
    </row>
    <row r="307" spans="1:28" x14ac:dyDescent="0.35">
      <c r="B307" s="100" t="s">
        <v>727</v>
      </c>
      <c r="C307" s="98">
        <v>6.7689662912144302</v>
      </c>
      <c r="D307" s="98">
        <v>6.6333362056228502</v>
      </c>
      <c r="E307" s="98">
        <v>6.5047856863254401</v>
      </c>
      <c r="F307" s="98">
        <v>6.3728739438598696</v>
      </c>
      <c r="G307" s="98">
        <v>6.2788549092912502</v>
      </c>
      <c r="H307" s="98">
        <v>6.2145810531401198</v>
      </c>
      <c r="I307" s="98">
        <v>6.1507948206729104</v>
      </c>
      <c r="J307" s="98">
        <v>6.0207530602876798</v>
      </c>
      <c r="K307" s="98">
        <v>5.9002054029988402</v>
      </c>
      <c r="L307" s="98">
        <v>5.7848324332173302</v>
      </c>
      <c r="M307" s="98">
        <v>5.7290806075645397</v>
      </c>
      <c r="N307" s="98">
        <v>5.6275308613436197</v>
      </c>
      <c r="O307" s="98">
        <v>5.4778428664008603</v>
      </c>
      <c r="P307" s="98">
        <v>5.4028948134463297</v>
      </c>
      <c r="Q307" s="98">
        <v>5.2778751697415904</v>
      </c>
      <c r="R307" s="98">
        <v>5.0804715834123702</v>
      </c>
      <c r="S307" s="98">
        <v>5.0185166724775101</v>
      </c>
      <c r="T307" s="99">
        <v>4.9488675278452199</v>
      </c>
      <c r="U307" s="99">
        <v>4.9031038889647798</v>
      </c>
      <c r="V307" s="99">
        <v>4.8128859167979297</v>
      </c>
      <c r="W307" s="99">
        <v>4.8522263896177504</v>
      </c>
      <c r="X307" s="99">
        <v>4.8474395873136498</v>
      </c>
      <c r="Y307" s="99">
        <v>4.7698771017252302</v>
      </c>
      <c r="Z307" s="99">
        <v>4.6599752150358897</v>
      </c>
      <c r="AA307" s="99">
        <v>4.6148623532020103</v>
      </c>
      <c r="AB307" s="99">
        <v>4.5703201787884602</v>
      </c>
    </row>
    <row r="308" spans="1:28" x14ac:dyDescent="0.35">
      <c r="B308" s="100" t="s">
        <v>728</v>
      </c>
      <c r="C308" s="98">
        <v>1.9299777090441801</v>
      </c>
      <c r="D308" s="98">
        <v>1.97029271889936</v>
      </c>
      <c r="E308" s="98">
        <v>2.0042751733463202</v>
      </c>
      <c r="F308" s="98">
        <v>2.0300208248884601</v>
      </c>
      <c r="G308" s="98">
        <v>2.0422812342844701</v>
      </c>
      <c r="H308" s="98">
        <v>2.0551275380809</v>
      </c>
      <c r="I308" s="98">
        <v>2.0528172379409502</v>
      </c>
      <c r="J308" s="98">
        <v>2.0784725245272901</v>
      </c>
      <c r="K308" s="98">
        <v>2.0941912061484702</v>
      </c>
      <c r="L308" s="98">
        <v>2.11556084078383</v>
      </c>
      <c r="M308" s="98">
        <v>2.1444087972461898</v>
      </c>
      <c r="N308" s="98">
        <v>2.1469395340395399</v>
      </c>
      <c r="O308" s="98">
        <v>2.15577319773312</v>
      </c>
      <c r="P308" s="98">
        <v>2.1763670854505199</v>
      </c>
      <c r="Q308" s="98">
        <v>2.16472103261188</v>
      </c>
      <c r="R308" s="98">
        <v>2.1197540423257899</v>
      </c>
      <c r="S308" s="98">
        <v>2.1146597976244399</v>
      </c>
      <c r="T308" s="99">
        <v>2.1409123500973202</v>
      </c>
      <c r="U308" s="99">
        <v>2.1552908121470198</v>
      </c>
      <c r="V308" s="99">
        <v>2.1581579977735901</v>
      </c>
      <c r="W308" s="99">
        <v>2.1621849823073598</v>
      </c>
      <c r="X308" s="99">
        <v>2.1472311440902598</v>
      </c>
      <c r="Y308" s="99">
        <v>2.1402990839501301</v>
      </c>
      <c r="Z308" s="99">
        <v>2.0977138826102601</v>
      </c>
      <c r="AA308" s="99">
        <v>2.0799293755999999</v>
      </c>
      <c r="AB308" s="99">
        <v>2.0668680209120098</v>
      </c>
    </row>
    <row r="309" spans="1:28" ht="15.5" x14ac:dyDescent="0.35">
      <c r="B309" s="100" t="s">
        <v>729</v>
      </c>
      <c r="C309" s="98">
        <v>31.734874971442601</v>
      </c>
      <c r="D309" s="98">
        <v>32.106229788509701</v>
      </c>
      <c r="E309" s="98">
        <v>32.409722967946102</v>
      </c>
      <c r="F309" s="98">
        <v>32.661555836488198</v>
      </c>
      <c r="G309" s="98">
        <v>32.765259124136897</v>
      </c>
      <c r="H309" s="98">
        <v>32.863939073463101</v>
      </c>
      <c r="I309" s="98">
        <v>32.927281413686799</v>
      </c>
      <c r="J309" s="98">
        <v>33.1330834871831</v>
      </c>
      <c r="K309" s="98">
        <v>33.346158065378503</v>
      </c>
      <c r="L309" s="98">
        <v>33.63268454312</v>
      </c>
      <c r="M309" s="98">
        <v>33.777805414875701</v>
      </c>
      <c r="N309" s="98">
        <v>33.884930776468103</v>
      </c>
      <c r="O309" s="98">
        <v>33.8968656977137</v>
      </c>
      <c r="P309" s="98">
        <v>34.1117482446137</v>
      </c>
      <c r="Q309" s="98">
        <v>34.093133967055699</v>
      </c>
      <c r="R309" s="98">
        <v>35.084062602407002</v>
      </c>
      <c r="S309" s="98">
        <v>34.968549483061601</v>
      </c>
      <c r="T309" s="99">
        <v>34.893653937022499</v>
      </c>
      <c r="U309" s="99">
        <v>35.150810758057197</v>
      </c>
      <c r="V309" s="99">
        <v>35.140714334001302</v>
      </c>
      <c r="W309" s="99">
        <v>35.060358071541103</v>
      </c>
      <c r="X309" s="99">
        <v>34.885998687853103</v>
      </c>
      <c r="Y309" s="99">
        <v>35.267437072321002</v>
      </c>
      <c r="Z309" s="99">
        <v>36.007375880519099</v>
      </c>
      <c r="AA309" s="99">
        <v>35.944289732773299</v>
      </c>
      <c r="AB309" s="99">
        <v>35.856610992700503</v>
      </c>
    </row>
    <row r="310" spans="1:28" x14ac:dyDescent="0.35">
      <c r="B310" s="100" t="s">
        <v>730</v>
      </c>
      <c r="C310" s="98">
        <v>13.1396521482206</v>
      </c>
      <c r="D310" s="98">
        <v>13.1468920327679</v>
      </c>
      <c r="E310" s="98">
        <v>13.127020132129401</v>
      </c>
      <c r="F310" s="98">
        <v>13.0997249960599</v>
      </c>
      <c r="G310" s="98">
        <v>13.1002117259066</v>
      </c>
      <c r="H310" s="98">
        <v>13.1190694810685</v>
      </c>
      <c r="I310" s="98">
        <v>13.179584219349399</v>
      </c>
      <c r="J310" s="98">
        <v>13.210889426229</v>
      </c>
      <c r="K310" s="98">
        <v>13.136388146080501</v>
      </c>
      <c r="L310" s="98">
        <v>13.0557440520244</v>
      </c>
      <c r="M310" s="98">
        <v>13.091408464810501</v>
      </c>
      <c r="N310" s="98">
        <v>13.1042169566675</v>
      </c>
      <c r="O310" s="98">
        <v>13.0807613554753</v>
      </c>
      <c r="P310" s="98">
        <v>13.1499699720286</v>
      </c>
      <c r="Q310" s="98">
        <v>13.148268025634801</v>
      </c>
      <c r="R310" s="98">
        <v>12.9006491178539</v>
      </c>
      <c r="S310" s="98">
        <v>12.794945772724301</v>
      </c>
      <c r="T310" s="99">
        <v>12.760196014281799</v>
      </c>
      <c r="U310" s="99">
        <v>12.7492771045042</v>
      </c>
      <c r="V310" s="99">
        <v>12.597135234514701</v>
      </c>
      <c r="W310" s="99">
        <v>12.7654919709568</v>
      </c>
      <c r="X310" s="99">
        <v>12.858217075340701</v>
      </c>
      <c r="Y310" s="99">
        <v>12.830417273391101</v>
      </c>
      <c r="Z310" s="99">
        <v>12.6500740898885</v>
      </c>
      <c r="AA310" s="99">
        <v>12.672589425559</v>
      </c>
      <c r="AB310" s="99">
        <v>12.642602011511601</v>
      </c>
    </row>
    <row r="311" spans="1:28" x14ac:dyDescent="0.35">
      <c r="B311" s="100" t="s">
        <v>731</v>
      </c>
      <c r="C311" s="98">
        <v>10.707225181388599</v>
      </c>
      <c r="D311" s="98">
        <v>10.6369820919814</v>
      </c>
      <c r="E311" s="98">
        <v>10.6458954849727</v>
      </c>
      <c r="F311" s="98">
        <v>10.5518854259319</v>
      </c>
      <c r="G311" s="98">
        <v>10.6056602735105</v>
      </c>
      <c r="H311" s="98">
        <v>10.666753773089701</v>
      </c>
      <c r="I311" s="98">
        <v>10.6825457820675</v>
      </c>
      <c r="J311" s="98">
        <v>10.6750022894678</v>
      </c>
      <c r="K311" s="98">
        <v>10.6659112376639</v>
      </c>
      <c r="L311" s="98">
        <v>10.6255594217868</v>
      </c>
      <c r="M311" s="98">
        <v>10.492593129496001</v>
      </c>
      <c r="N311" s="98">
        <v>10.5831713881315</v>
      </c>
      <c r="O311" s="98">
        <v>10.5871307740594</v>
      </c>
      <c r="P311" s="98">
        <v>10.4866909354231</v>
      </c>
      <c r="Q311" s="98">
        <v>10.463599505581801</v>
      </c>
      <c r="R311" s="98">
        <v>10.3354586482589</v>
      </c>
      <c r="S311" s="98">
        <v>10.414546739255799</v>
      </c>
      <c r="T311" s="99">
        <v>10.377535616194599</v>
      </c>
      <c r="U311" s="99">
        <v>10.3385657491309</v>
      </c>
      <c r="V311" s="99">
        <v>10.2849859187794</v>
      </c>
      <c r="W311" s="99">
        <v>10.3672401054273</v>
      </c>
      <c r="X311" s="99">
        <v>10.564297628992099</v>
      </c>
      <c r="Y311" s="99">
        <v>10.651294385804601</v>
      </c>
      <c r="Z311" s="99">
        <v>10.873079964073099</v>
      </c>
      <c r="AA311" s="99">
        <v>11.1466588670599</v>
      </c>
      <c r="AB311" s="99">
        <v>11.387991109522501</v>
      </c>
    </row>
    <row r="312" spans="1:28" x14ac:dyDescent="0.35">
      <c r="B312" s="100" t="s">
        <v>732</v>
      </c>
      <c r="C312" s="98">
        <v>2.31979265074053</v>
      </c>
      <c r="D312" s="98">
        <v>2.3492047150373798</v>
      </c>
      <c r="E312" s="98">
        <v>2.38600075000718</v>
      </c>
      <c r="F312" s="98">
        <v>2.4284260205708699</v>
      </c>
      <c r="G312" s="98">
        <v>2.4633749177794102</v>
      </c>
      <c r="H312" s="98">
        <v>2.5509338341296899</v>
      </c>
      <c r="I312" s="98">
        <v>2.5864738050843501</v>
      </c>
      <c r="J312" s="98">
        <v>2.60318653199004</v>
      </c>
      <c r="K312" s="98">
        <v>2.5883663025965902</v>
      </c>
      <c r="L312" s="98">
        <v>2.5680001808159001</v>
      </c>
      <c r="M312" s="98">
        <v>2.57548913147735</v>
      </c>
      <c r="N312" s="98">
        <v>2.5596215423024899</v>
      </c>
      <c r="O312" s="98">
        <v>2.5291441564485901</v>
      </c>
      <c r="P312" s="98">
        <v>2.5494255279227498</v>
      </c>
      <c r="Q312" s="98">
        <v>2.5317172917737301</v>
      </c>
      <c r="R312" s="98">
        <v>2.5284907896542901</v>
      </c>
      <c r="S312" s="98">
        <v>2.5381563364348398</v>
      </c>
      <c r="T312" s="99">
        <v>2.6167093373814398</v>
      </c>
      <c r="U312" s="99">
        <v>2.6179715347290502</v>
      </c>
      <c r="V312" s="99">
        <v>2.6087292659032499</v>
      </c>
      <c r="W312" s="99">
        <v>2.62434240337639</v>
      </c>
      <c r="X312" s="99">
        <v>2.62483122293514</v>
      </c>
      <c r="Y312" s="99">
        <v>2.6110494133973998</v>
      </c>
      <c r="Z312" s="99">
        <v>2.5733222398103601</v>
      </c>
      <c r="AA312" s="99">
        <v>2.56573740193241</v>
      </c>
      <c r="AB312" s="99">
        <v>2.5868574952578798</v>
      </c>
    </row>
    <row r="313" spans="1:28" x14ac:dyDescent="0.35">
      <c r="B313" s="100" t="s">
        <v>733</v>
      </c>
      <c r="C313" s="98">
        <v>7.3654200997880404</v>
      </c>
      <c r="D313" s="98">
        <v>7.3760318470176696</v>
      </c>
      <c r="E313" s="98">
        <v>7.3253661070947498</v>
      </c>
      <c r="F313" s="98">
        <v>7.3765534923980498</v>
      </c>
      <c r="G313" s="98">
        <v>7.3699921009137697</v>
      </c>
      <c r="H313" s="98">
        <v>7.3398040983534099</v>
      </c>
      <c r="I313" s="98">
        <v>7.33589555935745</v>
      </c>
      <c r="J313" s="98">
        <v>7.3223299646120701</v>
      </c>
      <c r="K313" s="98">
        <v>7.3161716136092396</v>
      </c>
      <c r="L313" s="98">
        <v>7.2612213915714197</v>
      </c>
      <c r="M313" s="98">
        <v>7.2083512792978004</v>
      </c>
      <c r="N313" s="98">
        <v>7.1452495711211803</v>
      </c>
      <c r="O313" s="98">
        <v>7.1716845329189098</v>
      </c>
      <c r="P313" s="98">
        <v>7.2821949805257198</v>
      </c>
      <c r="Q313" s="98">
        <v>7.3385886324673901</v>
      </c>
      <c r="R313" s="98">
        <v>7.2454330088880701</v>
      </c>
      <c r="S313" s="98">
        <v>7.3632685010097196</v>
      </c>
      <c r="T313" s="99">
        <v>7.4196594318423097</v>
      </c>
      <c r="U313" s="99">
        <v>7.5360127799036203</v>
      </c>
      <c r="V313" s="99">
        <v>7.5536316362165001</v>
      </c>
      <c r="W313" s="99">
        <v>7.5799976473542303</v>
      </c>
      <c r="X313" s="99">
        <v>7.6202223573530397</v>
      </c>
      <c r="Y313" s="99">
        <v>7.5472254138615904</v>
      </c>
      <c r="Z313" s="99">
        <v>7.4244559808255302</v>
      </c>
      <c r="AA313" s="99">
        <v>7.4403381327077698</v>
      </c>
      <c r="AB313" s="99">
        <v>7.4976840916112897</v>
      </c>
    </row>
    <row r="314" spans="1:28" x14ac:dyDescent="0.35">
      <c r="B314" s="100" t="s">
        <v>734</v>
      </c>
      <c r="C314" s="98">
        <v>2.2742037080858299</v>
      </c>
      <c r="D314" s="98">
        <v>2.2444650764307998</v>
      </c>
      <c r="E314" s="98">
        <v>2.2275367818305001</v>
      </c>
      <c r="F314" s="98">
        <v>2.1992604460125702</v>
      </c>
      <c r="G314" s="98">
        <v>2.1921956954498798</v>
      </c>
      <c r="H314" s="98">
        <v>2.1730111204687801</v>
      </c>
      <c r="I314" s="98">
        <v>2.1603534327927201</v>
      </c>
      <c r="J314" s="98">
        <v>2.14961354783869</v>
      </c>
      <c r="K314" s="98">
        <v>2.12432118793956</v>
      </c>
      <c r="L314" s="98">
        <v>2.0933609295305802</v>
      </c>
      <c r="M314" s="98">
        <v>2.0883206901486702</v>
      </c>
      <c r="N314" s="98">
        <v>2.07234661795367</v>
      </c>
      <c r="O314" s="98">
        <v>2.06413167133472</v>
      </c>
      <c r="P314" s="98">
        <v>2.0321997948867798</v>
      </c>
      <c r="Q314" s="98">
        <v>2.0066721990472498</v>
      </c>
      <c r="R314" s="98">
        <v>1.92974745142237</v>
      </c>
      <c r="S314" s="98">
        <v>1.89275848075386</v>
      </c>
      <c r="T314" s="99">
        <v>1.8515393916204701</v>
      </c>
      <c r="U314" s="99">
        <v>1.8290177194991699</v>
      </c>
      <c r="V314" s="99">
        <v>1.7931903689723001</v>
      </c>
      <c r="W314" s="99">
        <v>1.7532874638000899</v>
      </c>
      <c r="X314" s="99">
        <v>1.73410688505567</v>
      </c>
      <c r="Y314" s="99">
        <v>1.6895747072659799</v>
      </c>
      <c r="Z314" s="99">
        <v>1.63482300345222</v>
      </c>
      <c r="AA314" s="99">
        <v>1.6067436194903799</v>
      </c>
      <c r="AB314" s="99">
        <v>1.5721328783821</v>
      </c>
    </row>
    <row r="315" spans="1:28" x14ac:dyDescent="0.35">
      <c r="C315" s="98"/>
      <c r="D315" s="98"/>
      <c r="E315" s="98"/>
      <c r="F315" s="98"/>
      <c r="G315" s="98"/>
      <c r="H315" s="98"/>
      <c r="I315" s="98"/>
      <c r="J315" s="98"/>
      <c r="K315" s="98"/>
      <c r="L315" s="98"/>
      <c r="M315" s="98"/>
      <c r="N315" s="98"/>
      <c r="O315" s="98"/>
      <c r="P315" s="98"/>
      <c r="Q315" s="98"/>
      <c r="R315" s="98"/>
      <c r="S315" s="98"/>
      <c r="T315" s="99"/>
      <c r="U315" s="99"/>
      <c r="V315" s="99"/>
      <c r="W315" s="99"/>
      <c r="X315" s="99"/>
      <c r="Y315" s="99"/>
      <c r="Z315" s="99"/>
      <c r="AA315" s="99"/>
      <c r="AB315" s="99"/>
    </row>
    <row r="316" spans="1:28" x14ac:dyDescent="0.35">
      <c r="A316" s="87"/>
      <c r="B316" s="112" t="s">
        <v>715</v>
      </c>
      <c r="C316" s="95">
        <v>56.245690999999901</v>
      </c>
      <c r="D316" s="95">
        <v>54.319034000000002</v>
      </c>
      <c r="E316" s="95">
        <v>56.6470109999999</v>
      </c>
      <c r="F316" s="95">
        <v>50.153339999999901</v>
      </c>
      <c r="G316" s="95">
        <v>49.111069000000001</v>
      </c>
      <c r="H316" s="95">
        <v>50.514592999999898</v>
      </c>
      <c r="I316" s="95">
        <v>48.618381999999897</v>
      </c>
      <c r="J316" s="95">
        <v>53.956125</v>
      </c>
      <c r="K316" s="95">
        <v>60.915101999999898</v>
      </c>
      <c r="L316" s="95">
        <v>55.743964999999903</v>
      </c>
      <c r="M316" s="95">
        <v>57.388615999999899</v>
      </c>
      <c r="N316" s="95">
        <v>61.790000999999897</v>
      </c>
      <c r="O316" s="95">
        <v>60.224989999999899</v>
      </c>
      <c r="P316" s="95">
        <v>62.702817999999901</v>
      </c>
      <c r="Q316" s="95">
        <v>59.1450999999999</v>
      </c>
      <c r="R316" s="95">
        <v>55.9377759999999</v>
      </c>
      <c r="S316" s="95">
        <v>54.384652999999901</v>
      </c>
      <c r="T316" s="96">
        <v>54.507734999999897</v>
      </c>
      <c r="U316" s="96">
        <v>51.512553999999902</v>
      </c>
      <c r="V316" s="96">
        <v>47.198266999999902</v>
      </c>
      <c r="W316" s="96">
        <v>48.782657999999998</v>
      </c>
      <c r="X316" s="96">
        <v>42.570875999999998</v>
      </c>
      <c r="Y316" s="96">
        <v>39.640181999999903</v>
      </c>
      <c r="Z316" s="96">
        <v>39.924689999999998</v>
      </c>
      <c r="AA316" s="96">
        <v>37.090909000000003</v>
      </c>
      <c r="AB316" s="96">
        <v>36.544092999999997</v>
      </c>
    </row>
    <row r="317" spans="1:28" x14ac:dyDescent="0.35">
      <c r="A317" s="87"/>
      <c r="B317" s="112"/>
      <c r="C317" s="95"/>
      <c r="D317" s="95"/>
      <c r="E317" s="95"/>
      <c r="F317" s="95"/>
      <c r="G317" s="95"/>
      <c r="H317" s="95"/>
      <c r="I317" s="95"/>
      <c r="J317" s="95"/>
      <c r="K317" s="95"/>
      <c r="L317" s="95"/>
      <c r="M317" s="95"/>
      <c r="N317" s="95"/>
      <c r="O317" s="95"/>
      <c r="P317" s="95"/>
      <c r="Q317" s="95"/>
      <c r="R317" s="95"/>
      <c r="S317" s="95"/>
      <c r="T317" s="96"/>
      <c r="U317" s="96"/>
      <c r="V317" s="96"/>
      <c r="W317" s="96"/>
      <c r="X317" s="96"/>
      <c r="Y317" s="87"/>
      <c r="Z317" s="87"/>
      <c r="AA317" s="87"/>
      <c r="AB317" s="87"/>
    </row>
    <row r="318" spans="1:28" x14ac:dyDescent="0.35">
      <c r="A318" s="110" t="s">
        <v>742</v>
      </c>
      <c r="C318" s="85"/>
      <c r="D318" s="85"/>
      <c r="E318" s="85"/>
      <c r="F318" s="85"/>
      <c r="G318" s="85"/>
      <c r="H318" s="85"/>
      <c r="I318" s="85"/>
      <c r="J318" s="85"/>
      <c r="K318" s="85"/>
      <c r="L318" s="85"/>
      <c r="M318" s="85"/>
      <c r="N318" s="85"/>
      <c r="O318" s="85"/>
      <c r="P318" s="85"/>
      <c r="Q318" s="85"/>
      <c r="R318" s="85"/>
      <c r="S318" s="85"/>
      <c r="T318" s="113"/>
      <c r="U318" s="113"/>
      <c r="V318" s="113"/>
      <c r="W318" s="113"/>
      <c r="X318" s="113"/>
      <c r="Y318" s="85"/>
      <c r="Z318" s="85"/>
      <c r="AA318" s="85"/>
      <c r="AB318" s="85"/>
    </row>
    <row r="320" spans="1:28" ht="18" x14ac:dyDescent="0.4">
      <c r="A320" s="86" t="s">
        <v>703</v>
      </c>
    </row>
    <row r="321" spans="1:28" x14ac:dyDescent="0.35">
      <c r="A321" s="87"/>
      <c r="F321" s="63"/>
      <c r="P321" s="63"/>
      <c r="Q321" s="63"/>
      <c r="R321" s="63"/>
      <c r="S321" s="63"/>
      <c r="V321" s="88"/>
    </row>
    <row r="322" spans="1:28" ht="15.5" x14ac:dyDescent="0.35">
      <c r="A322" s="89" t="s">
        <v>27</v>
      </c>
      <c r="F322" s="63"/>
      <c r="G322" s="63"/>
      <c r="H322" s="63"/>
      <c r="I322" s="63"/>
    </row>
    <row r="323" spans="1:28" ht="15.5" x14ac:dyDescent="0.35">
      <c r="A323" s="89" t="s">
        <v>743</v>
      </c>
    </row>
    <row r="324" spans="1:28" ht="15.5" x14ac:dyDescent="0.35">
      <c r="C324" s="90"/>
      <c r="D324" s="90"/>
      <c r="E324" s="90"/>
      <c r="F324" s="91"/>
      <c r="G324" s="91"/>
      <c r="H324" s="91"/>
      <c r="I324" s="91"/>
      <c r="J324" s="3"/>
    </row>
    <row r="326" spans="1:28" x14ac:dyDescent="0.35">
      <c r="C326" s="92">
        <v>1990</v>
      </c>
      <c r="D326" s="92">
        <v>1991</v>
      </c>
      <c r="E326" s="92">
        <v>1992</v>
      </c>
      <c r="F326" s="92">
        <v>1993</v>
      </c>
      <c r="G326" s="92">
        <v>1994</v>
      </c>
      <c r="H326" s="92">
        <v>1995</v>
      </c>
      <c r="I326" s="92">
        <v>1996</v>
      </c>
      <c r="J326" s="92">
        <v>1997</v>
      </c>
      <c r="K326" s="92">
        <v>1998</v>
      </c>
      <c r="L326" s="92">
        <v>1999</v>
      </c>
      <c r="M326" s="92">
        <v>2000</v>
      </c>
      <c r="N326" s="92">
        <v>2001</v>
      </c>
      <c r="O326" s="92">
        <v>2002</v>
      </c>
      <c r="P326" s="92">
        <v>2003</v>
      </c>
      <c r="Q326" s="92">
        <v>2004</v>
      </c>
      <c r="R326" s="92">
        <v>2005</v>
      </c>
      <c r="S326" s="92">
        <v>2006</v>
      </c>
      <c r="T326" s="93">
        <v>2007</v>
      </c>
      <c r="U326" s="93">
        <v>2008</v>
      </c>
      <c r="V326" s="93">
        <v>2009</v>
      </c>
      <c r="W326" s="93">
        <v>2010</v>
      </c>
      <c r="X326" s="93">
        <v>2011</v>
      </c>
      <c r="Y326" s="93">
        <v>2012</v>
      </c>
      <c r="Z326" s="93">
        <v>2013</v>
      </c>
      <c r="AA326" s="93">
        <v>2014</v>
      </c>
      <c r="AB326" s="93">
        <v>2015</v>
      </c>
    </row>
    <row r="327" spans="1:28" x14ac:dyDescent="0.35">
      <c r="C327" s="85"/>
      <c r="D327" s="85"/>
      <c r="E327" s="85"/>
      <c r="F327" s="85"/>
      <c r="G327" s="85"/>
      <c r="H327" s="85"/>
      <c r="I327" s="85"/>
      <c r="J327" s="85"/>
      <c r="K327" s="85"/>
      <c r="L327" s="85"/>
      <c r="M327" s="85"/>
      <c r="N327" s="85"/>
      <c r="O327" s="85"/>
      <c r="P327" s="85"/>
      <c r="U327" s="3"/>
      <c r="V327" s="3"/>
      <c r="W327" s="3"/>
      <c r="X327" s="3"/>
      <c r="Y327" s="3"/>
      <c r="Z327" s="3"/>
      <c r="AA327" s="3"/>
      <c r="AB327" s="3"/>
    </row>
    <row r="328" spans="1:28" x14ac:dyDescent="0.35">
      <c r="A328" s="87"/>
      <c r="B328" s="94" t="s">
        <v>744</v>
      </c>
      <c r="C328" s="95">
        <v>30.343189433836699</v>
      </c>
      <c r="D328" s="95">
        <v>31.458731869993098</v>
      </c>
      <c r="E328" s="95">
        <v>22.9991443291417</v>
      </c>
      <c r="F328" s="95">
        <v>29.3602540177287</v>
      </c>
      <c r="G328" s="95">
        <v>30.440058841621699</v>
      </c>
      <c r="H328" s="95">
        <v>32.4521898115459</v>
      </c>
      <c r="I328" s="95">
        <v>27.3228197299599</v>
      </c>
      <c r="J328" s="95">
        <v>32.500994628599003</v>
      </c>
      <c r="K328" s="95">
        <v>38.957595490597903</v>
      </c>
      <c r="L328" s="95">
        <v>45.034852834837899</v>
      </c>
      <c r="M328" s="95">
        <v>37.452283923001701</v>
      </c>
      <c r="N328" s="95">
        <v>47.017766186721701</v>
      </c>
      <c r="O328" s="95">
        <v>60.836531303467801</v>
      </c>
      <c r="P328" s="95">
        <v>58.411159615421703</v>
      </c>
      <c r="Q328" s="95">
        <v>52.601364705028203</v>
      </c>
      <c r="R328" s="95">
        <v>62.614384792071696</v>
      </c>
      <c r="S328" s="95">
        <v>52.115915352795703</v>
      </c>
      <c r="T328" s="96">
        <v>56.199973203921601</v>
      </c>
      <c r="U328" s="96">
        <v>50.453133839884998</v>
      </c>
      <c r="V328" s="96">
        <v>39.6636660250551</v>
      </c>
      <c r="W328" s="96">
        <v>54.1936115986408</v>
      </c>
      <c r="X328" s="96">
        <v>55.2505608069049</v>
      </c>
      <c r="Y328" s="96">
        <v>60.449462211667097</v>
      </c>
      <c r="Z328" s="96">
        <v>44.665102930457898</v>
      </c>
      <c r="AA328" s="96">
        <v>46.596617544377501</v>
      </c>
      <c r="AB328" s="96">
        <v>55.284082987745101</v>
      </c>
    </row>
    <row r="329" spans="1:28" x14ac:dyDescent="0.35">
      <c r="B329" s="97" t="s">
        <v>706</v>
      </c>
      <c r="C329" s="98"/>
      <c r="D329" s="98"/>
      <c r="E329" s="98"/>
      <c r="F329" s="98"/>
      <c r="G329" s="98"/>
      <c r="H329" s="98"/>
      <c r="I329" s="98"/>
      <c r="J329" s="98"/>
      <c r="K329" s="98"/>
      <c r="L329" s="98"/>
      <c r="M329" s="98"/>
      <c r="N329" s="98"/>
      <c r="O329" s="98"/>
      <c r="P329" s="98"/>
      <c r="Q329" s="98"/>
      <c r="R329" s="98"/>
      <c r="S329" s="98"/>
      <c r="T329" s="99"/>
      <c r="U329" s="99"/>
      <c r="V329" s="99"/>
      <c r="W329" s="99"/>
      <c r="X329" s="99"/>
      <c r="Y329" s="99"/>
      <c r="Z329" s="99"/>
      <c r="AA329" s="99"/>
      <c r="AB329" s="99"/>
    </row>
    <row r="330" spans="1:28" x14ac:dyDescent="0.35">
      <c r="B330" s="100" t="s">
        <v>24</v>
      </c>
      <c r="C330" s="98">
        <v>29.257579028660299</v>
      </c>
      <c r="D330" s="98">
        <v>30.1757321740061</v>
      </c>
      <c r="E330" s="98">
        <v>21.938528637828998</v>
      </c>
      <c r="F330" s="98">
        <v>27.9820817467807</v>
      </c>
      <c r="G330" s="98">
        <v>28.993506007428699</v>
      </c>
      <c r="H330" s="98">
        <v>30.869834900803799</v>
      </c>
      <c r="I330" s="98">
        <v>25.933730737922801</v>
      </c>
      <c r="J330" s="98">
        <v>30.805283071569701</v>
      </c>
      <c r="K330" s="98">
        <v>36.853162859168499</v>
      </c>
      <c r="L330" s="98">
        <v>42.649261773089698</v>
      </c>
      <c r="M330" s="98">
        <v>35.392259337148097</v>
      </c>
      <c r="N330" s="98">
        <v>44.4613285888991</v>
      </c>
      <c r="O330" s="98">
        <v>57.318174224301103</v>
      </c>
      <c r="P330" s="98">
        <v>54.812842983581902</v>
      </c>
      <c r="Q330" s="98">
        <v>49.263256953532903</v>
      </c>
      <c r="R330" s="98">
        <v>58.904410731672002</v>
      </c>
      <c r="S330" s="98">
        <v>48.861181165560097</v>
      </c>
      <c r="T330" s="99">
        <v>52.697798707430898</v>
      </c>
      <c r="U330" s="99">
        <v>47.291105235964103</v>
      </c>
      <c r="V330" s="99">
        <v>36.944052846102103</v>
      </c>
      <c r="W330" s="99">
        <v>50.6592940310315</v>
      </c>
      <c r="X330" s="99">
        <v>51.216593746607202</v>
      </c>
      <c r="Y330" s="99">
        <v>57.257009416662903</v>
      </c>
      <c r="Z330" s="99">
        <v>42.045498797369497</v>
      </c>
      <c r="AA330" s="99">
        <v>43.730983649472797</v>
      </c>
      <c r="AB330" s="99">
        <v>51.865519210499301</v>
      </c>
    </row>
    <row r="331" spans="1:28" x14ac:dyDescent="0.35">
      <c r="B331" s="100" t="s">
        <v>36</v>
      </c>
      <c r="C331" s="98">
        <v>1.08561040517639</v>
      </c>
      <c r="D331" s="98">
        <v>1.2829996959869301</v>
      </c>
      <c r="E331" s="98">
        <v>1.0606156913125999</v>
      </c>
      <c r="F331" s="98">
        <v>1.37817227094801</v>
      </c>
      <c r="G331" s="98">
        <v>1.4465528341928999</v>
      </c>
      <c r="H331" s="98">
        <v>1.5823549107421699</v>
      </c>
      <c r="I331" s="98">
        <v>1.3890889920371701</v>
      </c>
      <c r="J331" s="98">
        <v>1.6957115570293499</v>
      </c>
      <c r="K331" s="98">
        <v>2.10443263142938</v>
      </c>
      <c r="L331" s="98">
        <v>2.3855910617481801</v>
      </c>
      <c r="M331" s="98">
        <v>2.0600245858536299</v>
      </c>
      <c r="N331" s="98">
        <v>2.5564375978225198</v>
      </c>
      <c r="O331" s="98">
        <v>3.5183570791666199</v>
      </c>
      <c r="P331" s="98">
        <v>3.5983166318398001</v>
      </c>
      <c r="Q331" s="98">
        <v>3.3381077514953601</v>
      </c>
      <c r="R331" s="98">
        <v>3.7099740603997202</v>
      </c>
      <c r="S331" s="98">
        <v>3.25473418723554</v>
      </c>
      <c r="T331" s="99">
        <v>3.50217449649077</v>
      </c>
      <c r="U331" s="99">
        <v>3.1620286039209402</v>
      </c>
      <c r="V331" s="99">
        <v>2.7196131789529998</v>
      </c>
      <c r="W331" s="99">
        <v>3.5343175676093801</v>
      </c>
      <c r="X331" s="99">
        <v>4.03396706029773</v>
      </c>
      <c r="Y331" s="99">
        <v>3.1924527950042201</v>
      </c>
      <c r="Z331" s="99">
        <v>2.61960413308833</v>
      </c>
      <c r="AA331" s="99">
        <v>2.86563389490472</v>
      </c>
      <c r="AB331" s="99">
        <v>3.4185637772457298</v>
      </c>
    </row>
    <row r="332" spans="1:28" x14ac:dyDescent="0.35">
      <c r="B332" s="107"/>
      <c r="C332" s="98"/>
      <c r="D332" s="98"/>
      <c r="E332" s="98"/>
      <c r="F332" s="98"/>
      <c r="G332" s="98"/>
      <c r="H332" s="98"/>
      <c r="I332" s="98"/>
      <c r="J332" s="98"/>
      <c r="K332" s="98"/>
      <c r="L332" s="98"/>
      <c r="M332" s="98"/>
      <c r="N332" s="98"/>
      <c r="O332" s="98"/>
      <c r="P332" s="98"/>
      <c r="Q332" s="98"/>
      <c r="R332" s="98"/>
      <c r="S332" s="98"/>
      <c r="T332" s="99"/>
      <c r="U332" s="99"/>
      <c r="V332" s="99"/>
      <c r="W332" s="99"/>
      <c r="X332" s="99"/>
      <c r="Y332" s="99"/>
      <c r="Z332" s="99"/>
      <c r="AA332" s="99"/>
      <c r="AB332" s="99"/>
    </row>
    <row r="333" spans="1:28" x14ac:dyDescent="0.35">
      <c r="B333" s="97" t="s">
        <v>709</v>
      </c>
      <c r="C333" s="98"/>
      <c r="D333" s="98"/>
      <c r="E333" s="98"/>
      <c r="F333" s="98"/>
      <c r="G333" s="98"/>
      <c r="H333" s="98"/>
      <c r="I333" s="98"/>
      <c r="J333" s="98"/>
      <c r="K333" s="98"/>
      <c r="L333" s="98"/>
      <c r="M333" s="98"/>
      <c r="N333" s="98"/>
      <c r="O333" s="98"/>
      <c r="P333" s="98"/>
      <c r="Q333" s="98"/>
      <c r="R333" s="98"/>
      <c r="S333" s="98"/>
      <c r="T333" s="99"/>
      <c r="U333" s="99"/>
      <c r="V333" s="99"/>
      <c r="W333" s="99"/>
      <c r="X333" s="99"/>
      <c r="Y333" s="99"/>
      <c r="Z333" s="99"/>
      <c r="AA333" s="99"/>
      <c r="AB333" s="99"/>
    </row>
    <row r="334" spans="1:28" x14ac:dyDescent="0.35">
      <c r="B334" s="100" t="s">
        <v>24</v>
      </c>
      <c r="C334" s="98">
        <v>96.422227111149297</v>
      </c>
      <c r="D334" s="98">
        <v>95.921642037927398</v>
      </c>
      <c r="E334" s="98">
        <v>95.388455865426593</v>
      </c>
      <c r="F334" s="98">
        <v>95.305993367374001</v>
      </c>
      <c r="G334" s="98">
        <v>95.247864527071798</v>
      </c>
      <c r="H334" s="98">
        <v>95.124042722752705</v>
      </c>
      <c r="I334" s="98">
        <v>94.916011576528405</v>
      </c>
      <c r="J334" s="98">
        <v>94.782585651895005</v>
      </c>
      <c r="K334" s="98">
        <v>94.598145483754806</v>
      </c>
      <c r="L334" s="98">
        <v>94.702789258583394</v>
      </c>
      <c r="M334" s="98">
        <v>94.499602240309699</v>
      </c>
      <c r="N334" s="98">
        <v>94.562826341706298</v>
      </c>
      <c r="O334" s="98">
        <v>94.216703346191395</v>
      </c>
      <c r="P334" s="98">
        <v>93.839676090097996</v>
      </c>
      <c r="Q334" s="98">
        <v>93.653952192657997</v>
      </c>
      <c r="R334" s="98">
        <v>94.0748853914005</v>
      </c>
      <c r="S334" s="98">
        <v>93.754817189331106</v>
      </c>
      <c r="T334" s="99">
        <v>93.768369810812601</v>
      </c>
      <c r="U334" s="99">
        <v>93.732740935467405</v>
      </c>
      <c r="V334" s="99">
        <v>93.143313638141606</v>
      </c>
      <c r="W334" s="99">
        <v>93.478350190453</v>
      </c>
      <c r="X334" s="99">
        <v>92.698776263292501</v>
      </c>
      <c r="Y334" s="99">
        <v>94.718806953441998</v>
      </c>
      <c r="Z334" s="99">
        <v>94.135009299839695</v>
      </c>
      <c r="AA334" s="99">
        <v>93.850124652984604</v>
      </c>
      <c r="AB334" s="99">
        <v>93.816368848871804</v>
      </c>
    </row>
    <row r="335" spans="1:28" x14ac:dyDescent="0.35">
      <c r="B335" s="100" t="s">
        <v>36</v>
      </c>
      <c r="C335" s="98">
        <v>3.57777288885061</v>
      </c>
      <c r="D335" s="98">
        <v>4.07835796207259</v>
      </c>
      <c r="E335" s="98">
        <v>4.6115441345733998</v>
      </c>
      <c r="F335" s="98">
        <v>4.6940066326259302</v>
      </c>
      <c r="G335" s="98">
        <v>4.7521354729281402</v>
      </c>
      <c r="H335" s="98">
        <v>4.8759572772472799</v>
      </c>
      <c r="I335" s="98">
        <v>5.0839884234715598</v>
      </c>
      <c r="J335" s="98">
        <v>5.2174143481049597</v>
      </c>
      <c r="K335" s="98">
        <v>5.4018545162451597</v>
      </c>
      <c r="L335" s="98">
        <v>5.2972107414165697</v>
      </c>
      <c r="M335" s="98">
        <v>5.50039775969028</v>
      </c>
      <c r="N335" s="98">
        <v>5.4371736582936396</v>
      </c>
      <c r="O335" s="98">
        <v>5.7832966538085104</v>
      </c>
      <c r="P335" s="98">
        <v>6.16032390990192</v>
      </c>
      <c r="Q335" s="98">
        <v>6.3460478073419004</v>
      </c>
      <c r="R335" s="98">
        <v>5.9251146085994604</v>
      </c>
      <c r="S335" s="98">
        <v>6.2451828106688803</v>
      </c>
      <c r="T335" s="99">
        <v>6.2316301891873298</v>
      </c>
      <c r="U335" s="99">
        <v>6.2672590645325501</v>
      </c>
      <c r="V335" s="99">
        <v>6.85668636185836</v>
      </c>
      <c r="W335" s="99">
        <v>6.5216498095469504</v>
      </c>
      <c r="X335" s="99">
        <v>7.30122373670745</v>
      </c>
      <c r="Y335" s="99">
        <v>5.2811930465579202</v>
      </c>
      <c r="Z335" s="99">
        <v>5.8649907001601997</v>
      </c>
      <c r="AA335" s="99">
        <v>6.1498753470153797</v>
      </c>
      <c r="AB335" s="99">
        <v>6.1836311511281199</v>
      </c>
    </row>
    <row r="336" spans="1:28" x14ac:dyDescent="0.35">
      <c r="B336" s="107"/>
      <c r="C336" s="98"/>
      <c r="D336" s="98"/>
      <c r="E336" s="98"/>
      <c r="F336" s="98"/>
      <c r="G336" s="98"/>
      <c r="H336" s="98"/>
      <c r="I336" s="98"/>
      <c r="J336" s="98"/>
      <c r="K336" s="98"/>
      <c r="L336" s="98"/>
      <c r="M336" s="98"/>
      <c r="N336" s="98"/>
      <c r="O336" s="98"/>
      <c r="P336" s="98"/>
      <c r="Q336" s="98"/>
      <c r="R336" s="98"/>
      <c r="S336" s="98"/>
      <c r="T336" s="99"/>
      <c r="U336" s="99"/>
      <c r="V336" s="99"/>
      <c r="W336" s="99"/>
      <c r="X336" s="99"/>
      <c r="Y336" s="99"/>
      <c r="Z336" s="99"/>
      <c r="AA336" s="99"/>
      <c r="AB336" s="99"/>
    </row>
    <row r="337" spans="1:28" x14ac:dyDescent="0.35">
      <c r="B337" s="94" t="s">
        <v>710</v>
      </c>
      <c r="C337" s="98"/>
      <c r="D337" s="98"/>
      <c r="E337" s="98"/>
      <c r="F337" s="98"/>
      <c r="G337" s="98"/>
      <c r="H337" s="98"/>
      <c r="I337" s="98"/>
      <c r="J337" s="98"/>
      <c r="K337" s="98"/>
      <c r="L337" s="98"/>
      <c r="M337" s="98"/>
      <c r="N337" s="98"/>
      <c r="O337" s="98"/>
      <c r="P337" s="98"/>
      <c r="Q337" s="98"/>
      <c r="R337" s="98"/>
      <c r="S337" s="98"/>
      <c r="T337" s="99"/>
      <c r="U337" s="99"/>
      <c r="V337" s="99"/>
      <c r="W337" s="99"/>
      <c r="X337" s="99"/>
      <c r="Y337" s="99"/>
      <c r="Z337" s="99"/>
      <c r="AA337" s="99"/>
      <c r="AB337" s="99"/>
    </row>
    <row r="338" spans="1:28" ht="15.5" x14ac:dyDescent="0.35">
      <c r="B338" s="100" t="s">
        <v>745</v>
      </c>
      <c r="C338" s="102">
        <v>305.20699088240599</v>
      </c>
      <c r="D338" s="102">
        <v>324.14103557185399</v>
      </c>
      <c r="E338" s="102">
        <v>341.10369175276003</v>
      </c>
      <c r="F338" s="102">
        <v>356.582265089624</v>
      </c>
      <c r="G338" s="102">
        <v>370.63499493347899</v>
      </c>
      <c r="H338" s="102">
        <v>384.85409806845797</v>
      </c>
      <c r="I338" s="102">
        <v>399.16150617403099</v>
      </c>
      <c r="J338" s="102">
        <v>415.44051714166602</v>
      </c>
      <c r="K338" s="102">
        <v>432.37977825896797</v>
      </c>
      <c r="L338" s="102">
        <v>450.34675940887502</v>
      </c>
      <c r="M338" s="102">
        <v>468.581577382322</v>
      </c>
      <c r="N338" s="102">
        <v>486.74295002620801</v>
      </c>
      <c r="O338" s="102">
        <v>506.41604800124901</v>
      </c>
      <c r="P338" s="102">
        <v>526.25968544843704</v>
      </c>
      <c r="Q338" s="102">
        <v>547.41705835268704</v>
      </c>
      <c r="R338" s="102">
        <v>569.34289444850003</v>
      </c>
      <c r="S338" s="102">
        <v>586.61747198502906</v>
      </c>
      <c r="T338" s="103">
        <v>603.44515201113904</v>
      </c>
      <c r="U338" s="103">
        <v>621.56525582232405</v>
      </c>
      <c r="V338" s="103">
        <v>637.15615250459905</v>
      </c>
      <c r="W338" s="103">
        <v>649.18691593758001</v>
      </c>
      <c r="X338" s="103">
        <v>659.12589894137398</v>
      </c>
      <c r="Y338" s="103">
        <v>671.58509011482704</v>
      </c>
      <c r="Z338" s="103">
        <v>680.79862713995897</v>
      </c>
      <c r="AA338" s="103">
        <v>686.763314956567</v>
      </c>
      <c r="AB338" s="103">
        <v>696.19567200259996</v>
      </c>
    </row>
    <row r="339" spans="1:28" x14ac:dyDescent="0.35">
      <c r="B339" s="100"/>
      <c r="C339" s="102"/>
      <c r="D339" s="102"/>
      <c r="E339" s="102"/>
      <c r="F339" s="102"/>
      <c r="G339" s="102"/>
      <c r="H339" s="102"/>
      <c r="I339" s="102"/>
      <c r="J339" s="102"/>
      <c r="K339" s="102"/>
      <c r="L339" s="102"/>
      <c r="M339" s="102"/>
      <c r="N339" s="102"/>
      <c r="O339" s="102"/>
      <c r="P339" s="102"/>
      <c r="Q339" s="102"/>
      <c r="R339" s="102"/>
      <c r="S339" s="102"/>
      <c r="T339" s="103"/>
      <c r="U339" s="103"/>
      <c r="V339" s="103"/>
      <c r="W339" s="103"/>
      <c r="X339" s="103"/>
      <c r="Y339" s="103"/>
      <c r="Z339" s="103"/>
      <c r="AA339" s="103"/>
      <c r="AB339" s="103"/>
    </row>
    <row r="340" spans="1:28" ht="15.5" x14ac:dyDescent="0.35">
      <c r="A340" s="87"/>
      <c r="B340" s="94" t="s">
        <v>712</v>
      </c>
      <c r="C340" s="104">
        <v>9.9418395843781995E-2</v>
      </c>
      <c r="D340" s="104">
        <v>9.7052604939369E-2</v>
      </c>
      <c r="E340" s="104">
        <v>6.7425668162547997E-2</v>
      </c>
      <c r="F340" s="104">
        <v>8.2337953656638999E-2</v>
      </c>
      <c r="G340" s="104">
        <v>8.2129478483500995E-2</v>
      </c>
      <c r="H340" s="104">
        <v>8.4323357798241003E-2</v>
      </c>
      <c r="I340" s="104">
        <v>6.8450537708031001E-2</v>
      </c>
      <c r="J340" s="104">
        <v>7.8232606805455004E-2</v>
      </c>
      <c r="K340" s="104">
        <v>9.0100410448114995E-2</v>
      </c>
      <c r="L340" s="104">
        <v>0.100000392794989</v>
      </c>
      <c r="M340" s="104">
        <v>7.9926923572677999E-2</v>
      </c>
      <c r="N340" s="104">
        <v>9.6596707120647995E-2</v>
      </c>
      <c r="O340" s="104">
        <v>0.120131523366174</v>
      </c>
      <c r="P340" s="104">
        <v>0.110993034865759</v>
      </c>
      <c r="Q340" s="104">
        <v>9.6090108816336006E-2</v>
      </c>
      <c r="R340" s="104">
        <v>0.109976580725968</v>
      </c>
      <c r="S340" s="104">
        <v>8.8841396381261997E-2</v>
      </c>
      <c r="T340" s="105">
        <v>9.3131866279181005E-2</v>
      </c>
      <c r="U340" s="105">
        <v>8.1171097269804995E-2</v>
      </c>
      <c r="V340" s="105">
        <v>6.2251091618814001E-2</v>
      </c>
      <c r="W340" s="105">
        <v>8.3479211099584005E-2</v>
      </c>
      <c r="X340" s="105">
        <v>8.3823987034409006E-2</v>
      </c>
      <c r="Y340" s="105">
        <v>9.001013140618E-2</v>
      </c>
      <c r="Z340" s="105">
        <v>6.5606922737338993E-2</v>
      </c>
      <c r="AA340" s="105">
        <v>6.7849601936476003E-2</v>
      </c>
      <c r="AB340" s="105">
        <v>7.9408828883870006E-2</v>
      </c>
    </row>
    <row r="341" spans="1:28" x14ac:dyDescent="0.35">
      <c r="C341" s="98"/>
      <c r="D341" s="98"/>
      <c r="E341" s="98"/>
      <c r="F341" s="98"/>
      <c r="G341" s="98"/>
      <c r="H341" s="98"/>
      <c r="I341" s="98"/>
      <c r="J341" s="98"/>
      <c r="K341" s="98"/>
      <c r="L341" s="98"/>
      <c r="M341" s="98"/>
      <c r="N341" s="98"/>
      <c r="O341" s="98"/>
      <c r="P341" s="98"/>
      <c r="Q341" s="98"/>
      <c r="R341" s="98"/>
      <c r="S341" s="98"/>
      <c r="T341" s="99"/>
      <c r="U341" s="99"/>
      <c r="V341" s="99"/>
      <c r="W341" s="99"/>
      <c r="X341" s="99"/>
      <c r="Y341" s="99"/>
      <c r="Z341" s="99"/>
      <c r="AA341" s="99"/>
      <c r="AB341" s="99"/>
    </row>
    <row r="342" spans="1:28" x14ac:dyDescent="0.35">
      <c r="C342" s="98"/>
      <c r="D342" s="98"/>
      <c r="E342" s="98"/>
      <c r="F342" s="98"/>
      <c r="G342" s="98"/>
      <c r="H342" s="98"/>
      <c r="I342" s="98"/>
      <c r="J342" s="98"/>
      <c r="K342" s="98"/>
      <c r="L342" s="98"/>
      <c r="M342" s="98"/>
      <c r="N342" s="98"/>
      <c r="O342" s="98"/>
      <c r="P342" s="98"/>
      <c r="Q342" s="98"/>
      <c r="R342" s="98"/>
      <c r="S342" s="98"/>
      <c r="T342" s="99"/>
      <c r="U342" s="99"/>
      <c r="V342" s="99"/>
      <c r="W342" s="99"/>
      <c r="X342" s="99"/>
      <c r="Y342" s="99"/>
      <c r="Z342" s="99"/>
      <c r="AA342" s="99"/>
      <c r="AB342" s="99"/>
    </row>
    <row r="343" spans="1:28" ht="28" x14ac:dyDescent="0.4">
      <c r="A343" s="87"/>
      <c r="B343" s="106" t="s">
        <v>746</v>
      </c>
      <c r="C343" s="95">
        <v>1.7004144153135301</v>
      </c>
      <c r="D343" s="95">
        <v>1.7037751091377999</v>
      </c>
      <c r="E343" s="95">
        <v>1.2963344510980399</v>
      </c>
      <c r="F343" s="95">
        <v>1.47251507869323</v>
      </c>
      <c r="G343" s="95">
        <v>1.49559346991772</v>
      </c>
      <c r="H343" s="95">
        <v>1.6386039559668499</v>
      </c>
      <c r="I343" s="95">
        <v>1.3304208153846999</v>
      </c>
      <c r="J343" s="95">
        <v>1.7470001093659</v>
      </c>
      <c r="K343" s="95">
        <v>2.3502386457590698</v>
      </c>
      <c r="L343" s="95">
        <v>2.4967179284727199</v>
      </c>
      <c r="M343" s="95">
        <v>2.1345341019875099</v>
      </c>
      <c r="N343" s="95">
        <v>2.8751229984739699</v>
      </c>
      <c r="O343" s="95">
        <v>3.6280930216140401</v>
      </c>
      <c r="P343" s="95">
        <v>3.6167845343822398</v>
      </c>
      <c r="Q343" s="95">
        <v>3.0805881313868602</v>
      </c>
      <c r="R343" s="95">
        <v>3.47962966431884</v>
      </c>
      <c r="S343" s="95">
        <v>2.81980712418778</v>
      </c>
      <c r="T343" s="96">
        <v>3.0475938124342501</v>
      </c>
      <c r="U343" s="96">
        <v>2.59375020520066</v>
      </c>
      <c r="V343" s="96">
        <v>1.8791075638954799</v>
      </c>
      <c r="W343" s="96">
        <v>2.6464884791031298</v>
      </c>
      <c r="X343" s="96">
        <v>2.3804888069372199</v>
      </c>
      <c r="Y343" s="96">
        <v>2.4265159994086498</v>
      </c>
      <c r="Z343" s="96">
        <v>1.8070758786607199</v>
      </c>
      <c r="AA343" s="96">
        <v>1.7622965756740201</v>
      </c>
      <c r="AB343" s="96">
        <v>2.0617530058503899</v>
      </c>
    </row>
    <row r="344" spans="1:28" ht="15" x14ac:dyDescent="0.4">
      <c r="B344" s="97" t="s">
        <v>714</v>
      </c>
      <c r="C344" s="98"/>
      <c r="D344" s="98"/>
      <c r="E344" s="98"/>
      <c r="F344" s="98"/>
      <c r="G344" s="98"/>
      <c r="H344" s="98"/>
      <c r="I344" s="98"/>
      <c r="J344" s="98"/>
      <c r="K344" s="98"/>
      <c r="L344" s="98"/>
      <c r="M344" s="98"/>
      <c r="N344" s="98"/>
      <c r="O344" s="98"/>
      <c r="P344" s="98"/>
      <c r="Q344" s="98"/>
      <c r="R344" s="98"/>
      <c r="S344" s="98"/>
      <c r="T344" s="99"/>
      <c r="U344" s="99"/>
      <c r="V344" s="99"/>
      <c r="W344" s="99"/>
      <c r="X344" s="99"/>
      <c r="Y344" s="99"/>
      <c r="Z344" s="99"/>
      <c r="AA344" s="99"/>
      <c r="AB344" s="99"/>
    </row>
    <row r="345" spans="1:28" x14ac:dyDescent="0.35">
      <c r="B345" s="100" t="s">
        <v>24</v>
      </c>
      <c r="C345" s="98">
        <v>1.64561274945411</v>
      </c>
      <c r="D345" s="98">
        <v>1.63911662193473</v>
      </c>
      <c r="E345" s="98">
        <v>1.2427520730709201</v>
      </c>
      <c r="F345" s="98">
        <v>1.40339485975409</v>
      </c>
      <c r="G345" s="98">
        <v>1.4239020740827499</v>
      </c>
      <c r="H345" s="98">
        <v>1.5593771459913</v>
      </c>
      <c r="I345" s="98">
        <v>1.26085602770147</v>
      </c>
      <c r="J345" s="98">
        <v>1.6621337040699999</v>
      </c>
      <c r="K345" s="98">
        <v>2.2449141745888599</v>
      </c>
      <c r="L345" s="98">
        <v>2.37743895555495</v>
      </c>
      <c r="M345" s="98">
        <v>2.0311127804720002</v>
      </c>
      <c r="N345" s="98">
        <v>2.7472655379694002</v>
      </c>
      <c r="O345" s="98">
        <v>3.4519864694767901</v>
      </c>
      <c r="P345" s="98">
        <v>3.4369197176621098</v>
      </c>
      <c r="Q345" s="98">
        <v>2.9136802588423998</v>
      </c>
      <c r="R345" s="98">
        <v>3.29498173292026</v>
      </c>
      <c r="S345" s="98">
        <v>2.6572983828591199</v>
      </c>
      <c r="T345" s="99">
        <v>2.8724376470279802</v>
      </c>
      <c r="U345" s="99">
        <v>2.4360856121872798</v>
      </c>
      <c r="V345" s="99">
        <v>1.74369527029243</v>
      </c>
      <c r="W345" s="99">
        <v>2.4712950152372501</v>
      </c>
      <c r="X345" s="99">
        <v>2.1803352615291902</v>
      </c>
      <c r="Y345" s="99">
        <v>2.2696782740522301</v>
      </c>
      <c r="Z345" s="99">
        <v>1.67865350538035</v>
      </c>
      <c r="AA345" s="99">
        <v>1.62202193502308</v>
      </c>
      <c r="AB345" s="99">
        <v>1.89537835752177</v>
      </c>
    </row>
    <row r="346" spans="1:28" x14ac:dyDescent="0.35">
      <c r="B346" s="100" t="s">
        <v>36</v>
      </c>
      <c r="C346" s="98">
        <v>5.4801665859429E-2</v>
      </c>
      <c r="D346" s="98">
        <v>6.4658487203065995E-2</v>
      </c>
      <c r="E346" s="98">
        <v>5.3582378027127002E-2</v>
      </c>
      <c r="F346" s="98">
        <v>6.9120218939140998E-2</v>
      </c>
      <c r="G346" s="98">
        <v>7.1691395834977995E-2</v>
      </c>
      <c r="H346" s="98">
        <v>7.9226809975558005E-2</v>
      </c>
      <c r="I346" s="98">
        <v>6.9564787683229004E-2</v>
      </c>
      <c r="J346" s="98">
        <v>8.4866405295904002E-2</v>
      </c>
      <c r="K346" s="98">
        <v>0.105324471170212</v>
      </c>
      <c r="L346" s="98">
        <v>0.119278972917769</v>
      </c>
      <c r="M346" s="98">
        <v>0.10342132151551001</v>
      </c>
      <c r="N346" s="98">
        <v>0.12785746050456701</v>
      </c>
      <c r="O346" s="98">
        <v>0.17610655213724699</v>
      </c>
      <c r="P346" s="98">
        <v>0.17986481672012999</v>
      </c>
      <c r="Q346" s="98">
        <v>0.16690787254446601</v>
      </c>
      <c r="R346" s="98">
        <v>0.18464793139857399</v>
      </c>
      <c r="S346" s="98">
        <v>0.162508741328655</v>
      </c>
      <c r="T346" s="99">
        <v>0.175156165406265</v>
      </c>
      <c r="U346" s="99">
        <v>0.15766459301337399</v>
      </c>
      <c r="V346" s="99">
        <v>0.13541229360304999</v>
      </c>
      <c r="W346" s="99">
        <v>0.175193463865882</v>
      </c>
      <c r="X346" s="99">
        <v>0.20015354540803501</v>
      </c>
      <c r="Y346" s="99">
        <v>0.15683772535642301</v>
      </c>
      <c r="Z346" s="99">
        <v>0.12842237328036599</v>
      </c>
      <c r="AA346" s="99">
        <v>0.14027464065094</v>
      </c>
      <c r="AB346" s="99">
        <v>0.16637464832862001</v>
      </c>
    </row>
    <row r="347" spans="1:28" x14ac:dyDescent="0.35">
      <c r="B347" s="107"/>
      <c r="C347" s="98"/>
      <c r="D347" s="98"/>
      <c r="E347" s="98"/>
      <c r="F347" s="98"/>
      <c r="G347" s="98"/>
      <c r="H347" s="98"/>
      <c r="I347" s="98"/>
      <c r="J347" s="98"/>
      <c r="K347" s="98"/>
      <c r="L347" s="98"/>
      <c r="M347" s="98"/>
      <c r="N347" s="98"/>
      <c r="O347" s="98"/>
      <c r="P347" s="98"/>
      <c r="Q347" s="98"/>
      <c r="R347" s="98"/>
      <c r="S347" s="98"/>
      <c r="T347" s="99"/>
      <c r="U347" s="99"/>
      <c r="V347" s="99"/>
      <c r="W347" s="99"/>
      <c r="X347" s="99"/>
      <c r="Y347" s="99"/>
      <c r="Z347" s="99"/>
      <c r="AA347" s="99"/>
      <c r="AB347" s="99"/>
    </row>
    <row r="348" spans="1:28" x14ac:dyDescent="0.35">
      <c r="B348" s="97" t="s">
        <v>709</v>
      </c>
      <c r="C348" s="98"/>
      <c r="D348" s="98"/>
      <c r="E348" s="98"/>
      <c r="F348" s="98"/>
      <c r="G348" s="98"/>
      <c r="H348" s="98"/>
      <c r="I348" s="98"/>
      <c r="J348" s="98"/>
      <c r="K348" s="98"/>
      <c r="L348" s="98"/>
      <c r="M348" s="98"/>
      <c r="N348" s="98"/>
      <c r="O348" s="98"/>
      <c r="P348" s="98"/>
      <c r="Q348" s="98"/>
      <c r="R348" s="98"/>
      <c r="S348" s="98"/>
      <c r="T348" s="99"/>
      <c r="U348" s="99"/>
      <c r="V348" s="99"/>
      <c r="W348" s="99"/>
      <c r="X348" s="99"/>
      <c r="Y348" s="99"/>
      <c r="Z348" s="99"/>
      <c r="AA348" s="99"/>
      <c r="AB348" s="99"/>
    </row>
    <row r="349" spans="1:28" x14ac:dyDescent="0.35">
      <c r="B349" s="100" t="s">
        <v>24</v>
      </c>
      <c r="C349" s="98">
        <v>96.777158240608898</v>
      </c>
      <c r="D349" s="98">
        <v>96.204986981187503</v>
      </c>
      <c r="E349" s="98">
        <v>95.866623927047399</v>
      </c>
      <c r="F349" s="98">
        <v>95.305975474255803</v>
      </c>
      <c r="G349" s="98">
        <v>95.206491785570407</v>
      </c>
      <c r="H349" s="98">
        <v>95.164981160514102</v>
      </c>
      <c r="I349" s="98">
        <v>94.771219235388003</v>
      </c>
      <c r="J349" s="98">
        <v>95.142163710183794</v>
      </c>
      <c r="K349" s="98">
        <v>95.518562705950401</v>
      </c>
      <c r="L349" s="98">
        <v>95.2225691353635</v>
      </c>
      <c r="M349" s="98">
        <v>95.154852695058196</v>
      </c>
      <c r="N349" s="98">
        <v>95.552974235452496</v>
      </c>
      <c r="O349" s="98">
        <v>95.146029854027702</v>
      </c>
      <c r="P349" s="98">
        <v>95.026941333931205</v>
      </c>
      <c r="Q349" s="98">
        <v>94.581947815616402</v>
      </c>
      <c r="R349" s="98">
        <v>94.693460246876</v>
      </c>
      <c r="S349" s="98">
        <v>94.236884504096494</v>
      </c>
      <c r="T349" s="99">
        <v>94.252640732776598</v>
      </c>
      <c r="U349" s="99">
        <v>93.921365569542999</v>
      </c>
      <c r="V349" s="99">
        <v>92.793797640709101</v>
      </c>
      <c r="W349" s="99">
        <v>93.380153919080897</v>
      </c>
      <c r="X349" s="99">
        <v>91.591914029389699</v>
      </c>
      <c r="Y349" s="99">
        <v>93.536505615679204</v>
      </c>
      <c r="Z349" s="99">
        <v>92.893360218191603</v>
      </c>
      <c r="AA349" s="99">
        <v>92.040236439925494</v>
      </c>
      <c r="AB349" s="99">
        <v>91.9304277546089</v>
      </c>
    </row>
    <row r="350" spans="1:28" x14ac:dyDescent="0.35">
      <c r="B350" s="100" t="s">
        <v>36</v>
      </c>
      <c r="C350" s="98">
        <v>3.2228417593910001</v>
      </c>
      <c r="D350" s="98">
        <v>3.79501301881248</v>
      </c>
      <c r="E350" s="98">
        <v>4.1333760729525304</v>
      </c>
      <c r="F350" s="98">
        <v>4.69402452574412</v>
      </c>
      <c r="G350" s="98">
        <v>4.7935082144295098</v>
      </c>
      <c r="H350" s="98">
        <v>4.8350188394858398</v>
      </c>
      <c r="I350" s="98">
        <v>5.2287807646119502</v>
      </c>
      <c r="J350" s="98">
        <v>4.85783628981613</v>
      </c>
      <c r="K350" s="98">
        <v>4.4814372940495302</v>
      </c>
      <c r="L350" s="98">
        <v>4.7774308646365</v>
      </c>
      <c r="M350" s="98">
        <v>4.8451473049417304</v>
      </c>
      <c r="N350" s="98">
        <v>4.4470257645474396</v>
      </c>
      <c r="O350" s="98">
        <v>4.8539701459722098</v>
      </c>
      <c r="P350" s="98">
        <v>4.9730586660687202</v>
      </c>
      <c r="Q350" s="98">
        <v>5.4180521843835203</v>
      </c>
      <c r="R350" s="98">
        <v>5.30653975312398</v>
      </c>
      <c r="S350" s="98">
        <v>5.7631154959034401</v>
      </c>
      <c r="T350" s="99">
        <v>5.7473592672233504</v>
      </c>
      <c r="U350" s="99">
        <v>6.0786344304568898</v>
      </c>
      <c r="V350" s="99">
        <v>7.2062023592908702</v>
      </c>
      <c r="W350" s="99">
        <v>6.6198460809190296</v>
      </c>
      <c r="X350" s="99">
        <v>8.4080859706101894</v>
      </c>
      <c r="Y350" s="99">
        <v>6.4634943843207697</v>
      </c>
      <c r="Z350" s="99">
        <v>7.10663978180839</v>
      </c>
      <c r="AA350" s="99">
        <v>7.9597635600743901</v>
      </c>
      <c r="AB350" s="99">
        <v>8.0695722453910594</v>
      </c>
    </row>
    <row r="351" spans="1:28" x14ac:dyDescent="0.35">
      <c r="C351" s="98"/>
      <c r="D351" s="98"/>
      <c r="E351" s="98"/>
      <c r="F351" s="98"/>
      <c r="G351" s="98"/>
      <c r="H351" s="98"/>
      <c r="I351" s="98"/>
      <c r="J351" s="98"/>
      <c r="K351" s="98"/>
      <c r="L351" s="98"/>
      <c r="M351" s="98"/>
      <c r="N351" s="98"/>
      <c r="O351" s="98"/>
      <c r="P351" s="98"/>
      <c r="Q351" s="98"/>
      <c r="R351" s="98"/>
      <c r="S351" s="98"/>
      <c r="T351" s="99"/>
      <c r="U351" s="99"/>
      <c r="V351" s="99"/>
      <c r="W351" s="99"/>
      <c r="X351" s="99"/>
      <c r="Y351" s="99"/>
      <c r="Z351" s="99"/>
      <c r="AA351" s="99"/>
      <c r="AB351" s="99"/>
    </row>
    <row r="352" spans="1:28" x14ac:dyDescent="0.35">
      <c r="A352" s="87"/>
      <c r="B352" s="108" t="s">
        <v>715</v>
      </c>
      <c r="C352" s="95">
        <v>56.0394094042516</v>
      </c>
      <c r="D352" s="95">
        <v>54.159052443017998</v>
      </c>
      <c r="E352" s="95">
        <v>56.3644643707675</v>
      </c>
      <c r="F352" s="95">
        <v>50.153349415984998</v>
      </c>
      <c r="G352" s="95">
        <v>49.132410607326101</v>
      </c>
      <c r="H352" s="95">
        <v>50.492862438018498</v>
      </c>
      <c r="I352" s="95">
        <v>48.6926616115638</v>
      </c>
      <c r="J352" s="95">
        <v>53.752204488801702</v>
      </c>
      <c r="K352" s="95">
        <v>60.328123852671602</v>
      </c>
      <c r="L352" s="95">
        <v>55.439682186355803</v>
      </c>
      <c r="M352" s="95">
        <v>56.993429462830903</v>
      </c>
      <c r="N352" s="95">
        <v>61.149714919589996</v>
      </c>
      <c r="O352" s="95">
        <v>59.636750220294601</v>
      </c>
      <c r="P352" s="95">
        <v>61.919409890080999</v>
      </c>
      <c r="Q352" s="95">
        <v>58.564794823515001</v>
      </c>
      <c r="R352" s="95">
        <v>55.572368488070303</v>
      </c>
      <c r="S352" s="95">
        <v>54.106449154720799</v>
      </c>
      <c r="T352" s="96">
        <v>54.227673763758702</v>
      </c>
      <c r="U352" s="96">
        <v>51.409100045837</v>
      </c>
      <c r="V352" s="96">
        <v>47.376043422422697</v>
      </c>
      <c r="W352" s="96">
        <v>48.8339566424007</v>
      </c>
      <c r="X352" s="96">
        <v>43.085332930045503</v>
      </c>
      <c r="Y352" s="96">
        <v>40.141233860974197</v>
      </c>
      <c r="Z352" s="96">
        <v>40.458339063368399</v>
      </c>
      <c r="AA352" s="96">
        <v>37.820268262940999</v>
      </c>
      <c r="AB352" s="96">
        <v>37.293790444302502</v>
      </c>
    </row>
    <row r="353" spans="1:28" x14ac:dyDescent="0.35">
      <c r="C353" s="98"/>
      <c r="D353" s="98"/>
      <c r="E353" s="98"/>
      <c r="F353" s="98"/>
      <c r="G353" s="98"/>
      <c r="H353" s="98"/>
      <c r="I353" s="98"/>
      <c r="J353" s="98"/>
      <c r="K353" s="98"/>
      <c r="L353" s="98"/>
      <c r="M353" s="98"/>
      <c r="N353" s="98"/>
      <c r="O353" s="98"/>
      <c r="P353" s="98"/>
      <c r="Q353" s="98"/>
      <c r="R353" s="98"/>
      <c r="S353" s="98"/>
      <c r="T353" s="99"/>
      <c r="U353" s="99"/>
      <c r="V353" s="99"/>
      <c r="W353" s="99"/>
      <c r="X353" s="99"/>
      <c r="Y353" s="99"/>
      <c r="Z353" s="99"/>
      <c r="AA353" s="99"/>
      <c r="AB353" s="99"/>
    </row>
    <row r="354" spans="1:28" x14ac:dyDescent="0.35">
      <c r="C354" s="98"/>
      <c r="D354" s="98"/>
      <c r="E354" s="98"/>
      <c r="F354" s="98"/>
      <c r="G354" s="98"/>
      <c r="H354" s="98"/>
      <c r="I354" s="98"/>
      <c r="J354" s="98"/>
      <c r="K354" s="98"/>
      <c r="L354" s="98"/>
      <c r="M354" s="98"/>
      <c r="N354" s="98"/>
      <c r="O354" s="98"/>
      <c r="P354" s="98"/>
      <c r="Q354" s="98"/>
      <c r="R354" s="98"/>
      <c r="S354" s="98"/>
      <c r="T354" s="99"/>
      <c r="U354" s="99"/>
      <c r="V354" s="99"/>
      <c r="W354" s="99"/>
      <c r="X354" s="99"/>
      <c r="Y354" s="99"/>
      <c r="Z354" s="99"/>
      <c r="AA354" s="99"/>
      <c r="AB354" s="99"/>
    </row>
    <row r="355" spans="1:28" ht="28" x14ac:dyDescent="0.4">
      <c r="A355" s="87"/>
      <c r="B355" s="106" t="s">
        <v>747</v>
      </c>
      <c r="C355" s="95">
        <v>5.4801665859429E-2</v>
      </c>
      <c r="D355" s="95">
        <v>6.4658487203065995E-2</v>
      </c>
      <c r="E355" s="95">
        <v>5.3582378027127002E-2</v>
      </c>
      <c r="F355" s="95">
        <v>6.9120218939140998E-2</v>
      </c>
      <c r="G355" s="95">
        <v>7.1691395834977995E-2</v>
      </c>
      <c r="H355" s="95">
        <v>7.9226809975558005E-2</v>
      </c>
      <c r="I355" s="95">
        <v>6.9564787683229004E-2</v>
      </c>
      <c r="J355" s="95">
        <v>8.4866405295904002E-2</v>
      </c>
      <c r="K355" s="95">
        <v>0.105324471170212</v>
      </c>
      <c r="L355" s="95">
        <v>0.119278972917769</v>
      </c>
      <c r="M355" s="95">
        <v>0.10342132151551001</v>
      </c>
      <c r="N355" s="95">
        <v>0.12785746050456701</v>
      </c>
      <c r="O355" s="95">
        <v>0.17610655213724699</v>
      </c>
      <c r="P355" s="95">
        <v>0.17986481672012999</v>
      </c>
      <c r="Q355" s="95">
        <v>0.16690787254446601</v>
      </c>
      <c r="R355" s="95">
        <v>0.18464793139857399</v>
      </c>
      <c r="S355" s="95">
        <v>0.162508741328655</v>
      </c>
      <c r="T355" s="96">
        <v>0.175156165406265</v>
      </c>
      <c r="U355" s="96">
        <v>0.15766459301337399</v>
      </c>
      <c r="V355" s="96">
        <v>0.13541229360304999</v>
      </c>
      <c r="W355" s="96">
        <v>0.175193463865882</v>
      </c>
      <c r="X355" s="96">
        <v>0.20015354540803501</v>
      </c>
      <c r="Y355" s="96">
        <v>0.15683772535642301</v>
      </c>
      <c r="Z355" s="96">
        <v>0.12842237328036599</v>
      </c>
      <c r="AA355" s="96">
        <v>0.14027464065094</v>
      </c>
      <c r="AB355" s="96">
        <v>0.16637464832862001</v>
      </c>
    </row>
    <row r="356" spans="1:28" x14ac:dyDescent="0.35">
      <c r="C356" s="98"/>
      <c r="D356" s="98"/>
      <c r="E356" s="98"/>
      <c r="F356" s="98"/>
      <c r="G356" s="98"/>
      <c r="H356" s="98"/>
      <c r="I356" s="98"/>
      <c r="J356" s="98"/>
      <c r="K356" s="98"/>
      <c r="L356" s="98"/>
      <c r="M356" s="98"/>
      <c r="N356" s="98"/>
      <c r="O356" s="98"/>
      <c r="P356" s="98"/>
      <c r="Q356" s="98"/>
      <c r="R356" s="98"/>
      <c r="S356" s="98"/>
      <c r="T356" s="99"/>
      <c r="U356" s="99"/>
      <c r="V356" s="99"/>
      <c r="W356" s="99"/>
      <c r="X356" s="99"/>
      <c r="Y356" s="99"/>
      <c r="Z356" s="99"/>
      <c r="AA356" s="99"/>
      <c r="AB356" s="99"/>
    </row>
    <row r="357" spans="1:28" x14ac:dyDescent="0.35">
      <c r="A357" s="87"/>
      <c r="B357" s="108" t="s">
        <v>715</v>
      </c>
      <c r="C357" s="95">
        <v>1.8060614879963099</v>
      </c>
      <c r="D357" s="95">
        <v>2.0553430910780102</v>
      </c>
      <c r="E357" s="95">
        <v>2.3297552839491602</v>
      </c>
      <c r="F357" s="95">
        <v>2.3542105220684801</v>
      </c>
      <c r="G357" s="95">
        <v>2.35516613840942</v>
      </c>
      <c r="H357" s="95">
        <v>2.44133941147386</v>
      </c>
      <c r="I357" s="95">
        <v>2.5460325241230399</v>
      </c>
      <c r="J357" s="95">
        <v>2.6111940962331799</v>
      </c>
      <c r="K357" s="95">
        <v>2.7035670411340198</v>
      </c>
      <c r="L357" s="95">
        <v>2.6485924880273499</v>
      </c>
      <c r="M357" s="95">
        <v>2.7614156116122199</v>
      </c>
      <c r="N357" s="95">
        <v>2.7193435774214798</v>
      </c>
      <c r="O357" s="95">
        <v>2.8947500517211102</v>
      </c>
      <c r="P357" s="95">
        <v>3.0792885795172902</v>
      </c>
      <c r="Q357" s="95">
        <v>3.1730711452151801</v>
      </c>
      <c r="R357" s="95">
        <v>2.948969825572</v>
      </c>
      <c r="S357" s="95">
        <v>3.1182171555188298</v>
      </c>
      <c r="T357" s="96">
        <v>3.1166592334610299</v>
      </c>
      <c r="U357" s="96">
        <v>3.1249712557742799</v>
      </c>
      <c r="V357" s="96">
        <v>3.4140135588453</v>
      </c>
      <c r="W357" s="96">
        <v>3.23273276494966</v>
      </c>
      <c r="X357" s="96">
        <v>3.62265183348185</v>
      </c>
      <c r="Y357" s="96">
        <v>2.5945263964011298</v>
      </c>
      <c r="Z357" s="96">
        <v>2.8752284189362598</v>
      </c>
      <c r="AA357" s="96">
        <v>3.0104039315159601</v>
      </c>
      <c r="AB357" s="96">
        <v>3.0094493629477399</v>
      </c>
    </row>
    <row r="358" spans="1:28" x14ac:dyDescent="0.35">
      <c r="C358" s="98"/>
      <c r="D358" s="98"/>
      <c r="E358" s="98"/>
      <c r="F358" s="98"/>
      <c r="G358" s="98"/>
      <c r="H358" s="98"/>
      <c r="I358" s="98"/>
      <c r="J358" s="98"/>
      <c r="K358" s="98"/>
      <c r="L358" s="98"/>
      <c r="M358" s="98"/>
      <c r="N358" s="98"/>
      <c r="O358" s="98"/>
      <c r="P358" s="98"/>
      <c r="Q358" s="98"/>
      <c r="R358" s="98"/>
      <c r="S358" s="98"/>
      <c r="T358" s="99"/>
      <c r="U358" s="99"/>
      <c r="V358" s="99"/>
      <c r="W358" s="99"/>
      <c r="X358" s="99"/>
      <c r="Y358" s="99"/>
      <c r="Z358" s="99"/>
      <c r="AA358" s="99"/>
      <c r="AB358" s="99"/>
    </row>
    <row r="359" spans="1:28" x14ac:dyDescent="0.35">
      <c r="U359" s="3"/>
      <c r="V359" s="3"/>
      <c r="W359" s="3"/>
      <c r="X359" s="3"/>
      <c r="Y359" s="3"/>
      <c r="Z359" s="3"/>
      <c r="AA359" s="3"/>
      <c r="AB359" s="3"/>
    </row>
    <row r="360" spans="1:28" x14ac:dyDescent="0.35">
      <c r="B360" s="109" t="s">
        <v>748</v>
      </c>
      <c r="C360" s="114">
        <v>1.0484434031450001</v>
      </c>
      <c r="D360" s="114">
        <v>1.3633381630999999</v>
      </c>
      <c r="E360" s="114">
        <v>0.53538279702199998</v>
      </c>
      <c r="F360" s="114">
        <v>0.99930653239300005</v>
      </c>
      <c r="G360" s="114">
        <v>0.98805288924199997</v>
      </c>
      <c r="H360" s="114">
        <v>1.1848634915809999</v>
      </c>
      <c r="I360" s="114">
        <v>0.94162543616299998</v>
      </c>
      <c r="J360" s="114">
        <v>0.92748677898499998</v>
      </c>
      <c r="K360" s="114">
        <v>1.3057053922749999</v>
      </c>
      <c r="L360" s="114">
        <v>1.5418618385230001</v>
      </c>
      <c r="M360" s="114">
        <v>0.90646196721299999</v>
      </c>
      <c r="N360" s="114">
        <v>1.4322702618109999</v>
      </c>
      <c r="O360" s="114">
        <v>1.733016362561</v>
      </c>
      <c r="P360" s="114">
        <v>1.315766385136</v>
      </c>
      <c r="Q360" s="114">
        <v>0.94718144653299996</v>
      </c>
      <c r="R360" s="114">
        <v>1.7864748527230001</v>
      </c>
      <c r="S360" s="114">
        <v>1.3813271044669999</v>
      </c>
      <c r="T360" s="115">
        <v>1.4463486650040001</v>
      </c>
      <c r="U360" s="115">
        <v>1.0816986832790001</v>
      </c>
      <c r="V360" s="115">
        <v>0.92685953338299998</v>
      </c>
      <c r="W360" s="115">
        <v>1.5855036282599999</v>
      </c>
      <c r="X360" s="115">
        <v>1.5058113023769999</v>
      </c>
      <c r="Y360" s="115">
        <v>1.701878196414</v>
      </c>
      <c r="Z360" s="115">
        <v>1.1820595990930001</v>
      </c>
      <c r="AA360" s="115">
        <v>1.1096969414890001</v>
      </c>
      <c r="AB360" s="115">
        <v>1.3723975873730001</v>
      </c>
    </row>
    <row r="362" spans="1:28" ht="18" x14ac:dyDescent="0.4">
      <c r="A362" s="86" t="s">
        <v>703</v>
      </c>
    </row>
    <row r="363" spans="1:28" x14ac:dyDescent="0.35">
      <c r="A363" s="87"/>
      <c r="F363" s="63"/>
      <c r="P363" s="63"/>
      <c r="Q363" s="63"/>
      <c r="R363" s="63"/>
      <c r="S363" s="63"/>
      <c r="V363" s="88"/>
    </row>
    <row r="364" spans="1:28" ht="15.5" x14ac:dyDescent="0.35">
      <c r="A364" s="89" t="s">
        <v>27</v>
      </c>
      <c r="F364" s="63"/>
      <c r="G364" s="63"/>
      <c r="H364" s="63"/>
      <c r="I364" s="63"/>
    </row>
    <row r="365" spans="1:28" ht="17.5" x14ac:dyDescent="0.35">
      <c r="A365" s="89" t="s">
        <v>749</v>
      </c>
    </row>
    <row r="366" spans="1:28" ht="15.5" x14ac:dyDescent="0.35">
      <c r="C366" s="90"/>
      <c r="D366" s="90"/>
      <c r="E366" s="90"/>
      <c r="F366" s="91"/>
      <c r="G366" s="91"/>
      <c r="H366" s="91"/>
      <c r="I366" s="91"/>
      <c r="J366" s="3"/>
    </row>
    <row r="368" spans="1:28" x14ac:dyDescent="0.35">
      <c r="C368" s="92">
        <v>1990</v>
      </c>
      <c r="D368" s="92">
        <v>1991</v>
      </c>
      <c r="E368" s="92">
        <v>1992</v>
      </c>
      <c r="F368" s="92">
        <v>1993</v>
      </c>
      <c r="G368" s="92">
        <v>1994</v>
      </c>
      <c r="H368" s="92">
        <v>1995</v>
      </c>
      <c r="I368" s="92">
        <v>1996</v>
      </c>
      <c r="J368" s="92">
        <v>1997</v>
      </c>
      <c r="K368" s="92">
        <v>1998</v>
      </c>
      <c r="L368" s="92">
        <v>1999</v>
      </c>
      <c r="M368" s="92">
        <v>2000</v>
      </c>
      <c r="N368" s="92">
        <v>2001</v>
      </c>
      <c r="O368" s="92">
        <v>2002</v>
      </c>
      <c r="P368" s="92">
        <v>2003</v>
      </c>
      <c r="Q368" s="92">
        <v>2004</v>
      </c>
      <c r="R368" s="92">
        <v>2005</v>
      </c>
      <c r="S368" s="92">
        <v>2006</v>
      </c>
      <c r="T368" s="93">
        <v>2007</v>
      </c>
      <c r="U368" s="93">
        <v>2008</v>
      </c>
      <c r="V368" s="93">
        <v>2009</v>
      </c>
      <c r="W368" s="93">
        <v>2010</v>
      </c>
      <c r="X368" s="93">
        <v>2011</v>
      </c>
      <c r="Y368" s="93">
        <v>2012</v>
      </c>
      <c r="Z368" s="93">
        <v>2013</v>
      </c>
      <c r="AA368" s="93">
        <v>2014</v>
      </c>
      <c r="AB368" s="93">
        <v>2015</v>
      </c>
    </row>
    <row r="369" spans="1:28" x14ac:dyDescent="0.35">
      <c r="C369" s="85"/>
      <c r="D369" s="85"/>
      <c r="E369" s="85"/>
      <c r="F369" s="85"/>
      <c r="G369" s="85"/>
      <c r="H369" s="85"/>
      <c r="I369" s="85"/>
      <c r="J369" s="85"/>
      <c r="K369" s="85"/>
      <c r="L369" s="85"/>
      <c r="M369" s="85"/>
      <c r="N369" s="85"/>
      <c r="O369" s="85"/>
      <c r="P369" s="85"/>
      <c r="U369" s="3"/>
      <c r="V369" s="3"/>
      <c r="W369" s="3"/>
      <c r="X369" s="3"/>
      <c r="Y369" s="3"/>
      <c r="Z369" s="3"/>
      <c r="AA369" s="3"/>
      <c r="AB369" s="3"/>
    </row>
    <row r="370" spans="1:28" ht="15.5" x14ac:dyDescent="0.35">
      <c r="A370" s="87"/>
      <c r="B370" s="109" t="s">
        <v>750</v>
      </c>
      <c r="C370" s="95">
        <v>8.9209700000000005</v>
      </c>
      <c r="D370" s="95">
        <v>8.7002699999999997</v>
      </c>
      <c r="E370" s="95">
        <v>8.4190100000000001</v>
      </c>
      <c r="F370" s="95">
        <v>8.3320000000000007</v>
      </c>
      <c r="G370" s="95">
        <v>8.0372000000000003</v>
      </c>
      <c r="H370" s="95">
        <v>7.7541000000000002</v>
      </c>
      <c r="I370" s="95">
        <v>7.4741939999999998</v>
      </c>
      <c r="J370" s="95">
        <v>7.4465380000000003</v>
      </c>
      <c r="K370" s="95">
        <v>7.4812649999999996</v>
      </c>
      <c r="L370" s="95">
        <v>6.0895760000000001</v>
      </c>
      <c r="M370" s="95">
        <v>6.8974879999999903</v>
      </c>
      <c r="N370" s="95">
        <v>7.7011589999999996</v>
      </c>
      <c r="O370" s="95">
        <v>7.8094549999999998</v>
      </c>
      <c r="P370" s="95">
        <v>7.8033950000000001</v>
      </c>
      <c r="Q370" s="95">
        <v>7.794206</v>
      </c>
      <c r="R370" s="95">
        <v>8.2533659999999998</v>
      </c>
      <c r="S370" s="95">
        <v>8.1296339999999994</v>
      </c>
      <c r="T370" s="96">
        <v>8.9624229999999994</v>
      </c>
      <c r="U370" s="96">
        <v>8.5691509999999997</v>
      </c>
      <c r="V370" s="96">
        <v>7.1100760000000003</v>
      </c>
      <c r="W370" s="96">
        <v>7.4626340000000004</v>
      </c>
      <c r="X370" s="96">
        <v>7.6147499999999999</v>
      </c>
      <c r="Y370" s="96">
        <v>7.540292</v>
      </c>
      <c r="Z370" s="96">
        <v>7.5868849999999997</v>
      </c>
      <c r="AA370" s="96">
        <v>7.6128912</v>
      </c>
      <c r="AB370" s="96">
        <v>7.6516975999999897</v>
      </c>
    </row>
    <row r="371" spans="1:28" x14ac:dyDescent="0.35">
      <c r="C371" s="98"/>
      <c r="D371" s="98"/>
      <c r="E371" s="98"/>
      <c r="F371" s="98"/>
      <c r="G371" s="98"/>
      <c r="H371" s="98"/>
      <c r="I371" s="98"/>
      <c r="J371" s="98"/>
      <c r="K371" s="98"/>
      <c r="L371" s="98"/>
      <c r="M371" s="98"/>
      <c r="N371" s="98"/>
      <c r="O371" s="98"/>
      <c r="P371" s="98"/>
      <c r="Q371" s="98"/>
      <c r="R371" s="98"/>
      <c r="S371" s="98"/>
      <c r="T371" s="99"/>
      <c r="U371" s="99"/>
      <c r="V371" s="99"/>
      <c r="W371" s="99"/>
      <c r="X371" s="99"/>
      <c r="Y371" s="99"/>
      <c r="Z371" s="99"/>
      <c r="AA371" s="99"/>
      <c r="AB371" s="99"/>
    </row>
    <row r="372" spans="1:28" x14ac:dyDescent="0.35">
      <c r="C372" s="98"/>
      <c r="D372" s="98"/>
      <c r="E372" s="98"/>
      <c r="F372" s="98"/>
      <c r="G372" s="98"/>
      <c r="H372" s="98"/>
      <c r="I372" s="98"/>
      <c r="J372" s="98"/>
      <c r="K372" s="98"/>
      <c r="L372" s="98"/>
      <c r="M372" s="98"/>
      <c r="N372" s="98"/>
      <c r="O372" s="98"/>
      <c r="P372" s="98"/>
      <c r="Q372" s="98"/>
      <c r="R372" s="98"/>
      <c r="S372" s="98"/>
      <c r="T372" s="99"/>
      <c r="U372" s="99"/>
      <c r="V372" s="99"/>
      <c r="W372" s="99"/>
      <c r="X372" s="99"/>
      <c r="Y372" s="99"/>
      <c r="Z372" s="99"/>
      <c r="AA372" s="99"/>
      <c r="AB372" s="99"/>
    </row>
    <row r="373" spans="1:28" ht="30" x14ac:dyDescent="0.4">
      <c r="A373" s="87"/>
      <c r="B373" s="111" t="s">
        <v>751</v>
      </c>
      <c r="C373" s="95">
        <v>0.50176612204027005</v>
      </c>
      <c r="D373" s="95">
        <v>0.47259026193918002</v>
      </c>
      <c r="E373" s="95">
        <v>0.47691175207911002</v>
      </c>
      <c r="F373" s="95">
        <v>0.41787762888000002</v>
      </c>
      <c r="G373" s="95">
        <v>0.39471548376679999</v>
      </c>
      <c r="H373" s="95">
        <v>0.3916952055813</v>
      </c>
      <c r="I373" s="95">
        <v>0.36338321903410797</v>
      </c>
      <c r="J373" s="95">
        <v>0.40178633514524997</v>
      </c>
      <c r="K373" s="95">
        <v>0.45572202056402999</v>
      </c>
      <c r="L373" s="95">
        <v>0.33945711140884</v>
      </c>
      <c r="M373" s="95">
        <v>0.39583729019660802</v>
      </c>
      <c r="N373" s="95">
        <v>0.47585462231115899</v>
      </c>
      <c r="O373" s="95">
        <v>0.47032434928045003</v>
      </c>
      <c r="P373" s="95">
        <v>0.48929485646711002</v>
      </c>
      <c r="Q373" s="95">
        <v>0.4609890932906</v>
      </c>
      <c r="R373" s="95">
        <v>0.46167493855401598</v>
      </c>
      <c r="S373" s="95">
        <v>0.44212732410700201</v>
      </c>
      <c r="T373" s="96">
        <v>0.48852137784190502</v>
      </c>
      <c r="U373" s="96">
        <v>0.44141885362165401</v>
      </c>
      <c r="V373" s="96">
        <v>0.33558326543829198</v>
      </c>
      <c r="W373" s="96">
        <v>0.36404712220117202</v>
      </c>
      <c r="X373" s="96">
        <v>0.32416657802100002</v>
      </c>
      <c r="Y373" s="96">
        <v>0.29889854721314402</v>
      </c>
      <c r="Z373" s="96">
        <v>0.30290403169065</v>
      </c>
      <c r="AA373" s="96">
        <v>0.28236905472610102</v>
      </c>
      <c r="AB373" s="96">
        <v>0.27962434870227698</v>
      </c>
    </row>
    <row r="374" spans="1:28" x14ac:dyDescent="0.35">
      <c r="C374" s="98"/>
      <c r="D374" s="98"/>
      <c r="E374" s="98"/>
      <c r="F374" s="98"/>
      <c r="G374" s="98"/>
      <c r="H374" s="98"/>
      <c r="I374" s="98"/>
      <c r="J374" s="98"/>
      <c r="K374" s="98"/>
      <c r="L374" s="98"/>
      <c r="M374" s="98"/>
      <c r="N374" s="98"/>
      <c r="O374" s="98"/>
      <c r="P374" s="98"/>
      <c r="Q374" s="98"/>
      <c r="R374" s="98"/>
      <c r="S374" s="98"/>
      <c r="T374" s="99"/>
      <c r="U374" s="99"/>
      <c r="V374" s="99"/>
      <c r="W374" s="99"/>
      <c r="X374" s="99"/>
      <c r="Y374" s="99"/>
      <c r="Z374" s="99"/>
      <c r="AA374" s="99"/>
      <c r="AB374" s="99"/>
    </row>
    <row r="375" spans="1:28" x14ac:dyDescent="0.35">
      <c r="A375" s="87"/>
      <c r="B375" s="112" t="s">
        <v>715</v>
      </c>
      <c r="C375" s="95">
        <v>56.245690999999901</v>
      </c>
      <c r="D375" s="95">
        <v>54.319033999999903</v>
      </c>
      <c r="E375" s="95">
        <v>56.6470109999999</v>
      </c>
      <c r="F375" s="95">
        <v>50.15334</v>
      </c>
      <c r="G375" s="95">
        <v>49.111069000000001</v>
      </c>
      <c r="H375" s="95">
        <v>50.514592999999898</v>
      </c>
      <c r="I375" s="95">
        <v>48.618381999999897</v>
      </c>
      <c r="J375" s="95">
        <v>53.956124999999901</v>
      </c>
      <c r="K375" s="95">
        <v>60.915101999999898</v>
      </c>
      <c r="L375" s="95">
        <v>55.743964999999903</v>
      </c>
      <c r="M375" s="95">
        <v>57.388615999999899</v>
      </c>
      <c r="N375" s="95">
        <v>61.790000999999897</v>
      </c>
      <c r="O375" s="95">
        <v>60.224989999999899</v>
      </c>
      <c r="P375" s="95">
        <v>62.702817999999901</v>
      </c>
      <c r="Q375" s="95">
        <v>59.1450999999999</v>
      </c>
      <c r="R375" s="95">
        <v>55.9377759999999</v>
      </c>
      <c r="S375" s="95">
        <v>54.384652999999901</v>
      </c>
      <c r="T375" s="96">
        <v>54.507734999999897</v>
      </c>
      <c r="U375" s="96">
        <v>51.512553999999902</v>
      </c>
      <c r="V375" s="96">
        <v>47.198266999999902</v>
      </c>
      <c r="W375" s="96">
        <v>48.782657999999898</v>
      </c>
      <c r="X375" s="96">
        <v>42.570875999999899</v>
      </c>
      <c r="Y375" s="96">
        <v>39.640181999999903</v>
      </c>
      <c r="Z375" s="96">
        <v>39.924689999999899</v>
      </c>
      <c r="AA375" s="96">
        <v>37.090908999999897</v>
      </c>
      <c r="AB375" s="96">
        <v>36.544092999999897</v>
      </c>
    </row>
    <row r="376" spans="1:28" x14ac:dyDescent="0.35">
      <c r="U376" s="3"/>
      <c r="V376" s="3"/>
      <c r="W376" s="3"/>
      <c r="X376" s="3"/>
      <c r="Y376" s="3"/>
      <c r="Z376" s="3"/>
      <c r="AA376" s="3"/>
      <c r="AB376" s="3"/>
    </row>
    <row r="377" spans="1:28" x14ac:dyDescent="0.35">
      <c r="B377" s="116"/>
      <c r="U377" s="3"/>
      <c r="V377" s="3"/>
      <c r="W377" s="3"/>
      <c r="X377" s="3"/>
      <c r="Y377" s="3"/>
      <c r="Z377" s="3"/>
      <c r="AA377" s="3"/>
      <c r="AB377" s="3"/>
    </row>
    <row r="378" spans="1:28" x14ac:dyDescent="0.35">
      <c r="A378" s="110" t="s">
        <v>752</v>
      </c>
      <c r="B378" s="7"/>
      <c r="U378" s="3"/>
      <c r="V378" s="3"/>
      <c r="W378" s="3"/>
      <c r="X378" s="3"/>
      <c r="Y378" s="3"/>
      <c r="Z378" s="3"/>
      <c r="AA378" s="3"/>
      <c r="AB378" s="3"/>
    </row>
    <row r="380" spans="1:28" ht="52.4" customHeight="1" x14ac:dyDescent="0.35"/>
    <row r="381" spans="1:28" x14ac:dyDescent="0.35">
      <c r="B381" s="7"/>
    </row>
    <row r="384" spans="1:28" ht="18" x14ac:dyDescent="0.4">
      <c r="A384" s="86" t="s">
        <v>703</v>
      </c>
    </row>
    <row r="385" spans="1:28" x14ac:dyDescent="0.35">
      <c r="A385" s="87"/>
      <c r="F385" s="63"/>
      <c r="P385" s="63"/>
      <c r="Q385" s="63"/>
      <c r="R385" s="63"/>
      <c r="S385" s="63"/>
      <c r="V385" s="88"/>
    </row>
    <row r="386" spans="1:28" ht="15.5" x14ac:dyDescent="0.35">
      <c r="A386" s="89" t="s">
        <v>27</v>
      </c>
      <c r="F386" s="63"/>
      <c r="G386" s="63"/>
      <c r="H386" s="63"/>
      <c r="I386" s="63"/>
    </row>
    <row r="387" spans="1:28" ht="15.5" x14ac:dyDescent="0.35">
      <c r="A387" s="89" t="s">
        <v>763</v>
      </c>
    </row>
    <row r="388" spans="1:28" ht="15.5" x14ac:dyDescent="0.35">
      <c r="C388" s="90"/>
      <c r="D388" s="90"/>
      <c r="E388" s="90"/>
      <c r="F388" s="91"/>
      <c r="G388" s="91"/>
      <c r="H388" s="91"/>
      <c r="I388" s="91"/>
      <c r="J388" s="3"/>
    </row>
    <row r="390" spans="1:28" x14ac:dyDescent="0.35">
      <c r="C390" s="92">
        <v>1990</v>
      </c>
      <c r="D390" s="92">
        <v>1991</v>
      </c>
      <c r="E390" s="92">
        <v>1992</v>
      </c>
      <c r="F390" s="92">
        <v>1993</v>
      </c>
      <c r="G390" s="92">
        <v>1994</v>
      </c>
      <c r="H390" s="92">
        <v>1995</v>
      </c>
      <c r="I390" s="92">
        <v>1996</v>
      </c>
      <c r="J390" s="92">
        <v>1997</v>
      </c>
      <c r="K390" s="92">
        <v>1998</v>
      </c>
      <c r="L390" s="92">
        <v>1999</v>
      </c>
      <c r="M390" s="92">
        <v>2000</v>
      </c>
      <c r="N390" s="92">
        <v>2001</v>
      </c>
      <c r="O390" s="92">
        <v>2002</v>
      </c>
      <c r="P390" s="92">
        <v>2003</v>
      </c>
      <c r="Q390" s="92">
        <v>2004</v>
      </c>
      <c r="R390" s="92">
        <v>2005</v>
      </c>
      <c r="S390" s="92">
        <v>2006</v>
      </c>
      <c r="T390" s="93">
        <v>2007</v>
      </c>
      <c r="U390" s="93">
        <v>2008</v>
      </c>
      <c r="V390" s="93">
        <v>2009</v>
      </c>
      <c r="W390" s="93">
        <v>2010</v>
      </c>
      <c r="X390" s="93">
        <v>2011</v>
      </c>
      <c r="Y390" s="93">
        <v>2012</v>
      </c>
      <c r="Z390" s="93">
        <v>2013</v>
      </c>
      <c r="AA390" s="93">
        <v>2014</v>
      </c>
      <c r="AB390" s="93">
        <v>2015</v>
      </c>
    </row>
    <row r="391" spans="1:28" x14ac:dyDescent="0.35">
      <c r="C391" s="85"/>
      <c r="D391" s="85"/>
      <c r="E391" s="85"/>
      <c r="F391" s="85"/>
      <c r="G391" s="85"/>
      <c r="H391" s="85"/>
      <c r="I391" s="85"/>
      <c r="J391" s="85"/>
      <c r="K391" s="85"/>
      <c r="L391" s="85"/>
      <c r="M391" s="85"/>
      <c r="N391" s="85"/>
      <c r="O391" s="85"/>
      <c r="P391" s="85"/>
      <c r="U391" s="3"/>
      <c r="V391" s="3"/>
      <c r="W391" s="3"/>
      <c r="X391" s="3"/>
      <c r="Y391" s="3"/>
      <c r="Z391" s="3"/>
      <c r="AA391" s="3"/>
      <c r="AB391" s="3"/>
    </row>
    <row r="392" spans="1:28" x14ac:dyDescent="0.35">
      <c r="A392" s="87"/>
      <c r="B392" s="94" t="s">
        <v>764</v>
      </c>
      <c r="C392" s="95">
        <v>449.85692885824398</v>
      </c>
      <c r="D392" s="95">
        <v>455.507674767259</v>
      </c>
      <c r="E392" s="95">
        <v>469.47737744356698</v>
      </c>
      <c r="F392" s="95">
        <v>494.30208618717802</v>
      </c>
      <c r="G392" s="95">
        <v>483.43423841432002</v>
      </c>
      <c r="H392" s="95">
        <v>511.72426878646797</v>
      </c>
      <c r="I392" s="95">
        <v>518.21633177555702</v>
      </c>
      <c r="J392" s="95">
        <v>519.33887972295395</v>
      </c>
      <c r="K392" s="95">
        <v>468.282026361519</v>
      </c>
      <c r="L392" s="95">
        <v>500.40954789169399</v>
      </c>
      <c r="M392" s="95">
        <v>575.96968111587705</v>
      </c>
      <c r="N392" s="95">
        <v>547.66249125197305</v>
      </c>
      <c r="O392" s="95">
        <v>580.85596985221696</v>
      </c>
      <c r="P392" s="95">
        <v>594.09046310548604</v>
      </c>
      <c r="Q392" s="95">
        <v>576.00184500398996</v>
      </c>
      <c r="R392" s="95">
        <v>546.45846882066996</v>
      </c>
      <c r="S392" s="95">
        <v>497.49824217932201</v>
      </c>
      <c r="T392" s="96">
        <v>525.134935904077</v>
      </c>
      <c r="U392" s="96">
        <v>528.05385875202603</v>
      </c>
      <c r="V392" s="96">
        <v>523.69291273408101</v>
      </c>
      <c r="W392" s="96">
        <v>494.68431046402702</v>
      </c>
      <c r="X392" s="96">
        <v>533.27090859099405</v>
      </c>
      <c r="Y392" s="96">
        <v>493.11875215791702</v>
      </c>
      <c r="Z392" s="96">
        <v>533.10488792956801</v>
      </c>
      <c r="AA392" s="96">
        <v>577.931930723336</v>
      </c>
      <c r="AB392" s="96">
        <v>552.12090144461695</v>
      </c>
    </row>
    <row r="393" spans="1:28" x14ac:dyDescent="0.35">
      <c r="B393" s="97" t="s">
        <v>706</v>
      </c>
      <c r="C393" s="98"/>
      <c r="D393" s="98"/>
      <c r="E393" s="98"/>
      <c r="F393" s="98"/>
      <c r="G393" s="98"/>
      <c r="H393" s="98"/>
      <c r="I393" s="98"/>
      <c r="J393" s="98"/>
      <c r="K393" s="98"/>
      <c r="L393" s="98"/>
      <c r="M393" s="98"/>
      <c r="N393" s="98"/>
      <c r="O393" s="98"/>
      <c r="P393" s="98"/>
      <c r="Q393" s="98"/>
      <c r="R393" s="98"/>
      <c r="S393" s="98"/>
      <c r="T393" s="99"/>
      <c r="U393" s="99"/>
      <c r="V393" s="99"/>
      <c r="W393" s="99"/>
      <c r="X393" s="99"/>
      <c r="Y393" s="99"/>
      <c r="Z393" s="99"/>
      <c r="AA393" s="99"/>
      <c r="AB393" s="99"/>
    </row>
    <row r="394" spans="1:28" x14ac:dyDescent="0.35">
      <c r="B394" s="100" t="s">
        <v>24</v>
      </c>
      <c r="C394" s="98">
        <v>32.8101998335543</v>
      </c>
      <c r="D394" s="98">
        <v>28.4179321704415</v>
      </c>
      <c r="E394" s="98">
        <v>30.4981293959646</v>
      </c>
      <c r="F394" s="98">
        <v>34.303969432294302</v>
      </c>
      <c r="G394" s="98">
        <v>30.476018092519102</v>
      </c>
      <c r="H394" s="98">
        <v>36.926532627044203</v>
      </c>
      <c r="I394" s="98">
        <v>36.524521038754898</v>
      </c>
      <c r="J394" s="98">
        <v>33.353204781797302</v>
      </c>
      <c r="K394" s="98">
        <v>30.0615360862793</v>
      </c>
      <c r="L394" s="98">
        <v>31.8600408385647</v>
      </c>
      <c r="M394" s="98">
        <v>40.787790708399697</v>
      </c>
      <c r="N394" s="98">
        <v>27.977313404185399</v>
      </c>
      <c r="O394" s="98">
        <v>29.614144176907001</v>
      </c>
      <c r="P394" s="98">
        <v>29.5521663551025</v>
      </c>
      <c r="Q394" s="98">
        <v>29.2546990255385</v>
      </c>
      <c r="R394" s="98">
        <v>24.0464120358643</v>
      </c>
      <c r="S394" s="98">
        <v>25.922071730967001</v>
      </c>
      <c r="T394" s="99">
        <v>37.841489350531504</v>
      </c>
      <c r="U394" s="99">
        <v>38.667142000866399</v>
      </c>
      <c r="V394" s="99">
        <v>36.510632646132798</v>
      </c>
      <c r="W394" s="99">
        <v>39.317400090103497</v>
      </c>
      <c r="X394" s="99">
        <v>46.573883707625598</v>
      </c>
      <c r="Y394" s="99">
        <v>39.222527337772</v>
      </c>
      <c r="Z394" s="99">
        <v>52.750691497688003</v>
      </c>
      <c r="AA394" s="99">
        <v>57.909347344582201</v>
      </c>
      <c r="AB394" s="99">
        <v>57.086133330391</v>
      </c>
    </row>
    <row r="395" spans="1:28" x14ac:dyDescent="0.35">
      <c r="B395" s="100" t="s">
        <v>36</v>
      </c>
      <c r="C395" s="98">
        <v>342.24869548976</v>
      </c>
      <c r="D395" s="98">
        <v>354.44828452727597</v>
      </c>
      <c r="E395" s="98">
        <v>367.26172749269398</v>
      </c>
      <c r="F395" s="98">
        <v>383.411450542458</v>
      </c>
      <c r="G395" s="98">
        <v>371.31066097125102</v>
      </c>
      <c r="H395" s="98">
        <v>379.33971959442198</v>
      </c>
      <c r="I395" s="98">
        <v>394.26243390550098</v>
      </c>
      <c r="J395" s="98">
        <v>396.000610217499</v>
      </c>
      <c r="K395" s="98">
        <v>362.150348821661</v>
      </c>
      <c r="L395" s="98">
        <v>387.08908779216603</v>
      </c>
      <c r="M395" s="98">
        <v>443.14306068982</v>
      </c>
      <c r="N395" s="98">
        <v>427.11550228142403</v>
      </c>
      <c r="O395" s="98">
        <v>457.50562694271099</v>
      </c>
      <c r="P395" s="98">
        <v>463.22849179896002</v>
      </c>
      <c r="Q395" s="98">
        <v>451.98763569246802</v>
      </c>
      <c r="R395" s="98">
        <v>441.76473616354201</v>
      </c>
      <c r="S395" s="98">
        <v>404.96741982864199</v>
      </c>
      <c r="T395" s="99">
        <v>417.12361483856</v>
      </c>
      <c r="U395" s="99">
        <v>429.82807327482902</v>
      </c>
      <c r="V395" s="99">
        <v>442.50047568835402</v>
      </c>
      <c r="W395" s="99">
        <v>409.50732893130402</v>
      </c>
      <c r="X395" s="99">
        <v>432.29310263978101</v>
      </c>
      <c r="Y395" s="99">
        <v>395.40462139411198</v>
      </c>
      <c r="Z395" s="99">
        <v>423.76925790385297</v>
      </c>
      <c r="AA395" s="99">
        <v>462.78129430212903</v>
      </c>
      <c r="AB395" s="99">
        <v>440.05047619940399</v>
      </c>
    </row>
    <row r="396" spans="1:28" x14ac:dyDescent="0.35">
      <c r="B396" s="100" t="s">
        <v>707</v>
      </c>
      <c r="C396" s="98">
        <v>53.453731451606899</v>
      </c>
      <c r="D396" s="98">
        <v>50.174000268844601</v>
      </c>
      <c r="E396" s="98">
        <v>48.6357556857037</v>
      </c>
      <c r="F396" s="98">
        <v>49.8517718437163</v>
      </c>
      <c r="G396" s="98">
        <v>45.3057117273542</v>
      </c>
      <c r="H396" s="98">
        <v>53.857251054446003</v>
      </c>
      <c r="I396" s="98">
        <v>52.0938012967286</v>
      </c>
      <c r="J396" s="98">
        <v>49.048363163999099</v>
      </c>
      <c r="K396" s="98">
        <v>39.969021258149603</v>
      </c>
      <c r="L396" s="98">
        <v>40.8220780964689</v>
      </c>
      <c r="M396" s="98">
        <v>49.200427628331298</v>
      </c>
      <c r="N396" s="98">
        <v>47.439973025040501</v>
      </c>
      <c r="O396" s="98">
        <v>49.790313590853899</v>
      </c>
      <c r="P396" s="98">
        <v>48.135550198943903</v>
      </c>
      <c r="Q396" s="98">
        <v>48.8203839669698</v>
      </c>
      <c r="R396" s="98">
        <v>36.931477262311603</v>
      </c>
      <c r="S396" s="98">
        <v>27.3341884005753</v>
      </c>
      <c r="T396" s="99">
        <v>26.519402773951999</v>
      </c>
      <c r="U396" s="99">
        <v>19.278110945251399</v>
      </c>
      <c r="V396" s="99">
        <v>14.445411245707801</v>
      </c>
      <c r="W396" s="99">
        <v>15.3473043903026</v>
      </c>
      <c r="X396" s="99">
        <v>17.988574418297301</v>
      </c>
      <c r="Y396" s="99">
        <v>15.159549784306</v>
      </c>
      <c r="Z396" s="99">
        <v>22.9991857759079</v>
      </c>
      <c r="AA396" s="99">
        <v>26.070038536770902</v>
      </c>
      <c r="AB396" s="99">
        <v>25.415742200700102</v>
      </c>
    </row>
    <row r="397" spans="1:28" x14ac:dyDescent="0.35">
      <c r="B397" s="100" t="s">
        <v>605</v>
      </c>
      <c r="C397" s="98">
        <v>9.8512737373739103</v>
      </c>
      <c r="D397" s="98">
        <v>9.5342960949841604</v>
      </c>
      <c r="E397" s="98">
        <v>9.9044933876132504</v>
      </c>
      <c r="F397" s="98">
        <v>9.7726878585859893</v>
      </c>
      <c r="G397" s="98">
        <v>10.4039733126416</v>
      </c>
      <c r="H397" s="98">
        <v>7.6275676919410502</v>
      </c>
      <c r="I397" s="98">
        <v>7.8700008543320799</v>
      </c>
      <c r="J397" s="98">
        <v>10.3989693702857</v>
      </c>
      <c r="K397" s="98">
        <v>14.2192101998371</v>
      </c>
      <c r="L397" s="98">
        <v>14.759104005900999</v>
      </c>
      <c r="M397" s="98">
        <v>16.534329695530001</v>
      </c>
      <c r="N397" s="98">
        <v>19.9158129578379</v>
      </c>
      <c r="O397" s="98">
        <v>18.460472848628299</v>
      </c>
      <c r="P397" s="98">
        <v>30.785488194220601</v>
      </c>
      <c r="Q397" s="98">
        <v>22.138618029129798</v>
      </c>
      <c r="R397" s="98">
        <v>21.361748757967401</v>
      </c>
      <c r="S397" s="98">
        <v>17.601982030945301</v>
      </c>
      <c r="T397" s="99">
        <v>17.3197219143617</v>
      </c>
      <c r="U397" s="99">
        <v>12.397155781704599</v>
      </c>
      <c r="V397" s="99">
        <v>7.9830442932698196</v>
      </c>
      <c r="W397" s="99">
        <v>6.7763386741653697</v>
      </c>
      <c r="X397" s="99">
        <v>9.6133708072895097</v>
      </c>
      <c r="Y397" s="99">
        <v>10.0788440453549</v>
      </c>
      <c r="Z397" s="99">
        <v>3.19011114052867</v>
      </c>
      <c r="AA397" s="99">
        <v>3.4456943785377798</v>
      </c>
      <c r="AB397" s="99">
        <v>2.7044630248366102</v>
      </c>
    </row>
    <row r="398" spans="1:28" x14ac:dyDescent="0.35">
      <c r="B398" s="100" t="s">
        <v>708</v>
      </c>
      <c r="C398" s="98">
        <v>0.170633835182053</v>
      </c>
      <c r="D398" s="98">
        <v>1.7012435277704002E-2</v>
      </c>
      <c r="E398" s="98">
        <v>1.1437627991481E-2</v>
      </c>
      <c r="F398" s="98">
        <v>0.25370491433986597</v>
      </c>
      <c r="G398" s="98">
        <v>0.33409265589491099</v>
      </c>
      <c r="H398" s="98">
        <v>0.43453558176544099</v>
      </c>
      <c r="I398" s="98">
        <v>0.39811715647621398</v>
      </c>
      <c r="J398" s="98">
        <v>0.581830668982382</v>
      </c>
      <c r="K398" s="98">
        <v>0.34999342284760099</v>
      </c>
      <c r="L398" s="98">
        <v>0.34799999999999498</v>
      </c>
      <c r="M398" s="98">
        <v>0.31199999999998101</v>
      </c>
      <c r="N398" s="98">
        <v>0.32399999999996998</v>
      </c>
      <c r="O398" s="98">
        <v>0.319000000000009</v>
      </c>
      <c r="P398" s="98">
        <v>0.33699999999999503</v>
      </c>
      <c r="Q398" s="98">
        <v>0.49899999983780502</v>
      </c>
      <c r="R398" s="98">
        <v>2.5910000000000002</v>
      </c>
      <c r="S398" s="98">
        <v>2.5520000000000098</v>
      </c>
      <c r="T398" s="99">
        <v>3.8259999999999699</v>
      </c>
      <c r="U398" s="99">
        <v>3.7930000000000299</v>
      </c>
      <c r="V398" s="99">
        <v>1.52000000000001</v>
      </c>
      <c r="W398" s="99">
        <v>9.0000000000120001E-3</v>
      </c>
      <c r="X398" s="99">
        <v>1.0999999999667999E-2</v>
      </c>
      <c r="Y398" s="99">
        <v>1.0000000000016E-2</v>
      </c>
      <c r="Z398" s="99">
        <v>0.31099999999706501</v>
      </c>
      <c r="AA398" s="99">
        <v>0.528000000002949</v>
      </c>
      <c r="AB398" s="99">
        <v>0.47899999999540199</v>
      </c>
    </row>
    <row r="399" spans="1:28" ht="15.5" x14ac:dyDescent="0.35">
      <c r="B399" s="100" t="s">
        <v>69</v>
      </c>
      <c r="C399" s="98">
        <v>11.3223945107666</v>
      </c>
      <c r="D399" s="98">
        <v>12.9161492704352</v>
      </c>
      <c r="E399" s="98">
        <v>13.1658338536002</v>
      </c>
      <c r="F399" s="98">
        <v>16.708501595783101</v>
      </c>
      <c r="G399" s="98">
        <v>25.603781654659201</v>
      </c>
      <c r="H399" s="98">
        <v>33.538662236848701</v>
      </c>
      <c r="I399" s="98">
        <v>27.067457523763601</v>
      </c>
      <c r="J399" s="98">
        <v>29.955901520389698</v>
      </c>
      <c r="K399" s="98">
        <v>21.531916572744301</v>
      </c>
      <c r="L399" s="98">
        <v>25.531237158592699</v>
      </c>
      <c r="M399" s="98">
        <v>25.9920723937955</v>
      </c>
      <c r="N399" s="98">
        <v>24.889889583485001</v>
      </c>
      <c r="O399" s="98">
        <v>25.166412293116899</v>
      </c>
      <c r="P399" s="98">
        <v>22.051766558259299</v>
      </c>
      <c r="Q399" s="98">
        <v>23.301508290046101</v>
      </c>
      <c r="R399" s="98">
        <v>19.763094600984701</v>
      </c>
      <c r="S399" s="98">
        <v>19.120580188192001</v>
      </c>
      <c r="T399" s="99">
        <v>22.504707026672101</v>
      </c>
      <c r="U399" s="99">
        <v>24.090376749374698</v>
      </c>
      <c r="V399" s="99">
        <v>20.7333488606162</v>
      </c>
      <c r="W399" s="99">
        <v>23.726938378151502</v>
      </c>
      <c r="X399" s="99">
        <v>26.7909770180013</v>
      </c>
      <c r="Y399" s="99">
        <v>33.243209596371997</v>
      </c>
      <c r="Z399" s="99">
        <v>30.084641611593401</v>
      </c>
      <c r="AA399" s="99">
        <v>27.197556161313301</v>
      </c>
      <c r="AB399" s="99">
        <v>26.385086689289899</v>
      </c>
    </row>
    <row r="400" spans="1:28" x14ac:dyDescent="0.35">
      <c r="B400" s="101"/>
      <c r="C400" s="98"/>
      <c r="D400" s="98"/>
      <c r="E400" s="98"/>
      <c r="F400" s="98"/>
      <c r="G400" s="98"/>
      <c r="H400" s="98"/>
      <c r="I400" s="98"/>
      <c r="J400" s="98"/>
      <c r="K400" s="98"/>
      <c r="L400" s="98"/>
      <c r="M400" s="98"/>
      <c r="N400" s="98"/>
      <c r="O400" s="98"/>
      <c r="P400" s="98"/>
      <c r="Q400" s="98"/>
      <c r="R400" s="98"/>
      <c r="S400" s="98"/>
      <c r="T400" s="99"/>
      <c r="U400" s="99"/>
      <c r="V400" s="99"/>
      <c r="W400" s="99"/>
      <c r="X400" s="99"/>
      <c r="Y400" s="99"/>
      <c r="Z400" s="99"/>
      <c r="AA400" s="99"/>
      <c r="AB400" s="99"/>
    </row>
    <row r="401" spans="1:28" x14ac:dyDescent="0.35">
      <c r="B401" s="97" t="s">
        <v>709</v>
      </c>
      <c r="C401" s="98"/>
      <c r="D401" s="98"/>
      <c r="E401" s="98"/>
      <c r="F401" s="98"/>
      <c r="G401" s="98"/>
      <c r="H401" s="98"/>
      <c r="I401" s="98"/>
      <c r="J401" s="98"/>
      <c r="K401" s="98"/>
      <c r="L401" s="98"/>
      <c r="M401" s="98"/>
      <c r="N401" s="98"/>
      <c r="O401" s="98"/>
      <c r="P401" s="98"/>
      <c r="Q401" s="98"/>
      <c r="R401" s="98"/>
      <c r="S401" s="98"/>
      <c r="T401" s="99"/>
      <c r="U401" s="99"/>
      <c r="V401" s="99"/>
      <c r="W401" s="99"/>
      <c r="X401" s="99"/>
      <c r="Y401" s="99"/>
      <c r="Z401" s="99"/>
      <c r="AA401" s="99"/>
      <c r="AB401" s="99"/>
    </row>
    <row r="402" spans="1:28" x14ac:dyDescent="0.35">
      <c r="B402" s="100" t="s">
        <v>24</v>
      </c>
      <c r="C402" s="98">
        <v>7.29347437569273</v>
      </c>
      <c r="D402" s="98">
        <v>6.2387383889769996</v>
      </c>
      <c r="E402" s="98">
        <v>6.4961872203587996</v>
      </c>
      <c r="F402" s="98">
        <v>6.9398795576404604</v>
      </c>
      <c r="G402" s="98">
        <v>6.3040669590307399</v>
      </c>
      <c r="H402" s="98">
        <v>7.2160995441185403</v>
      </c>
      <c r="I402" s="98">
        <v>7.0481223379455296</v>
      </c>
      <c r="J402" s="98">
        <v>6.4222429870049202</v>
      </c>
      <c r="K402" s="98">
        <v>6.4195366027291003</v>
      </c>
      <c r="L402" s="98">
        <v>6.3667931542865697</v>
      </c>
      <c r="M402" s="98">
        <v>7.08158641777427</v>
      </c>
      <c r="N402" s="98">
        <v>5.1084954421889304</v>
      </c>
      <c r="O402" s="98">
        <v>5.0983627119200401</v>
      </c>
      <c r="P402" s="98">
        <v>4.9743546127006697</v>
      </c>
      <c r="Q402" s="98">
        <v>5.0789245345795502</v>
      </c>
      <c r="R402" s="98">
        <v>4.4004098038336998</v>
      </c>
      <c r="S402" s="98">
        <v>5.2104850898394703</v>
      </c>
      <c r="T402" s="99">
        <v>7.2060506287556896</v>
      </c>
      <c r="U402" s="99">
        <v>7.32257540779083</v>
      </c>
      <c r="V402" s="99">
        <v>6.9717637490106901</v>
      </c>
      <c r="W402" s="99">
        <v>7.9479779848329501</v>
      </c>
      <c r="X402" s="99">
        <v>8.7336254345249902</v>
      </c>
      <c r="Y402" s="99">
        <v>7.9539719724978797</v>
      </c>
      <c r="Z402" s="99">
        <v>9.8949930289622792</v>
      </c>
      <c r="AA402" s="99">
        <v>10.0200982617629</v>
      </c>
      <c r="AB402" s="99">
        <v>10.339426234548601</v>
      </c>
    </row>
    <row r="403" spans="1:28" x14ac:dyDescent="0.35">
      <c r="B403" s="100" t="s">
        <v>36</v>
      </c>
      <c r="C403" s="98">
        <v>76.079454051847506</v>
      </c>
      <c r="D403" s="98">
        <v>77.813899559075594</v>
      </c>
      <c r="E403" s="98">
        <v>78.227779470979897</v>
      </c>
      <c r="F403" s="98">
        <v>77.566221397105593</v>
      </c>
      <c r="G403" s="98">
        <v>76.806860471687301</v>
      </c>
      <c r="H403" s="98">
        <v>74.1297106142747</v>
      </c>
      <c r="I403" s="98">
        <v>76.080665492468299</v>
      </c>
      <c r="J403" s="98">
        <v>76.250907775044595</v>
      </c>
      <c r="K403" s="98">
        <v>77.335948944168294</v>
      </c>
      <c r="L403" s="98">
        <v>77.354456849002005</v>
      </c>
      <c r="M403" s="98">
        <v>76.938608961374399</v>
      </c>
      <c r="N403" s="98">
        <v>77.988817767129703</v>
      </c>
      <c r="O403" s="98">
        <v>78.76403974278</v>
      </c>
      <c r="P403" s="98">
        <v>77.972719739941198</v>
      </c>
      <c r="Q403" s="98">
        <v>78.469824291853897</v>
      </c>
      <c r="R403" s="98">
        <v>80.841410897506705</v>
      </c>
      <c r="S403" s="98">
        <v>81.400774011714503</v>
      </c>
      <c r="T403" s="99">
        <v>79.431701515046896</v>
      </c>
      <c r="U403" s="99">
        <v>81.398528985407097</v>
      </c>
      <c r="V403" s="99">
        <v>84.496174175464802</v>
      </c>
      <c r="W403" s="99">
        <v>82.781547801096593</v>
      </c>
      <c r="X403" s="99">
        <v>81.064445045761701</v>
      </c>
      <c r="Y403" s="99">
        <v>80.184462599282099</v>
      </c>
      <c r="Z403" s="99">
        <v>79.4907845526713</v>
      </c>
      <c r="AA403" s="99">
        <v>80.0753981049142</v>
      </c>
      <c r="AB403" s="99">
        <v>79.701832524002896</v>
      </c>
    </row>
    <row r="404" spans="1:28" x14ac:dyDescent="0.35">
      <c r="B404" s="100" t="s">
        <v>707</v>
      </c>
      <c r="C404" s="98">
        <v>11.882384825609901</v>
      </c>
      <c r="D404" s="98">
        <v>11.014962655564601</v>
      </c>
      <c r="E404" s="98">
        <v>10.3595525625832</v>
      </c>
      <c r="F404" s="98">
        <v>10.085284532835001</v>
      </c>
      <c r="G404" s="98">
        <v>9.3716390208435296</v>
      </c>
      <c r="H404" s="98">
        <v>10.524662272158</v>
      </c>
      <c r="I404" s="98">
        <v>10.0525201740054</v>
      </c>
      <c r="J404" s="98">
        <v>9.4443849823384003</v>
      </c>
      <c r="K404" s="98">
        <v>8.5352456443188398</v>
      </c>
      <c r="L404" s="98">
        <v>8.1577336540557308</v>
      </c>
      <c r="M404" s="98">
        <v>8.5421905425665692</v>
      </c>
      <c r="N404" s="98">
        <v>8.6622644024043502</v>
      </c>
      <c r="O404" s="98">
        <v>8.57188634964389</v>
      </c>
      <c r="P404" s="98">
        <v>8.1023940272202193</v>
      </c>
      <c r="Q404" s="98">
        <v>8.4757339564826601</v>
      </c>
      <c r="R404" s="98">
        <v>6.7583319446058896</v>
      </c>
      <c r="S404" s="98">
        <v>5.4943286394010604</v>
      </c>
      <c r="T404" s="99">
        <v>5.0500168548672004</v>
      </c>
      <c r="U404" s="99">
        <v>3.6507849768984202</v>
      </c>
      <c r="V404" s="99">
        <v>2.75837440119088</v>
      </c>
      <c r="W404" s="99">
        <v>3.10244413773836</v>
      </c>
      <c r="X404" s="99">
        <v>3.3732525304683598</v>
      </c>
      <c r="Y404" s="99">
        <v>3.0742188809423401</v>
      </c>
      <c r="Z404" s="99">
        <v>4.3141952543767399</v>
      </c>
      <c r="AA404" s="99">
        <v>4.5109185270559102</v>
      </c>
      <c r="AB404" s="99">
        <v>4.6032928900536403</v>
      </c>
    </row>
    <row r="405" spans="1:28" x14ac:dyDescent="0.35">
      <c r="B405" s="100" t="s">
        <v>605</v>
      </c>
      <c r="C405" s="98">
        <v>2.1898681792846602</v>
      </c>
      <c r="D405" s="98">
        <v>2.0931142597884098</v>
      </c>
      <c r="E405" s="98">
        <v>2.1096849099621999</v>
      </c>
      <c r="F405" s="98">
        <v>1.97706789667186</v>
      </c>
      <c r="G405" s="98">
        <v>2.1520969112090498</v>
      </c>
      <c r="H405" s="98">
        <v>1.4905620384253999</v>
      </c>
      <c r="I405" s="98">
        <v>1.5186709433427501</v>
      </c>
      <c r="J405" s="98">
        <v>2.0023475569233602</v>
      </c>
      <c r="K405" s="98">
        <v>3.0364629431366899</v>
      </c>
      <c r="L405" s="98">
        <v>2.94940495601722</v>
      </c>
      <c r="M405" s="98">
        <v>2.87069445452348</v>
      </c>
      <c r="N405" s="98">
        <v>3.6365121358429602</v>
      </c>
      <c r="O405" s="98">
        <v>3.17814980077162</v>
      </c>
      <c r="P405" s="98">
        <v>5.1819529358030296</v>
      </c>
      <c r="Q405" s="98">
        <v>3.8434977632713099</v>
      </c>
      <c r="R405" s="98">
        <v>3.9091257573643099</v>
      </c>
      <c r="S405" s="98">
        <v>3.5380993415853599</v>
      </c>
      <c r="T405" s="99">
        <v>3.29814695808497</v>
      </c>
      <c r="U405" s="99">
        <v>2.3477066924580998</v>
      </c>
      <c r="V405" s="99">
        <v>1.5243750868409001</v>
      </c>
      <c r="W405" s="99">
        <v>1.36983092667907</v>
      </c>
      <c r="X405" s="99">
        <v>1.8027180280075401</v>
      </c>
      <c r="Y405" s="99">
        <v>2.0438979457279398</v>
      </c>
      <c r="Z405" s="99">
        <v>0.59840215551543297</v>
      </c>
      <c r="AA405" s="99">
        <v>0.59621110988367998</v>
      </c>
      <c r="AB405" s="99">
        <v>0.48983166870886902</v>
      </c>
    </row>
    <row r="406" spans="1:28" x14ac:dyDescent="0.35">
      <c r="B406" s="100" t="s">
        <v>708</v>
      </c>
      <c r="C406" s="98">
        <v>3.7930689567265002E-2</v>
      </c>
      <c r="D406" s="98">
        <v>3.7348295583379998E-3</v>
      </c>
      <c r="E406" s="98">
        <v>2.4362468866470002E-3</v>
      </c>
      <c r="F406" s="98">
        <v>5.1325883792404998E-2</v>
      </c>
      <c r="G406" s="98">
        <v>6.9108190803933003E-2</v>
      </c>
      <c r="H406" s="98">
        <v>8.4915961245285998E-2</v>
      </c>
      <c r="I406" s="98">
        <v>7.6824509778020994E-2</v>
      </c>
      <c r="J406" s="98">
        <v>0.112032950294953</v>
      </c>
      <c r="K406" s="98">
        <v>7.4739879633432996E-2</v>
      </c>
      <c r="L406" s="98">
        <v>6.9543037591143997E-2</v>
      </c>
      <c r="M406" s="98">
        <v>5.4169517984960003E-2</v>
      </c>
      <c r="N406" s="98">
        <v>5.9160524077392002E-2</v>
      </c>
      <c r="O406" s="98">
        <v>5.4918950059370003E-2</v>
      </c>
      <c r="P406" s="98">
        <v>5.6725367756014E-2</v>
      </c>
      <c r="Q406" s="98">
        <v>8.6631666923627004E-2</v>
      </c>
      <c r="R406" s="98">
        <v>0.47414399224001802</v>
      </c>
      <c r="S406" s="98">
        <v>0.51296663658967401</v>
      </c>
      <c r="T406" s="99">
        <v>0.72857464594563603</v>
      </c>
      <c r="U406" s="99">
        <v>0.71829794198724295</v>
      </c>
      <c r="V406" s="99">
        <v>0.29024643317482401</v>
      </c>
      <c r="W406" s="99">
        <v>1.8193421156959999E-3</v>
      </c>
      <c r="X406" s="99">
        <v>2.0627414363800002E-3</v>
      </c>
      <c r="Y406" s="99">
        <v>2.0279090901039998E-3</v>
      </c>
      <c r="Z406" s="99">
        <v>5.8337487995074003E-2</v>
      </c>
      <c r="AA406" s="99">
        <v>9.1360240182976005E-2</v>
      </c>
      <c r="AB406" s="99">
        <v>8.6756360561990001E-2</v>
      </c>
    </row>
    <row r="407" spans="1:28" ht="15.5" x14ac:dyDescent="0.35">
      <c r="B407" s="100" t="s">
        <v>69</v>
      </c>
      <c r="C407" s="98">
        <v>2.5168878779978701</v>
      </c>
      <c r="D407" s="98">
        <v>2.8355503070359198</v>
      </c>
      <c r="E407" s="98">
        <v>2.80435958922916</v>
      </c>
      <c r="F407" s="98">
        <v>3.3802207319546098</v>
      </c>
      <c r="G407" s="98">
        <v>5.2962284464253999</v>
      </c>
      <c r="H407" s="98">
        <v>6.5540495697779102</v>
      </c>
      <c r="I407" s="98">
        <v>5.2231965424599496</v>
      </c>
      <c r="J407" s="98">
        <v>5.7680837483937104</v>
      </c>
      <c r="K407" s="98">
        <v>4.5980659860135997</v>
      </c>
      <c r="L407" s="98">
        <v>5.1020683490472898</v>
      </c>
      <c r="M407" s="98">
        <v>4.5127501057761901</v>
      </c>
      <c r="N407" s="98">
        <v>4.5447497283566003</v>
      </c>
      <c r="O407" s="98">
        <v>4.3326424448249803</v>
      </c>
      <c r="P407" s="98">
        <v>3.7118533165787899</v>
      </c>
      <c r="Q407" s="98">
        <v>4.0453877868888899</v>
      </c>
      <c r="R407" s="98">
        <v>3.6165776044492701</v>
      </c>
      <c r="S407" s="98">
        <v>3.8433462808698899</v>
      </c>
      <c r="T407" s="99">
        <v>4.2855093972995304</v>
      </c>
      <c r="U407" s="99">
        <v>4.5621059954582197</v>
      </c>
      <c r="V407" s="99">
        <v>3.9590661543178198</v>
      </c>
      <c r="W407" s="99">
        <v>4.7963798075372504</v>
      </c>
      <c r="X407" s="99">
        <v>5.02389621980097</v>
      </c>
      <c r="Y407" s="99">
        <v>6.7414206924595197</v>
      </c>
      <c r="Z407" s="99">
        <v>5.64328752047909</v>
      </c>
      <c r="AA407" s="99">
        <v>4.7060137562001501</v>
      </c>
      <c r="AB407" s="99">
        <v>4.7788603221239496</v>
      </c>
    </row>
    <row r="408" spans="1:28" x14ac:dyDescent="0.35">
      <c r="B408" s="100"/>
      <c r="C408" s="98"/>
      <c r="D408" s="98"/>
      <c r="E408" s="98"/>
      <c r="F408" s="98"/>
      <c r="G408" s="98"/>
      <c r="H408" s="98"/>
      <c r="I408" s="98"/>
      <c r="J408" s="98"/>
      <c r="K408" s="98"/>
      <c r="L408" s="98"/>
      <c r="M408" s="98"/>
      <c r="N408" s="98"/>
      <c r="O408" s="98"/>
      <c r="P408" s="98"/>
      <c r="Q408" s="98"/>
      <c r="R408" s="98"/>
      <c r="S408" s="98"/>
      <c r="T408" s="99"/>
      <c r="U408" s="99"/>
      <c r="V408" s="99"/>
      <c r="W408" s="99"/>
      <c r="X408" s="99"/>
      <c r="Y408" s="99"/>
      <c r="Z408" s="99"/>
      <c r="AA408" s="99"/>
      <c r="AB408" s="99"/>
    </row>
    <row r="409" spans="1:28" x14ac:dyDescent="0.35">
      <c r="B409" s="94" t="s">
        <v>710</v>
      </c>
      <c r="C409" s="98"/>
      <c r="D409" s="98"/>
      <c r="E409" s="98"/>
      <c r="F409" s="98"/>
      <c r="G409" s="98"/>
      <c r="H409" s="98"/>
      <c r="I409" s="98"/>
      <c r="J409" s="98"/>
      <c r="K409" s="98"/>
      <c r="L409" s="98"/>
      <c r="M409" s="98"/>
      <c r="N409" s="98"/>
      <c r="O409" s="98"/>
      <c r="P409" s="98"/>
      <c r="Q409" s="98"/>
      <c r="R409" s="98"/>
      <c r="S409" s="98"/>
      <c r="T409" s="99"/>
      <c r="U409" s="99"/>
      <c r="V409" s="99"/>
      <c r="W409" s="99"/>
      <c r="X409" s="99"/>
      <c r="Y409" s="99"/>
      <c r="Z409" s="99"/>
      <c r="AA409" s="99"/>
      <c r="AB409" s="99"/>
    </row>
    <row r="410" spans="1:28" ht="15.5" x14ac:dyDescent="0.35">
      <c r="B410" s="100" t="s">
        <v>711</v>
      </c>
      <c r="C410" s="102">
        <v>509.94619999999901</v>
      </c>
      <c r="D410" s="102">
        <v>525.60529999999903</v>
      </c>
      <c r="E410" s="102">
        <v>537.38490000000002</v>
      </c>
      <c r="F410" s="102">
        <v>546.29759999999897</v>
      </c>
      <c r="G410" s="102">
        <v>552.54499999999905</v>
      </c>
      <c r="H410" s="102">
        <v>558.71669999999904</v>
      </c>
      <c r="I410" s="102">
        <v>564.70159999999896</v>
      </c>
      <c r="J410" s="102">
        <v>573.10050000000001</v>
      </c>
      <c r="K410" s="102">
        <v>581.90390000000002</v>
      </c>
      <c r="L410" s="102">
        <v>591.52649999999903</v>
      </c>
      <c r="M410" s="102">
        <v>601.11450000000002</v>
      </c>
      <c r="N410" s="102">
        <v>610.23860000000002</v>
      </c>
      <c r="O410" s="102">
        <v>620.83420000000001</v>
      </c>
      <c r="P410" s="102">
        <v>631.1567</v>
      </c>
      <c r="Q410" s="102">
        <v>642.56539999999904</v>
      </c>
      <c r="R410" s="102">
        <v>654.20579999999904</v>
      </c>
      <c r="S410" s="102">
        <v>667.31549999999902</v>
      </c>
      <c r="T410" s="103">
        <v>679.6644</v>
      </c>
      <c r="U410" s="103">
        <v>693.16559999999902</v>
      </c>
      <c r="V410" s="103">
        <v>703.80419999999901</v>
      </c>
      <c r="W410" s="103">
        <v>713.91419999999903</v>
      </c>
      <c r="X410" s="103">
        <v>721.64099999999905</v>
      </c>
      <c r="Y410" s="103">
        <v>732.08269999999902</v>
      </c>
      <c r="Z410" s="103">
        <v>739.03079999999898</v>
      </c>
      <c r="AA410" s="103">
        <v>743.27449999999897</v>
      </c>
      <c r="AB410" s="103">
        <v>751.45929999999896</v>
      </c>
    </row>
    <row r="411" spans="1:28" x14ac:dyDescent="0.35">
      <c r="B411" s="100"/>
      <c r="C411" s="102"/>
      <c r="D411" s="102"/>
      <c r="E411" s="102"/>
      <c r="F411" s="102"/>
      <c r="G411" s="102"/>
      <c r="H411" s="102"/>
      <c r="I411" s="102"/>
      <c r="J411" s="102"/>
      <c r="K411" s="102"/>
      <c r="L411" s="102"/>
      <c r="M411" s="102"/>
      <c r="N411" s="102"/>
      <c r="O411" s="102"/>
      <c r="P411" s="102"/>
      <c r="Q411" s="102"/>
      <c r="R411" s="102"/>
      <c r="S411" s="102"/>
      <c r="T411" s="103"/>
      <c r="U411" s="103"/>
      <c r="V411" s="103"/>
      <c r="W411" s="103"/>
      <c r="X411" s="103"/>
      <c r="Y411" s="103"/>
      <c r="Z411" s="103"/>
      <c r="AA411" s="103"/>
      <c r="AB411" s="103"/>
    </row>
    <row r="412" spans="1:28" ht="15.5" x14ac:dyDescent="0.35">
      <c r="A412" s="87"/>
      <c r="B412" s="94" t="s">
        <v>712</v>
      </c>
      <c r="C412" s="104">
        <v>0.88216546933430295</v>
      </c>
      <c r="D412" s="104">
        <v>0.86663447793859705</v>
      </c>
      <c r="E412" s="104">
        <v>0.87363336305796402</v>
      </c>
      <c r="F412" s="104">
        <v>0.90482199846233702</v>
      </c>
      <c r="G412" s="104">
        <v>0.87492283599402898</v>
      </c>
      <c r="H412" s="104">
        <v>0.91589220223141399</v>
      </c>
      <c r="I412" s="104">
        <v>0.91768171327220804</v>
      </c>
      <c r="J412" s="104">
        <v>0.90619163606200703</v>
      </c>
      <c r="K412" s="104">
        <v>0.80474117180090998</v>
      </c>
      <c r="L412" s="104">
        <v>0.84596302598732998</v>
      </c>
      <c r="M412" s="104">
        <v>0.95816966836746897</v>
      </c>
      <c r="N412" s="104">
        <v>0.89745632487353799</v>
      </c>
      <c r="O412" s="104">
        <v>0.93560562522524904</v>
      </c>
      <c r="P412" s="104">
        <v>0.94127252884345003</v>
      </c>
      <c r="Q412" s="104">
        <v>0.896409680639497</v>
      </c>
      <c r="R412" s="104">
        <v>0.83530055652314705</v>
      </c>
      <c r="S412" s="104">
        <v>0.74552178419251802</v>
      </c>
      <c r="T412" s="105">
        <v>0.77263857854564399</v>
      </c>
      <c r="U412" s="105">
        <v>0.76180043953714205</v>
      </c>
      <c r="V412" s="105">
        <v>0.74408892804856996</v>
      </c>
      <c r="W412" s="105">
        <v>0.69291843538625097</v>
      </c>
      <c r="X412" s="105">
        <v>0.738969804363936</v>
      </c>
      <c r="Y412" s="105">
        <v>0.67358339728273497</v>
      </c>
      <c r="Z412" s="105">
        <v>0.72135679315336798</v>
      </c>
      <c r="AA412" s="105">
        <v>0.77754844370866505</v>
      </c>
      <c r="AB412" s="105">
        <v>0.73473161014125099</v>
      </c>
    </row>
    <row r="413" spans="1:28" x14ac:dyDescent="0.35">
      <c r="A413" s="87"/>
      <c r="B413" s="94"/>
      <c r="C413" s="104"/>
      <c r="D413" s="104"/>
      <c r="E413" s="104"/>
      <c r="F413" s="104"/>
      <c r="G413" s="104"/>
      <c r="H413" s="104"/>
      <c r="I413" s="104"/>
      <c r="J413" s="104"/>
      <c r="K413" s="104"/>
      <c r="L413" s="104"/>
      <c r="M413" s="104"/>
      <c r="N413" s="104"/>
      <c r="O413" s="104"/>
      <c r="P413" s="104"/>
      <c r="Q413" s="104"/>
      <c r="R413" s="104"/>
      <c r="S413" s="104"/>
      <c r="T413" s="105"/>
      <c r="U413" s="105"/>
      <c r="V413" s="105"/>
      <c r="W413" s="105"/>
      <c r="X413" s="105"/>
      <c r="Y413" s="105"/>
      <c r="Z413" s="105"/>
      <c r="AA413" s="105"/>
      <c r="AB413" s="105"/>
    </row>
    <row r="414" spans="1:28" x14ac:dyDescent="0.35">
      <c r="C414" s="98"/>
      <c r="D414" s="98"/>
      <c r="E414" s="98"/>
      <c r="F414" s="98"/>
      <c r="G414" s="98"/>
      <c r="H414" s="98"/>
      <c r="I414" s="98"/>
      <c r="J414" s="98"/>
      <c r="K414" s="98"/>
      <c r="L414" s="98"/>
      <c r="M414" s="98"/>
      <c r="N414" s="98"/>
      <c r="O414" s="98"/>
      <c r="P414" s="98"/>
      <c r="Q414" s="98"/>
      <c r="R414" s="98"/>
      <c r="S414" s="98"/>
      <c r="T414" s="99"/>
      <c r="U414" s="99"/>
      <c r="V414" s="99"/>
      <c r="W414" s="99"/>
      <c r="X414" s="99"/>
      <c r="Y414" s="99"/>
      <c r="Z414" s="99"/>
      <c r="AA414" s="99"/>
      <c r="AB414" s="99"/>
    </row>
    <row r="415" spans="1:28" ht="28" x14ac:dyDescent="0.4">
      <c r="A415" s="87"/>
      <c r="B415" s="106" t="s">
        <v>765</v>
      </c>
      <c r="C415" s="95">
        <v>24.4027400416219</v>
      </c>
      <c r="D415" s="95">
        <v>24.549541177467201</v>
      </c>
      <c r="E415" s="95">
        <v>25.2762832078012</v>
      </c>
      <c r="F415" s="95">
        <v>26.300281517905301</v>
      </c>
      <c r="G415" s="95">
        <v>25.470512260226101</v>
      </c>
      <c r="H415" s="95">
        <v>27.340483814948101</v>
      </c>
      <c r="I415" s="95">
        <v>27.467812951280099</v>
      </c>
      <c r="J415" s="95">
        <v>27.7174204868179</v>
      </c>
      <c r="K415" s="95">
        <v>25.151362359190198</v>
      </c>
      <c r="L415" s="95">
        <v>26.7117091520544</v>
      </c>
      <c r="M415" s="95">
        <v>30.920384684243299</v>
      </c>
      <c r="N415" s="95">
        <v>29.513376923661099</v>
      </c>
      <c r="O415" s="95">
        <v>31.172011885473498</v>
      </c>
      <c r="P415" s="95">
        <v>32.077787860788803</v>
      </c>
      <c r="Q415" s="95">
        <v>30.858328989484999</v>
      </c>
      <c r="R415" s="95">
        <v>28.810770977731298</v>
      </c>
      <c r="S415" s="95">
        <v>26.097095534183701</v>
      </c>
      <c r="T415" s="96">
        <v>27.515160481263798</v>
      </c>
      <c r="U415" s="96">
        <v>27.211113277080798</v>
      </c>
      <c r="V415" s="96">
        <v>26.582923320147199</v>
      </c>
      <c r="W415" s="96">
        <v>25.255799927443501</v>
      </c>
      <c r="X415" s="96">
        <v>27.0209102836616</v>
      </c>
      <c r="Y415" s="96">
        <v>24.9564572144963</v>
      </c>
      <c r="Z415" s="96">
        <v>26.665413663711799</v>
      </c>
      <c r="AA415" s="96">
        <v>28.581447643579299</v>
      </c>
      <c r="AB415" s="96">
        <v>27.121709746641301</v>
      </c>
    </row>
    <row r="416" spans="1:28" ht="15" x14ac:dyDescent="0.4">
      <c r="B416" s="97" t="s">
        <v>714</v>
      </c>
      <c r="C416" s="98"/>
      <c r="D416" s="98"/>
      <c r="E416" s="98"/>
      <c r="F416" s="98"/>
      <c r="G416" s="98"/>
      <c r="H416" s="98"/>
      <c r="I416" s="98"/>
      <c r="J416" s="98"/>
      <c r="K416" s="98"/>
      <c r="L416" s="98"/>
      <c r="M416" s="98"/>
      <c r="N416" s="98"/>
      <c r="O416" s="98"/>
      <c r="P416" s="98"/>
      <c r="Q416" s="98"/>
      <c r="R416" s="98"/>
      <c r="S416" s="98"/>
      <c r="T416" s="99"/>
      <c r="U416" s="99"/>
      <c r="V416" s="99"/>
      <c r="W416" s="99"/>
      <c r="X416" s="99"/>
      <c r="Y416" s="99"/>
      <c r="Z416" s="99"/>
      <c r="AA416" s="99"/>
      <c r="AB416" s="99"/>
    </row>
    <row r="417" spans="1:28" x14ac:dyDescent="0.35">
      <c r="B417" s="100" t="s">
        <v>24</v>
      </c>
      <c r="C417" s="98">
        <v>1.8454323614863399</v>
      </c>
      <c r="D417" s="98">
        <v>1.5436346237759</v>
      </c>
      <c r="E417" s="98">
        <v>1.7276278713726301</v>
      </c>
      <c r="F417" s="98">
        <v>1.7204586422874599</v>
      </c>
      <c r="G417" s="98">
        <v>1.4967098273869499</v>
      </c>
      <c r="H417" s="98">
        <v>1.86532876655636</v>
      </c>
      <c r="I417" s="98">
        <v>1.77576311622922</v>
      </c>
      <c r="J417" s="98">
        <v>1.7996096863572499</v>
      </c>
      <c r="K417" s="98">
        <v>1.83120153697238</v>
      </c>
      <c r="L417" s="98">
        <v>1.77600500140352</v>
      </c>
      <c r="M417" s="98">
        <v>2.34075485845272</v>
      </c>
      <c r="N417" s="98">
        <v>1.72871822322193</v>
      </c>
      <c r="O417" s="98">
        <v>1.7835115369127801</v>
      </c>
      <c r="P417" s="98">
        <v>1.85300410846971</v>
      </c>
      <c r="Q417" s="98">
        <v>1.73027209933538</v>
      </c>
      <c r="R417" s="98">
        <v>1.34510281006588</v>
      </c>
      <c r="S417" s="98">
        <v>1.40976287612975</v>
      </c>
      <c r="T417" s="99">
        <v>2.06265387352409</v>
      </c>
      <c r="U417" s="99">
        <v>1.9918432403452999</v>
      </c>
      <c r="V417" s="99">
        <v>1.7232385879710901</v>
      </c>
      <c r="W417" s="99">
        <v>1.9180072820446901</v>
      </c>
      <c r="X417" s="99">
        <v>1.9826910281557499</v>
      </c>
      <c r="Y417" s="99">
        <v>1.5547881221692601</v>
      </c>
      <c r="Z417" s="99">
        <v>2.1060550053308198</v>
      </c>
      <c r="AA417" s="99">
        <v>2.1479103326072901</v>
      </c>
      <c r="AB417" s="99">
        <v>2.0861609654362101</v>
      </c>
    </row>
    <row r="418" spans="1:28" x14ac:dyDescent="0.35">
      <c r="B418" s="100" t="s">
        <v>36</v>
      </c>
      <c r="C418" s="98">
        <v>17.315782609484</v>
      </c>
      <c r="D418" s="98">
        <v>17.927353577075699</v>
      </c>
      <c r="E418" s="98">
        <v>18.539562169844501</v>
      </c>
      <c r="F418" s="98">
        <v>19.279515466475299</v>
      </c>
      <c r="G418" s="98">
        <v>18.4055767920694</v>
      </c>
      <c r="H418" s="98">
        <v>19.033321141896501</v>
      </c>
      <c r="I418" s="98">
        <v>19.748726324583899</v>
      </c>
      <c r="J418" s="98">
        <v>19.824703516203002</v>
      </c>
      <c r="K418" s="98">
        <v>18.108786552064199</v>
      </c>
      <c r="L418" s="98">
        <v>19.377888792629399</v>
      </c>
      <c r="M418" s="98">
        <v>22.264627407727101</v>
      </c>
      <c r="N418" s="98">
        <v>21.4090090740854</v>
      </c>
      <c r="O418" s="98">
        <v>22.9378551666628</v>
      </c>
      <c r="P418" s="98">
        <v>23.162156611790401</v>
      </c>
      <c r="Q418" s="98">
        <v>22.5877541665024</v>
      </c>
      <c r="R418" s="98">
        <v>22.044032587182599</v>
      </c>
      <c r="S418" s="98">
        <v>20.265475642222999</v>
      </c>
      <c r="T418" s="99">
        <v>20.906774887675301</v>
      </c>
      <c r="U418" s="99">
        <v>21.4584675671633</v>
      </c>
      <c r="V418" s="99">
        <v>21.9797395104309</v>
      </c>
      <c r="W418" s="99">
        <v>20.297077835270901</v>
      </c>
      <c r="X418" s="99">
        <v>21.4117594748374</v>
      </c>
      <c r="Y418" s="99">
        <v>19.497415683072902</v>
      </c>
      <c r="Z418" s="99">
        <v>20.8245344041256</v>
      </c>
      <c r="AA418" s="99">
        <v>22.648784985115199</v>
      </c>
      <c r="AB418" s="99">
        <v>21.3969830442758</v>
      </c>
    </row>
    <row r="419" spans="1:28" x14ac:dyDescent="0.35">
      <c r="B419" s="100" t="s">
        <v>707</v>
      </c>
      <c r="C419" s="98">
        <v>3.8007245695259999</v>
      </c>
      <c r="D419" s="98">
        <v>3.5666238265108499</v>
      </c>
      <c r="E419" s="98">
        <v>3.4569463956333499</v>
      </c>
      <c r="F419" s="98">
        <v>3.5434371223981</v>
      </c>
      <c r="G419" s="98">
        <v>3.2196430643791301</v>
      </c>
      <c r="H419" s="98">
        <v>3.8279038494084898</v>
      </c>
      <c r="I419" s="98">
        <v>3.7032632129131202</v>
      </c>
      <c r="J419" s="98">
        <v>3.4854262743289302</v>
      </c>
      <c r="K419" s="98">
        <v>2.83187214421952</v>
      </c>
      <c r="L419" s="98">
        <v>2.8933902721553002</v>
      </c>
      <c r="M419" s="98">
        <v>3.4897135150446501</v>
      </c>
      <c r="N419" s="98">
        <v>3.3650267781238599</v>
      </c>
      <c r="O419" s="98">
        <v>3.5318858526299302</v>
      </c>
      <c r="P419" s="98">
        <v>3.4131526565959298</v>
      </c>
      <c r="Q419" s="98">
        <v>3.4606793456838099</v>
      </c>
      <c r="R419" s="98">
        <v>2.6164611027723099</v>
      </c>
      <c r="S419" s="98">
        <v>1.93698338532143</v>
      </c>
      <c r="T419" s="99">
        <v>1.8749683441896701</v>
      </c>
      <c r="U419" s="99">
        <v>1.3610250322355</v>
      </c>
      <c r="V419" s="99">
        <v>1.01519347033836</v>
      </c>
      <c r="W419" s="99">
        <v>1.0830863588159001</v>
      </c>
      <c r="X419" s="99">
        <v>1.26904805434611</v>
      </c>
      <c r="Y419" s="99">
        <v>1.0661326613928801</v>
      </c>
      <c r="Z419" s="99">
        <v>1.6050053551176899</v>
      </c>
      <c r="AA419" s="99">
        <v>1.81271380747632</v>
      </c>
      <c r="AB419" s="99">
        <v>1.7702011578043799</v>
      </c>
    </row>
    <row r="420" spans="1:28" x14ac:dyDescent="0.35">
      <c r="B420" s="100" t="s">
        <v>605</v>
      </c>
      <c r="C420" s="98">
        <v>0.74988117342549399</v>
      </c>
      <c r="D420" s="98">
        <v>0.72575276396681598</v>
      </c>
      <c r="E420" s="98">
        <v>0.75393226517613299</v>
      </c>
      <c r="F420" s="98">
        <v>0.74389919865033305</v>
      </c>
      <c r="G420" s="98">
        <v>0.79195278945227499</v>
      </c>
      <c r="H420" s="98">
        <v>0.58061216891328404</v>
      </c>
      <c r="I420" s="98">
        <v>0.59906623578194995</v>
      </c>
      <c r="J420" s="98">
        <v>0.79157188823425795</v>
      </c>
      <c r="K420" s="98">
        <v>1.0627594967823</v>
      </c>
      <c r="L420" s="98">
        <v>1.1031117569700699</v>
      </c>
      <c r="M420" s="98">
        <v>1.23579408841256</v>
      </c>
      <c r="N420" s="98">
        <v>1.48852988735793</v>
      </c>
      <c r="O420" s="98">
        <v>1.3797561579894499</v>
      </c>
      <c r="P420" s="98">
        <v>2.3009414363859899</v>
      </c>
      <c r="Q420" s="98">
        <v>1.6546647968087</v>
      </c>
      <c r="R420" s="98">
        <v>1.59660072826461</v>
      </c>
      <c r="S420" s="98">
        <v>1.3155916047849801</v>
      </c>
      <c r="T420" s="99">
        <v>1.29449517149183</v>
      </c>
      <c r="U420" s="99">
        <v>0.92657713437889799</v>
      </c>
      <c r="V420" s="99">
        <v>0.59666155972597501</v>
      </c>
      <c r="W420" s="99">
        <v>0.50647104713769298</v>
      </c>
      <c r="X420" s="99">
        <v>0.71851396652493105</v>
      </c>
      <c r="Y420" s="99">
        <v>0.75330395115134396</v>
      </c>
      <c r="Z420" s="99">
        <v>0.238432434906034</v>
      </c>
      <c r="AA420" s="99">
        <v>0.25753500878989699</v>
      </c>
      <c r="AB420" s="99">
        <v>0.20213455761239399</v>
      </c>
    </row>
    <row r="421" spans="1:28" x14ac:dyDescent="0.35">
      <c r="B421" s="100" t="s">
        <v>708</v>
      </c>
      <c r="C421" s="98">
        <v>0</v>
      </c>
      <c r="D421" s="98">
        <v>0</v>
      </c>
      <c r="E421" s="98">
        <v>0</v>
      </c>
      <c r="F421" s="98">
        <v>0</v>
      </c>
      <c r="G421" s="98">
        <v>0</v>
      </c>
      <c r="H421" s="98">
        <v>0</v>
      </c>
      <c r="I421" s="98">
        <v>0</v>
      </c>
      <c r="J421" s="98">
        <v>0</v>
      </c>
      <c r="K421" s="98">
        <v>0</v>
      </c>
      <c r="L421" s="98">
        <v>0</v>
      </c>
      <c r="M421" s="98">
        <v>0</v>
      </c>
      <c r="N421" s="98">
        <v>0</v>
      </c>
      <c r="O421" s="98">
        <v>0</v>
      </c>
      <c r="P421" s="98">
        <v>0</v>
      </c>
      <c r="Q421" s="98">
        <v>0</v>
      </c>
      <c r="R421" s="98">
        <v>0</v>
      </c>
      <c r="S421" s="98">
        <v>0</v>
      </c>
      <c r="T421" s="99">
        <v>0</v>
      </c>
      <c r="U421" s="99">
        <v>0</v>
      </c>
      <c r="V421" s="99">
        <v>0</v>
      </c>
      <c r="W421" s="99">
        <v>0</v>
      </c>
      <c r="X421" s="99">
        <v>0</v>
      </c>
      <c r="Y421" s="99">
        <v>0</v>
      </c>
      <c r="Z421" s="99">
        <v>0</v>
      </c>
      <c r="AA421" s="99">
        <v>0</v>
      </c>
      <c r="AB421" s="99">
        <v>0</v>
      </c>
    </row>
    <row r="422" spans="1:28" ht="15.5" x14ac:dyDescent="0.35">
      <c r="B422" s="100" t="s">
        <v>69</v>
      </c>
      <c r="C422" s="98">
        <v>0.69091932770004205</v>
      </c>
      <c r="D422" s="98">
        <v>0.78617638613790597</v>
      </c>
      <c r="E422" s="98">
        <v>0.79821450577463604</v>
      </c>
      <c r="F422" s="98">
        <v>1.0129710880940901</v>
      </c>
      <c r="G422" s="98">
        <v>1.5566297869384</v>
      </c>
      <c r="H422" s="98">
        <v>2.0333178881734599</v>
      </c>
      <c r="I422" s="98">
        <v>1.6409940617719501</v>
      </c>
      <c r="J422" s="98">
        <v>1.81610912169448</v>
      </c>
      <c r="K422" s="98">
        <v>1.31674262915185</v>
      </c>
      <c r="L422" s="98">
        <v>1.5613133288961201</v>
      </c>
      <c r="M422" s="98">
        <v>1.58949481460626</v>
      </c>
      <c r="N422" s="98">
        <v>1.52209296087201</v>
      </c>
      <c r="O422" s="98">
        <v>1.5390031712785399</v>
      </c>
      <c r="P422" s="98">
        <v>1.3485330475467501</v>
      </c>
      <c r="Q422" s="98">
        <v>1.4249585811547001</v>
      </c>
      <c r="R422" s="98">
        <v>1.2085737494458799</v>
      </c>
      <c r="S422" s="98">
        <v>1.16928202572448</v>
      </c>
      <c r="T422" s="99">
        <v>1.37626820438291</v>
      </c>
      <c r="U422" s="99">
        <v>1.47320030295787</v>
      </c>
      <c r="V422" s="99">
        <v>1.26809019168089</v>
      </c>
      <c r="W422" s="99">
        <v>1.4511574041742701</v>
      </c>
      <c r="X422" s="99">
        <v>1.6388977597973999</v>
      </c>
      <c r="Y422" s="99">
        <v>2.08481679670993</v>
      </c>
      <c r="Z422" s="99">
        <v>1.89138646423169</v>
      </c>
      <c r="AA422" s="99">
        <v>1.7145035095905401</v>
      </c>
      <c r="AB422" s="99">
        <v>1.6662300215125501</v>
      </c>
    </row>
    <row r="423" spans="1:28" x14ac:dyDescent="0.35">
      <c r="B423" s="107"/>
      <c r="C423" s="98"/>
      <c r="D423" s="98"/>
      <c r="E423" s="98"/>
      <c r="F423" s="98"/>
      <c r="G423" s="98"/>
      <c r="H423" s="98"/>
      <c r="I423" s="98"/>
      <c r="J423" s="98"/>
      <c r="K423" s="98"/>
      <c r="L423" s="98"/>
      <c r="M423" s="98"/>
      <c r="N423" s="98"/>
      <c r="O423" s="98"/>
      <c r="P423" s="98"/>
      <c r="Q423" s="98"/>
      <c r="R423" s="98"/>
      <c r="S423" s="98"/>
      <c r="T423" s="99"/>
      <c r="U423" s="99"/>
      <c r="V423" s="99"/>
      <c r="W423" s="99"/>
      <c r="X423" s="99"/>
      <c r="Y423" s="99"/>
      <c r="Z423" s="99"/>
      <c r="AA423" s="99"/>
      <c r="AB423" s="99"/>
    </row>
    <row r="424" spans="1:28" x14ac:dyDescent="0.35">
      <c r="B424" s="97" t="s">
        <v>709</v>
      </c>
      <c r="C424" s="98"/>
      <c r="D424" s="98"/>
      <c r="E424" s="98"/>
      <c r="F424" s="98"/>
      <c r="G424" s="98"/>
      <c r="H424" s="98"/>
      <c r="I424" s="98"/>
      <c r="J424" s="98"/>
      <c r="K424" s="98"/>
      <c r="L424" s="98"/>
      <c r="M424" s="98"/>
      <c r="N424" s="98"/>
      <c r="O424" s="98"/>
      <c r="P424" s="98"/>
      <c r="Q424" s="98"/>
      <c r="R424" s="98"/>
      <c r="S424" s="98"/>
      <c r="T424" s="99"/>
      <c r="U424" s="99"/>
      <c r="V424" s="99"/>
      <c r="W424" s="99"/>
      <c r="X424" s="99"/>
      <c r="Y424" s="99"/>
      <c r="Z424" s="99"/>
      <c r="AA424" s="99"/>
      <c r="AB424" s="99"/>
    </row>
    <row r="425" spans="1:28" x14ac:dyDescent="0.35">
      <c r="B425" s="100" t="s">
        <v>24</v>
      </c>
      <c r="C425" s="98">
        <v>7.5623981501205702</v>
      </c>
      <c r="D425" s="98">
        <v>6.2878349237448496</v>
      </c>
      <c r="E425" s="98">
        <v>6.8349759225652997</v>
      </c>
      <c r="F425" s="98">
        <v>6.5415978194612503</v>
      </c>
      <c r="G425" s="98">
        <v>5.8762454877052503</v>
      </c>
      <c r="H425" s="98">
        <v>6.8225887265993101</v>
      </c>
      <c r="I425" s="98">
        <v>6.4648871731393598</v>
      </c>
      <c r="J425" s="98">
        <v>6.4927026207692196</v>
      </c>
      <c r="K425" s="98">
        <v>7.2807250391478799</v>
      </c>
      <c r="L425" s="98">
        <v>6.6487883320896701</v>
      </c>
      <c r="M425" s="98">
        <v>7.5702643494132804</v>
      </c>
      <c r="N425" s="98">
        <v>5.8574057034998201</v>
      </c>
      <c r="O425" s="98">
        <v>5.7215156450774796</v>
      </c>
      <c r="P425" s="98">
        <v>5.7765956820694102</v>
      </c>
      <c r="Q425" s="98">
        <v>5.6071477490727597</v>
      </c>
      <c r="R425" s="98">
        <v>4.66874979189397</v>
      </c>
      <c r="S425" s="98">
        <v>5.4019914755768497</v>
      </c>
      <c r="T425" s="99">
        <v>7.4964268332312196</v>
      </c>
      <c r="U425" s="99">
        <v>7.3199623259184001</v>
      </c>
      <c r="V425" s="99">
        <v>6.4825021959306</v>
      </c>
      <c r="W425" s="99">
        <v>7.5943240267774703</v>
      </c>
      <c r="X425" s="99">
        <v>7.3376174501219502</v>
      </c>
      <c r="Y425" s="99">
        <v>6.2300033566708901</v>
      </c>
      <c r="Z425" s="99">
        <v>7.8980773817767203</v>
      </c>
      <c r="AA425" s="99">
        <v>7.5150508798311701</v>
      </c>
      <c r="AB425" s="99">
        <v>7.6918490203020804</v>
      </c>
    </row>
    <row r="426" spans="1:28" x14ac:dyDescent="0.35">
      <c r="B426" s="100" t="s">
        <v>36</v>
      </c>
      <c r="C426" s="98">
        <v>70.958353774821106</v>
      </c>
      <c r="D426" s="98">
        <v>73.025208281816404</v>
      </c>
      <c r="E426" s="98">
        <v>73.3476596120843</v>
      </c>
      <c r="F426" s="98">
        <v>73.305357789990794</v>
      </c>
      <c r="G426" s="98">
        <v>72.262295332045099</v>
      </c>
      <c r="H426" s="98">
        <v>69.6158900139515</v>
      </c>
      <c r="I426" s="98">
        <v>71.897702083570806</v>
      </c>
      <c r="J426" s="98">
        <v>71.524345224085295</v>
      </c>
      <c r="K426" s="98">
        <v>71.999227292144099</v>
      </c>
      <c r="L426" s="98">
        <v>72.544548468696604</v>
      </c>
      <c r="M426" s="98">
        <v>72.006307926281806</v>
      </c>
      <c r="N426" s="98">
        <v>72.540018478609198</v>
      </c>
      <c r="O426" s="98">
        <v>73.584776147708595</v>
      </c>
      <c r="P426" s="98">
        <v>72.206215442004705</v>
      </c>
      <c r="Q426" s="98">
        <v>73.198241467317303</v>
      </c>
      <c r="R426" s="98">
        <v>76.513164483592206</v>
      </c>
      <c r="S426" s="98">
        <v>77.654142069863596</v>
      </c>
      <c r="T426" s="99">
        <v>75.982747409056699</v>
      </c>
      <c r="U426" s="99">
        <v>78.859204872139998</v>
      </c>
      <c r="V426" s="99">
        <v>82.683680969626195</v>
      </c>
      <c r="W426" s="99">
        <v>80.366006594848301</v>
      </c>
      <c r="X426" s="99">
        <v>79.241443941228596</v>
      </c>
      <c r="Y426" s="99">
        <v>78.125735217527307</v>
      </c>
      <c r="Z426" s="99">
        <v>78.095673544585097</v>
      </c>
      <c r="AA426" s="99">
        <v>79.242959515394602</v>
      </c>
      <c r="AB426" s="99">
        <v>78.892456427550698</v>
      </c>
    </row>
    <row r="427" spans="1:28" x14ac:dyDescent="0.35">
      <c r="B427" s="100" t="s">
        <v>707</v>
      </c>
      <c r="C427" s="98">
        <v>15.574991017579899</v>
      </c>
      <c r="D427" s="98">
        <v>14.528270816663801</v>
      </c>
      <c r="E427" s="98">
        <v>13.676640537744801</v>
      </c>
      <c r="F427" s="98">
        <v>13.473000735698299</v>
      </c>
      <c r="G427" s="98">
        <v>12.640668673974</v>
      </c>
      <c r="H427" s="98">
        <v>14.0008636105979</v>
      </c>
      <c r="I427" s="98">
        <v>13.4821917546971</v>
      </c>
      <c r="J427" s="98">
        <v>12.574858024708901</v>
      </c>
      <c r="K427" s="98">
        <v>11.259319092847299</v>
      </c>
      <c r="L427" s="98">
        <v>10.8319174025326</v>
      </c>
      <c r="M427" s="98">
        <v>11.286125805617599</v>
      </c>
      <c r="N427" s="98">
        <v>11.4017002758708</v>
      </c>
      <c r="O427" s="98">
        <v>11.330310875044299</v>
      </c>
      <c r="P427" s="98">
        <v>10.6402370120044</v>
      </c>
      <c r="Q427" s="98">
        <v>11.214733457741699</v>
      </c>
      <c r="R427" s="98">
        <v>9.0815379595174601</v>
      </c>
      <c r="S427" s="98">
        <v>7.4222182418125504</v>
      </c>
      <c r="T427" s="99">
        <v>6.8143100436081996</v>
      </c>
      <c r="U427" s="99">
        <v>5.0017249142902598</v>
      </c>
      <c r="V427" s="99">
        <v>3.81896850888835</v>
      </c>
      <c r="W427" s="99">
        <v>4.2884658649793899</v>
      </c>
      <c r="X427" s="99">
        <v>4.6965407198492901</v>
      </c>
      <c r="Y427" s="99">
        <v>4.2719711865737304</v>
      </c>
      <c r="Z427" s="99">
        <v>6.0190529026065498</v>
      </c>
      <c r="AA427" s="99">
        <v>6.3422742965349599</v>
      </c>
      <c r="AB427" s="99">
        <v>6.5268789259261197</v>
      </c>
    </row>
    <row r="428" spans="1:28" x14ac:dyDescent="0.35">
      <c r="B428" s="100" t="s">
        <v>605</v>
      </c>
      <c r="C428" s="98">
        <v>3.0729384165322302</v>
      </c>
      <c r="D428" s="98">
        <v>2.95627832194659</v>
      </c>
      <c r="E428" s="98">
        <v>2.98276553945019</v>
      </c>
      <c r="F428" s="98">
        <v>2.8284837869278499</v>
      </c>
      <c r="G428" s="98">
        <v>3.1092927435501898</v>
      </c>
      <c r="H428" s="98">
        <v>2.1236353125391201</v>
      </c>
      <c r="I428" s="98">
        <v>2.1809753723185601</v>
      </c>
      <c r="J428" s="98">
        <v>2.8558641977911301</v>
      </c>
      <c r="K428" s="98">
        <v>4.2254549936694596</v>
      </c>
      <c r="L428" s="98">
        <v>4.1296936511650699</v>
      </c>
      <c r="M428" s="98">
        <v>3.9966970043626402</v>
      </c>
      <c r="N428" s="98">
        <v>5.0435769895398401</v>
      </c>
      <c r="O428" s="98">
        <v>4.4262659819927404</v>
      </c>
      <c r="P428" s="98">
        <v>7.1730053405540701</v>
      </c>
      <c r="Q428" s="98">
        <v>5.36213350169586</v>
      </c>
      <c r="R428" s="98">
        <v>5.5416799831516803</v>
      </c>
      <c r="S428" s="98">
        <v>5.04114185067733</v>
      </c>
      <c r="T428" s="99">
        <v>4.7046615351319003</v>
      </c>
      <c r="U428" s="99">
        <v>3.4051423216091798</v>
      </c>
      <c r="V428" s="99">
        <v>2.2445295144562301</v>
      </c>
      <c r="W428" s="99">
        <v>2.00536529665548</v>
      </c>
      <c r="X428" s="99">
        <v>2.6591034831250102</v>
      </c>
      <c r="Y428" s="99">
        <v>3.0184731136988998</v>
      </c>
      <c r="Z428" s="99">
        <v>0.89416364551099903</v>
      </c>
      <c r="AA428" s="99">
        <v>0.901056559490789</v>
      </c>
      <c r="AB428" s="99">
        <v>0.74528692881327596</v>
      </c>
    </row>
    <row r="429" spans="1:28" x14ac:dyDescent="0.35">
      <c r="B429" s="100" t="s">
        <v>708</v>
      </c>
      <c r="C429" s="98">
        <v>0</v>
      </c>
      <c r="D429" s="98">
        <v>0</v>
      </c>
      <c r="E429" s="98">
        <v>0</v>
      </c>
      <c r="F429" s="98">
        <v>0</v>
      </c>
      <c r="G429" s="98">
        <v>0</v>
      </c>
      <c r="H429" s="98">
        <v>0</v>
      </c>
      <c r="I429" s="98">
        <v>0</v>
      </c>
      <c r="J429" s="98">
        <v>0</v>
      </c>
      <c r="K429" s="98">
        <v>0</v>
      </c>
      <c r="L429" s="98">
        <v>0</v>
      </c>
      <c r="M429" s="98">
        <v>0</v>
      </c>
      <c r="N429" s="98">
        <v>0</v>
      </c>
      <c r="O429" s="98">
        <v>0</v>
      </c>
      <c r="P429" s="98">
        <v>0</v>
      </c>
      <c r="Q429" s="98">
        <v>0</v>
      </c>
      <c r="R429" s="98">
        <v>0</v>
      </c>
      <c r="S429" s="98">
        <v>0</v>
      </c>
      <c r="T429" s="99">
        <v>0</v>
      </c>
      <c r="U429" s="99">
        <v>0</v>
      </c>
      <c r="V429" s="99">
        <v>0</v>
      </c>
      <c r="W429" s="99">
        <v>0</v>
      </c>
      <c r="X429" s="99">
        <v>0</v>
      </c>
      <c r="Y429" s="99">
        <v>0</v>
      </c>
      <c r="Z429" s="99">
        <v>0</v>
      </c>
      <c r="AA429" s="99">
        <v>0</v>
      </c>
      <c r="AB429" s="99">
        <v>0</v>
      </c>
    </row>
    <row r="430" spans="1:28" ht="15.5" x14ac:dyDescent="0.35">
      <c r="B430" s="100" t="s">
        <v>69</v>
      </c>
      <c r="C430" s="98">
        <v>2.8313186409460198</v>
      </c>
      <c r="D430" s="98">
        <v>3.20240765582819</v>
      </c>
      <c r="E430" s="98">
        <v>3.1579583881552402</v>
      </c>
      <c r="F430" s="98">
        <v>3.8515598679217802</v>
      </c>
      <c r="G430" s="98">
        <v>6.1114977627253397</v>
      </c>
      <c r="H430" s="98">
        <v>7.4370223363120198</v>
      </c>
      <c r="I430" s="98">
        <v>5.9742436162740598</v>
      </c>
      <c r="J430" s="98">
        <v>6.5522299326454201</v>
      </c>
      <c r="K430" s="98">
        <v>5.2352735821911498</v>
      </c>
      <c r="L430" s="98">
        <v>5.8450521455159103</v>
      </c>
      <c r="M430" s="98">
        <v>5.1406049143245403</v>
      </c>
      <c r="N430" s="98">
        <v>5.1572985524802304</v>
      </c>
      <c r="O430" s="98">
        <v>4.9371313501767702</v>
      </c>
      <c r="P430" s="98">
        <v>4.2039465233672502</v>
      </c>
      <c r="Q430" s="98">
        <v>4.6177438241722601</v>
      </c>
      <c r="R430" s="98">
        <v>4.1948677818446001</v>
      </c>
      <c r="S430" s="98">
        <v>4.4805063620695904</v>
      </c>
      <c r="T430" s="99">
        <v>5.0018541789718798</v>
      </c>
      <c r="U430" s="99">
        <v>5.4139655660420898</v>
      </c>
      <c r="V430" s="99">
        <v>4.7703188110985604</v>
      </c>
      <c r="W430" s="99">
        <v>5.7458382167393403</v>
      </c>
      <c r="X430" s="99">
        <v>6.06529440567504</v>
      </c>
      <c r="Y430" s="99">
        <v>8.3538171255290692</v>
      </c>
      <c r="Z430" s="99">
        <v>7.0930325255205604</v>
      </c>
      <c r="AA430" s="99">
        <v>5.9986587487484897</v>
      </c>
      <c r="AB430" s="99">
        <v>6.1435286974077696</v>
      </c>
    </row>
    <row r="431" spans="1:28" x14ac:dyDescent="0.35">
      <c r="C431" s="98"/>
      <c r="D431" s="98"/>
      <c r="E431" s="98"/>
      <c r="F431" s="98"/>
      <c r="G431" s="98"/>
      <c r="H431" s="98"/>
      <c r="I431" s="98"/>
      <c r="J431" s="98"/>
      <c r="K431" s="98"/>
      <c r="L431" s="98"/>
      <c r="M431" s="98"/>
      <c r="N431" s="98"/>
      <c r="O431" s="98"/>
      <c r="P431" s="98"/>
      <c r="Q431" s="98"/>
      <c r="R431" s="98"/>
      <c r="S431" s="98"/>
      <c r="T431" s="99"/>
      <c r="U431" s="99"/>
      <c r="V431" s="99"/>
      <c r="W431" s="99"/>
      <c r="X431" s="99"/>
      <c r="Y431" s="99"/>
      <c r="Z431" s="99"/>
      <c r="AA431" s="99"/>
      <c r="AB431" s="99"/>
    </row>
    <row r="432" spans="1:28" x14ac:dyDescent="0.35">
      <c r="A432" s="87"/>
      <c r="B432" s="108" t="s">
        <v>715</v>
      </c>
      <c r="C432" s="95">
        <v>54.245557812251697</v>
      </c>
      <c r="D432" s="95">
        <v>53.894901309864203</v>
      </c>
      <c r="E432" s="95">
        <v>53.839193158651298</v>
      </c>
      <c r="F432" s="95">
        <v>53.206899693209301</v>
      </c>
      <c r="G432" s="95">
        <v>52.686612234520702</v>
      </c>
      <c r="H432" s="95">
        <v>53.428155517784802</v>
      </c>
      <c r="I432" s="95">
        <v>53.004529705128398</v>
      </c>
      <c r="J432" s="95">
        <v>53.3705862761595</v>
      </c>
      <c r="K432" s="95">
        <v>53.709860603902598</v>
      </c>
      <c r="L432" s="95">
        <v>53.379695220834897</v>
      </c>
      <c r="M432" s="95">
        <v>53.684049174842897</v>
      </c>
      <c r="N432" s="95">
        <v>53.889717472147296</v>
      </c>
      <c r="O432" s="95">
        <v>53.665647773929898</v>
      </c>
      <c r="P432" s="95">
        <v>53.994786741919299</v>
      </c>
      <c r="Q432" s="95">
        <v>53.5733162265674</v>
      </c>
      <c r="R432" s="95">
        <v>52.722709266284802</v>
      </c>
      <c r="S432" s="95">
        <v>52.456658781071802</v>
      </c>
      <c r="T432" s="96">
        <v>52.396362534694902</v>
      </c>
      <c r="U432" s="96">
        <v>51.5309429636403</v>
      </c>
      <c r="V432" s="96">
        <v>50.760517612055999</v>
      </c>
      <c r="W432" s="96">
        <v>51.054378303918497</v>
      </c>
      <c r="X432" s="96">
        <v>50.670137538640702</v>
      </c>
      <c r="Y432" s="96">
        <v>50.609426441978499</v>
      </c>
      <c r="Z432" s="96">
        <v>50.019075546789601</v>
      </c>
      <c r="AA432" s="96">
        <v>49.454695482575097</v>
      </c>
      <c r="AB432" s="96">
        <v>49.1227730659675</v>
      </c>
    </row>
    <row r="433" spans="1:28" x14ac:dyDescent="0.35">
      <c r="A433" s="87"/>
      <c r="B433" s="108"/>
      <c r="C433" s="95"/>
      <c r="D433" s="95"/>
      <c r="E433" s="95"/>
      <c r="F433" s="95"/>
      <c r="G433" s="95"/>
      <c r="H433" s="95"/>
      <c r="I433" s="95"/>
      <c r="J433" s="95"/>
      <c r="K433" s="95"/>
      <c r="L433" s="95"/>
      <c r="M433" s="95"/>
      <c r="N433" s="95"/>
      <c r="O433" s="95"/>
      <c r="P433" s="95"/>
      <c r="Q433" s="95"/>
      <c r="R433" s="95"/>
      <c r="S433" s="95"/>
      <c r="T433" s="96"/>
      <c r="U433" s="96"/>
      <c r="V433" s="96"/>
      <c r="W433" s="96"/>
      <c r="X433" s="96"/>
      <c r="Y433" s="96"/>
      <c r="Z433" s="96"/>
      <c r="AA433" s="96"/>
      <c r="AB433" s="96"/>
    </row>
    <row r="434" spans="1:28" x14ac:dyDescent="0.35">
      <c r="C434" s="98"/>
      <c r="D434" s="98"/>
      <c r="E434" s="98"/>
      <c r="F434" s="98"/>
      <c r="G434" s="98"/>
      <c r="H434" s="98"/>
      <c r="I434" s="98"/>
      <c r="J434" s="98"/>
      <c r="K434" s="98"/>
      <c r="L434" s="98"/>
      <c r="M434" s="98"/>
      <c r="N434" s="98"/>
      <c r="O434" s="98"/>
      <c r="P434" s="98"/>
      <c r="Q434" s="98"/>
      <c r="R434" s="98"/>
      <c r="S434" s="98"/>
      <c r="T434" s="99"/>
      <c r="U434" s="99"/>
      <c r="V434" s="99"/>
      <c r="W434" s="99"/>
      <c r="X434" s="99"/>
      <c r="Y434" s="99"/>
      <c r="Z434" s="99"/>
      <c r="AA434" s="99"/>
      <c r="AB434" s="99"/>
    </row>
    <row r="435" spans="1:28" ht="28" x14ac:dyDescent="0.4">
      <c r="A435" s="87"/>
      <c r="B435" s="106" t="s">
        <v>766</v>
      </c>
      <c r="C435" s="95">
        <v>22.557307680135501</v>
      </c>
      <c r="D435" s="95">
        <v>23.0059065536913</v>
      </c>
      <c r="E435" s="95">
        <v>23.548655336428599</v>
      </c>
      <c r="F435" s="95">
        <v>24.579822875617801</v>
      </c>
      <c r="G435" s="95">
        <v>23.9738024328392</v>
      </c>
      <c r="H435" s="95">
        <v>25.475155048391699</v>
      </c>
      <c r="I435" s="95">
        <v>25.692049835050899</v>
      </c>
      <c r="J435" s="95">
        <v>25.9178108004607</v>
      </c>
      <c r="K435" s="95">
        <v>23.3201608222179</v>
      </c>
      <c r="L435" s="95">
        <v>24.935704150650899</v>
      </c>
      <c r="M435" s="95">
        <v>28.579629825790601</v>
      </c>
      <c r="N435" s="95">
        <v>27.784658700439198</v>
      </c>
      <c r="O435" s="95">
        <v>29.388500348560701</v>
      </c>
      <c r="P435" s="95">
        <v>30.224783752319102</v>
      </c>
      <c r="Q435" s="95">
        <v>29.128056890149601</v>
      </c>
      <c r="R435" s="95">
        <v>27.465668167665399</v>
      </c>
      <c r="S435" s="95">
        <v>24.687332658053901</v>
      </c>
      <c r="T435" s="96">
        <v>25.4525066077397</v>
      </c>
      <c r="U435" s="96">
        <v>25.219270036735502</v>
      </c>
      <c r="V435" s="96">
        <v>24.859684732176099</v>
      </c>
      <c r="W435" s="96">
        <v>23.3377926453988</v>
      </c>
      <c r="X435" s="96">
        <v>25.038219255505801</v>
      </c>
      <c r="Y435" s="96">
        <v>23.401669092327101</v>
      </c>
      <c r="Z435" s="96">
        <v>24.559358658381001</v>
      </c>
      <c r="AA435" s="96">
        <v>26.433537310972</v>
      </c>
      <c r="AB435" s="96">
        <v>25.035548781205101</v>
      </c>
    </row>
    <row r="436" spans="1:28" x14ac:dyDescent="0.35">
      <c r="C436" s="98"/>
      <c r="D436" s="98"/>
      <c r="E436" s="98"/>
      <c r="F436" s="98"/>
      <c r="G436" s="98"/>
      <c r="H436" s="98"/>
      <c r="I436" s="98"/>
      <c r="J436" s="98"/>
      <c r="K436" s="98"/>
      <c r="L436" s="98"/>
      <c r="M436" s="98"/>
      <c r="N436" s="98"/>
      <c r="O436" s="98"/>
      <c r="P436" s="98"/>
      <c r="Q436" s="98"/>
      <c r="R436" s="98"/>
      <c r="S436" s="98"/>
      <c r="T436" s="99"/>
      <c r="U436" s="99"/>
      <c r="V436" s="99"/>
      <c r="W436" s="99"/>
      <c r="X436" s="99"/>
      <c r="Y436" s="99"/>
      <c r="Z436" s="99"/>
      <c r="AA436" s="99"/>
      <c r="AB436" s="99"/>
    </row>
    <row r="437" spans="1:28" x14ac:dyDescent="0.35">
      <c r="A437" s="87"/>
      <c r="B437" s="108" t="s">
        <v>715</v>
      </c>
      <c r="C437" s="95">
        <v>50.143292751735402</v>
      </c>
      <c r="D437" s="95">
        <v>50.506078883184699</v>
      </c>
      <c r="E437" s="95">
        <v>50.159297269353999</v>
      </c>
      <c r="F437" s="95">
        <v>49.726318303075303</v>
      </c>
      <c r="G437" s="95">
        <v>49.590617560464899</v>
      </c>
      <c r="H437" s="95">
        <v>49.782972202598401</v>
      </c>
      <c r="I437" s="95">
        <v>49.577846663038699</v>
      </c>
      <c r="J437" s="95">
        <v>49.905392822287403</v>
      </c>
      <c r="K437" s="95">
        <v>49.799393334422902</v>
      </c>
      <c r="L437" s="95">
        <v>49.830592273287003</v>
      </c>
      <c r="M437" s="95">
        <v>49.620024738838303</v>
      </c>
      <c r="N437" s="95">
        <v>50.733178087333798</v>
      </c>
      <c r="O437" s="95">
        <v>50.595159340512303</v>
      </c>
      <c r="P437" s="95">
        <v>50.875726222442999</v>
      </c>
      <c r="Q437" s="95">
        <v>50.569381231665801</v>
      </c>
      <c r="R437" s="95">
        <v>50.261217887134201</v>
      </c>
      <c r="S437" s="95">
        <v>49.622954545345799</v>
      </c>
      <c r="T437" s="96">
        <v>48.468507554006997</v>
      </c>
      <c r="U437" s="96">
        <v>47.758897352511298</v>
      </c>
      <c r="V437" s="96">
        <v>47.469965943188697</v>
      </c>
      <c r="W437" s="96">
        <v>47.177143385662099</v>
      </c>
      <c r="X437" s="96">
        <v>46.952156684604603</v>
      </c>
      <c r="Y437" s="96">
        <v>47.456457475851401</v>
      </c>
      <c r="Z437" s="96">
        <v>46.068530254454799</v>
      </c>
      <c r="AA437" s="96">
        <v>45.738149954594</v>
      </c>
      <c r="AB437" s="96">
        <v>45.344323527147701</v>
      </c>
    </row>
    <row r="438" spans="1:28" x14ac:dyDescent="0.35">
      <c r="A438" s="87"/>
      <c r="B438" s="108"/>
      <c r="C438" s="95"/>
      <c r="D438" s="95"/>
      <c r="E438" s="95"/>
      <c r="F438" s="95"/>
      <c r="G438" s="95"/>
      <c r="H438" s="95"/>
      <c r="I438" s="95"/>
      <c r="J438" s="95"/>
      <c r="K438" s="95"/>
      <c r="L438" s="95"/>
      <c r="M438" s="95"/>
      <c r="N438" s="95"/>
      <c r="O438" s="95"/>
      <c r="P438" s="95"/>
      <c r="Q438" s="95"/>
      <c r="R438" s="95"/>
      <c r="S438" s="95"/>
      <c r="T438" s="96"/>
      <c r="U438" s="96"/>
      <c r="V438" s="96"/>
      <c r="W438" s="96"/>
      <c r="X438" s="96"/>
      <c r="Y438" s="96"/>
      <c r="Z438" s="96"/>
      <c r="AA438" s="96"/>
      <c r="AB438" s="96"/>
    </row>
    <row r="439" spans="1:28" x14ac:dyDescent="0.35">
      <c r="A439" s="87"/>
      <c r="B439" s="108"/>
      <c r="C439" s="95"/>
      <c r="D439" s="95"/>
      <c r="E439" s="95"/>
      <c r="F439" s="95"/>
      <c r="G439" s="95"/>
      <c r="H439" s="95"/>
      <c r="I439" s="95"/>
      <c r="J439" s="95"/>
      <c r="K439" s="95"/>
      <c r="L439" s="95"/>
      <c r="M439" s="95"/>
      <c r="N439" s="95"/>
      <c r="O439" s="95"/>
      <c r="P439" s="95"/>
      <c r="Q439" s="95"/>
      <c r="R439" s="95"/>
      <c r="S439" s="95"/>
      <c r="T439" s="96"/>
      <c r="U439" s="96"/>
      <c r="V439" s="96"/>
      <c r="W439" s="96"/>
      <c r="X439" s="96"/>
      <c r="Y439" s="96"/>
      <c r="Z439" s="96"/>
      <c r="AA439" s="96"/>
      <c r="AB439" s="96"/>
    </row>
    <row r="440" spans="1:28" x14ac:dyDescent="0.35">
      <c r="A440" s="85"/>
      <c r="B440" s="109" t="s">
        <v>767</v>
      </c>
      <c r="C440" s="114">
        <v>0.91815588205499998</v>
      </c>
      <c r="D440" s="114">
        <v>0.92743579857299996</v>
      </c>
      <c r="E440" s="114">
        <v>0.985080047751</v>
      </c>
      <c r="F440" s="114">
        <v>1.0061105302310001</v>
      </c>
      <c r="G440" s="114">
        <v>0.98334628849799999</v>
      </c>
      <c r="H440" s="114">
        <v>0.98384063741200001</v>
      </c>
      <c r="I440" s="114">
        <v>1.0361041633420001</v>
      </c>
      <c r="J440" s="114">
        <v>0.97927145361699997</v>
      </c>
      <c r="K440" s="114">
        <v>0.83733926640699996</v>
      </c>
      <c r="L440" s="114">
        <v>0.87946162696999997</v>
      </c>
      <c r="M440" s="114">
        <v>0.95839777341499999</v>
      </c>
      <c r="N440" s="114">
        <v>0.87725812280500004</v>
      </c>
      <c r="O440" s="114">
        <v>0.93399643993500003</v>
      </c>
      <c r="P440" s="114">
        <v>0.96205706103999999</v>
      </c>
      <c r="Q440" s="114">
        <v>0.94619944702299996</v>
      </c>
      <c r="R440" s="114">
        <v>0.91654201188700002</v>
      </c>
      <c r="S440" s="114">
        <v>0.85424183767700002</v>
      </c>
      <c r="T440" s="115">
        <v>0.93201272247599998</v>
      </c>
      <c r="U440" s="115">
        <v>0.94995740693099995</v>
      </c>
      <c r="V440" s="115">
        <v>0.96110664899499998</v>
      </c>
      <c r="W440" s="115">
        <v>0.86625077017300001</v>
      </c>
      <c r="X440" s="115">
        <v>0.90264460079099995</v>
      </c>
      <c r="Y440" s="115">
        <v>0.84199434112899996</v>
      </c>
      <c r="Z440" s="115">
        <v>0.930751267908</v>
      </c>
      <c r="AA440" s="115">
        <v>0.98091454221999996</v>
      </c>
      <c r="AB440" s="115">
        <v>0.91595216057100004</v>
      </c>
    </row>
    <row r="441" spans="1:28" x14ac:dyDescent="0.35">
      <c r="B441" s="107"/>
      <c r="U441" s="3"/>
      <c r="V441" s="3"/>
      <c r="W441" s="3"/>
      <c r="X441" s="3"/>
      <c r="Y441" s="3"/>
      <c r="Z441" s="3"/>
      <c r="AA441" s="3"/>
      <c r="AB441" s="3"/>
    </row>
    <row r="442" spans="1:28" x14ac:dyDescent="0.35">
      <c r="A442" s="85" t="s">
        <v>717</v>
      </c>
      <c r="C442" s="63"/>
      <c r="D442" s="63"/>
      <c r="E442" s="63"/>
      <c r="F442" s="63"/>
      <c r="G442" s="63"/>
      <c r="H442" s="63"/>
      <c r="I442" s="63"/>
      <c r="U442" s="3"/>
      <c r="V442" s="3"/>
      <c r="W442" s="3"/>
      <c r="X442" s="3"/>
    </row>
    <row r="444" spans="1:28" ht="52.4" customHeight="1" x14ac:dyDescent="0.35"/>
    <row r="445" spans="1:28" x14ac:dyDescent="0.35">
      <c r="B445" s="7"/>
    </row>
    <row r="448" spans="1:28" ht="18" x14ac:dyDescent="0.4">
      <c r="A448" s="86" t="s">
        <v>703</v>
      </c>
    </row>
    <row r="449" spans="1:28" x14ac:dyDescent="0.35">
      <c r="A449" s="87"/>
      <c r="F449" s="63"/>
      <c r="P449" s="63"/>
      <c r="Q449" s="63"/>
      <c r="R449" s="63"/>
      <c r="S449" s="63"/>
      <c r="V449" s="88"/>
    </row>
    <row r="450" spans="1:28" ht="15.5" x14ac:dyDescent="0.35">
      <c r="A450" s="89" t="s">
        <v>27</v>
      </c>
      <c r="F450" s="63"/>
      <c r="G450" s="63"/>
      <c r="H450" s="63"/>
      <c r="I450" s="63"/>
    </row>
    <row r="451" spans="1:28" ht="15.5" x14ac:dyDescent="0.35">
      <c r="A451" s="89" t="s">
        <v>768</v>
      </c>
    </row>
    <row r="452" spans="1:28" ht="15.5" x14ac:dyDescent="0.35">
      <c r="C452" s="90"/>
      <c r="D452" s="90"/>
      <c r="E452" s="90"/>
      <c r="F452" s="91"/>
      <c r="G452" s="91"/>
      <c r="H452" s="91"/>
      <c r="I452" s="91"/>
      <c r="J452" s="3"/>
    </row>
    <row r="454" spans="1:28" x14ac:dyDescent="0.35">
      <c r="C454" s="92">
        <v>1990</v>
      </c>
      <c r="D454" s="92">
        <v>1991</v>
      </c>
      <c r="E454" s="92">
        <v>1992</v>
      </c>
      <c r="F454" s="92">
        <v>1993</v>
      </c>
      <c r="G454" s="92">
        <v>1994</v>
      </c>
      <c r="H454" s="92">
        <v>1995</v>
      </c>
      <c r="I454" s="92">
        <v>1996</v>
      </c>
      <c r="J454" s="92">
        <v>1997</v>
      </c>
      <c r="K454" s="92">
        <v>1998</v>
      </c>
      <c r="L454" s="92">
        <v>1999</v>
      </c>
      <c r="M454" s="92">
        <v>2000</v>
      </c>
      <c r="N454" s="92">
        <v>2001</v>
      </c>
      <c r="O454" s="92">
        <v>2002</v>
      </c>
      <c r="P454" s="92">
        <v>2003</v>
      </c>
      <c r="Q454" s="92">
        <v>2004</v>
      </c>
      <c r="R454" s="92">
        <v>2005</v>
      </c>
      <c r="S454" s="92">
        <v>2006</v>
      </c>
      <c r="T454" s="93">
        <v>2007</v>
      </c>
      <c r="U454" s="93">
        <v>2008</v>
      </c>
      <c r="V454" s="93">
        <v>2009</v>
      </c>
      <c r="W454" s="93">
        <v>2010</v>
      </c>
      <c r="X454" s="93">
        <v>2011</v>
      </c>
      <c r="Y454" s="93">
        <v>2012</v>
      </c>
      <c r="Z454" s="93">
        <v>2013</v>
      </c>
      <c r="AA454" s="93">
        <v>2014</v>
      </c>
      <c r="AB454" s="93">
        <v>2015</v>
      </c>
    </row>
    <row r="455" spans="1:28" x14ac:dyDescent="0.35">
      <c r="C455" s="85"/>
      <c r="D455" s="85"/>
      <c r="E455" s="85"/>
      <c r="F455" s="85"/>
      <c r="G455" s="85"/>
      <c r="H455" s="85"/>
      <c r="I455" s="85"/>
      <c r="J455" s="85"/>
      <c r="K455" s="85"/>
      <c r="L455" s="85"/>
      <c r="M455" s="85"/>
      <c r="N455" s="85"/>
      <c r="O455" s="85"/>
      <c r="P455" s="85"/>
      <c r="U455" s="3"/>
      <c r="V455" s="3"/>
      <c r="W455" s="3"/>
      <c r="X455" s="3"/>
      <c r="Y455" s="3"/>
      <c r="Z455" s="3"/>
      <c r="AA455" s="3"/>
      <c r="AB455" s="3"/>
    </row>
    <row r="456" spans="1:28" x14ac:dyDescent="0.35">
      <c r="A456" s="87"/>
      <c r="B456" s="94" t="s">
        <v>756</v>
      </c>
      <c r="C456" s="118">
        <v>745.56367999999998</v>
      </c>
      <c r="D456" s="118">
        <v>765.93200000000002</v>
      </c>
      <c r="E456" s="118">
        <v>785.15107999999896</v>
      </c>
      <c r="F456" s="118">
        <v>815.96432000000004</v>
      </c>
      <c r="G456" s="118">
        <v>806.902639999999</v>
      </c>
      <c r="H456" s="118">
        <v>840.38336000000004</v>
      </c>
      <c r="I456" s="118">
        <v>837.25103999999999</v>
      </c>
      <c r="J456" s="118">
        <v>863.58432000000005</v>
      </c>
      <c r="K456" s="118">
        <v>810.36403999999902</v>
      </c>
      <c r="L456" s="118">
        <v>849.07695999999896</v>
      </c>
      <c r="M456" s="118">
        <v>931.88995999999895</v>
      </c>
      <c r="N456" s="118">
        <v>913.68384000000003</v>
      </c>
      <c r="O456" s="118">
        <v>970.66019999999901</v>
      </c>
      <c r="P456" s="118">
        <v>1001.57276</v>
      </c>
      <c r="Q456" s="118">
        <v>981.27804000000003</v>
      </c>
      <c r="R456" s="118">
        <v>951.65300000000002</v>
      </c>
      <c r="S456" s="118">
        <v>897.42899999999997</v>
      </c>
      <c r="T456" s="119">
        <v>943.84100000000001</v>
      </c>
      <c r="U456" s="119">
        <v>949.72199999999998</v>
      </c>
      <c r="V456" s="119">
        <v>943.41199999999901</v>
      </c>
      <c r="W456" s="119">
        <v>930.73099999999999</v>
      </c>
      <c r="X456" s="119">
        <v>976.95600000712898</v>
      </c>
      <c r="Y456" s="119">
        <v>942.497999999988</v>
      </c>
      <c r="Z456" s="119">
        <v>975.53499999209896</v>
      </c>
      <c r="AA456" s="119">
        <v>1030.28900000153</v>
      </c>
      <c r="AB456" s="119">
        <v>1009.35298294891</v>
      </c>
    </row>
    <row r="457" spans="1:28" x14ac:dyDescent="0.35">
      <c r="B457" s="125" t="s">
        <v>769</v>
      </c>
      <c r="C457" s="52"/>
      <c r="D457" s="52"/>
      <c r="E457" s="52"/>
      <c r="F457" s="52"/>
      <c r="G457" s="52"/>
      <c r="H457" s="52"/>
      <c r="I457" s="52"/>
      <c r="J457" s="52"/>
      <c r="K457" s="52"/>
      <c r="L457" s="52"/>
      <c r="M457" s="52"/>
      <c r="N457" s="52"/>
      <c r="O457" s="52"/>
      <c r="P457" s="52"/>
      <c r="Q457" s="52"/>
      <c r="R457" s="52"/>
      <c r="S457" s="52"/>
      <c r="T457" s="120"/>
      <c r="U457" s="120"/>
      <c r="V457" s="120"/>
      <c r="W457" s="120"/>
      <c r="X457" s="120"/>
      <c r="Y457" s="120"/>
      <c r="Z457" s="120"/>
      <c r="AA457" s="120"/>
      <c r="AB457" s="120"/>
    </row>
    <row r="458" spans="1:28" x14ac:dyDescent="0.35">
      <c r="B458" s="100" t="s">
        <v>38</v>
      </c>
      <c r="C458" s="52">
        <v>449.85692885824398</v>
      </c>
      <c r="D458" s="52">
        <v>455.507674767259</v>
      </c>
      <c r="E458" s="52">
        <v>469.47737744356698</v>
      </c>
      <c r="F458" s="52">
        <v>494.30208618717802</v>
      </c>
      <c r="G458" s="52">
        <v>483.43423841432002</v>
      </c>
      <c r="H458" s="52">
        <v>511.72426878646797</v>
      </c>
      <c r="I458" s="52">
        <v>518.21633177555702</v>
      </c>
      <c r="J458" s="52">
        <v>519.33887972295395</v>
      </c>
      <c r="K458" s="52">
        <v>468.282026361519</v>
      </c>
      <c r="L458" s="52">
        <v>500.40954789169399</v>
      </c>
      <c r="M458" s="52">
        <v>575.96968111587705</v>
      </c>
      <c r="N458" s="52">
        <v>547.66249125197305</v>
      </c>
      <c r="O458" s="52">
        <v>580.85596985221696</v>
      </c>
      <c r="P458" s="52">
        <v>594.09046310548604</v>
      </c>
      <c r="Q458" s="52">
        <v>576.00184500398996</v>
      </c>
      <c r="R458" s="52">
        <v>546.45846882066996</v>
      </c>
      <c r="S458" s="52">
        <v>497.49824217932201</v>
      </c>
      <c r="T458" s="120">
        <v>525.134935904077</v>
      </c>
      <c r="U458" s="120">
        <v>528.05385875202603</v>
      </c>
      <c r="V458" s="120">
        <v>523.69291273408101</v>
      </c>
      <c r="W458" s="120">
        <v>494.68431046402702</v>
      </c>
      <c r="X458" s="120">
        <v>533.27090859099405</v>
      </c>
      <c r="Y458" s="120">
        <v>493.11875215791702</v>
      </c>
      <c r="Z458" s="120">
        <v>533.10488792956801</v>
      </c>
      <c r="AA458" s="120">
        <v>577.931930723336</v>
      </c>
      <c r="AB458" s="120">
        <v>552.12090144461695</v>
      </c>
    </row>
    <row r="459" spans="1:28" x14ac:dyDescent="0.35">
      <c r="B459" s="100" t="s">
        <v>39</v>
      </c>
      <c r="C459" s="52">
        <v>57.6832446346449</v>
      </c>
      <c r="D459" s="52">
        <v>61.405064161687299</v>
      </c>
      <c r="E459" s="52">
        <v>61.726613354095498</v>
      </c>
      <c r="F459" s="52">
        <v>62.137176965609598</v>
      </c>
      <c r="G459" s="52">
        <v>62.017093176766501</v>
      </c>
      <c r="H459" s="52">
        <v>61.951968210933799</v>
      </c>
      <c r="I459" s="52">
        <v>58.1007853810545</v>
      </c>
      <c r="J459" s="52">
        <v>72.271473443889505</v>
      </c>
      <c r="K459" s="52">
        <v>69.140587389577504</v>
      </c>
      <c r="L459" s="52">
        <v>68.585250949662196</v>
      </c>
      <c r="M459" s="52">
        <v>75.600126229966705</v>
      </c>
      <c r="N459" s="52">
        <v>73.884716998329196</v>
      </c>
      <c r="O459" s="52">
        <v>71.163530831698196</v>
      </c>
      <c r="P459" s="52">
        <v>75.485612007331198</v>
      </c>
      <c r="Q459" s="52">
        <v>76.933860641665206</v>
      </c>
      <c r="R459" s="52">
        <v>75.583252774803398</v>
      </c>
      <c r="S459" s="52">
        <v>75.295273210867805</v>
      </c>
      <c r="T459" s="120">
        <v>78.8791949782713</v>
      </c>
      <c r="U459" s="120">
        <v>78.084515323247203</v>
      </c>
      <c r="V459" s="120">
        <v>76.672120013659907</v>
      </c>
      <c r="W459" s="120">
        <v>77.427333243434504</v>
      </c>
      <c r="X459" s="120">
        <v>79.929113150255304</v>
      </c>
      <c r="Y459" s="120">
        <v>78.929482363324098</v>
      </c>
      <c r="Z459" s="120">
        <v>79.263047219762399</v>
      </c>
      <c r="AA459" s="120">
        <v>79.429163145633197</v>
      </c>
      <c r="AB459" s="120">
        <v>78.975018127353593</v>
      </c>
    </row>
    <row r="460" spans="1:28" x14ac:dyDescent="0.35">
      <c r="B460" s="100" t="s">
        <v>770</v>
      </c>
      <c r="C460" s="52">
        <v>54.3479759006417</v>
      </c>
      <c r="D460" s="52">
        <v>55.505804865787702</v>
      </c>
      <c r="E460" s="52">
        <v>61.063880036349303</v>
      </c>
      <c r="F460" s="52">
        <v>60.749992872456701</v>
      </c>
      <c r="G460" s="52">
        <v>60.746598122786601</v>
      </c>
      <c r="H460" s="52">
        <v>63.648362023713197</v>
      </c>
      <c r="I460" s="52">
        <v>65.265688899740695</v>
      </c>
      <c r="J460" s="52">
        <v>71.156015646418695</v>
      </c>
      <c r="K460" s="52">
        <v>69.441723246621507</v>
      </c>
      <c r="L460" s="52">
        <v>72.067620012958798</v>
      </c>
      <c r="M460" s="52">
        <v>79.131046863645807</v>
      </c>
      <c r="N460" s="52">
        <v>83.296753074158104</v>
      </c>
      <c r="O460" s="52">
        <v>88.986040185862095</v>
      </c>
      <c r="P460" s="52">
        <v>96.610032141495907</v>
      </c>
      <c r="Q460" s="52">
        <v>99.395988237230299</v>
      </c>
      <c r="R460" s="52">
        <v>99.685861245889697</v>
      </c>
      <c r="S460" s="52">
        <v>103.83424190868</v>
      </c>
      <c r="T460" s="120">
        <v>107.31582792661099</v>
      </c>
      <c r="U460" s="120">
        <v>114.790153826557</v>
      </c>
      <c r="V460" s="120">
        <v>125.118349997358</v>
      </c>
      <c r="W460" s="120">
        <v>126.984447195854</v>
      </c>
      <c r="X460" s="120">
        <v>126.902148314813</v>
      </c>
      <c r="Y460" s="120">
        <v>128.53939711225499</v>
      </c>
      <c r="Z460" s="120">
        <v>135.88122453391699</v>
      </c>
      <c r="AA460" s="120">
        <v>140.78473376417799</v>
      </c>
      <c r="AB460" s="120">
        <v>145.14091344888499</v>
      </c>
    </row>
    <row r="461" spans="1:28" x14ac:dyDescent="0.35">
      <c r="B461" s="100" t="s">
        <v>771</v>
      </c>
      <c r="C461" s="52">
        <v>60.434292944855002</v>
      </c>
      <c r="D461" s="52">
        <v>65.937813170121203</v>
      </c>
      <c r="E461" s="52">
        <v>69.765919390496094</v>
      </c>
      <c r="F461" s="52">
        <v>69.2484808385516</v>
      </c>
      <c r="G461" s="52">
        <v>69.850748259622605</v>
      </c>
      <c r="H461" s="52">
        <v>68.744584752314694</v>
      </c>
      <c r="I461" s="52">
        <v>68.146882244474298</v>
      </c>
      <c r="J461" s="52">
        <v>67.135914805299606</v>
      </c>
      <c r="K461" s="52">
        <v>65.1035723373747</v>
      </c>
      <c r="L461" s="52">
        <v>63.251946236336998</v>
      </c>
      <c r="M461" s="52">
        <v>64.129165401123501</v>
      </c>
      <c r="N461" s="52">
        <v>60.993836117718097</v>
      </c>
      <c r="O461" s="52">
        <v>64.4973694980565</v>
      </c>
      <c r="P461" s="52">
        <v>68.152423615471804</v>
      </c>
      <c r="Q461" s="52">
        <v>67.374296715774904</v>
      </c>
      <c r="R461" s="52">
        <v>60.409316424267402</v>
      </c>
      <c r="S461" s="52">
        <v>59.865025173275598</v>
      </c>
      <c r="T461" s="120">
        <v>61.952896952969098</v>
      </c>
      <c r="U461" s="120">
        <v>64.4455084181659</v>
      </c>
      <c r="V461" s="120">
        <v>63.524874956428299</v>
      </c>
      <c r="W461" s="120">
        <v>60.282445520089198</v>
      </c>
      <c r="X461" s="120">
        <v>63.643329330245898</v>
      </c>
      <c r="Y461" s="120">
        <v>63.424504393728803</v>
      </c>
      <c r="Z461" s="120">
        <v>64.067575178011296</v>
      </c>
      <c r="AA461" s="120">
        <v>63.624428533364899</v>
      </c>
      <c r="AB461" s="120">
        <v>58.132124182101698</v>
      </c>
    </row>
    <row r="462" spans="1:28" x14ac:dyDescent="0.35">
      <c r="B462" s="100" t="s">
        <v>42</v>
      </c>
      <c r="C462" s="52">
        <v>83.977078227777497</v>
      </c>
      <c r="D462" s="52">
        <v>87.416641165150594</v>
      </c>
      <c r="E462" s="52">
        <v>91.699135446349402</v>
      </c>
      <c r="F462" s="52">
        <v>91.834329118474699</v>
      </c>
      <c r="G462" s="52">
        <v>92.376703184881407</v>
      </c>
      <c r="H462" s="52">
        <v>94.107886415023998</v>
      </c>
      <c r="I462" s="52">
        <v>92.724337969213394</v>
      </c>
      <c r="J462" s="52">
        <v>93.734503752838805</v>
      </c>
      <c r="K462" s="52">
        <v>91.957270174308704</v>
      </c>
      <c r="L462" s="52">
        <v>93.638166074509201</v>
      </c>
      <c r="M462" s="52">
        <v>92.7101684663848</v>
      </c>
      <c r="N462" s="52">
        <v>93.127117371099899</v>
      </c>
      <c r="O462" s="52">
        <v>96.511303328697807</v>
      </c>
      <c r="P462" s="52">
        <v>101.019674514792</v>
      </c>
      <c r="Q462" s="52">
        <v>101.17647869631</v>
      </c>
      <c r="R462" s="52">
        <v>98.648349942297202</v>
      </c>
      <c r="S462" s="52">
        <v>100.69066817505799</v>
      </c>
      <c r="T462" s="120">
        <v>105.395748034148</v>
      </c>
      <c r="U462" s="120">
        <v>105.32567884011701</v>
      </c>
      <c r="V462" s="120">
        <v>107.630000273416</v>
      </c>
      <c r="W462" s="120">
        <v>109.696217977953</v>
      </c>
      <c r="X462" s="120">
        <v>110.345189813914</v>
      </c>
      <c r="Y462" s="120">
        <v>110.496109761095</v>
      </c>
      <c r="Z462" s="120">
        <v>110.966277200381</v>
      </c>
      <c r="AA462" s="120">
        <v>114.309235090645</v>
      </c>
      <c r="AB462" s="120">
        <v>112.04824515821601</v>
      </c>
    </row>
    <row r="463" spans="1:28" x14ac:dyDescent="0.35">
      <c r="B463" s="100" t="s">
        <v>43</v>
      </c>
      <c r="C463" s="52">
        <v>30.343189433836699</v>
      </c>
      <c r="D463" s="52">
        <v>31.458731869993098</v>
      </c>
      <c r="E463" s="52">
        <v>22.9991443291417</v>
      </c>
      <c r="F463" s="52">
        <v>29.3602540177287</v>
      </c>
      <c r="G463" s="52">
        <v>30.440058841621699</v>
      </c>
      <c r="H463" s="52">
        <v>32.4521898115459</v>
      </c>
      <c r="I463" s="52">
        <v>27.3228197299599</v>
      </c>
      <c r="J463" s="52">
        <v>32.500994628599003</v>
      </c>
      <c r="K463" s="52">
        <v>38.957595490597903</v>
      </c>
      <c r="L463" s="52">
        <v>45.034852834837899</v>
      </c>
      <c r="M463" s="52">
        <v>37.452283923001701</v>
      </c>
      <c r="N463" s="52">
        <v>47.017766186721701</v>
      </c>
      <c r="O463" s="52">
        <v>60.836531303467801</v>
      </c>
      <c r="P463" s="52">
        <v>58.411159615421703</v>
      </c>
      <c r="Q463" s="52">
        <v>52.601364705028203</v>
      </c>
      <c r="R463" s="52">
        <v>62.614384792071696</v>
      </c>
      <c r="S463" s="52">
        <v>52.115915352795703</v>
      </c>
      <c r="T463" s="120">
        <v>56.199973203921601</v>
      </c>
      <c r="U463" s="120">
        <v>50.453133839884998</v>
      </c>
      <c r="V463" s="120">
        <v>39.6636660250551</v>
      </c>
      <c r="W463" s="120">
        <v>54.1936115986408</v>
      </c>
      <c r="X463" s="120">
        <v>55.2505608069049</v>
      </c>
      <c r="Y463" s="120">
        <v>60.449462211667097</v>
      </c>
      <c r="Z463" s="120">
        <v>44.665102930457898</v>
      </c>
      <c r="AA463" s="120">
        <v>46.596617544377501</v>
      </c>
      <c r="AB463" s="120">
        <v>55.284082987745101</v>
      </c>
    </row>
    <row r="464" spans="1:28" x14ac:dyDescent="0.35">
      <c r="B464" s="100" t="s">
        <v>772</v>
      </c>
      <c r="C464" s="52">
        <v>8.9209700000000005</v>
      </c>
      <c r="D464" s="52">
        <v>8.7002699999999997</v>
      </c>
      <c r="E464" s="52">
        <v>8.4190100000000001</v>
      </c>
      <c r="F464" s="52">
        <v>8.3320000000000007</v>
      </c>
      <c r="G464" s="52">
        <v>8.0372000000000003</v>
      </c>
      <c r="H464" s="52">
        <v>7.7541000000000002</v>
      </c>
      <c r="I464" s="52">
        <v>7.4741939999999998</v>
      </c>
      <c r="J464" s="52">
        <v>7.4465380000000003</v>
      </c>
      <c r="K464" s="52">
        <v>7.4812649999999996</v>
      </c>
      <c r="L464" s="52">
        <v>6.0895760000000001</v>
      </c>
      <c r="M464" s="52">
        <v>6.8974879999999903</v>
      </c>
      <c r="N464" s="52">
        <v>7.7011589999999996</v>
      </c>
      <c r="O464" s="52">
        <v>7.8094549999999998</v>
      </c>
      <c r="P464" s="52">
        <v>7.8033950000000001</v>
      </c>
      <c r="Q464" s="52">
        <v>7.794206</v>
      </c>
      <c r="R464" s="52">
        <v>8.2533659999999998</v>
      </c>
      <c r="S464" s="52">
        <v>8.1296339999999994</v>
      </c>
      <c r="T464" s="120">
        <v>8.9624229999999994</v>
      </c>
      <c r="U464" s="120">
        <v>8.5691509999999997</v>
      </c>
      <c r="V464" s="120">
        <v>7.1100760000000003</v>
      </c>
      <c r="W464" s="120">
        <v>7.4626340000000004</v>
      </c>
      <c r="X464" s="120">
        <v>7.6147499999999999</v>
      </c>
      <c r="Y464" s="120">
        <v>7.540292</v>
      </c>
      <c r="Z464" s="120">
        <v>7.5868849999999997</v>
      </c>
      <c r="AA464" s="120">
        <v>7.6128912</v>
      </c>
      <c r="AB464" s="120">
        <v>7.6516975999999897</v>
      </c>
    </row>
    <row r="465" spans="1:28" x14ac:dyDescent="0.35">
      <c r="B465" s="101"/>
      <c r="C465" s="52"/>
      <c r="D465" s="52"/>
      <c r="E465" s="52"/>
      <c r="F465" s="52"/>
      <c r="G465" s="52"/>
      <c r="H465" s="52"/>
      <c r="I465" s="52"/>
      <c r="J465" s="52"/>
      <c r="K465" s="52"/>
      <c r="L465" s="52"/>
      <c r="M465" s="52"/>
      <c r="N465" s="52"/>
      <c r="O465" s="52"/>
      <c r="P465" s="52"/>
      <c r="Q465" s="52"/>
      <c r="R465" s="52"/>
      <c r="S465" s="52"/>
      <c r="T465" s="120"/>
      <c r="U465" s="120"/>
      <c r="V465" s="120"/>
      <c r="W465" s="120"/>
      <c r="X465" s="120"/>
      <c r="Y465" s="120"/>
      <c r="Z465" s="120"/>
      <c r="AA465" s="120"/>
      <c r="AB465" s="120"/>
    </row>
    <row r="466" spans="1:28" x14ac:dyDescent="0.35">
      <c r="B466" s="97" t="s">
        <v>709</v>
      </c>
      <c r="C466" s="52"/>
      <c r="D466" s="52"/>
      <c r="E466" s="52"/>
      <c r="F466" s="52"/>
      <c r="G466" s="52"/>
      <c r="H466" s="52"/>
      <c r="I466" s="52"/>
      <c r="J466" s="52"/>
      <c r="K466" s="52"/>
      <c r="L466" s="52"/>
      <c r="M466" s="52"/>
      <c r="N466" s="52"/>
      <c r="O466" s="52"/>
      <c r="P466" s="52"/>
      <c r="Q466" s="52"/>
      <c r="R466" s="52"/>
      <c r="S466" s="52"/>
      <c r="T466" s="120"/>
      <c r="U466" s="120"/>
      <c r="V466" s="120"/>
      <c r="W466" s="120"/>
      <c r="X466" s="120"/>
      <c r="Y466" s="120"/>
      <c r="Z466" s="120"/>
      <c r="AA466" s="120"/>
      <c r="AB466" s="120"/>
    </row>
    <row r="467" spans="1:28" x14ac:dyDescent="0.35">
      <c r="B467" s="100" t="s">
        <v>38</v>
      </c>
      <c r="C467" s="52">
        <v>60.337827730321301</v>
      </c>
      <c r="D467" s="52">
        <v>59.471033298942899</v>
      </c>
      <c r="E467" s="52">
        <v>59.794527372180099</v>
      </c>
      <c r="F467" s="52">
        <v>60.578884893787802</v>
      </c>
      <c r="G467" s="52">
        <v>59.912338174320602</v>
      </c>
      <c r="H467" s="52">
        <v>60.891765965769203</v>
      </c>
      <c r="I467" s="52">
        <v>61.894976180090097</v>
      </c>
      <c r="J467" s="52">
        <v>60.137599501917101</v>
      </c>
      <c r="K467" s="52">
        <v>57.786624683089201</v>
      </c>
      <c r="L467" s="52">
        <v>58.935711539233601</v>
      </c>
      <c r="M467" s="52">
        <v>61.806619433465798</v>
      </c>
      <c r="N467" s="52">
        <v>59.940043511328</v>
      </c>
      <c r="O467" s="52">
        <v>59.841329628248602</v>
      </c>
      <c r="P467" s="52">
        <v>59.315756860788198</v>
      </c>
      <c r="Q467" s="52">
        <v>58.699147593682</v>
      </c>
      <c r="R467" s="52">
        <v>57.422029754613298</v>
      </c>
      <c r="S467" s="52">
        <v>55.435944479097699</v>
      </c>
      <c r="T467" s="120">
        <v>55.638072080369199</v>
      </c>
      <c r="U467" s="120">
        <v>55.600887286177098</v>
      </c>
      <c r="V467" s="120">
        <v>55.510520613908</v>
      </c>
      <c r="W467" s="120">
        <v>53.150084230999802</v>
      </c>
      <c r="X467" s="120">
        <v>54.5849463626922</v>
      </c>
      <c r="Y467" s="120">
        <v>52.320403030873599</v>
      </c>
      <c r="Z467" s="120">
        <v>54.647438373188599</v>
      </c>
      <c r="AA467" s="120">
        <v>56.094157146439002</v>
      </c>
      <c r="AB467" s="120">
        <v>54.700477511003498</v>
      </c>
    </row>
    <row r="468" spans="1:28" x14ac:dyDescent="0.35">
      <c r="B468" s="100" t="s">
        <v>39</v>
      </c>
      <c r="C468" s="52">
        <v>7.7368635546523503</v>
      </c>
      <c r="D468" s="52">
        <v>8.0170386093918697</v>
      </c>
      <c r="E468" s="52">
        <v>7.8617497863080699</v>
      </c>
      <c r="F468" s="52">
        <v>7.6151830959483098</v>
      </c>
      <c r="G468" s="52">
        <v>7.6858210770962998</v>
      </c>
      <c r="H468" s="52">
        <v>7.3718699298060599</v>
      </c>
      <c r="I468" s="52">
        <v>6.9394700759111103</v>
      </c>
      <c r="J468" s="52">
        <v>8.3687801839534899</v>
      </c>
      <c r="K468" s="52">
        <v>8.5320404135377803</v>
      </c>
      <c r="L468" s="52">
        <v>8.0776247832307408</v>
      </c>
      <c r="M468" s="52">
        <v>8.1125593659112596</v>
      </c>
      <c r="N468" s="52">
        <v>8.0864642411021705</v>
      </c>
      <c r="O468" s="52">
        <v>7.3314565521176398</v>
      </c>
      <c r="P468" s="52">
        <v>7.5367077682235699</v>
      </c>
      <c r="Q468" s="52">
        <v>7.8401694021059702</v>
      </c>
      <c r="R468" s="52">
        <v>7.9423122477209001</v>
      </c>
      <c r="S468" s="52">
        <v>8.3901092131932202</v>
      </c>
      <c r="T468" s="120">
        <v>8.3572545564635696</v>
      </c>
      <c r="U468" s="120">
        <v>8.22182863229947</v>
      </c>
      <c r="V468" s="120">
        <v>8.12710883618821</v>
      </c>
      <c r="W468" s="120">
        <v>8.3189808057789492</v>
      </c>
      <c r="X468" s="120">
        <v>8.1814445225447194</v>
      </c>
      <c r="Y468" s="120">
        <v>8.3744986581748808</v>
      </c>
      <c r="Z468" s="120">
        <v>8.1250849247238008</v>
      </c>
      <c r="AA468" s="120">
        <v>7.7094061128008597</v>
      </c>
      <c r="AB468" s="120">
        <v>7.8243210711698303</v>
      </c>
    </row>
    <row r="469" spans="1:28" x14ac:dyDescent="0.35">
      <c r="B469" s="100" t="s">
        <v>770</v>
      </c>
      <c r="C469" s="52">
        <v>7.2895149480245198</v>
      </c>
      <c r="D469" s="52">
        <v>7.2468319466725104</v>
      </c>
      <c r="E469" s="52">
        <v>7.7773414049623799</v>
      </c>
      <c r="F469" s="52">
        <v>7.4451776117437003</v>
      </c>
      <c r="G469" s="52">
        <v>7.5283677498919399</v>
      </c>
      <c r="H469" s="52">
        <v>7.57372944934479</v>
      </c>
      <c r="I469" s="52">
        <v>7.7952353334479803</v>
      </c>
      <c r="J469" s="52">
        <v>8.2396141289849592</v>
      </c>
      <c r="K469" s="52">
        <v>8.5692009786887304</v>
      </c>
      <c r="L469" s="52">
        <v>8.4877606398551695</v>
      </c>
      <c r="M469" s="52">
        <v>8.4914582472426101</v>
      </c>
      <c r="N469" s="52">
        <v>9.1165838146112002</v>
      </c>
      <c r="O469" s="52">
        <v>9.1675789515076502</v>
      </c>
      <c r="P469" s="52">
        <v>9.6458326344154806</v>
      </c>
      <c r="Q469" s="52">
        <v>10.1292380126258</v>
      </c>
      <c r="R469" s="52">
        <v>10.4750220138947</v>
      </c>
      <c r="S469" s="52">
        <v>11.5701901664287</v>
      </c>
      <c r="T469" s="120">
        <v>11.3701172047634</v>
      </c>
      <c r="U469" s="120">
        <v>12.086711040341999</v>
      </c>
      <c r="V469" s="120">
        <v>13.2623233536735</v>
      </c>
      <c r="W469" s="120">
        <v>13.6435175357707</v>
      </c>
      <c r="X469" s="120">
        <v>12.989545927747701</v>
      </c>
      <c r="Y469" s="120">
        <v>13.6381612599981</v>
      </c>
      <c r="Z469" s="120">
        <v>13.928892816251301</v>
      </c>
      <c r="AA469" s="120">
        <v>13.6645867095512</v>
      </c>
      <c r="AB469" s="120">
        <v>14.3795991987701</v>
      </c>
    </row>
    <row r="470" spans="1:28" x14ac:dyDescent="0.35">
      <c r="B470" s="100" t="s">
        <v>771</v>
      </c>
      <c r="C470" s="52">
        <v>8.1058526006598104</v>
      </c>
      <c r="D470" s="52">
        <v>8.6088338351343392</v>
      </c>
      <c r="E470" s="52">
        <v>8.8856681430656792</v>
      </c>
      <c r="F470" s="52">
        <v>8.48670452141236</v>
      </c>
      <c r="G470" s="52">
        <v>8.6566513476300706</v>
      </c>
      <c r="H470" s="52">
        <v>8.1801458744155404</v>
      </c>
      <c r="I470" s="52">
        <v>8.1393607160493104</v>
      </c>
      <c r="J470" s="52">
        <v>7.7741007161060498</v>
      </c>
      <c r="K470" s="52">
        <v>8.0338673884609602</v>
      </c>
      <c r="L470" s="52">
        <v>7.4494950653633403</v>
      </c>
      <c r="M470" s="52">
        <v>6.8816242425364802</v>
      </c>
      <c r="N470" s="52">
        <v>6.6755953698073602</v>
      </c>
      <c r="O470" s="52">
        <v>6.6446908504187601</v>
      </c>
      <c r="P470" s="52">
        <v>6.8045404525051003</v>
      </c>
      <c r="Q470" s="52">
        <v>6.8659741652605302</v>
      </c>
      <c r="R470" s="52">
        <v>6.3478301885526998</v>
      </c>
      <c r="S470" s="52">
        <v>6.6707255028838599</v>
      </c>
      <c r="T470" s="120">
        <v>6.5639124548487597</v>
      </c>
      <c r="U470" s="120">
        <v>6.7857234451940602</v>
      </c>
      <c r="V470" s="120">
        <v>6.7335241608574297</v>
      </c>
      <c r="W470" s="120">
        <v>6.4768924125326404</v>
      </c>
      <c r="X470" s="120">
        <v>6.5144519640374297</v>
      </c>
      <c r="Y470" s="120">
        <v>6.7294046665064098</v>
      </c>
      <c r="Z470" s="120">
        <v>6.5674296850989702</v>
      </c>
      <c r="AA470" s="120">
        <v>6.1753962755372598</v>
      </c>
      <c r="AB470" s="120">
        <v>5.759345359268</v>
      </c>
    </row>
    <row r="471" spans="1:28" x14ac:dyDescent="0.35">
      <c r="B471" s="100" t="s">
        <v>42</v>
      </c>
      <c r="C471" s="52">
        <v>11.2635688245674</v>
      </c>
      <c r="D471" s="52">
        <v>11.4131073209045</v>
      </c>
      <c r="E471" s="52">
        <v>11.6791707713564</v>
      </c>
      <c r="F471" s="52">
        <v>11.254699117048901</v>
      </c>
      <c r="G471" s="52">
        <v>11.4483084582399</v>
      </c>
      <c r="H471" s="52">
        <v>11.19820916195</v>
      </c>
      <c r="I471" s="52">
        <v>11.074854916777801</v>
      </c>
      <c r="J471" s="52">
        <v>10.8541229364654</v>
      </c>
      <c r="K471" s="52">
        <v>11.3476494063469</v>
      </c>
      <c r="L471" s="52">
        <v>11.028230712385501</v>
      </c>
      <c r="M471" s="52">
        <v>9.9486175885385499</v>
      </c>
      <c r="N471" s="52">
        <v>10.1924881774312</v>
      </c>
      <c r="O471" s="52">
        <v>9.9428516105530793</v>
      </c>
      <c r="P471" s="52">
        <v>10.0861044298761</v>
      </c>
      <c r="Q471" s="52">
        <v>10.3106840846362</v>
      </c>
      <c r="R471" s="52">
        <v>10.3659999960381</v>
      </c>
      <c r="S471" s="52">
        <v>11.219903543908</v>
      </c>
      <c r="T471" s="120">
        <v>11.1666846464763</v>
      </c>
      <c r="U471" s="120">
        <v>11.0901588928251</v>
      </c>
      <c r="V471" s="120">
        <v>11.4085892773694</v>
      </c>
      <c r="W471" s="120">
        <v>11.786028184078299</v>
      </c>
      <c r="X471" s="120">
        <v>11.294796266475499</v>
      </c>
      <c r="Y471" s="120">
        <v>11.723750051575299</v>
      </c>
      <c r="Z471" s="120">
        <v>11.374915015994301</v>
      </c>
      <c r="AA471" s="120">
        <v>11.094870962465301</v>
      </c>
      <c r="AB471" s="120">
        <v>11.100997079421701</v>
      </c>
    </row>
    <row r="472" spans="1:28" x14ac:dyDescent="0.35">
      <c r="B472" s="100" t="s">
        <v>43</v>
      </c>
      <c r="C472" s="52">
        <v>4.0698320274717101</v>
      </c>
      <c r="D472" s="52">
        <v>4.1072486682881904</v>
      </c>
      <c r="E472" s="52">
        <v>2.9292635411189498</v>
      </c>
      <c r="F472" s="52">
        <v>3.5982276795790198</v>
      </c>
      <c r="G472" s="52">
        <v>3.7724574604963101</v>
      </c>
      <c r="H472" s="52">
        <v>3.86159357219376</v>
      </c>
      <c r="I472" s="52">
        <v>3.2633963321156298</v>
      </c>
      <c r="J472" s="52">
        <v>3.76349985472166</v>
      </c>
      <c r="K472" s="52">
        <v>4.8074190817497202</v>
      </c>
      <c r="L472" s="52">
        <v>5.3039777259811602</v>
      </c>
      <c r="M472" s="52">
        <v>4.0189599127134796</v>
      </c>
      <c r="N472" s="52">
        <v>5.1459557593490599</v>
      </c>
      <c r="O472" s="52">
        <v>6.2675415457919996</v>
      </c>
      <c r="P472" s="52">
        <v>5.8319437137469397</v>
      </c>
      <c r="Q472" s="52">
        <v>5.3604954519341197</v>
      </c>
      <c r="R472" s="52">
        <v>6.5795394741646103</v>
      </c>
      <c r="S472" s="52">
        <v>5.8072466292927496</v>
      </c>
      <c r="T472" s="120">
        <v>5.95438990295205</v>
      </c>
      <c r="U472" s="120">
        <v>5.3124107728245802</v>
      </c>
      <c r="V472" s="120">
        <v>4.2042783031226101</v>
      </c>
      <c r="W472" s="120">
        <v>5.8226933022152298</v>
      </c>
      <c r="X472" s="120">
        <v>5.6553786257008198</v>
      </c>
      <c r="Y472" s="120">
        <v>6.4137496537571197</v>
      </c>
      <c r="Z472" s="120">
        <v>4.5785238798012999</v>
      </c>
      <c r="AA472" s="120">
        <v>4.5226744674851496</v>
      </c>
      <c r="AB472" s="120">
        <v>5.47718032459046</v>
      </c>
    </row>
    <row r="473" spans="1:28" x14ac:dyDescent="0.35">
      <c r="B473" s="100" t="s">
        <v>772</v>
      </c>
      <c r="C473" s="52">
        <v>1.1965403143028599</v>
      </c>
      <c r="D473" s="52">
        <v>1.13590632066554</v>
      </c>
      <c r="E473" s="52">
        <v>1.07227898100834</v>
      </c>
      <c r="F473" s="52">
        <v>1.0211230804797899</v>
      </c>
      <c r="G473" s="52">
        <v>0.99605573232478195</v>
      </c>
      <c r="H473" s="52">
        <v>0.92268604652048303</v>
      </c>
      <c r="I473" s="52">
        <v>0.89270644560799794</v>
      </c>
      <c r="J473" s="52">
        <v>0.86228267785130697</v>
      </c>
      <c r="K473" s="52">
        <v>0.92319804812661799</v>
      </c>
      <c r="L473" s="52">
        <v>0.71719953395037395</v>
      </c>
      <c r="M473" s="52">
        <v>0.74016120959174203</v>
      </c>
      <c r="N473" s="52">
        <v>0.84286912637088995</v>
      </c>
      <c r="O473" s="52">
        <v>0.804550861362194</v>
      </c>
      <c r="P473" s="52">
        <v>0.77911414044447502</v>
      </c>
      <c r="Q473" s="52">
        <v>0.79429128975514396</v>
      </c>
      <c r="R473" s="52">
        <v>0.86726632501552503</v>
      </c>
      <c r="S473" s="52">
        <v>0.90588046519557497</v>
      </c>
      <c r="T473" s="120">
        <v>0.94956915412659504</v>
      </c>
      <c r="U473" s="120">
        <v>0.90227993033750897</v>
      </c>
      <c r="V473" s="120">
        <v>0.75365545488079499</v>
      </c>
      <c r="W473" s="120">
        <v>0.80180352862427495</v>
      </c>
      <c r="X473" s="120">
        <v>0.77943633080143104</v>
      </c>
      <c r="Y473" s="120">
        <v>0.80003267911444798</v>
      </c>
      <c r="Z473" s="120">
        <v>0.77771530494153895</v>
      </c>
      <c r="AA473" s="120">
        <v>0.73890832572109899</v>
      </c>
      <c r="AB473" s="120">
        <v>0.75807945577619895</v>
      </c>
    </row>
    <row r="474" spans="1:28" x14ac:dyDescent="0.35">
      <c r="C474" s="98"/>
      <c r="D474" s="98"/>
      <c r="E474" s="98"/>
      <c r="F474" s="98"/>
      <c r="G474" s="98"/>
      <c r="H474" s="98"/>
      <c r="I474" s="98"/>
      <c r="J474" s="98"/>
      <c r="K474" s="98"/>
      <c r="L474" s="98"/>
      <c r="M474" s="98"/>
      <c r="N474" s="98"/>
      <c r="O474" s="98"/>
      <c r="P474" s="98"/>
      <c r="Q474" s="98"/>
      <c r="R474" s="98"/>
      <c r="S474" s="98"/>
      <c r="T474" s="99"/>
      <c r="U474" s="99"/>
      <c r="V474" s="99"/>
      <c r="W474" s="99"/>
      <c r="X474" s="99"/>
      <c r="Y474" s="99"/>
      <c r="Z474" s="99"/>
      <c r="AA474" s="99"/>
      <c r="AB474" s="99"/>
    </row>
    <row r="475" spans="1:28" x14ac:dyDescent="0.35">
      <c r="B475" s="94" t="s">
        <v>66</v>
      </c>
      <c r="C475" s="98"/>
      <c r="D475" s="98"/>
      <c r="E475" s="98"/>
      <c r="F475" s="98"/>
      <c r="G475" s="98"/>
      <c r="H475" s="98"/>
      <c r="I475" s="98"/>
      <c r="J475" s="98"/>
      <c r="K475" s="98"/>
      <c r="L475" s="98"/>
      <c r="M475" s="98"/>
      <c r="N475" s="98"/>
      <c r="O475" s="98"/>
      <c r="P475" s="98"/>
      <c r="Q475" s="98"/>
      <c r="R475" s="98"/>
      <c r="S475" s="98"/>
      <c r="T475" s="99"/>
      <c r="U475" s="99"/>
      <c r="V475" s="99"/>
      <c r="W475" s="99"/>
      <c r="X475" s="99"/>
      <c r="Y475" s="99"/>
      <c r="Z475" s="99"/>
      <c r="AA475" s="99"/>
      <c r="AB475" s="99"/>
    </row>
    <row r="476" spans="1:28" ht="15.5" x14ac:dyDescent="0.35">
      <c r="A476" s="52"/>
      <c r="B476" s="126" t="s">
        <v>711</v>
      </c>
      <c r="C476" s="52">
        <v>509.94619999999901</v>
      </c>
      <c r="D476" s="52">
        <v>525.60529999999903</v>
      </c>
      <c r="E476" s="52">
        <v>537.38490000000002</v>
      </c>
      <c r="F476" s="52">
        <v>546.29759999999897</v>
      </c>
      <c r="G476" s="52">
        <v>552.54499999999905</v>
      </c>
      <c r="H476" s="52">
        <v>558.71669999999904</v>
      </c>
      <c r="I476" s="52">
        <v>564.70159999999896</v>
      </c>
      <c r="J476" s="52">
        <v>573.10050000000001</v>
      </c>
      <c r="K476" s="52">
        <v>581.90390000000002</v>
      </c>
      <c r="L476" s="52">
        <v>591.52649999999903</v>
      </c>
      <c r="M476" s="52">
        <v>601.11450000000002</v>
      </c>
      <c r="N476" s="52">
        <v>610.23860000000002</v>
      </c>
      <c r="O476" s="52">
        <v>620.83420000000001</v>
      </c>
      <c r="P476" s="52">
        <v>631.1567</v>
      </c>
      <c r="Q476" s="52">
        <v>642.56539999999904</v>
      </c>
      <c r="R476" s="52">
        <v>654.20579999999904</v>
      </c>
      <c r="S476" s="52">
        <v>667.31549999999902</v>
      </c>
      <c r="T476" s="120">
        <v>679.6644</v>
      </c>
      <c r="U476" s="120">
        <v>693.16559999999902</v>
      </c>
      <c r="V476" s="120">
        <v>703.80419999999901</v>
      </c>
      <c r="W476" s="120">
        <v>713.91419999999903</v>
      </c>
      <c r="X476" s="120">
        <v>721.64099999999905</v>
      </c>
      <c r="Y476" s="120">
        <v>732.08269999999902</v>
      </c>
      <c r="Z476" s="120">
        <v>739.03079999999898</v>
      </c>
      <c r="AA476" s="120">
        <v>743.27449999999897</v>
      </c>
      <c r="AB476" s="120">
        <v>751.45929999999896</v>
      </c>
    </row>
    <row r="477" spans="1:28" x14ac:dyDescent="0.35">
      <c r="B477" s="100"/>
      <c r="C477" s="98"/>
      <c r="D477" s="98"/>
      <c r="E477" s="98"/>
      <c r="F477" s="98"/>
      <c r="G477" s="98"/>
      <c r="H477" s="98"/>
      <c r="I477" s="98"/>
      <c r="J477" s="98"/>
      <c r="K477" s="98"/>
      <c r="L477" s="98"/>
      <c r="M477" s="98"/>
      <c r="N477" s="98"/>
      <c r="O477" s="98"/>
      <c r="P477" s="98"/>
      <c r="Q477" s="98"/>
      <c r="R477" s="98"/>
      <c r="S477" s="98"/>
      <c r="T477" s="99"/>
      <c r="U477" s="99"/>
      <c r="V477" s="99"/>
      <c r="W477" s="99"/>
      <c r="X477" s="99"/>
      <c r="Y477" s="99"/>
      <c r="Z477" s="99"/>
      <c r="AA477" s="99"/>
      <c r="AB477" s="99"/>
    </row>
    <row r="478" spans="1:28" ht="15.5" x14ac:dyDescent="0.35">
      <c r="A478" s="87"/>
      <c r="B478" s="94" t="s">
        <v>773</v>
      </c>
      <c r="C478" s="114">
        <v>1.4445498564358299</v>
      </c>
      <c r="D478" s="114">
        <v>1.4406851110519601</v>
      </c>
      <c r="E478" s="114">
        <v>1.44539243659432</v>
      </c>
      <c r="F478" s="114">
        <v>1.47837427804918</v>
      </c>
      <c r="G478" s="114">
        <v>1.4457925417839199</v>
      </c>
      <c r="H478" s="114">
        <v>1.49025303879407</v>
      </c>
      <c r="I478" s="114">
        <v>1.46940764113294</v>
      </c>
      <c r="J478" s="114">
        <v>1.49387024090888</v>
      </c>
      <c r="K478" s="114">
        <v>1.37975149333077</v>
      </c>
      <c r="L478" s="114">
        <v>1.4251050189636401</v>
      </c>
      <c r="M478" s="114">
        <v>1.5387958067888901</v>
      </c>
      <c r="N478" s="114">
        <v>1.4846367978033499</v>
      </c>
      <c r="O478" s="114">
        <v>1.5508983638465701</v>
      </c>
      <c r="P478" s="114">
        <v>1.57452082026539</v>
      </c>
      <c r="Q478" s="114">
        <v>1.51499572494877</v>
      </c>
      <c r="R478" s="114">
        <v>1.4420533018814501</v>
      </c>
      <c r="S478" s="114">
        <v>1.33265204539681</v>
      </c>
      <c r="T478" s="115">
        <v>1.37550028661204</v>
      </c>
      <c r="U478" s="115">
        <v>1.3577604673399799</v>
      </c>
      <c r="V478" s="115">
        <v>1.33034432587927</v>
      </c>
      <c r="W478" s="115">
        <v>1.2932483567352999</v>
      </c>
      <c r="X478" s="115">
        <v>1.3432458105999101</v>
      </c>
      <c r="Y478" s="115">
        <v>1.27712034173186</v>
      </c>
      <c r="Z478" s="115">
        <v>1.3097534162204001</v>
      </c>
      <c r="AA478" s="115">
        <v>1.3759063559983999</v>
      </c>
      <c r="AB478" s="115">
        <v>1.33300803563003</v>
      </c>
    </row>
    <row r="479" spans="1:28" x14ac:dyDescent="0.35">
      <c r="A479" s="87"/>
      <c r="B479" s="94"/>
      <c r="C479" s="114"/>
      <c r="D479" s="114"/>
      <c r="E479" s="114"/>
      <c r="F479" s="114"/>
      <c r="G479" s="114"/>
      <c r="H479" s="114"/>
      <c r="I479" s="114"/>
      <c r="J479" s="114"/>
      <c r="K479" s="114"/>
      <c r="L479" s="114"/>
      <c r="M479" s="114"/>
      <c r="N479" s="114"/>
      <c r="O479" s="114"/>
      <c r="P479" s="114"/>
      <c r="Q479" s="114"/>
      <c r="R479" s="114"/>
      <c r="S479" s="114"/>
      <c r="T479" s="115"/>
      <c r="U479" s="115"/>
      <c r="V479" s="115"/>
      <c r="W479" s="115"/>
      <c r="X479" s="115"/>
      <c r="Y479" s="115"/>
      <c r="Z479" s="115"/>
      <c r="AA479" s="115"/>
      <c r="AB479" s="115"/>
    </row>
    <row r="480" spans="1:28" x14ac:dyDescent="0.35">
      <c r="B480" s="107"/>
      <c r="C480" s="98"/>
      <c r="D480" s="98"/>
      <c r="E480" s="98"/>
      <c r="F480" s="98"/>
      <c r="G480" s="98"/>
      <c r="H480" s="98"/>
      <c r="I480" s="98"/>
      <c r="J480" s="98"/>
      <c r="K480" s="98"/>
      <c r="L480" s="98"/>
      <c r="M480" s="98"/>
      <c r="N480" s="98"/>
      <c r="O480" s="98"/>
      <c r="P480" s="98"/>
      <c r="Q480" s="98"/>
      <c r="R480" s="98"/>
      <c r="S480" s="98"/>
      <c r="T480" s="99"/>
      <c r="U480" s="99"/>
      <c r="V480" s="99"/>
      <c r="W480" s="99"/>
      <c r="X480" s="99"/>
      <c r="Y480" s="99"/>
      <c r="Z480" s="99"/>
      <c r="AA480" s="99"/>
      <c r="AB480" s="99"/>
    </row>
    <row r="481" spans="1:28" ht="28" x14ac:dyDescent="0.4">
      <c r="A481" s="87"/>
      <c r="B481" s="106" t="s">
        <v>758</v>
      </c>
      <c r="C481" s="96">
        <v>40.959208104274801</v>
      </c>
      <c r="D481" s="96">
        <v>41.431143727376998</v>
      </c>
      <c r="E481" s="96">
        <v>43.030665299954798</v>
      </c>
      <c r="F481" s="96">
        <v>42.704673317646701</v>
      </c>
      <c r="G481" s="96">
        <v>41.665941506450103</v>
      </c>
      <c r="H481" s="96">
        <v>44.186998067884403</v>
      </c>
      <c r="I481" s="96">
        <v>43.331204807555203</v>
      </c>
      <c r="J481" s="96">
        <v>46.305967592646901</v>
      </c>
      <c r="K481" s="96">
        <v>45.495028575016001</v>
      </c>
      <c r="L481" s="96">
        <v>46.002275634388297</v>
      </c>
      <c r="M481" s="96">
        <v>51.0622657514823</v>
      </c>
      <c r="N481" s="96">
        <v>51.498894515227803</v>
      </c>
      <c r="O481" s="96">
        <v>54.161558351783</v>
      </c>
      <c r="P481" s="96">
        <v>56.947507190497603</v>
      </c>
      <c r="Q481" s="96">
        <v>54.439354769719998</v>
      </c>
      <c r="R481" s="96">
        <v>51.320739002358899</v>
      </c>
      <c r="S481" s="96">
        <v>47.804317105273903</v>
      </c>
      <c r="T481" s="96">
        <v>50.298304906276002</v>
      </c>
      <c r="U481" s="96">
        <v>49.117342050820902</v>
      </c>
      <c r="V481" s="96">
        <v>46.903613534675898</v>
      </c>
      <c r="W481" s="96">
        <v>46.8525912470569</v>
      </c>
      <c r="X481" s="96">
        <v>46.809479289236002</v>
      </c>
      <c r="Y481" s="96">
        <v>43.899765210644503</v>
      </c>
      <c r="Z481" s="96">
        <v>45.379205031384998</v>
      </c>
      <c r="AA481" s="96">
        <v>46.676270165265102</v>
      </c>
      <c r="AB481" s="96">
        <v>45.170987156315903</v>
      </c>
    </row>
    <row r="482" spans="1:28" x14ac:dyDescent="0.35">
      <c r="B482" s="127" t="s">
        <v>774</v>
      </c>
      <c r="C482" s="98"/>
      <c r="D482" s="98"/>
      <c r="E482" s="98"/>
      <c r="F482" s="98"/>
      <c r="G482" s="98"/>
      <c r="H482" s="98"/>
      <c r="I482" s="98"/>
      <c r="J482" s="98"/>
      <c r="K482" s="98"/>
      <c r="L482" s="98"/>
      <c r="M482" s="98"/>
      <c r="N482" s="98"/>
      <c r="O482" s="98"/>
      <c r="P482" s="98"/>
      <c r="Q482" s="98"/>
      <c r="R482" s="98"/>
      <c r="S482" s="98"/>
      <c r="T482" s="99"/>
      <c r="U482" s="99"/>
      <c r="V482" s="99"/>
      <c r="W482" s="99"/>
      <c r="X482" s="99"/>
      <c r="Y482" s="99"/>
      <c r="Z482" s="99"/>
      <c r="AA482" s="99"/>
      <c r="AB482" s="99"/>
    </row>
    <row r="483" spans="1:28" x14ac:dyDescent="0.35">
      <c r="B483" s="100" t="s">
        <v>38</v>
      </c>
      <c r="C483" s="98">
        <v>24.4027400416219</v>
      </c>
      <c r="D483" s="98">
        <v>24.549541177467201</v>
      </c>
      <c r="E483" s="98">
        <v>25.2762832078012</v>
      </c>
      <c r="F483" s="98">
        <v>26.300281517905301</v>
      </c>
      <c r="G483" s="98">
        <v>25.470512260226101</v>
      </c>
      <c r="H483" s="98">
        <v>27.340483814948101</v>
      </c>
      <c r="I483" s="98">
        <v>27.467812951280099</v>
      </c>
      <c r="J483" s="98">
        <v>27.7174204868179</v>
      </c>
      <c r="K483" s="98">
        <v>25.151362359190198</v>
      </c>
      <c r="L483" s="98">
        <v>26.7117091520544</v>
      </c>
      <c r="M483" s="98">
        <v>30.920384684243299</v>
      </c>
      <c r="N483" s="98">
        <v>29.513376923661099</v>
      </c>
      <c r="O483" s="98">
        <v>31.172011885473498</v>
      </c>
      <c r="P483" s="98">
        <v>32.077787860788803</v>
      </c>
      <c r="Q483" s="98">
        <v>30.858328989484999</v>
      </c>
      <c r="R483" s="98">
        <v>28.810770977731298</v>
      </c>
      <c r="S483" s="98">
        <v>26.097095534183701</v>
      </c>
      <c r="T483" s="99">
        <v>27.515160481263798</v>
      </c>
      <c r="U483" s="99">
        <v>27.211113277080798</v>
      </c>
      <c r="V483" s="99">
        <v>26.582923320147199</v>
      </c>
      <c r="W483" s="99">
        <v>25.255799927443501</v>
      </c>
      <c r="X483" s="99">
        <v>27.0209102836616</v>
      </c>
      <c r="Y483" s="99">
        <v>24.9564572144963</v>
      </c>
      <c r="Z483" s="99">
        <v>26.665413663711799</v>
      </c>
      <c r="AA483" s="99">
        <v>28.581447643579299</v>
      </c>
      <c r="AB483" s="99">
        <v>27.121709746641301</v>
      </c>
    </row>
    <row r="484" spans="1:28" x14ac:dyDescent="0.35">
      <c r="B484" s="100" t="s">
        <v>39</v>
      </c>
      <c r="C484" s="98">
        <v>3.1715488089722101</v>
      </c>
      <c r="D484" s="98">
        <v>3.3476162781878198</v>
      </c>
      <c r="E484" s="98">
        <v>3.37344341657248</v>
      </c>
      <c r="F484" s="98">
        <v>3.3564324054050498</v>
      </c>
      <c r="G484" s="98">
        <v>3.31688473133529</v>
      </c>
      <c r="H484" s="98">
        <v>3.34175134338048</v>
      </c>
      <c r="I484" s="98">
        <v>3.1353382591066099</v>
      </c>
      <c r="J484" s="98">
        <v>3.9041058853917701</v>
      </c>
      <c r="K484" s="98">
        <v>3.7596328632178602</v>
      </c>
      <c r="L484" s="98">
        <v>3.6830047564422501</v>
      </c>
      <c r="M484" s="98">
        <v>4.0696988207122198</v>
      </c>
      <c r="N484" s="98">
        <v>4.00704122597568</v>
      </c>
      <c r="O484" s="98">
        <v>3.8580113398981402</v>
      </c>
      <c r="P484" s="98">
        <v>4.1436317914801499</v>
      </c>
      <c r="Q484" s="98">
        <v>4.2085384565405803</v>
      </c>
      <c r="R484" s="98">
        <v>4.0863329637446899</v>
      </c>
      <c r="S484" s="98">
        <v>4.0441918592998798</v>
      </c>
      <c r="T484" s="99">
        <v>4.2509075371121403</v>
      </c>
      <c r="U484" s="99">
        <v>4.1598253022336404</v>
      </c>
      <c r="V484" s="99">
        <v>4.0276681648871602</v>
      </c>
      <c r="W484" s="99">
        <v>4.01994121776064</v>
      </c>
      <c r="X484" s="99">
        <v>4.1338832482547501</v>
      </c>
      <c r="Y484" s="99">
        <v>4.0562824069385304</v>
      </c>
      <c r="Z484" s="99">
        <v>4.0201190473109598</v>
      </c>
      <c r="AA484" s="99">
        <v>4.0214269525090502</v>
      </c>
      <c r="AB484" s="99">
        <v>3.9664157642910101</v>
      </c>
    </row>
    <row r="485" spans="1:28" x14ac:dyDescent="0.35">
      <c r="B485" s="100" t="s">
        <v>770</v>
      </c>
      <c r="C485" s="98">
        <v>3.06022135646475</v>
      </c>
      <c r="D485" s="98">
        <v>3.02755508155589</v>
      </c>
      <c r="E485" s="98">
        <v>3.46117973494556</v>
      </c>
      <c r="F485" s="98">
        <v>3.0787257508330699</v>
      </c>
      <c r="G485" s="98">
        <v>3.0210719996189499</v>
      </c>
      <c r="H485" s="98">
        <v>3.2480374479453298</v>
      </c>
      <c r="I485" s="98">
        <v>3.2129511255944698</v>
      </c>
      <c r="J485" s="98">
        <v>3.8557103634008598</v>
      </c>
      <c r="K485" s="98">
        <v>4.2106954444796703</v>
      </c>
      <c r="L485" s="98">
        <v>4.02570975650824</v>
      </c>
      <c r="M485" s="98">
        <v>4.5410185493243898</v>
      </c>
      <c r="N485" s="98">
        <v>5.1043648746108197</v>
      </c>
      <c r="O485" s="98">
        <v>5.3363720446122596</v>
      </c>
      <c r="P485" s="98">
        <v>6.0124408676391701</v>
      </c>
      <c r="Q485" s="98">
        <v>5.8619576321915297</v>
      </c>
      <c r="R485" s="98">
        <v>5.5849983457144603</v>
      </c>
      <c r="S485" s="98">
        <v>5.6693295935720398</v>
      </c>
      <c r="T485" s="99">
        <v>5.8743261040569301</v>
      </c>
      <c r="U485" s="99">
        <v>5.9658869613977101</v>
      </c>
      <c r="V485" s="99">
        <v>6.0001177208578502</v>
      </c>
      <c r="W485" s="99">
        <v>6.27430349182639</v>
      </c>
      <c r="X485" s="99">
        <v>5.5431866984517804</v>
      </c>
      <c r="Y485" s="99">
        <v>5.2673662439388202</v>
      </c>
      <c r="Z485" s="99">
        <v>5.5955201142977096</v>
      </c>
      <c r="AA485" s="99">
        <v>5.4290086132619102</v>
      </c>
      <c r="AB485" s="99">
        <v>5.5223970468839703</v>
      </c>
    </row>
    <row r="486" spans="1:28" x14ac:dyDescent="0.35">
      <c r="B486" s="100" t="s">
        <v>771</v>
      </c>
      <c r="C486" s="98">
        <v>3.3991685667797902</v>
      </c>
      <c r="D486" s="98">
        <v>3.5816783154734599</v>
      </c>
      <c r="E486" s="98">
        <v>3.9520308031385398</v>
      </c>
      <c r="F486" s="98">
        <v>3.4730426039793598</v>
      </c>
      <c r="G486" s="98">
        <v>3.4304449174799498</v>
      </c>
      <c r="H486" s="98">
        <v>3.4726047197171801</v>
      </c>
      <c r="I486" s="98">
        <v>3.31319115307087</v>
      </c>
      <c r="J486" s="98">
        <v>3.6223938112240899</v>
      </c>
      <c r="K486" s="98">
        <v>3.9657907494955502</v>
      </c>
      <c r="L486" s="98">
        <v>3.5259142771802501</v>
      </c>
      <c r="M486" s="98">
        <v>3.6802840476055598</v>
      </c>
      <c r="N486" s="98">
        <v>3.7688091947076399</v>
      </c>
      <c r="O486" s="98">
        <v>3.88435343304675</v>
      </c>
      <c r="P486" s="98">
        <v>4.2733490142198303</v>
      </c>
      <c r="Q486" s="98">
        <v>3.98485951668418</v>
      </c>
      <c r="R486" s="98">
        <v>3.3791628104537899</v>
      </c>
      <c r="S486" s="98">
        <v>3.2557386208848502</v>
      </c>
      <c r="T486" s="99">
        <v>3.3769120895947502</v>
      </c>
      <c r="U486" s="99">
        <v>3.3197527324482201</v>
      </c>
      <c r="V486" s="99">
        <v>2.9982640093351098</v>
      </c>
      <c r="W486" s="99">
        <v>2.9407379232101398</v>
      </c>
      <c r="X486" s="99">
        <v>2.7093522811450601</v>
      </c>
      <c r="Y486" s="99">
        <v>2.51415889742721</v>
      </c>
      <c r="Z486" s="99">
        <v>2.5578780780338</v>
      </c>
      <c r="AA486" s="99">
        <v>2.3598878889080401</v>
      </c>
      <c r="AB486" s="99">
        <v>2.1243857523982701</v>
      </c>
    </row>
    <row r="487" spans="1:28" x14ac:dyDescent="0.35">
      <c r="B487" s="100" t="s">
        <v>42</v>
      </c>
      <c r="C487" s="98">
        <v>4.7233487930824003</v>
      </c>
      <c r="D487" s="98">
        <v>4.7483875036156196</v>
      </c>
      <c r="E487" s="98">
        <v>5.1944819343198398</v>
      </c>
      <c r="F487" s="98">
        <v>4.6057983319507603</v>
      </c>
      <c r="G487" s="98">
        <v>4.5367186441052301</v>
      </c>
      <c r="H487" s="98">
        <v>4.7538215803451598</v>
      </c>
      <c r="I487" s="98">
        <v>4.5081072840843204</v>
      </c>
      <c r="J487" s="98">
        <v>5.0575506013011404</v>
      </c>
      <c r="K487" s="98">
        <v>5.6015864923095702</v>
      </c>
      <c r="L487" s="98">
        <v>5.2197626523216201</v>
      </c>
      <c r="M487" s="98">
        <v>5.3205082574126603</v>
      </c>
      <c r="N487" s="98">
        <v>5.7543246754873802</v>
      </c>
      <c r="O487" s="98">
        <v>5.8123922778577803</v>
      </c>
      <c r="P487" s="98">
        <v>6.3342182655202803</v>
      </c>
      <c r="Q487" s="98">
        <v>5.9840929501411697</v>
      </c>
      <c r="R487" s="98">
        <v>5.5181693018418301</v>
      </c>
      <c r="S487" s="98">
        <v>5.47602704903868</v>
      </c>
      <c r="T487" s="99">
        <v>5.74488350397215</v>
      </c>
      <c r="U487" s="99">
        <v>5.4255947188381901</v>
      </c>
      <c r="V487" s="99">
        <v>5.0799494901147799</v>
      </c>
      <c r="W487" s="99">
        <v>5.3512730855119699</v>
      </c>
      <c r="X487" s="99">
        <v>4.6974913927646202</v>
      </c>
      <c r="Y487" s="99">
        <v>4.3800859012217899</v>
      </c>
      <c r="Z487" s="99">
        <v>4.4302942176793003</v>
      </c>
      <c r="AA487" s="99">
        <v>4.2398334366067303</v>
      </c>
      <c r="AB487" s="99">
        <v>4.0947014915486397</v>
      </c>
    </row>
    <row r="488" spans="1:28" x14ac:dyDescent="0.35">
      <c r="B488" s="100" t="s">
        <v>43</v>
      </c>
      <c r="C488" s="98">
        <v>1.7004144153135301</v>
      </c>
      <c r="D488" s="98">
        <v>1.7037751091377999</v>
      </c>
      <c r="E488" s="98">
        <v>1.2963344510980399</v>
      </c>
      <c r="F488" s="98">
        <v>1.47251507869323</v>
      </c>
      <c r="G488" s="98">
        <v>1.49559346991772</v>
      </c>
      <c r="H488" s="98">
        <v>1.6386039559668499</v>
      </c>
      <c r="I488" s="98">
        <v>1.3304208153846999</v>
      </c>
      <c r="J488" s="98">
        <v>1.7470001093659</v>
      </c>
      <c r="K488" s="98">
        <v>2.3502386457590698</v>
      </c>
      <c r="L488" s="98">
        <v>2.4967179284727199</v>
      </c>
      <c r="M488" s="98">
        <v>2.1345341019875099</v>
      </c>
      <c r="N488" s="98">
        <v>2.8751229984739699</v>
      </c>
      <c r="O488" s="98">
        <v>3.6280930216140401</v>
      </c>
      <c r="P488" s="98">
        <v>3.6167845343822398</v>
      </c>
      <c r="Q488" s="98">
        <v>3.0805881313868602</v>
      </c>
      <c r="R488" s="98">
        <v>3.47962966431884</v>
      </c>
      <c r="S488" s="98">
        <v>2.81980712418778</v>
      </c>
      <c r="T488" s="99">
        <v>3.0475938124342501</v>
      </c>
      <c r="U488" s="99">
        <v>2.59375020520066</v>
      </c>
      <c r="V488" s="99">
        <v>1.8791075638954799</v>
      </c>
      <c r="W488" s="99">
        <v>2.6464884791031298</v>
      </c>
      <c r="X488" s="99">
        <v>2.3804888069372199</v>
      </c>
      <c r="Y488" s="99">
        <v>2.4265159994086498</v>
      </c>
      <c r="Z488" s="99">
        <v>1.8070758786607199</v>
      </c>
      <c r="AA488" s="99">
        <v>1.7622965756740201</v>
      </c>
      <c r="AB488" s="99">
        <v>2.0617530058503899</v>
      </c>
    </row>
    <row r="489" spans="1:28" x14ac:dyDescent="0.35">
      <c r="B489" s="100" t="s">
        <v>772</v>
      </c>
      <c r="C489" s="98">
        <v>0.50176612204027005</v>
      </c>
      <c r="D489" s="98">
        <v>0.47259026193918002</v>
      </c>
      <c r="E489" s="98">
        <v>0.47691175207911002</v>
      </c>
      <c r="F489" s="98">
        <v>0.41787762888000002</v>
      </c>
      <c r="G489" s="98">
        <v>0.39471548376679999</v>
      </c>
      <c r="H489" s="98">
        <v>0.3916952055813</v>
      </c>
      <c r="I489" s="98">
        <v>0.36338321903410797</v>
      </c>
      <c r="J489" s="98">
        <v>0.40178633514524997</v>
      </c>
      <c r="K489" s="98">
        <v>0.45572202056402999</v>
      </c>
      <c r="L489" s="98">
        <v>0.33945711140884</v>
      </c>
      <c r="M489" s="98">
        <v>0.39583729019660802</v>
      </c>
      <c r="N489" s="98">
        <v>0.47585462231115899</v>
      </c>
      <c r="O489" s="98">
        <v>0.47032434928045003</v>
      </c>
      <c r="P489" s="98">
        <v>0.48929485646711002</v>
      </c>
      <c r="Q489" s="98">
        <v>0.4609890932906</v>
      </c>
      <c r="R489" s="98">
        <v>0.46167493855401598</v>
      </c>
      <c r="S489" s="98">
        <v>0.44212732410700201</v>
      </c>
      <c r="T489" s="99">
        <v>0.48852137784190502</v>
      </c>
      <c r="U489" s="99">
        <v>0.44141885362165401</v>
      </c>
      <c r="V489" s="99">
        <v>0.33558326543829198</v>
      </c>
      <c r="W489" s="99">
        <v>0.36404712220117202</v>
      </c>
      <c r="X489" s="99">
        <v>0.32416657802100002</v>
      </c>
      <c r="Y489" s="99">
        <v>0.29889854721314402</v>
      </c>
      <c r="Z489" s="99">
        <v>0.30290403169065</v>
      </c>
      <c r="AA489" s="99">
        <v>0.28236905472610102</v>
      </c>
      <c r="AB489" s="99">
        <v>0.27962434870227698</v>
      </c>
    </row>
    <row r="490" spans="1:28" x14ac:dyDescent="0.35">
      <c r="C490" s="98"/>
      <c r="D490" s="98"/>
      <c r="E490" s="98"/>
      <c r="F490" s="98"/>
      <c r="G490" s="98"/>
      <c r="H490" s="98"/>
      <c r="I490" s="98"/>
      <c r="J490" s="98"/>
      <c r="K490" s="98"/>
      <c r="L490" s="98"/>
      <c r="M490" s="98"/>
      <c r="N490" s="98"/>
      <c r="O490" s="98"/>
      <c r="P490" s="98"/>
      <c r="Q490" s="98"/>
      <c r="R490" s="98"/>
      <c r="S490" s="98"/>
      <c r="T490" s="99"/>
      <c r="U490" s="99"/>
      <c r="V490" s="99"/>
      <c r="W490" s="99"/>
      <c r="X490" s="99"/>
      <c r="Y490" s="99"/>
      <c r="Z490" s="99"/>
      <c r="AA490" s="99"/>
      <c r="AB490" s="99"/>
    </row>
    <row r="491" spans="1:28" x14ac:dyDescent="0.35">
      <c r="B491" s="97" t="s">
        <v>709</v>
      </c>
      <c r="C491" s="98"/>
      <c r="D491" s="98"/>
      <c r="E491" s="98"/>
      <c r="F491" s="98"/>
      <c r="G491" s="98"/>
      <c r="H491" s="98"/>
      <c r="I491" s="98"/>
      <c r="J491" s="98"/>
      <c r="K491" s="98"/>
      <c r="L491" s="98"/>
      <c r="M491" s="98"/>
      <c r="N491" s="98"/>
      <c r="O491" s="98"/>
      <c r="P491" s="98"/>
      <c r="Q491" s="98"/>
      <c r="R491" s="98"/>
      <c r="S491" s="98"/>
      <c r="T491" s="99"/>
      <c r="U491" s="99"/>
      <c r="V491" s="99"/>
      <c r="W491" s="99"/>
      <c r="X491" s="99"/>
      <c r="Y491" s="99"/>
      <c r="Z491" s="99"/>
      <c r="AA491" s="99"/>
      <c r="AB491" s="99"/>
    </row>
    <row r="492" spans="1:28" x14ac:dyDescent="0.35">
      <c r="B492" s="100" t="s">
        <v>38</v>
      </c>
      <c r="C492" s="98">
        <v>59.578153902528697</v>
      </c>
      <c r="D492" s="98">
        <v>59.253834118137704</v>
      </c>
      <c r="E492" s="98">
        <v>58.7401636289081</v>
      </c>
      <c r="F492" s="98">
        <v>61.586424797768601</v>
      </c>
      <c r="G492" s="98">
        <v>61.130293326704603</v>
      </c>
      <c r="H492" s="98">
        <v>61.874499310735999</v>
      </c>
      <c r="I492" s="98">
        <v>63.3903743809377</v>
      </c>
      <c r="J492" s="98">
        <v>59.857124098232298</v>
      </c>
      <c r="K492" s="98">
        <v>55.283759889761498</v>
      </c>
      <c r="L492" s="98">
        <v>58.066060393078601</v>
      </c>
      <c r="M492" s="98">
        <v>60.554274725550599</v>
      </c>
      <c r="N492" s="98">
        <v>57.308758181079497</v>
      </c>
      <c r="O492" s="98">
        <v>57.553757377158902</v>
      </c>
      <c r="P492" s="98">
        <v>56.328695395715897</v>
      </c>
      <c r="Q492" s="98">
        <v>56.683862474154303</v>
      </c>
      <c r="R492" s="98">
        <v>56.138651815608199</v>
      </c>
      <c r="S492" s="98">
        <v>54.591503685144303</v>
      </c>
      <c r="T492" s="99">
        <v>54.703951818127003</v>
      </c>
      <c r="U492" s="99">
        <v>55.400215363701697</v>
      </c>
      <c r="V492" s="99">
        <v>56.675640354435401</v>
      </c>
      <c r="W492" s="99">
        <v>53.904809222328602</v>
      </c>
      <c r="X492" s="99">
        <v>57.725295589594602</v>
      </c>
      <c r="Y492" s="99">
        <v>56.848725943630001</v>
      </c>
      <c r="Z492" s="99">
        <v>58.7613062971676</v>
      </c>
      <c r="AA492" s="99">
        <v>61.233358069061303</v>
      </c>
      <c r="AB492" s="99">
        <v>60.042322415460198</v>
      </c>
    </row>
    <row r="493" spans="1:28" x14ac:dyDescent="0.35">
      <c r="B493" s="100" t="s">
        <v>39</v>
      </c>
      <c r="C493" s="98">
        <v>7.7431887865068401</v>
      </c>
      <c r="D493" s="98">
        <v>8.0799514013313996</v>
      </c>
      <c r="E493" s="98">
        <v>7.8396264455990696</v>
      </c>
      <c r="F493" s="98">
        <v>7.8596372355764599</v>
      </c>
      <c r="G493" s="98">
        <v>7.9606619013320996</v>
      </c>
      <c r="H493" s="98">
        <v>7.5627480695713896</v>
      </c>
      <c r="I493" s="98">
        <v>7.2357514014009796</v>
      </c>
      <c r="J493" s="98">
        <v>8.43110745408916</v>
      </c>
      <c r="K493" s="98">
        <v>8.2638322932771899</v>
      </c>
      <c r="L493" s="98">
        <v>8.0061360131694599</v>
      </c>
      <c r="M493" s="98">
        <v>7.9700709727987</v>
      </c>
      <c r="N493" s="98">
        <v>7.7808295958485703</v>
      </c>
      <c r="O493" s="98">
        <v>7.1231542394701703</v>
      </c>
      <c r="P493" s="98">
        <v>7.2762303319425401</v>
      </c>
      <c r="Q493" s="98">
        <v>7.7306912882101804</v>
      </c>
      <c r="R493" s="98">
        <v>7.9623424042215296</v>
      </c>
      <c r="S493" s="98">
        <v>8.4598883619523697</v>
      </c>
      <c r="T493" s="99">
        <v>8.4513932328994503</v>
      </c>
      <c r="U493" s="99">
        <v>8.4691579970461905</v>
      </c>
      <c r="V493" s="99">
        <v>8.5871169860068299</v>
      </c>
      <c r="W493" s="99">
        <v>8.5799762846908703</v>
      </c>
      <c r="X493" s="99">
        <v>8.8312950945501107</v>
      </c>
      <c r="Y493" s="99">
        <v>9.2398726678269103</v>
      </c>
      <c r="Z493" s="99">
        <v>8.8589455115632294</v>
      </c>
      <c r="AA493" s="99">
        <v>8.6155704778263402</v>
      </c>
      <c r="AB493" s="99">
        <v>8.7808923691773195</v>
      </c>
    </row>
    <row r="494" spans="1:28" x14ac:dyDescent="0.35">
      <c r="B494" s="100" t="s">
        <v>770</v>
      </c>
      <c r="C494" s="98">
        <v>7.4713879933273297</v>
      </c>
      <c r="D494" s="98">
        <v>7.3074378575635004</v>
      </c>
      <c r="E494" s="98">
        <v>8.0435189900472892</v>
      </c>
      <c r="F494" s="98">
        <v>7.2093415349014096</v>
      </c>
      <c r="G494" s="98">
        <v>7.2506989891282601</v>
      </c>
      <c r="H494" s="98">
        <v>7.3506632945631996</v>
      </c>
      <c r="I494" s="98">
        <v>7.4148668144908196</v>
      </c>
      <c r="J494" s="98">
        <v>8.3265949592490998</v>
      </c>
      <c r="K494" s="98">
        <v>9.2552869541266798</v>
      </c>
      <c r="L494" s="98">
        <v>8.7511100287805803</v>
      </c>
      <c r="M494" s="98">
        <v>8.8931003794961097</v>
      </c>
      <c r="N494" s="98">
        <v>9.9116008657263492</v>
      </c>
      <c r="O494" s="98">
        <v>9.8526929560485801</v>
      </c>
      <c r="P494" s="98">
        <v>10.5578648904273</v>
      </c>
      <c r="Q494" s="98">
        <v>10.7678675784968</v>
      </c>
      <c r="R494" s="98">
        <v>10.8825368735585</v>
      </c>
      <c r="S494" s="98">
        <v>11.8594510639847</v>
      </c>
      <c r="T494" s="99">
        <v>11.6789743014261</v>
      </c>
      <c r="U494" s="99">
        <v>12.146192591661199</v>
      </c>
      <c r="V494" s="99">
        <v>12.792442348651701</v>
      </c>
      <c r="W494" s="99">
        <v>13.3915826741397</v>
      </c>
      <c r="X494" s="99">
        <v>11.8420174345465</v>
      </c>
      <c r="Y494" s="99">
        <v>11.998620536270201</v>
      </c>
      <c r="Z494" s="99">
        <v>12.3305820593986</v>
      </c>
      <c r="AA494" s="99">
        <v>11.6311963103298</v>
      </c>
      <c r="AB494" s="99">
        <v>12.225539875348501</v>
      </c>
    </row>
    <row r="495" spans="1:28" x14ac:dyDescent="0.35">
      <c r="B495" s="100" t="s">
        <v>771</v>
      </c>
      <c r="C495" s="98">
        <v>8.2989118298530506</v>
      </c>
      <c r="D495" s="98">
        <v>8.6448936554622495</v>
      </c>
      <c r="E495" s="98">
        <v>9.1842196154533706</v>
      </c>
      <c r="F495" s="98">
        <v>8.1326991501517991</v>
      </c>
      <c r="G495" s="98">
        <v>8.2332110914831897</v>
      </c>
      <c r="H495" s="98">
        <v>7.8588835439380098</v>
      </c>
      <c r="I495" s="98">
        <v>7.6462013179314603</v>
      </c>
      <c r="J495" s="98">
        <v>7.8227364625878204</v>
      </c>
      <c r="K495" s="98">
        <v>8.7169760602665001</v>
      </c>
      <c r="L495" s="98">
        <v>7.6646518646231998</v>
      </c>
      <c r="M495" s="98">
        <v>7.20744368359472</v>
      </c>
      <c r="N495" s="98">
        <v>7.3182331974004402</v>
      </c>
      <c r="O495" s="98">
        <v>7.1717903827981004</v>
      </c>
      <c r="P495" s="98">
        <v>7.5040141791015698</v>
      </c>
      <c r="Q495" s="98">
        <v>7.3198140087079402</v>
      </c>
      <c r="R495" s="98">
        <v>6.5844001394805796</v>
      </c>
      <c r="S495" s="98">
        <v>6.8105535609160901</v>
      </c>
      <c r="T495" s="99">
        <v>6.7137691735082496</v>
      </c>
      <c r="U495" s="99">
        <v>6.75881998869834</v>
      </c>
      <c r="V495" s="99">
        <v>6.3923944945488902</v>
      </c>
      <c r="W495" s="99">
        <v>6.2765747740683597</v>
      </c>
      <c r="X495" s="99">
        <v>5.7880419143395203</v>
      </c>
      <c r="Y495" s="99">
        <v>5.7270440635923698</v>
      </c>
      <c r="Z495" s="99">
        <v>5.6366744993984002</v>
      </c>
      <c r="AA495" s="99">
        <v>5.0558621769744301</v>
      </c>
      <c r="AB495" s="99">
        <v>4.70298721842574</v>
      </c>
    </row>
    <row r="496" spans="1:28" x14ac:dyDescent="0.35">
      <c r="B496" s="100" t="s">
        <v>42</v>
      </c>
      <c r="C496" s="98">
        <v>11.5318362138681</v>
      </c>
      <c r="D496" s="98">
        <v>11.460913400944699</v>
      </c>
      <c r="E496" s="98">
        <v>12.0715817385358</v>
      </c>
      <c r="F496" s="98">
        <v>10.7852325615321</v>
      </c>
      <c r="G496" s="98">
        <v>10.8883142443881</v>
      </c>
      <c r="H496" s="98">
        <v>10.7584171548424</v>
      </c>
      <c r="I496" s="98">
        <v>10.403835536320599</v>
      </c>
      <c r="J496" s="98">
        <v>10.922027687213699</v>
      </c>
      <c r="K496" s="98">
        <v>12.3125243960957</v>
      </c>
      <c r="L496" s="98">
        <v>11.346748786531</v>
      </c>
      <c r="M496" s="98">
        <v>10.4196478145081</v>
      </c>
      <c r="N496" s="98">
        <v>11.173685823073001</v>
      </c>
      <c r="O496" s="98">
        <v>10.7315824262402</v>
      </c>
      <c r="P496" s="98">
        <v>11.122907003341499</v>
      </c>
      <c r="Q496" s="98">
        <v>10.992218727525399</v>
      </c>
      <c r="R496" s="98">
        <v>10.7523184761392</v>
      </c>
      <c r="S496" s="98">
        <v>11.455088955626</v>
      </c>
      <c r="T496" s="99">
        <v>11.4216244755702</v>
      </c>
      <c r="U496" s="99">
        <v>11.0461895784678</v>
      </c>
      <c r="V496" s="99">
        <v>10.8306143328576</v>
      </c>
      <c r="W496" s="99">
        <v>11.4215093404211</v>
      </c>
      <c r="X496" s="99">
        <v>10.035342123202801</v>
      </c>
      <c r="Y496" s="99">
        <v>9.9774699937569</v>
      </c>
      <c r="Z496" s="99">
        <v>9.7628290636983106</v>
      </c>
      <c r="AA496" s="99">
        <v>9.0834880799063207</v>
      </c>
      <c r="AB496" s="99">
        <v>9.0648926431002508</v>
      </c>
    </row>
    <row r="497" spans="1:28" x14ac:dyDescent="0.35">
      <c r="B497" s="100" t="s">
        <v>43</v>
      </c>
      <c r="C497" s="98">
        <v>4.1514826433767604</v>
      </c>
      <c r="D497" s="98">
        <v>4.1123052753476701</v>
      </c>
      <c r="E497" s="98">
        <v>3.0125828686627498</v>
      </c>
      <c r="F497" s="98">
        <v>3.44813568234169</v>
      </c>
      <c r="G497" s="98">
        <v>3.5894867986751202</v>
      </c>
      <c r="H497" s="98">
        <v>3.7083396193818601</v>
      </c>
      <c r="I497" s="98">
        <v>3.0703526968461499</v>
      </c>
      <c r="J497" s="98">
        <v>3.7727321124876201</v>
      </c>
      <c r="K497" s="98">
        <v>5.1659241006603596</v>
      </c>
      <c r="L497" s="98">
        <v>5.4273791764473804</v>
      </c>
      <c r="M497" s="98">
        <v>4.1802573203002602</v>
      </c>
      <c r="N497" s="98">
        <v>5.5828829444558599</v>
      </c>
      <c r="O497" s="98">
        <v>6.6986496179621202</v>
      </c>
      <c r="P497" s="98">
        <v>6.3510849075159301</v>
      </c>
      <c r="Q497" s="98">
        <v>5.6587521002367502</v>
      </c>
      <c r="R497" s="98">
        <v>6.7801628190874101</v>
      </c>
      <c r="S497" s="98">
        <v>5.8986453419636504</v>
      </c>
      <c r="T497" s="99">
        <v>6.0590388048126496</v>
      </c>
      <c r="U497" s="99">
        <v>5.2807218324577603</v>
      </c>
      <c r="V497" s="99">
        <v>4.0063172584906601</v>
      </c>
      <c r="W497" s="99">
        <v>5.6485423936277304</v>
      </c>
      <c r="X497" s="99">
        <v>5.0854844853713699</v>
      </c>
      <c r="Y497" s="99">
        <v>5.5274008591287096</v>
      </c>
      <c r="Z497" s="99">
        <v>3.9821673328365099</v>
      </c>
      <c r="AA497" s="99">
        <v>3.7755728326927498</v>
      </c>
      <c r="AB497" s="99">
        <v>4.5643301943249899</v>
      </c>
    </row>
    <row r="498" spans="1:28" x14ac:dyDescent="0.35">
      <c r="B498" s="100" t="s">
        <v>772</v>
      </c>
      <c r="C498" s="98">
        <v>1.2250386305390999</v>
      </c>
      <c r="D498" s="98">
        <v>1.1406642912126499</v>
      </c>
      <c r="E498" s="98">
        <v>1.10830671279351</v>
      </c>
      <c r="F498" s="98">
        <v>0.97852903772787103</v>
      </c>
      <c r="G498" s="98">
        <v>0.94733364828848399</v>
      </c>
      <c r="H498" s="98">
        <v>0.886449006967024</v>
      </c>
      <c r="I498" s="98">
        <v>0.838617852072159</v>
      </c>
      <c r="J498" s="98">
        <v>0.86767722614017995</v>
      </c>
      <c r="K498" s="98">
        <v>1.0016963058119499</v>
      </c>
      <c r="L498" s="98">
        <v>0.73791373736972998</v>
      </c>
      <c r="M498" s="98">
        <v>0.77520510375142704</v>
      </c>
      <c r="N498" s="98">
        <v>0.92400939241608804</v>
      </c>
      <c r="O498" s="98">
        <v>0.86837300032185505</v>
      </c>
      <c r="P498" s="98">
        <v>0.85920329195507705</v>
      </c>
      <c r="Q498" s="98">
        <v>0.84679382266853997</v>
      </c>
      <c r="R498" s="98">
        <v>0.89958747190447597</v>
      </c>
      <c r="S498" s="98">
        <v>0.92486903041278801</v>
      </c>
      <c r="T498" s="99">
        <v>0.97124819365622195</v>
      </c>
      <c r="U498" s="99">
        <v>0.89870264796683097</v>
      </c>
      <c r="V498" s="99">
        <v>0.71547422500868596</v>
      </c>
      <c r="W498" s="99">
        <v>0.77700531072342605</v>
      </c>
      <c r="X498" s="99">
        <v>0.69252335839493695</v>
      </c>
      <c r="Y498" s="99">
        <v>0.68086593579472898</v>
      </c>
      <c r="Z498" s="99">
        <v>0.66749523593715698</v>
      </c>
      <c r="AA498" s="99">
        <v>0.60495205320889101</v>
      </c>
      <c r="AB498" s="99">
        <v>0.61903528416287601</v>
      </c>
    </row>
    <row r="499" spans="1:28" x14ac:dyDescent="0.35">
      <c r="C499" s="98"/>
      <c r="D499" s="98"/>
      <c r="E499" s="98"/>
      <c r="F499" s="98"/>
      <c r="G499" s="98"/>
      <c r="H499" s="98"/>
      <c r="I499" s="98"/>
      <c r="J499" s="98"/>
      <c r="K499" s="98"/>
      <c r="L499" s="98"/>
      <c r="M499" s="98"/>
      <c r="N499" s="98"/>
      <c r="O499" s="98"/>
      <c r="P499" s="98"/>
      <c r="Q499" s="98"/>
      <c r="R499" s="98"/>
      <c r="S499" s="98"/>
      <c r="T499" s="99"/>
      <c r="U499" s="99"/>
      <c r="V499" s="99"/>
      <c r="W499" s="99"/>
      <c r="X499" s="99"/>
      <c r="Y499" s="99"/>
      <c r="Z499" s="99"/>
      <c r="AA499" s="99"/>
      <c r="AB499" s="99"/>
    </row>
    <row r="500" spans="1:28" x14ac:dyDescent="0.35">
      <c r="B500" s="108" t="s">
        <v>715</v>
      </c>
      <c r="C500" s="95">
        <v>54.9372363528691</v>
      </c>
      <c r="D500" s="95">
        <v>54.092456937922599</v>
      </c>
      <c r="E500" s="95">
        <v>54.805586333721699</v>
      </c>
      <c r="F500" s="95">
        <v>52.336446914304702</v>
      </c>
      <c r="G500" s="95">
        <v>51.636888319574901</v>
      </c>
      <c r="H500" s="95">
        <v>52.579572812917696</v>
      </c>
      <c r="I500" s="95">
        <v>51.754136737238603</v>
      </c>
      <c r="J500" s="95">
        <v>53.6206673977672</v>
      </c>
      <c r="K500" s="95">
        <v>56.1414701656999</v>
      </c>
      <c r="L500" s="95">
        <v>54.179159018033403</v>
      </c>
      <c r="M500" s="95">
        <v>54.794308280220498</v>
      </c>
      <c r="N500" s="95">
        <v>56.3640203106009</v>
      </c>
      <c r="O500" s="95">
        <v>55.798680477249398</v>
      </c>
      <c r="P500" s="95">
        <v>56.858083071765698</v>
      </c>
      <c r="Q500" s="95">
        <v>55.478011889188899</v>
      </c>
      <c r="R500" s="95">
        <v>53.927995816078898</v>
      </c>
      <c r="S500" s="95">
        <v>53.268077034811597</v>
      </c>
      <c r="T500" s="96">
        <v>53.291078588741101</v>
      </c>
      <c r="U500" s="96">
        <v>51.7175995194604</v>
      </c>
      <c r="V500" s="96">
        <v>49.716999078531899</v>
      </c>
      <c r="W500" s="96">
        <v>50.339562394566101</v>
      </c>
      <c r="X500" s="96">
        <v>47.913600294071003</v>
      </c>
      <c r="Y500" s="96">
        <v>46.578099062963602</v>
      </c>
      <c r="Z500" s="96">
        <v>46.517249541792502</v>
      </c>
      <c r="AA500" s="96">
        <v>45.304055624388397</v>
      </c>
      <c r="AB500" s="96">
        <v>44.752418548706999</v>
      </c>
    </row>
    <row r="501" spans="1:28" x14ac:dyDescent="0.35">
      <c r="U501" s="3"/>
      <c r="V501" s="3"/>
      <c r="W501" s="3"/>
      <c r="X501" s="3"/>
      <c r="Y501" s="3"/>
      <c r="Z501" s="3"/>
      <c r="AA501" s="3"/>
      <c r="AB501" s="3"/>
    </row>
    <row r="502" spans="1:28" x14ac:dyDescent="0.35">
      <c r="A502" s="85"/>
      <c r="B502" s="109" t="s">
        <v>767</v>
      </c>
      <c r="C502" s="114">
        <v>0.91815588205499998</v>
      </c>
      <c r="D502" s="114">
        <v>0.92743579857299996</v>
      </c>
      <c r="E502" s="114">
        <v>0.985080047751</v>
      </c>
      <c r="F502" s="114">
        <v>1.0061105302310001</v>
      </c>
      <c r="G502" s="114">
        <v>0.98334628849799999</v>
      </c>
      <c r="H502" s="114">
        <v>0.98384063741200001</v>
      </c>
      <c r="I502" s="114">
        <v>1.0361041633420001</v>
      </c>
      <c r="J502" s="114">
        <v>0.97927145361699997</v>
      </c>
      <c r="K502" s="114">
        <v>0.83733926640699996</v>
      </c>
      <c r="L502" s="114">
        <v>0.87946162696999997</v>
      </c>
      <c r="M502" s="114">
        <v>0.95839777341499999</v>
      </c>
      <c r="N502" s="114">
        <v>0.87725812280500004</v>
      </c>
      <c r="O502" s="114">
        <v>0.93399643993500003</v>
      </c>
      <c r="P502" s="114">
        <v>0.96205706103999999</v>
      </c>
      <c r="Q502" s="114">
        <v>0.94619944702299996</v>
      </c>
      <c r="R502" s="114">
        <v>0.91654201188700002</v>
      </c>
      <c r="S502" s="114">
        <v>0.85424183767700002</v>
      </c>
      <c r="T502" s="115">
        <v>0.93201272247599998</v>
      </c>
      <c r="U502" s="115">
        <v>0.94995740693099995</v>
      </c>
      <c r="V502" s="115">
        <v>0.96110664899499998</v>
      </c>
      <c r="W502" s="115">
        <v>0.86625077017300001</v>
      </c>
      <c r="X502" s="115">
        <v>0.90264460079099995</v>
      </c>
      <c r="Y502" s="115">
        <v>0.84199434112899996</v>
      </c>
      <c r="Z502" s="115">
        <v>0.930751267908</v>
      </c>
      <c r="AA502" s="115">
        <v>0.98091454221999996</v>
      </c>
      <c r="AB502" s="115">
        <v>0.91595216057100004</v>
      </c>
    </row>
    <row r="503" spans="1:28" x14ac:dyDescent="0.35">
      <c r="B503" s="109" t="s">
        <v>748</v>
      </c>
      <c r="C503" s="114">
        <v>1.0484434031450001</v>
      </c>
      <c r="D503" s="114">
        <v>1.3633381630999999</v>
      </c>
      <c r="E503" s="114">
        <v>0.53538279702199998</v>
      </c>
      <c r="F503" s="114">
        <v>0.99930653239300005</v>
      </c>
      <c r="G503" s="114">
        <v>0.98805288924199997</v>
      </c>
      <c r="H503" s="114">
        <v>1.1848634915809999</v>
      </c>
      <c r="I503" s="114">
        <v>0.94162543616299998</v>
      </c>
      <c r="J503" s="114">
        <v>0.92748677898499998</v>
      </c>
      <c r="K503" s="114">
        <v>1.3057053922749999</v>
      </c>
      <c r="L503" s="114">
        <v>1.5418618385230001</v>
      </c>
      <c r="M503" s="114">
        <v>0.90646196721299999</v>
      </c>
      <c r="N503" s="114">
        <v>1.4322702618109999</v>
      </c>
      <c r="O503" s="114">
        <v>1.733016362561</v>
      </c>
      <c r="P503" s="114">
        <v>1.315766385136</v>
      </c>
      <c r="Q503" s="114">
        <v>0.94718144653299996</v>
      </c>
      <c r="R503" s="114">
        <v>1.7864748527230001</v>
      </c>
      <c r="S503" s="114">
        <v>1.3813271044669999</v>
      </c>
      <c r="T503" s="115">
        <v>1.4463486650040001</v>
      </c>
      <c r="U503" s="115">
        <v>1.0816986832790001</v>
      </c>
      <c r="V503" s="115">
        <v>0.92685953338299998</v>
      </c>
      <c r="W503" s="115">
        <v>1.5855036282599999</v>
      </c>
      <c r="X503" s="115">
        <v>1.5058113023769999</v>
      </c>
      <c r="Y503" s="115">
        <v>1.701878196414</v>
      </c>
      <c r="Z503" s="115">
        <v>1.1820595990930001</v>
      </c>
      <c r="AA503" s="115">
        <v>1.1096969414890001</v>
      </c>
      <c r="AB503" s="115">
        <v>1.3723975873730001</v>
      </c>
    </row>
    <row r="504" spans="1:28" x14ac:dyDescent="0.35">
      <c r="U504" s="3"/>
      <c r="V504" s="3"/>
      <c r="W504" s="3"/>
      <c r="X504" s="3"/>
      <c r="Y504" s="3"/>
      <c r="Z504" s="3"/>
      <c r="AA504" s="3"/>
      <c r="AB504" s="3"/>
    </row>
    <row r="505" spans="1:28" x14ac:dyDescent="0.35">
      <c r="A505" s="85" t="s">
        <v>775</v>
      </c>
      <c r="C505" s="85"/>
      <c r="D505" s="85"/>
      <c r="E505" s="85"/>
      <c r="F505" s="85"/>
      <c r="G505" s="85"/>
      <c r="H505" s="85"/>
      <c r="I505" s="85"/>
      <c r="J505" s="85"/>
      <c r="K505" s="85"/>
      <c r="L505" s="85"/>
      <c r="M505" s="85"/>
      <c r="N505" s="85"/>
      <c r="O505" s="85"/>
      <c r="P505" s="85"/>
      <c r="Q505" s="85"/>
      <c r="R505" s="85"/>
      <c r="S505" s="85"/>
      <c r="T505" s="113"/>
      <c r="U505" s="113"/>
      <c r="V505" s="113"/>
      <c r="W505" s="113"/>
      <c r="X505" s="113"/>
      <c r="Y505" s="113"/>
      <c r="Z505" s="113"/>
      <c r="AA505" s="113"/>
      <c r="AB505" s="11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3</vt:i4>
      </vt:variant>
    </vt:vector>
  </HeadingPairs>
  <TitlesOfParts>
    <vt:vector size="27" baseType="lpstr">
      <vt:lpstr>About</vt:lpstr>
      <vt:lpstr>NRC NEUD Residential E Use</vt:lpstr>
      <vt:lpstr>CAN Main Res Heating Fuel</vt:lpstr>
      <vt:lpstr>Urban Rural Breakdown</vt:lpstr>
      <vt:lpstr>CAN Residential Assignment</vt:lpstr>
      <vt:lpstr>NEB CEF End-Use Demand</vt:lpstr>
      <vt:lpstr>CIEEDAC District Heating</vt:lpstr>
      <vt:lpstr>CAN Commercial Assignment</vt:lpstr>
      <vt:lpstr>NEUD Commercial</vt:lpstr>
      <vt:lpstr>BCEU-urban-residential-heating</vt:lpstr>
      <vt:lpstr>BCEU-urban-residential-cooling</vt:lpstr>
      <vt:lpstr>BCEU-urban-residential-lighting</vt:lpstr>
      <vt:lpstr>BCEU-urban-residential-appl</vt:lpstr>
      <vt:lpstr>BCEU-urban-residential-other</vt:lpstr>
      <vt:lpstr>BCEU-rural-residential-heating</vt:lpstr>
      <vt:lpstr>BCEU-rural-residential-cooling</vt:lpstr>
      <vt:lpstr>BCEU-rural-residential-lighting</vt:lpstr>
      <vt:lpstr>BCEU-rural-residential-appl</vt:lpstr>
      <vt:lpstr>BCEU-rural-residential-other</vt:lpstr>
      <vt:lpstr>BCEU-commercial-heating</vt:lpstr>
      <vt:lpstr>BCEU-commercial-cooling</vt:lpstr>
      <vt:lpstr>BCEU-commercial-appl</vt:lpstr>
      <vt:lpstr>BCEU-commercial-lighting</vt:lpstr>
      <vt:lpstr>BCEU-commercial-other</vt:lpstr>
      <vt:lpstr>BTU_per_PJ</vt:lpstr>
      <vt:lpstr>rural_share</vt:lpstr>
      <vt:lpstr>urban_share</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Robbie</cp:lastModifiedBy>
  <dcterms:created xsi:type="dcterms:W3CDTF">2014-04-18T00:48:59Z</dcterms:created>
  <dcterms:modified xsi:type="dcterms:W3CDTF">2018-01-29T16:58:48Z</dcterms:modified>
</cp:coreProperties>
</file>