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USA InputData – FOR REFERENCE\elec\DRC\"/>
    </mc:Choice>
  </mc:AlternateContent>
  <bookViews>
    <workbookView xWindow="120" yWindow="180" windowWidth="23960" windowHeight="12270"/>
  </bookViews>
  <sheets>
    <sheet name="About" sheetId="1" r:id="rId1"/>
    <sheet name="EIA Data" sheetId="6" r:id="rId2"/>
    <sheet name="NEB Data" sheetId="7" r:id="rId3"/>
    <sheet name="BAU DR Capacity" sheetId="4" r:id="rId4"/>
    <sheet name="DRC-BDRC" sheetId="5" r:id="rId5"/>
    <sheet name="Calculations" sheetId="3" r:id="rId6"/>
    <sheet name="DRC-PADRC" sheetId="2" r:id="rId7"/>
  </sheets>
  <calcPr calcId="162913" concurrentCalc="0"/>
</workbook>
</file>

<file path=xl/calcChain.xml><?xml version="1.0" encoding="utf-8"?>
<calcChain xmlns="http://schemas.openxmlformats.org/spreadsheetml/2006/main">
  <c r="AL33" i="7" l="1"/>
  <c r="AM33" i="7"/>
  <c r="AN33" i="7"/>
  <c r="AO33" i="7"/>
  <c r="AP33" i="7"/>
  <c r="AQ33" i="7"/>
  <c r="AR33" i="7"/>
  <c r="AS33" i="7"/>
  <c r="AT33" i="7"/>
  <c r="AU33" i="7"/>
  <c r="AL34" i="7"/>
  <c r="AM34" i="7"/>
  <c r="AN34" i="7"/>
  <c r="AO34" i="7"/>
  <c r="AP34" i="7"/>
  <c r="AQ34" i="7"/>
  <c r="AR34" i="7"/>
  <c r="AS34" i="7"/>
  <c r="AT34" i="7"/>
  <c r="AU34" i="7"/>
  <c r="AL44" i="7"/>
  <c r="AL45" i="7"/>
  <c r="AL46" i="7"/>
  <c r="AL47" i="7"/>
  <c r="AM44" i="7"/>
  <c r="AM45" i="7"/>
  <c r="AM46" i="7"/>
  <c r="AM47" i="7"/>
  <c r="AN44" i="7"/>
  <c r="AN45" i="7"/>
  <c r="AN46" i="7"/>
  <c r="AN47" i="7"/>
  <c r="AO44" i="7"/>
  <c r="AO45" i="7"/>
  <c r="AO46" i="7"/>
  <c r="AO47" i="7"/>
  <c r="AP44" i="7"/>
  <c r="AP45" i="7"/>
  <c r="AP46" i="7"/>
  <c r="AP47" i="7"/>
  <c r="AQ44" i="7"/>
  <c r="AQ45" i="7"/>
  <c r="AQ46" i="7"/>
  <c r="AQ47" i="7"/>
  <c r="AR44" i="7"/>
  <c r="AR45" i="7"/>
  <c r="AR46" i="7"/>
  <c r="AR47" i="7"/>
  <c r="AS44" i="7"/>
  <c r="AS45" i="7"/>
  <c r="AS46" i="7"/>
  <c r="AS47" i="7"/>
  <c r="AT44" i="7"/>
  <c r="AT45" i="7"/>
  <c r="AT46" i="7"/>
  <c r="AT47" i="7"/>
  <c r="AU44" i="7"/>
  <c r="AU45" i="7"/>
  <c r="AU46" i="7"/>
  <c r="AU47" i="7"/>
  <c r="AL24" i="7"/>
  <c r="AM24" i="7"/>
  <c r="AN24" i="7"/>
  <c r="AO24" i="7"/>
  <c r="AP24" i="7"/>
  <c r="AQ24" i="7"/>
  <c r="AR24" i="7"/>
  <c r="AS24" i="7"/>
  <c r="AT24" i="7"/>
  <c r="AU24" i="7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L18" i="7"/>
  <c r="AL28" i="7"/>
  <c r="AL38" i="7"/>
  <c r="AC2" i="2"/>
  <c r="AM18" i="7"/>
  <c r="AM28" i="7"/>
  <c r="AM38" i="7"/>
  <c r="AD2" i="2"/>
  <c r="AN18" i="7"/>
  <c r="AN28" i="7"/>
  <c r="AN38" i="7"/>
  <c r="AE2" i="2"/>
  <c r="AO18" i="7"/>
  <c r="AO28" i="7"/>
  <c r="AO38" i="7"/>
  <c r="AF2" i="2"/>
  <c r="AP18" i="7"/>
  <c r="AP28" i="7"/>
  <c r="AP38" i="7"/>
  <c r="AG2" i="2"/>
  <c r="AQ18" i="7"/>
  <c r="AQ28" i="7"/>
  <c r="AQ38" i="7"/>
  <c r="AH2" i="2"/>
  <c r="AR18" i="7"/>
  <c r="AR28" i="7"/>
  <c r="AR38" i="7"/>
  <c r="AI2" i="2"/>
  <c r="AS18" i="7"/>
  <c r="AS28" i="7"/>
  <c r="AS38" i="7"/>
  <c r="AJ2" i="2"/>
  <c r="AT18" i="7"/>
  <c r="AT28" i="7"/>
  <c r="AT38" i="7"/>
  <c r="AK2" i="2"/>
  <c r="C2" i="2"/>
  <c r="AB2" i="5"/>
  <c r="AC2" i="5"/>
  <c r="AD2" i="5"/>
  <c r="AE2" i="5"/>
  <c r="AF2" i="5"/>
  <c r="AG2" i="5"/>
  <c r="AH2" i="5"/>
  <c r="AI2" i="5"/>
  <c r="AJ2" i="5"/>
  <c r="AU18" i="7"/>
  <c r="AU28" i="7"/>
  <c r="AU38" i="7"/>
  <c r="AK2" i="5"/>
  <c r="AL51" i="7"/>
  <c r="AM51" i="7"/>
  <c r="AN51" i="7"/>
  <c r="AO51" i="7"/>
  <c r="AP51" i="7"/>
  <c r="AQ51" i="7"/>
  <c r="AR51" i="7"/>
  <c r="AS51" i="7"/>
  <c r="AT51" i="7"/>
  <c r="AU51" i="7"/>
  <c r="AL52" i="7"/>
  <c r="AM52" i="7"/>
  <c r="AN52" i="7"/>
  <c r="AO52" i="7"/>
  <c r="AP52" i="7"/>
  <c r="AQ52" i="7"/>
  <c r="AR52" i="7"/>
  <c r="AS52" i="7"/>
  <c r="AT52" i="7"/>
  <c r="AU52" i="7"/>
  <c r="AL53" i="7"/>
  <c r="AM53" i="7"/>
  <c r="AN53" i="7"/>
  <c r="AO53" i="7"/>
  <c r="AP53" i="7"/>
  <c r="AQ53" i="7"/>
  <c r="AR53" i="7"/>
  <c r="AS53" i="7"/>
  <c r="AT53" i="7"/>
  <c r="AU53" i="7"/>
  <c r="AL54" i="7"/>
  <c r="AM54" i="7"/>
  <c r="AN54" i="7"/>
  <c r="AO54" i="7"/>
  <c r="AP54" i="7"/>
  <c r="AQ54" i="7"/>
  <c r="AR54" i="7"/>
  <c r="AS54" i="7"/>
  <c r="AT54" i="7"/>
  <c r="AU54" i="7"/>
  <c r="AL55" i="7"/>
  <c r="AM55" i="7"/>
  <c r="AN55" i="7"/>
  <c r="AO55" i="7"/>
  <c r="AP55" i="7"/>
  <c r="AQ55" i="7"/>
  <c r="AR55" i="7"/>
  <c r="AS55" i="7"/>
  <c r="AT55" i="7"/>
  <c r="AU55" i="7"/>
  <c r="AL56" i="7"/>
  <c r="AM56" i="7"/>
  <c r="AN56" i="7"/>
  <c r="AO56" i="7"/>
  <c r="AP56" i="7"/>
  <c r="AQ56" i="7"/>
  <c r="AR56" i="7"/>
  <c r="AS56" i="7"/>
  <c r="AT56" i="7"/>
  <c r="AU56" i="7"/>
  <c r="AL57" i="7"/>
  <c r="AM57" i="7"/>
  <c r="AN57" i="7"/>
  <c r="AO57" i="7"/>
  <c r="AP57" i="7"/>
  <c r="AQ57" i="7"/>
  <c r="AR57" i="7"/>
  <c r="AS57" i="7"/>
  <c r="AT57" i="7"/>
  <c r="AU57" i="7"/>
  <c r="AL58" i="7"/>
  <c r="AM58" i="7"/>
  <c r="AN58" i="7"/>
  <c r="AO58" i="7"/>
  <c r="AP58" i="7"/>
  <c r="AQ58" i="7"/>
  <c r="AR58" i="7"/>
  <c r="AS58" i="7"/>
  <c r="AT58" i="7"/>
  <c r="AU58" i="7"/>
  <c r="AL59" i="7"/>
  <c r="AM59" i="7"/>
  <c r="AN59" i="7"/>
  <c r="AO59" i="7"/>
  <c r="AP59" i="7"/>
  <c r="AQ59" i="7"/>
  <c r="AR59" i="7"/>
  <c r="AS59" i="7"/>
  <c r="AT59" i="7"/>
  <c r="AU59" i="7"/>
  <c r="AL60" i="7"/>
  <c r="AM60" i="7"/>
  <c r="AN60" i="7"/>
  <c r="AO60" i="7"/>
  <c r="AP60" i="7"/>
  <c r="AQ60" i="7"/>
  <c r="AR60" i="7"/>
  <c r="AS60" i="7"/>
  <c r="AT60" i="7"/>
  <c r="AU60" i="7"/>
  <c r="AL39" i="7"/>
  <c r="AM39" i="7"/>
  <c r="AN39" i="7"/>
  <c r="AO39" i="7"/>
  <c r="AP39" i="7"/>
  <c r="AQ39" i="7"/>
  <c r="AR39" i="7"/>
  <c r="AS39" i="7"/>
  <c r="AT39" i="7"/>
  <c r="AU39" i="7"/>
  <c r="AL40" i="7"/>
  <c r="AM40" i="7"/>
  <c r="AN40" i="7"/>
  <c r="AO40" i="7"/>
  <c r="AP40" i="7"/>
  <c r="AQ40" i="7"/>
  <c r="AR40" i="7"/>
  <c r="AS40" i="7"/>
  <c r="AT40" i="7"/>
  <c r="AU40" i="7"/>
  <c r="AL41" i="7"/>
  <c r="AM41" i="7"/>
  <c r="AN41" i="7"/>
  <c r="AO41" i="7"/>
  <c r="AP41" i="7"/>
  <c r="AQ41" i="7"/>
  <c r="AR41" i="7"/>
  <c r="AS41" i="7"/>
  <c r="AT41" i="7"/>
  <c r="AU41" i="7"/>
  <c r="AL42" i="7"/>
  <c r="AM42" i="7"/>
  <c r="AN42" i="7"/>
  <c r="AO42" i="7"/>
  <c r="AP42" i="7"/>
  <c r="AQ42" i="7"/>
  <c r="AR42" i="7"/>
  <c r="AS42" i="7"/>
  <c r="AT42" i="7"/>
  <c r="AU42" i="7"/>
  <c r="AL29" i="7"/>
  <c r="AM29" i="7"/>
  <c r="AN29" i="7"/>
  <c r="AO29" i="7"/>
  <c r="AP29" i="7"/>
  <c r="AQ29" i="7"/>
  <c r="AR29" i="7"/>
  <c r="AS29" i="7"/>
  <c r="AT29" i="7"/>
  <c r="AU29" i="7"/>
  <c r="AL30" i="7"/>
  <c r="AM30" i="7"/>
  <c r="AN30" i="7"/>
  <c r="AO30" i="7"/>
  <c r="AP30" i="7"/>
  <c r="AQ30" i="7"/>
  <c r="AR30" i="7"/>
  <c r="AS30" i="7"/>
  <c r="AT30" i="7"/>
  <c r="AU30" i="7"/>
  <c r="AL31" i="7"/>
  <c r="AM31" i="7"/>
  <c r="AN31" i="7"/>
  <c r="AO31" i="7"/>
  <c r="AP31" i="7"/>
  <c r="AQ31" i="7"/>
  <c r="AR31" i="7"/>
  <c r="AS31" i="7"/>
  <c r="AT31" i="7"/>
  <c r="AU31" i="7"/>
  <c r="AL32" i="7"/>
  <c r="AM32" i="7"/>
  <c r="AN32" i="7"/>
  <c r="AO32" i="7"/>
  <c r="AP32" i="7"/>
  <c r="AQ32" i="7"/>
  <c r="AR32" i="7"/>
  <c r="AS32" i="7"/>
  <c r="AT32" i="7"/>
  <c r="AU32" i="7"/>
  <c r="AL19" i="7"/>
  <c r="AM19" i="7"/>
  <c r="AN19" i="7"/>
  <c r="AO19" i="7"/>
  <c r="AP19" i="7"/>
  <c r="AQ19" i="7"/>
  <c r="AR19" i="7"/>
  <c r="AS19" i="7"/>
  <c r="AT19" i="7"/>
  <c r="AU19" i="7"/>
  <c r="AL20" i="7"/>
  <c r="AM20" i="7"/>
  <c r="AN20" i="7"/>
  <c r="AO20" i="7"/>
  <c r="AP20" i="7"/>
  <c r="AQ20" i="7"/>
  <c r="AR20" i="7"/>
  <c r="AS20" i="7"/>
  <c r="AT20" i="7"/>
  <c r="AU20" i="7"/>
  <c r="AL21" i="7"/>
  <c r="AM21" i="7"/>
  <c r="AN21" i="7"/>
  <c r="AO21" i="7"/>
  <c r="AP21" i="7"/>
  <c r="AQ21" i="7"/>
  <c r="AR21" i="7"/>
  <c r="AS21" i="7"/>
  <c r="AT21" i="7"/>
  <c r="AU21" i="7"/>
  <c r="AL22" i="7"/>
  <c r="AM22" i="7"/>
  <c r="AN22" i="7"/>
  <c r="AO22" i="7"/>
  <c r="AP22" i="7"/>
  <c r="AQ22" i="7"/>
  <c r="AR22" i="7"/>
  <c r="AS22" i="7"/>
  <c r="AT22" i="7"/>
  <c r="AU22" i="7"/>
  <c r="AL23" i="7"/>
  <c r="AM23" i="7"/>
  <c r="AN23" i="7"/>
  <c r="AO23" i="7"/>
  <c r="AP23" i="7"/>
  <c r="AQ23" i="7"/>
  <c r="AR23" i="7"/>
  <c r="AS23" i="7"/>
  <c r="AT23" i="7"/>
  <c r="AU23" i="7"/>
  <c r="AL9" i="7"/>
  <c r="AM9" i="7"/>
  <c r="AN9" i="7"/>
  <c r="AO9" i="7"/>
  <c r="AP9" i="7"/>
  <c r="AQ9" i="7"/>
  <c r="AR9" i="7"/>
  <c r="AS9" i="7"/>
  <c r="AT9" i="7"/>
  <c r="AU9" i="7"/>
  <c r="AL10" i="7"/>
  <c r="AM10" i="7"/>
  <c r="AN10" i="7"/>
  <c r="AO10" i="7"/>
  <c r="AP10" i="7"/>
  <c r="AQ10" i="7"/>
  <c r="AR10" i="7"/>
  <c r="AS10" i="7"/>
  <c r="AT10" i="7"/>
  <c r="AU10" i="7"/>
  <c r="AL11" i="7"/>
  <c r="AM11" i="7"/>
  <c r="AN11" i="7"/>
  <c r="AO11" i="7"/>
  <c r="AP11" i="7"/>
  <c r="AQ11" i="7"/>
  <c r="AR11" i="7"/>
  <c r="AS11" i="7"/>
  <c r="AT11" i="7"/>
  <c r="AU11" i="7"/>
  <c r="AL12" i="7"/>
  <c r="AM12" i="7"/>
  <c r="AN12" i="7"/>
  <c r="AO12" i="7"/>
  <c r="AP12" i="7"/>
  <c r="AQ12" i="7"/>
  <c r="AR12" i="7"/>
  <c r="AS12" i="7"/>
  <c r="AT12" i="7"/>
  <c r="AU12" i="7"/>
  <c r="AL13" i="7"/>
  <c r="AM13" i="7"/>
  <c r="AN13" i="7"/>
  <c r="AO13" i="7"/>
  <c r="AP13" i="7"/>
  <c r="AQ13" i="7"/>
  <c r="AR13" i="7"/>
  <c r="AS13" i="7"/>
  <c r="AT13" i="7"/>
  <c r="AU13" i="7"/>
  <c r="AL14" i="7"/>
  <c r="AM14" i="7"/>
  <c r="AN14" i="7"/>
  <c r="AO14" i="7"/>
  <c r="AP14" i="7"/>
  <c r="AQ14" i="7"/>
  <c r="AR14" i="7"/>
  <c r="AS14" i="7"/>
  <c r="AT14" i="7"/>
  <c r="AU14" i="7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C2" i="5"/>
  <c r="B2" i="5"/>
  <c r="B4" i="3"/>
  <c r="B5" i="3"/>
  <c r="B6" i="3"/>
</calcChain>
</file>

<file path=xl/sharedStrings.xml><?xml version="1.0" encoding="utf-8"?>
<sst xmlns="http://schemas.openxmlformats.org/spreadsheetml/2006/main" count="704" uniqueCount="366">
  <si>
    <t>Federal Energy Regulatory Commission</t>
  </si>
  <si>
    <t>A National Assessment of Demand Response Potential</t>
  </si>
  <si>
    <t>http://www.ferc.gov/legal/staff-reports/06-09-demand-response.pdf</t>
  </si>
  <si>
    <t>Procedure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</si>
  <si>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</si>
  <si>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</si>
  <si>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</si>
  <si>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</si>
  <si>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Page 27</t>
  </si>
  <si>
    <t>Figure 1 and the text below it give the initial peak demand levels and growth rates for the "No DR" and</t>
  </si>
  <si>
    <t>Reduction in Peak Demand Under BAU Relative to a No-DR Case (GW)</t>
  </si>
  <si>
    <t>DR Capacity (MW)</t>
  </si>
  <si>
    <t>DRC BAU Demand Response Capacity</t>
  </si>
  <si>
    <t>DRC Potential Additional Demand Response Capacity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</si>
  <si>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</si>
  <si>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</si>
  <si>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</si>
  <si>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</si>
  <si>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</si>
  <si>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Achievable Participation, Reduction in Peak Demand, 2019 (GW)</t>
  </si>
  <si>
    <t>BAU DR Reduction in Peak Demand, 2019 (GW)</t>
  </si>
  <si>
    <t>Achievable-BAU Peak Demand Reduction (GW)</t>
  </si>
  <si>
    <t>Additional Peak Demand Reduction per Year (start year = 2010) (GW)</t>
  </si>
  <si>
    <t>Additional DR Potential by 2030 (GW)</t>
  </si>
  <si>
    <t>GW</t>
  </si>
  <si>
    <t>ref2017.d120816a</t>
  </si>
  <si>
    <t>Report</t>
  </si>
  <si>
    <t>Annual Energy Outlook 2017</t>
  </si>
  <si>
    <t>Scenario</t>
  </si>
  <si>
    <t>ref2017</t>
  </si>
  <si>
    <t>Reference case</t>
  </si>
  <si>
    <t>Datekey</t>
  </si>
  <si>
    <t>d120816a</t>
  </si>
  <si>
    <t>Release Date</t>
  </si>
  <si>
    <t xml:space="preserve"> January 2017</t>
  </si>
  <si>
    <t>QUA000</t>
  </si>
  <si>
    <t>2. Energy Consumption by Sector and Source</t>
  </si>
  <si>
    <t>(quadrillion Btu, unless otherwise noted)</t>
  </si>
  <si>
    <t/>
  </si>
  <si>
    <t>2016-</t>
  </si>
  <si>
    <t xml:space="preserve"> Sector and Source</t>
  </si>
  <si>
    <t xml:space="preserve"> Residential</t>
  </si>
  <si>
    <t>QUA000:ca_LiquefiedPetr</t>
  </si>
  <si>
    <t xml:space="preserve">   Propane</t>
  </si>
  <si>
    <t>QUA000:ca_Kerosene</t>
  </si>
  <si>
    <t xml:space="preserve">   Kerosene</t>
  </si>
  <si>
    <t>QUA000:ca_DistillateFue</t>
  </si>
  <si>
    <t xml:space="preserve">   Distillate Fuel Oil</t>
  </si>
  <si>
    <t>QUA000:ca_PetroleumSubt</t>
  </si>
  <si>
    <t xml:space="preserve">     Petroleum and Other Liquids Subtotal</t>
  </si>
  <si>
    <t>QUA000:ca_NaturalGas</t>
  </si>
  <si>
    <t xml:space="preserve">   Natural Gas</t>
  </si>
  <si>
    <t>QUA000:ca_RenewableEner</t>
  </si>
  <si>
    <t xml:space="preserve">   Renewable Energy 1/</t>
  </si>
  <si>
    <t>QUA000:ca_Electricity</t>
  </si>
  <si>
    <t xml:space="preserve">   Electricity</t>
  </si>
  <si>
    <t>QUA000:ca_DeliveredEner</t>
  </si>
  <si>
    <t xml:space="preserve">     Delivered Energy</t>
  </si>
  <si>
    <t>QUA000:ca_ElectricityRe</t>
  </si>
  <si>
    <t xml:space="preserve">   Electricity Related Losses</t>
  </si>
  <si>
    <t>QUA000:ca_Total</t>
  </si>
  <si>
    <t xml:space="preserve">     Total</t>
  </si>
  <si>
    <t xml:space="preserve"> Commercial</t>
  </si>
  <si>
    <t>QUA000:da_LiquefiedPetr</t>
  </si>
  <si>
    <t>QUA000:da_MotorGasoline</t>
  </si>
  <si>
    <t xml:space="preserve">   Motor Gasoline 2/</t>
  </si>
  <si>
    <t>QUA000:da_Kerosene</t>
  </si>
  <si>
    <t>QUA000:da_DistillateFue</t>
  </si>
  <si>
    <t>QUA000:da_ResidualFuel</t>
  </si>
  <si>
    <t xml:space="preserve">   Residual Fuel Oil</t>
  </si>
  <si>
    <t>QUA000:da_PetroleumSubt</t>
  </si>
  <si>
    <t>QUA000:da_NaturalGas</t>
  </si>
  <si>
    <t>QUA000:da_Coal</t>
  </si>
  <si>
    <t xml:space="preserve">   Coal</t>
  </si>
  <si>
    <t>QUA000:da_RenewableEner</t>
  </si>
  <si>
    <t xml:space="preserve">   Renewable Energy 3/</t>
  </si>
  <si>
    <t>QUA000:da_Electricity</t>
  </si>
  <si>
    <t>QUA000:da_DeliveredEner</t>
  </si>
  <si>
    <t>QUA000:da_ElectricityRe</t>
  </si>
  <si>
    <t>QUA000:da_Total</t>
  </si>
  <si>
    <t xml:space="preserve"> Industrial 4/</t>
  </si>
  <si>
    <t>QUA000:ea_LiquefiedPetr</t>
  </si>
  <si>
    <t xml:space="preserve">   Liquefied Petroleum Gases and Other 5/</t>
  </si>
  <si>
    <t>QUA000:ea_MotorGasoline</t>
  </si>
  <si>
    <t>QUA000:ea_DistillateFue</t>
  </si>
  <si>
    <t>QUA000:ea_ResidualFuel</t>
  </si>
  <si>
    <t>QUA000:ea_Petrochemical</t>
  </si>
  <si>
    <t xml:space="preserve">   Petrochemical Feedstocks</t>
  </si>
  <si>
    <t>QUA000:ea_OtherPetroleu</t>
  </si>
  <si>
    <t xml:space="preserve">   Other Petroleum 6/</t>
  </si>
  <si>
    <t>QUA000:ea_PetroleumSubt</t>
  </si>
  <si>
    <t>QUA000:ea_NaturalGas</t>
  </si>
  <si>
    <t>QUA000:ea_NGastoLiquids</t>
  </si>
  <si>
    <t xml:space="preserve">   Natural-Gas-to-Liquids Heat and Power</t>
  </si>
  <si>
    <t>- -</t>
  </si>
  <si>
    <t>QUA000:ea_LeaseandPlant</t>
  </si>
  <si>
    <t xml:space="preserve">   Lease and Plant Fuel 7/</t>
  </si>
  <si>
    <t>QUA000:ea_liquefactexp</t>
  </si>
  <si>
    <t xml:space="preserve">   Natural Gas Liquefaction for Export 8/</t>
  </si>
  <si>
    <t>QUA000:ea_NaturalGasSub</t>
  </si>
  <si>
    <t xml:space="preserve">     Natural Gas Subtotal</t>
  </si>
  <si>
    <t>QUA000:ea_Metallurgical</t>
  </si>
  <si>
    <t xml:space="preserve">   Metallurgical Coal</t>
  </si>
  <si>
    <t>QUA000:ea_SteamCoal</t>
  </si>
  <si>
    <t xml:space="preserve">   Other Industrial Coal</t>
  </si>
  <si>
    <t>QUA000:ea_CoaltoLiquids</t>
  </si>
  <si>
    <t xml:space="preserve">   Coal-to-Liquids Heat and Power</t>
  </si>
  <si>
    <t>QUA000:ea_NetCoalCokeIm</t>
  </si>
  <si>
    <t xml:space="preserve">   Net Coal Coke Imports</t>
  </si>
  <si>
    <t>QUA000:ea_CoalSubtotal</t>
  </si>
  <si>
    <t xml:space="preserve">     Coal Subtotal</t>
  </si>
  <si>
    <t>QUA000:ea_BiofuelsHeat</t>
  </si>
  <si>
    <t xml:space="preserve">   Biofuels Heat and Coproducts</t>
  </si>
  <si>
    <t>QUA000:ea_RenewableEner</t>
  </si>
  <si>
    <t xml:space="preserve">   Renewable Energy 9/</t>
  </si>
  <si>
    <t>QUA000:ea_Electricity</t>
  </si>
  <si>
    <t>QUA000:ea_DeliveredEner</t>
  </si>
  <si>
    <t>QUA000:ea_ElectricityRe</t>
  </si>
  <si>
    <t>QUA000:ea_Total</t>
  </si>
  <si>
    <t xml:space="preserve"> Transportation</t>
  </si>
  <si>
    <t>QUA000:fa_LiquefiedPetr</t>
  </si>
  <si>
    <t>QUA000:fa_MotorGasoline</t>
  </si>
  <si>
    <t>QUA000:fa_RenewableEner</t>
  </si>
  <si>
    <t xml:space="preserve">      of which:  E85 10/</t>
  </si>
  <si>
    <t>QUA000:fa_JetFuel</t>
  </si>
  <si>
    <t xml:space="preserve">   Jet Fuel 11/</t>
  </si>
  <si>
    <t>QUA000:fa_DistillateFue</t>
  </si>
  <si>
    <t xml:space="preserve">   Distillate Fuel Oil 12/</t>
  </si>
  <si>
    <t>QUA000:fa_ResidualFuel</t>
  </si>
  <si>
    <t>QUA000:fa_OtherPetroleu</t>
  </si>
  <si>
    <t xml:space="preserve">   Other Petroleum 13/</t>
  </si>
  <si>
    <t>QUA000:fa_PetroleumSubt</t>
  </si>
  <si>
    <t>QUA000:fa_PipelineFuelN</t>
  </si>
  <si>
    <t xml:space="preserve">   Pipeline Fuel Natural Gas</t>
  </si>
  <si>
    <t>QUA000:fa_CompressedNat</t>
  </si>
  <si>
    <t xml:space="preserve">   Compressed / Liquefied Natural Gas</t>
  </si>
  <si>
    <t>QUA000:fa_LiquidHydroge</t>
  </si>
  <si>
    <t xml:space="preserve">   Hydrogen</t>
  </si>
  <si>
    <t>QUA000:fa_Electricity</t>
  </si>
  <si>
    <t>QUA000:fa_DeliveredEner</t>
  </si>
  <si>
    <t>QUA000:fa_ElectricityRe</t>
  </si>
  <si>
    <t>QUA000:fa_Total</t>
  </si>
  <si>
    <t xml:space="preserve"> Unspecified Sector 14/</t>
  </si>
  <si>
    <t>QUA000:un_Total</t>
  </si>
  <si>
    <t xml:space="preserve"> Delivered Energy Consumption, All Sectors</t>
  </si>
  <si>
    <t>QUA000:ga_LiquefiedPetr</t>
  </si>
  <si>
    <t>QUA000:ga_MotorGasoline</t>
  </si>
  <si>
    <t>QUA000:ga_E85</t>
  </si>
  <si>
    <t>QUA000:ga_JetFuel</t>
  </si>
  <si>
    <t>QUA000:ga_Kerosene</t>
  </si>
  <si>
    <t>QUA000:ga_DistillateFue</t>
  </si>
  <si>
    <t>QUA000:ga_ResidualFuel</t>
  </si>
  <si>
    <t>QUA000:ga_Petrochemical</t>
  </si>
  <si>
    <t>QUA000:ga_OtherPetroleu</t>
  </si>
  <si>
    <t xml:space="preserve">   Other Petroleum 15/</t>
  </si>
  <si>
    <t>QUA000:ga_PetroleumSubt</t>
  </si>
  <si>
    <t>QUA000:ga_NaturalGas</t>
  </si>
  <si>
    <t>QUA000:ga_NGastoLiquids</t>
  </si>
  <si>
    <t>QUA000:ga_LeaseandPlant</t>
  </si>
  <si>
    <t>QUA000:qa_liquefactexp</t>
  </si>
  <si>
    <t>QUA000:ga_PipelineNatur</t>
  </si>
  <si>
    <t>QUA000:ga_NaturalGasSub</t>
  </si>
  <si>
    <t>QUA000:ga_Metallurgical</t>
  </si>
  <si>
    <t>QUA000:ga_SteamCoal</t>
  </si>
  <si>
    <t xml:space="preserve">   Other Coal</t>
  </si>
  <si>
    <t>QUA000:ga_CoaltoLiquids</t>
  </si>
  <si>
    <t>QUA000:ga_NetCoalCokeIm</t>
  </si>
  <si>
    <t>QUA000:ga_CoalSubtotal</t>
  </si>
  <si>
    <t>QUA000:ga_BiofuelsHeat</t>
  </si>
  <si>
    <t>QUA000:ga_RenewableEner</t>
  </si>
  <si>
    <t xml:space="preserve">   Renewable Energy 16/</t>
  </si>
  <si>
    <t>QUA000:ga_LiquidHydroge</t>
  </si>
  <si>
    <t>QUA000:ga_Electricity</t>
  </si>
  <si>
    <t>QUA000:ga_DeliveredEner</t>
  </si>
  <si>
    <t>QUA000:ga_ElectricityRe</t>
  </si>
  <si>
    <t>QUA000:ga_Total</t>
  </si>
  <si>
    <t xml:space="preserve"> Electric Power 17/</t>
  </si>
  <si>
    <t>QUA000:ha_DistillateFue</t>
  </si>
  <si>
    <t>QUA000:ha_ResidualFuel</t>
  </si>
  <si>
    <t>QUA000:ha_PetroleumSubt</t>
  </si>
  <si>
    <t>QUA000:ha_NaturalGas</t>
  </si>
  <si>
    <t>QUA000:ha_SteamCoal</t>
  </si>
  <si>
    <t xml:space="preserve">   Steam Coal</t>
  </si>
  <si>
    <t>QUA000:ha_NuclearPower</t>
  </si>
  <si>
    <t xml:space="preserve">   Nuclear / Uranium 18/</t>
  </si>
  <si>
    <t>QUA000:ha_RenewableEner</t>
  </si>
  <si>
    <t xml:space="preserve">   Renewable Energy 19/</t>
  </si>
  <si>
    <t>QUA000:ha_non-bio_mun</t>
  </si>
  <si>
    <t xml:space="preserve">   Non-biogenic Municipal Waste</t>
  </si>
  <si>
    <t>QUA000:ha_ElectricityIm</t>
  </si>
  <si>
    <t xml:space="preserve">   Electricity Imports</t>
  </si>
  <si>
    <t>QUA000:ha_Total</t>
  </si>
  <si>
    <t xml:space="preserve"> Total Energy Consumption</t>
  </si>
  <si>
    <t>QUA000:ia_LiquefiedPetr</t>
  </si>
  <si>
    <t>QUA000:ia_MotorGasoline</t>
  </si>
  <si>
    <t>QUA000:ia_E85</t>
  </si>
  <si>
    <t>QUA000:ia_JetFuel</t>
  </si>
  <si>
    <t>QUA000:ia_Kerosene</t>
  </si>
  <si>
    <t>QUA000:ia_DistillateFue</t>
  </si>
  <si>
    <t>QUA000:ia_ResidualFuel</t>
  </si>
  <si>
    <t>QUA000:ia_Petrochemical</t>
  </si>
  <si>
    <t>QUA000:ia_OtherPetroleu</t>
  </si>
  <si>
    <t>QUA000:ia_PetroleumSubt</t>
  </si>
  <si>
    <t>QUA000:ia_NaturalGas</t>
  </si>
  <si>
    <t>QUA000:ia_NGastoLiquids</t>
  </si>
  <si>
    <t>QUA000:ia_LeaseandPlant</t>
  </si>
  <si>
    <t>QUA000:ia_liquefactexp</t>
  </si>
  <si>
    <t>QUA000:ia_PipelineNatur</t>
  </si>
  <si>
    <t>QUA000:ia_NaturalGasSub</t>
  </si>
  <si>
    <t>QUA000:ia_Metallurgical</t>
  </si>
  <si>
    <t>QUA000:ia_SteamCoal</t>
  </si>
  <si>
    <t>QUA000:ia_CoaltoLiquids</t>
  </si>
  <si>
    <t>QUA000:ia_NetCoalCokeIm</t>
  </si>
  <si>
    <t>QUA000:ia_CoalSubtotal</t>
  </si>
  <si>
    <t>QUA000:ia_NuclearPower</t>
  </si>
  <si>
    <t>QUA000:ia_BiofuelsHeat</t>
  </si>
  <si>
    <t>QUA000:ia_RenewableEner</t>
  </si>
  <si>
    <t xml:space="preserve">   Renewable Energy 20/</t>
  </si>
  <si>
    <t>QUA000:ia_LiquidHydroge</t>
  </si>
  <si>
    <t>QUA000:ia_non-bio_mun</t>
  </si>
  <si>
    <t>QUA000:ia_ElectricityIm</t>
  </si>
  <si>
    <t>QUA000:ia_Total</t>
  </si>
  <si>
    <t>Energy Use &amp; Related Statistics</t>
  </si>
  <si>
    <t>QUA000:ka_DeliveredEner</t>
  </si>
  <si>
    <t xml:space="preserve">  Delivered Energy Use</t>
  </si>
  <si>
    <t>QUA000:ka_TotalEnergyUs</t>
  </si>
  <si>
    <t xml:space="preserve">  Total Energy Use</t>
  </si>
  <si>
    <t>QUA000:ka_TotalEthanol</t>
  </si>
  <si>
    <t xml:space="preserve">  Ethanol Consumed in Motor Gasoline and E85</t>
  </si>
  <si>
    <t>QUA000:ka_Population(mi</t>
  </si>
  <si>
    <t xml:space="preserve">  Population (millions)</t>
  </si>
  <si>
    <t>QUA000:ka_USGDP(billion</t>
  </si>
  <si>
    <t xml:space="preserve">  Gross Domestic Product (billion 2009 dollars)</t>
  </si>
  <si>
    <t xml:space="preserve">  Carbon Dioxide Emissions (million metric</t>
  </si>
  <si>
    <t>QUA000:ka_tonscarbon_dd</t>
  </si>
  <si>
    <t xml:space="preserve">   tons carbon dioxide)</t>
  </si>
  <si>
    <t xml:space="preserve">   1/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</si>
  <si>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</si>
  <si>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 xml:space="preserve">   2/ Includes ethanol and ethers blended into gasoline.</t>
  </si>
  <si>
    <t xml:space="preserve">   3/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</si>
  <si>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</si>
  <si>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</si>
  <si>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 xml:space="preserve">   4/ Includes energy for combined heat and power plants that have a non-regulatory status, and small on-site generating systems.</t>
  </si>
  <si>
    <t xml:space="preserve">   5/ Includes ethane, natural gasoline, and refinery olefins.</t>
  </si>
  <si>
    <t xml:space="preserve">   6/ Includes petroleum coke, asphalt, road oil, lubricants, still gas, and miscellaneous petroleum products.</t>
  </si>
  <si>
    <t xml:space="preserve">   7/ Represents natural gas used in well, field, and lease operations, and in natural gas processing plant machinery.</t>
  </si>
  <si>
    <t xml:space="preserve">   8/ Fuel used in facilities that liquefy natural gas for export.</t>
  </si>
  <si>
    <t xml:space="preserve">   9/ Includes consumption of energy produced from conventional hydroelectric, wood and wood waste, municipal waste, and other biomass sources.</t>
  </si>
  <si>
    <t>Excludes ethanol in motor gasoline.</t>
  </si>
  <si>
    <t xml:space="preserve">   10/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</si>
  <si>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</si>
  <si>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11/ Includes only kerosene type.</t>
  </si>
  <si>
    <t xml:space="preserve">   12/ Diesel fuel for on- and off- road use.</t>
  </si>
  <si>
    <t xml:space="preserve">   13/ Includes aviation gasoline and lubricants.</t>
  </si>
  <si>
    <t xml:space="preserve">   14/ Represents consumption unattributed to the sectors above.</t>
  </si>
  <si>
    <t xml:space="preserve">   15/ Includes aviation gasoline, petroleum coke, asphalt, road oil, lubricants, still gas, and miscellaneous petroleum products.</t>
  </si>
  <si>
    <t xml:space="preserve">   16/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</si>
  <si>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</si>
  <si>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</si>
  <si>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 xml:space="preserve">   17/ Includes consumption of energy by electricity-only and combined heat and power plants that have a regulatory status.</t>
  </si>
  <si>
    <t xml:space="preserve">   18/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</si>
  <si>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</si>
  <si>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19/ Includes conventional hydroelectric, geothermal, wood and wood waste, biogenic municipal waste, other biomass, wind, photovoltaic, and</t>
  </si>
  <si>
    <t>solar thermal sources.  Excludes net electricity imports.</t>
  </si>
  <si>
    <t xml:space="preserve">   20/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</si>
  <si>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</si>
  <si>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</si>
  <si>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</si>
  <si>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</si>
  <si>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 rounding.</t>
  </si>
  <si>
    <t>Data for 2015 are model results and may differ from official EIA data reports.</t>
  </si>
  <si>
    <t xml:space="preserve">   Sources:  2015 consumption based on:  U.S. Energy Information Administration (EIA), Monthly Energy</t>
  </si>
  <si>
    <t>Review, October 2016.  2015 population and gross domestic product:  IHS Markit, Macroeconomic model, August 2016.</t>
  </si>
  <si>
    <t>2015 carbon dioxide emissions and emission factors:  EIA, Monthly Energy Review, October 2016.</t>
  </si>
  <si>
    <t>2016:  EIA, Short-Term Energy Outlook, October 2016 and EIA, AEO2017 National Energy Modeling System run ref2017.d120816a.</t>
  </si>
  <si>
    <t>Projections:  EIA, AEO2017 National Energy Modeling System run ref2017.d120816a.</t>
  </si>
  <si>
    <t>Select Appendices: End - Use Demand</t>
  </si>
  <si>
    <t>Select Case: Reference</t>
  </si>
  <si>
    <t>Select Region: Canada</t>
  </si>
  <si>
    <t>Total End-Use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</si>
  <si>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</si>
  <si>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</si>
  <si>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</si>
  <si>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</si>
  <si>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</si>
  <si>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</si>
  <si>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</si>
  <si>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</si>
  <si>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</si>
  <si>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</si>
  <si>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</si>
  <si>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</si>
  <si>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</si>
  <si>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</si>
  <si>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</si>
  <si>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</si>
  <si>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</si>
  <si>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</si>
  <si>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</si>
  <si>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</si>
  <si>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</si>
  <si>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</si>
  <si>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</si>
  <si>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</si>
  <si>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</si>
  <si>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</si>
  <si>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</si>
  <si>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</si>
  <si>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</si>
  <si>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</si>
  <si>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</si>
  <si>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</si>
  <si>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</si>
  <si>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</si>
  <si>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</si>
  <si>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</si>
  <si>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</si>
  <si>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Electric</t>
  </si>
  <si>
    <t>Natural Gas</t>
  </si>
  <si>
    <t>RPP</t>
  </si>
  <si>
    <t>Biofuels &amp; Emerging Energy</t>
  </si>
  <si>
    <t>Other</t>
  </si>
  <si>
    <t>Residential</t>
  </si>
  <si>
    <t>Commercial</t>
  </si>
  <si>
    <t>Industrial</t>
  </si>
  <si>
    <t>Electricity</t>
  </si>
  <si>
    <t>Transportation</t>
  </si>
  <si>
    <t>LPG</t>
  </si>
  <si>
    <t>Biofuels</t>
  </si>
  <si>
    <t>Aviation Fuel</t>
  </si>
  <si>
    <t>Diesel</t>
  </si>
  <si>
    <t>Heavy Fuel Oil</t>
  </si>
  <si>
    <t>Lubricants</t>
  </si>
  <si>
    <t>Motor Gasoline</t>
  </si>
  <si>
    <t>PJ per Quad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</si>
  <si>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</si>
  <si>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</si>
  <si>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</si>
  <si>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</si>
  <si>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</si>
  <si>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</si>
  <si>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</si>
  <si>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</si>
  <si>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</si>
  <si>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</si>
  <si>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Sources:</t>
  </si>
  <si>
    <t>US DR Capacity/Potential</t>
  </si>
  <si>
    <t>US Building Energy Use</t>
  </si>
  <si>
    <t>Energy Information Administration</t>
  </si>
  <si>
    <t>https://www.eia.gov/outlooks/aeo/</t>
  </si>
  <si>
    <t>Table 2</t>
  </si>
  <si>
    <t>Canadian Building Energy Use</t>
  </si>
  <si>
    <t>National Energy Board</t>
  </si>
  <si>
    <t>Select Report Version: Canada’s Energy Future 2016</t>
  </si>
  <si>
    <t>Total</t>
  </si>
  <si>
    <t>RPP and LPG</t>
  </si>
  <si>
    <t>Solar and Geothermal</t>
  </si>
  <si>
    <t>Biomass</t>
  </si>
  <si>
    <t>LPG &amp; Petroleum Feedstocks</t>
  </si>
  <si>
    <t>Still Gas &amp; Petroleum Coke</t>
  </si>
  <si>
    <t>Coal, Coke &amp; Coke Oven Gas</t>
  </si>
  <si>
    <t>Canada’s Energy Future 2016: Energy Supply and Demand Projections to 2040</t>
  </si>
  <si>
    <t>https://apps.neb-one.gc.ca/ftrppndc/dflt.aspx?GoCTemplateCulture=en-CA</t>
  </si>
  <si>
    <t>End-Use Demand</t>
  </si>
  <si>
    <t>For Canada, we then scale BAU capacity and potential based on the ratio of Canada's buildings and industry</t>
  </si>
  <si>
    <t>energy demand to the United States'.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</si>
</sst>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  <xf numFmtId="0" fontId="3" fillId="0" borderId="0" xfId="2" applyFont="1"/>
    <xf numFmtId="0" fontId="4" fillId="0" borderId="1" xfId="3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4" fillId="0" borderId="2" xfId="5" applyFont="1" applyFill="1" applyBorder="1" applyAlignment="1">
      <alignment wrapText="1"/>
    </xf>
    <xf numFmtId="0" fontId="0" fillId="0" borderId="3" xfId="6" applyFont="1" applyFill="1" applyBorder="1" applyAlignment="1">
      <alignment wrapText="1"/>
    </xf>
    <xf numFmtId="4" fontId="0" fillId="0" borderId="3" xfId="6" applyNumberFormat="1" applyFont="1" applyFill="1" applyAlignment="1">
      <alignment horizontal="right" wrapText="1"/>
    </xf>
    <xf numFmtId="164" fontId="0" fillId="0" borderId="3" xfId="6" applyNumberFormat="1" applyFont="1" applyFill="1" applyAlignment="1">
      <alignment horizontal="right" wrapText="1"/>
    </xf>
    <xf numFmtId="4" fontId="4" fillId="0" borderId="2" xfId="5" applyNumberFormat="1" applyFill="1" applyAlignment="1">
      <alignment horizontal="right" wrapText="1"/>
    </xf>
    <xf numFmtId="164" fontId="4" fillId="0" borderId="2" xfId="5" applyNumberFormat="1" applyFill="1" applyAlignment="1">
      <alignment horizontal="right" wrapText="1"/>
    </xf>
    <xf numFmtId="3" fontId="0" fillId="0" borderId="3" xfId="6" applyNumberFormat="1" applyFont="1" applyFill="1" applyAlignment="1">
      <alignment horizontal="right" wrapText="1"/>
    </xf>
    <xf numFmtId="0" fontId="3" fillId="0" borderId="2" xfId="5" applyFont="1" applyFill="1" applyBorder="1" applyAlignment="1">
      <alignment wrapText="1"/>
    </xf>
    <xf numFmtId="165" fontId="0" fillId="0" borderId="3" xfId="6" applyNumberFormat="1" applyFont="1" applyFill="1" applyAlignment="1">
      <alignment horizontal="right" wrapText="1"/>
    </xf>
    <xf numFmtId="0" fontId="3" fillId="0" borderId="4" xfId="7" applyFont="1" applyFill="1" applyBorder="1" applyAlignment="1">
      <alignment wrapText="1"/>
    </xf>
    <xf numFmtId="0" fontId="8" fillId="0" borderId="0" xfId="0" applyFont="1"/>
    <xf numFmtId="0" fontId="9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0" fillId="0" borderId="0" xfId="0" applyNumberFormat="1" applyFont="1" applyFill="1" applyAlignment="1" applyProtection="1"/>
    <xf numFmtId="0" fontId="1" fillId="2" borderId="0" xfId="0" applyFont="1" applyFill="1"/>
  </cellXfs>
  <cellStyles count="8">
    <cellStyle name="Body: normal cell" xfId="6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5"/>
    <cellStyle name="Table title" xfId="4"/>
  </cellStyles>
  <dxfs count="235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AU14" totalsRowShown="0">
  <tableColumns count="47">
    <tableColumn id="1" name="_" dataDxfId="184"/>
    <tableColumn id="2" name="2005" dataDxfId="183"/>
    <tableColumn id="3" name="2006" dataDxfId="182"/>
    <tableColumn id="4" name="2007" dataDxfId="181"/>
    <tableColumn id="5" name="2008" dataDxfId="180"/>
    <tableColumn id="6" name="2009" dataDxfId="179"/>
    <tableColumn id="7" name="2010" dataDxfId="178"/>
    <tableColumn id="8" name="2011" dataDxfId="177"/>
    <tableColumn id="9" name="2012" dataDxfId="176"/>
    <tableColumn id="10" name="2013" dataDxfId="175"/>
    <tableColumn id="11" name="2014" dataDxfId="174"/>
    <tableColumn id="12" name="2015" dataDxfId="173"/>
    <tableColumn id="13" name="2016" dataDxfId="172"/>
    <tableColumn id="14" name="2017" dataDxfId="171"/>
    <tableColumn id="15" name="2018" dataDxfId="170"/>
    <tableColumn id="16" name="2019" dataDxfId="169"/>
    <tableColumn id="17" name="2020" dataDxfId="168"/>
    <tableColumn id="18" name="2021" dataDxfId="167"/>
    <tableColumn id="19" name="2022" dataDxfId="166"/>
    <tableColumn id="20" name="2023" dataDxfId="165"/>
    <tableColumn id="21" name="2024" dataDxfId="164"/>
    <tableColumn id="22" name="2025" dataDxfId="163"/>
    <tableColumn id="23" name="2026" dataDxfId="162"/>
    <tableColumn id="24" name="2027" dataDxfId="161"/>
    <tableColumn id="25" name="2028" dataDxfId="160"/>
    <tableColumn id="26" name="2029" dataDxfId="159"/>
    <tableColumn id="27" name="2030" dataDxfId="158"/>
    <tableColumn id="28" name="2031" dataDxfId="157"/>
    <tableColumn id="29" name="2032" dataDxfId="156"/>
    <tableColumn id="30" name="2033" dataDxfId="155"/>
    <tableColumn id="31" name="2034" dataDxfId="154"/>
    <tableColumn id="32" name="2035" dataDxfId="153"/>
    <tableColumn id="33" name="2036" dataDxfId="152"/>
    <tableColumn id="34" name="2037" dataDxfId="151"/>
    <tableColumn id="35" name="2038" dataDxfId="150"/>
    <tableColumn id="36" name="2039" dataDxfId="149"/>
    <tableColumn id="37" name="2040" dataDxfId="148"/>
    <tableColumn id="38" name="2041" dataDxfId="207">
      <calculatedColumnFormula>((($AK9/$AB9-1)/10)+1)*Table1[[#This Row],[2040]]</calculatedColumnFormula>
    </tableColumn>
    <tableColumn id="39" name="2042" dataDxfId="226">
      <calculatedColumnFormula>((($AK9/$AB9-1)/10)+1)*Table1[[#This Row],[2041]]</calculatedColumnFormula>
    </tableColumn>
    <tableColumn id="40" name="2043" dataDxfId="234">
      <calculatedColumnFormula>((($AK9/$AB9-1)/10)+1)*Table1[[#This Row],[2042]]</calculatedColumnFormula>
    </tableColumn>
    <tableColumn id="41" name="2044" dataDxfId="233">
      <calculatedColumnFormula>((($AK9/$AB9-1)/10)+1)*Table1[[#This Row],[2043]]</calculatedColumnFormula>
    </tableColumn>
    <tableColumn id="42" name="2045" dataDxfId="232">
      <calculatedColumnFormula>((($AK9/$AB9-1)/10)+1)*Table1[[#This Row],[2044]]</calculatedColumnFormula>
    </tableColumn>
    <tableColumn id="43" name="2046" dataDxfId="231">
      <calculatedColumnFormula>((($AK9/$AB9-1)/10)+1)*Table1[[#This Row],[2045]]</calculatedColumnFormula>
    </tableColumn>
    <tableColumn id="44" name="2047" dataDxfId="230">
      <calculatedColumnFormula>((($AK9/$AB9-1)/10)+1)*Table1[[#This Row],[2046]]</calculatedColumnFormula>
    </tableColumn>
    <tableColumn id="45" name="2048" dataDxfId="229">
      <calculatedColumnFormula>((($AK9/$AB9-1)/10)+1)*Table1[[#This Row],[2047]]</calculatedColumnFormula>
    </tableColumn>
    <tableColumn id="46" name="2049" dataDxfId="228">
      <calculatedColumnFormula>((($AK9/$AB9-1)/10)+1)*Table1[[#This Row],[2048]]</calculatedColumnFormula>
    </tableColumn>
    <tableColumn id="47" name="2050" dataDxfId="227">
      <calculatedColumnFormula>((($AK9/$AB9-1)/10)+1)*Table1[[#This Row],[2049]]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AU24" totalsRowShown="0">
  <tableColumns count="47">
    <tableColumn id="1" name="_" dataDxfId="147"/>
    <tableColumn id="2" name="2005" dataDxfId="146"/>
    <tableColumn id="3" name="2006" dataDxfId="145"/>
    <tableColumn id="4" name="2007" dataDxfId="144"/>
    <tableColumn id="5" name="2008" dataDxfId="143"/>
    <tableColumn id="6" name="2009" dataDxfId="142"/>
    <tableColumn id="7" name="2010" dataDxfId="141"/>
    <tableColumn id="8" name="2011" dataDxfId="140"/>
    <tableColumn id="9" name="2012" dataDxfId="139"/>
    <tableColumn id="10" name="2013" dataDxfId="138"/>
    <tableColumn id="11" name="2014" dataDxfId="137"/>
    <tableColumn id="12" name="2015" dataDxfId="136"/>
    <tableColumn id="13" name="2016" dataDxfId="135"/>
    <tableColumn id="14" name="2017" dataDxfId="134"/>
    <tableColumn id="15" name="2018" dataDxfId="133"/>
    <tableColumn id="16" name="2019" dataDxfId="132"/>
    <tableColumn id="17" name="2020" dataDxfId="131"/>
    <tableColumn id="18" name="2021" dataDxfId="130"/>
    <tableColumn id="19" name="2022" dataDxfId="129"/>
    <tableColumn id="20" name="2023" dataDxfId="128"/>
    <tableColumn id="21" name="2024" dataDxfId="127"/>
    <tableColumn id="22" name="2025" dataDxfId="126"/>
    <tableColumn id="23" name="2026" dataDxfId="125"/>
    <tableColumn id="24" name="2027" dataDxfId="124"/>
    <tableColumn id="25" name="2028" dataDxfId="123"/>
    <tableColumn id="26" name="2029" dataDxfId="122"/>
    <tableColumn id="27" name="2030" dataDxfId="121"/>
    <tableColumn id="28" name="2031" dataDxfId="120"/>
    <tableColumn id="29" name="2032" dataDxfId="119"/>
    <tableColumn id="30" name="2033" dataDxfId="118"/>
    <tableColumn id="31" name="2034" dataDxfId="117"/>
    <tableColumn id="32" name="2035" dataDxfId="116"/>
    <tableColumn id="33" name="2036" dataDxfId="115"/>
    <tableColumn id="34" name="2037" dataDxfId="114"/>
    <tableColumn id="35" name="2038" dataDxfId="113"/>
    <tableColumn id="36" name="2039" dataDxfId="112"/>
    <tableColumn id="37" name="2040" dataDxfId="111"/>
    <tableColumn id="38" name="2041" dataDxfId="206">
      <calculatedColumnFormula>((($AK18/$AB18-1)/10)+1)*Table2[[#This Row],[2040]]</calculatedColumnFormula>
    </tableColumn>
    <tableColumn id="39" name="2042" dataDxfId="225">
      <calculatedColumnFormula>((($AK18/$AB18-1)/10)+1)*Table2[[#This Row],[2041]]</calculatedColumnFormula>
    </tableColumn>
    <tableColumn id="40" name="2043" dataDxfId="224">
      <calculatedColumnFormula>((($AK18/$AB18-1)/10)+1)*Table2[[#This Row],[2042]]</calculatedColumnFormula>
    </tableColumn>
    <tableColumn id="41" name="2044" dataDxfId="223">
      <calculatedColumnFormula>((($AK18/$AB18-1)/10)+1)*Table2[[#This Row],[2043]]</calculatedColumnFormula>
    </tableColumn>
    <tableColumn id="42" name="2045" dataDxfId="222">
      <calculatedColumnFormula>((($AK18/$AB18-1)/10)+1)*Table2[[#This Row],[2044]]</calculatedColumnFormula>
    </tableColumn>
    <tableColumn id="43" name="2046" dataDxfId="221">
      <calculatedColumnFormula>((($AK18/$AB18-1)/10)+1)*Table2[[#This Row],[2045]]</calculatedColumnFormula>
    </tableColumn>
    <tableColumn id="44" name="2047" dataDxfId="220">
      <calculatedColumnFormula>((($AK18/$AB18-1)/10)+1)*Table2[[#This Row],[2046]]</calculatedColumnFormula>
    </tableColumn>
    <tableColumn id="45" name="2048" dataDxfId="219">
      <calculatedColumnFormula>((($AK18/$AB18-1)/10)+1)*Table2[[#This Row],[2047]]</calculatedColumnFormula>
    </tableColumn>
    <tableColumn id="46" name="2049" dataDxfId="218">
      <calculatedColumnFormula>((($AK18/$AB18-1)/10)+1)*Table2[[#This Row],[2048]]</calculatedColumnFormula>
    </tableColumn>
    <tableColumn id="47" name="2050" dataDxfId="217">
      <calculatedColumnFormula>((($AK18/$AB18-1)/10)+1)*Table2[[#This Row],[2049]]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7:AU34" totalsRowShown="0">
  <tableColumns count="47">
    <tableColumn id="1" name="_" dataDxfId="110"/>
    <tableColumn id="2" name="2005" dataDxfId="109"/>
    <tableColumn id="3" name="2006" dataDxfId="108"/>
    <tableColumn id="4" name="2007" dataDxfId="107"/>
    <tableColumn id="5" name="2008" dataDxfId="106"/>
    <tableColumn id="6" name="2009" dataDxfId="105"/>
    <tableColumn id="7" name="2010" dataDxfId="104"/>
    <tableColumn id="8" name="2011" dataDxfId="103"/>
    <tableColumn id="9" name="2012" dataDxfId="102"/>
    <tableColumn id="10" name="2013" dataDxfId="101"/>
    <tableColumn id="11" name="2014" dataDxfId="100"/>
    <tableColumn id="12" name="2015" dataDxfId="99"/>
    <tableColumn id="13" name="2016" dataDxfId="98"/>
    <tableColumn id="14" name="2017" dataDxfId="97"/>
    <tableColumn id="15" name="2018" dataDxfId="96"/>
    <tableColumn id="16" name="2019" dataDxfId="95"/>
    <tableColumn id="17" name="2020" dataDxfId="94"/>
    <tableColumn id="18" name="2021" dataDxfId="93"/>
    <tableColumn id="19" name="2022" dataDxfId="92"/>
    <tableColumn id="20" name="2023" dataDxfId="91"/>
    <tableColumn id="21" name="2024" dataDxfId="90"/>
    <tableColumn id="22" name="2025" dataDxfId="89"/>
    <tableColumn id="23" name="2026" dataDxfId="88"/>
    <tableColumn id="24" name="2027" dataDxfId="87"/>
    <tableColumn id="25" name="2028" dataDxfId="86"/>
    <tableColumn id="26" name="2029" dataDxfId="85"/>
    <tableColumn id="27" name="2030" dataDxfId="84"/>
    <tableColumn id="28" name="2031" dataDxfId="83"/>
    <tableColumn id="29" name="2032" dataDxfId="82"/>
    <tableColumn id="30" name="2033" dataDxfId="81"/>
    <tableColumn id="31" name="2034" dataDxfId="80"/>
    <tableColumn id="32" name="2035" dataDxfId="79"/>
    <tableColumn id="33" name="2036" dataDxfId="78"/>
    <tableColumn id="34" name="2037" dataDxfId="77"/>
    <tableColumn id="35" name="2038" dataDxfId="76"/>
    <tableColumn id="36" name="2039" dataDxfId="75"/>
    <tableColumn id="37" name="2040" dataDxfId="74"/>
    <tableColumn id="38" name="2041" dataDxfId="196">
      <calculatedColumnFormula>((($AK28/$AB28-1)/10)+1)*Table3[[#This Row],[2040]]</calculatedColumnFormula>
    </tableColumn>
    <tableColumn id="39" name="2042" dataDxfId="205">
      <calculatedColumnFormula>((($AK28/$AB28-1)/10)+1)*Table3[[#This Row],[2041]]</calculatedColumnFormula>
    </tableColumn>
    <tableColumn id="40" name="2043" dataDxfId="204">
      <calculatedColumnFormula>((($AK28/$AB28-1)/10)+1)*Table3[[#This Row],[2042]]</calculatedColumnFormula>
    </tableColumn>
    <tableColumn id="41" name="2044" dataDxfId="203">
      <calculatedColumnFormula>((($AK28/$AB28-1)/10)+1)*Table3[[#This Row],[2043]]</calculatedColumnFormula>
    </tableColumn>
    <tableColumn id="42" name="2045" dataDxfId="202">
      <calculatedColumnFormula>((($AK28/$AB28-1)/10)+1)*Table3[[#This Row],[2044]]</calculatedColumnFormula>
    </tableColumn>
    <tableColumn id="43" name="2046" dataDxfId="201">
      <calculatedColumnFormula>((($AK28/$AB28-1)/10)+1)*Table3[[#This Row],[2045]]</calculatedColumnFormula>
    </tableColumn>
    <tableColumn id="44" name="2047" dataDxfId="200">
      <calculatedColumnFormula>((($AK28/$AB28-1)/10)+1)*Table3[[#This Row],[2046]]</calculatedColumnFormula>
    </tableColumn>
    <tableColumn id="45" name="2048" dataDxfId="199">
      <calculatedColumnFormula>((($AK28/$AB28-1)/10)+1)*Table3[[#This Row],[2047]]</calculatedColumnFormula>
    </tableColumn>
    <tableColumn id="46" name="2049" dataDxfId="198">
      <calculatedColumnFormula>((($AK28/$AB28-1)/10)+1)*Table3[[#This Row],[2048]]</calculatedColumnFormula>
    </tableColumn>
    <tableColumn id="47" name="2050" dataDxfId="197">
      <calculatedColumnFormula>((($AK28/$AB28-1)/10)+1)*Table3[[#This Row],[2049]]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7:AU47" totalsRowShown="0">
  <tableColumns count="47">
    <tableColumn id="1" name="_" dataDxfId="73"/>
    <tableColumn id="2" name="2005" dataDxfId="72"/>
    <tableColumn id="3" name="2006" dataDxfId="71"/>
    <tableColumn id="4" name="2007" dataDxfId="70"/>
    <tableColumn id="5" name="2008" dataDxfId="69"/>
    <tableColumn id="6" name="2009" dataDxfId="68"/>
    <tableColumn id="7" name="2010" dataDxfId="67"/>
    <tableColumn id="8" name="2011" dataDxfId="66"/>
    <tableColumn id="9" name="2012" dataDxfId="65"/>
    <tableColumn id="10" name="2013" dataDxfId="64"/>
    <tableColumn id="11" name="2014" dataDxfId="63"/>
    <tableColumn id="12" name="2015" dataDxfId="62"/>
    <tableColumn id="13" name="2016" dataDxfId="61"/>
    <tableColumn id="14" name="2017" dataDxfId="60"/>
    <tableColumn id="15" name="2018" dataDxfId="59"/>
    <tableColumn id="16" name="2019" dataDxfId="58"/>
    <tableColumn id="17" name="2020" dataDxfId="57"/>
    <tableColumn id="18" name="2021" dataDxfId="56"/>
    <tableColumn id="19" name="2022" dataDxfId="55"/>
    <tableColumn id="20" name="2023" dataDxfId="54"/>
    <tableColumn id="21" name="2024" dataDxfId="53"/>
    <tableColumn id="22" name="2025" dataDxfId="52"/>
    <tableColumn id="23" name="2026" dataDxfId="51"/>
    <tableColumn id="24" name="2027" dataDxfId="50"/>
    <tableColumn id="25" name="2028" dataDxfId="49"/>
    <tableColumn id="26" name="2029" dataDxfId="48"/>
    <tableColumn id="27" name="2030" dataDxfId="47"/>
    <tableColumn id="28" name="2031" dataDxfId="46"/>
    <tableColumn id="29" name="2032" dataDxfId="45"/>
    <tableColumn id="30" name="2033" dataDxfId="44"/>
    <tableColumn id="31" name="2034" dataDxfId="43"/>
    <tableColumn id="32" name="2035" dataDxfId="42"/>
    <tableColumn id="33" name="2036" dataDxfId="41"/>
    <tableColumn id="34" name="2037" dataDxfId="40"/>
    <tableColumn id="35" name="2038" dataDxfId="39"/>
    <tableColumn id="36" name="2039" dataDxfId="38"/>
    <tableColumn id="37" name="2040" dataDxfId="37"/>
    <tableColumn id="38" name="2041" dataDxfId="186">
      <calculatedColumnFormula>((($AK38/$AB38-1)/10)+1)*Table4[[#This Row],[2040]]</calculatedColumnFormula>
    </tableColumn>
    <tableColumn id="39" name="2042" dataDxfId="195">
      <calculatedColumnFormula>((($AK38/$AB38-1)/10)+1)*Table4[[#This Row],[2041]]</calculatedColumnFormula>
    </tableColumn>
    <tableColumn id="40" name="2043" dataDxfId="194">
      <calculatedColumnFormula>((($AK38/$AB38-1)/10)+1)*Table4[[#This Row],[2042]]</calculatedColumnFormula>
    </tableColumn>
    <tableColumn id="41" name="2044" dataDxfId="193">
      <calculatedColumnFormula>((($AK38/$AB38-1)/10)+1)*Table4[[#This Row],[2043]]</calculatedColumnFormula>
    </tableColumn>
    <tableColumn id="42" name="2045" dataDxfId="192">
      <calculatedColumnFormula>((($AK38/$AB38-1)/10)+1)*Table4[[#This Row],[2044]]</calculatedColumnFormula>
    </tableColumn>
    <tableColumn id="43" name="2046" dataDxfId="191">
      <calculatedColumnFormula>((($AK38/$AB38-1)/10)+1)*Table4[[#This Row],[2045]]</calculatedColumnFormula>
    </tableColumn>
    <tableColumn id="44" name="2047" dataDxfId="190">
      <calculatedColumnFormula>((($AK38/$AB38-1)/10)+1)*Table4[[#This Row],[2046]]</calculatedColumnFormula>
    </tableColumn>
    <tableColumn id="45" name="2048" dataDxfId="189">
      <calculatedColumnFormula>((($AK38/$AB38-1)/10)+1)*Table4[[#This Row],[2047]]</calculatedColumnFormula>
    </tableColumn>
    <tableColumn id="46" name="2049" dataDxfId="188">
      <calculatedColumnFormula>((($AK38/$AB38-1)/10)+1)*Table4[[#This Row],[2048]]</calculatedColumnFormula>
    </tableColumn>
    <tableColumn id="47" name="2050" dataDxfId="187">
      <calculatedColumnFormula>((($AK38/$AB38-1)/10)+1)*Table4[[#This Row],[2049]]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50:AU60" totalsRowShown="0">
  <tableColumns count="47">
    <tableColumn id="1" name="_" dataDxfId="36"/>
    <tableColumn id="2" name="2005" dataDxfId="35"/>
    <tableColumn id="3" name="2006" dataDxfId="34"/>
    <tableColumn id="4" name="2007" dataDxfId="33"/>
    <tableColumn id="5" name="2008" dataDxfId="32"/>
    <tableColumn id="6" name="2009" dataDxfId="31"/>
    <tableColumn id="7" name="2010" dataDxfId="30"/>
    <tableColumn id="8" name="2011" dataDxfId="29"/>
    <tableColumn id="9" name="2012" dataDxfId="28"/>
    <tableColumn id="10" name="2013" dataDxfId="27"/>
    <tableColumn id="11" name="2014" dataDxfId="26"/>
    <tableColumn id="12" name="2015" dataDxfId="25"/>
    <tableColumn id="13" name="2016" dataDxfId="24"/>
    <tableColumn id="14" name="2017" dataDxfId="23"/>
    <tableColumn id="15" name="2018" dataDxfId="22"/>
    <tableColumn id="16" name="2019" dataDxfId="21"/>
    <tableColumn id="17" name="2020" dataDxfId="20"/>
    <tableColumn id="18" name="2021" dataDxfId="19"/>
    <tableColumn id="19" name="2022" dataDxfId="18"/>
    <tableColumn id="20" name="2023" dataDxfId="17"/>
    <tableColumn id="21" name="2024" dataDxfId="16"/>
    <tableColumn id="22" name="2025" dataDxfId="15"/>
    <tableColumn id="23" name="2026" dataDxfId="14"/>
    <tableColumn id="24" name="2027" dataDxfId="13"/>
    <tableColumn id="25" name="2028" dataDxfId="12"/>
    <tableColumn id="26" name="2029" dataDxfId="11"/>
    <tableColumn id="27" name="2030" dataDxfId="10"/>
    <tableColumn id="28" name="2031" dataDxfId="9"/>
    <tableColumn id="29" name="2032" dataDxfId="8"/>
    <tableColumn id="30" name="2033" dataDxfId="7"/>
    <tableColumn id="31" name="2034" dataDxfId="6"/>
    <tableColumn id="32" name="2035" dataDxfId="5"/>
    <tableColumn id="33" name="2036" dataDxfId="4"/>
    <tableColumn id="34" name="2037" dataDxfId="3"/>
    <tableColumn id="35" name="2038" dataDxfId="2"/>
    <tableColumn id="36" name="2039" dataDxfId="1"/>
    <tableColumn id="37" name="2040" dataDxfId="0"/>
    <tableColumn id="38" name="2041" dataDxfId="185">
      <calculatedColumnFormula>((($AK51/$AB51-1)/10)+1)*Table5[[#This Row],[2040]]</calculatedColumnFormula>
    </tableColumn>
    <tableColumn id="39" name="2042" dataDxfId="216">
      <calculatedColumnFormula>((($AK51/$AB51-1)/10)+1)*Table5[[#This Row],[2041]]</calculatedColumnFormula>
    </tableColumn>
    <tableColumn id="40" name="2043" dataDxfId="215">
      <calculatedColumnFormula>((($AK51/$AB51-1)/10)+1)*Table5[[#This Row],[2042]]</calculatedColumnFormula>
    </tableColumn>
    <tableColumn id="41" name="2044" dataDxfId="214">
      <calculatedColumnFormula>((($AK51/$AB51-1)/10)+1)*Table5[[#This Row],[2043]]</calculatedColumnFormula>
    </tableColumn>
    <tableColumn id="42" name="2045" dataDxfId="213">
      <calculatedColumnFormula>((($AK51/$AB51-1)/10)+1)*Table5[[#This Row],[2044]]</calculatedColumnFormula>
    </tableColumn>
    <tableColumn id="43" name="2046" dataDxfId="212">
      <calculatedColumnFormula>((($AK51/$AB51-1)/10)+1)*Table5[[#This Row],[2045]]</calculatedColumnFormula>
    </tableColumn>
    <tableColumn id="44" name="2047" dataDxfId="211">
      <calculatedColumnFormula>((($AK51/$AB51-1)/10)+1)*Table5[[#This Row],[2046]]</calculatedColumnFormula>
    </tableColumn>
    <tableColumn id="45" name="2048" dataDxfId="210">
      <calculatedColumnFormula>((($AK51/$AB51-1)/10)+1)*Table5[[#This Row],[2047]]</calculatedColumnFormula>
    </tableColumn>
    <tableColumn id="46" name="2049" dataDxfId="209">
      <calculatedColumnFormula>((($AK51/$AB51-1)/10)+1)*Table5[[#This Row],[2048]]</calculatedColumnFormula>
    </tableColumn>
    <tableColumn id="47" name="2050" dataDxfId="208">
      <calculatedColumnFormula>((($AK51/$AB51-1)/10)+1)*Table5[[#This Row],[2049]]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pps.neb-one.gc.ca/nrg/ntgrtd/ftr/2016/index-eng.html" TargetMode="External"/><Relationship Id="rId1" Type="http://schemas.openxmlformats.org/officeDocument/2006/relationships/hyperlink" Target="http://www.ferc.gov/legal/staff-reports/06-09-demand-response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16" workbookViewId="0">
      <selection activeCell="B25" sqref="B25"/>
    </sheetView>
  </sheetViews>
  <sheetFormatPr defaultRowHeight="14.5" x14ac:dyDescent="0.35"/>
  <cols>
    <col min="2" max="2" width="59.1796875" customWidth="1"/>
  </cols>
  <sheetData>
    <row r="1" spans="1:2" x14ac:dyDescent="0.35">
      <c r="A1" s="1" t="s">
        <v>12</v>
      </c>
    </row>
    <row r="2" spans="1:2" x14ac:dyDescent="0.35">
      <c r="A2" s="1" t="s">
        <v>13</v>
      </c>
    </row>
    <row r="4" spans="1:2" x14ac:dyDescent="0.35">
      <c r="A4" s="1" t="s">
        <v>345</v>
      </c>
      <c r="B4" s="38" t="s">
        <v>346</v>
      </c>
    </row>
    <row r="5" spans="1:2" x14ac:dyDescent="0.35">
      <c r="B5" t="s">
        <v>0</v>
      </c>
    </row>
    <row r="6" spans="1:2" x14ac:dyDescent="0.35">
      <c r="B6" s="2">
        <v>2009</v>
      </c>
    </row>
    <row r="7" spans="1:2" x14ac:dyDescent="0.35">
      <c r="B7" t="s">
        <v>1</v>
      </c>
    </row>
    <row r="8" spans="1:2" x14ac:dyDescent="0.35">
      <c r="B8" s="3" t="s">
        <v>2</v>
      </c>
    </row>
    <row r="9" spans="1:2" x14ac:dyDescent="0.35">
      <c r="B9" t="s">
        <v>8</v>
      </c>
    </row>
    <row r="11" spans="1:2" x14ac:dyDescent="0.35">
      <c r="B11" s="38" t="s">
        <v>347</v>
      </c>
    </row>
    <row r="12" spans="1:2" x14ac:dyDescent="0.35">
      <c r="B12" t="s">
        <v>348</v>
      </c>
    </row>
    <row r="13" spans="1:2" x14ac:dyDescent="0.35">
      <c r="B13" s="2">
        <v>2017</v>
      </c>
    </row>
    <row r="14" spans="1:2" x14ac:dyDescent="0.35">
      <c r="B14" t="s">
        <v>27</v>
      </c>
    </row>
    <row r="15" spans="1:2" x14ac:dyDescent="0.35">
      <c r="B15" s="3" t="s">
        <v>349</v>
      </c>
    </row>
    <row r="16" spans="1:2" x14ac:dyDescent="0.35">
      <c r="B16" t="s">
        <v>350</v>
      </c>
    </row>
    <row r="18" spans="1:2" x14ac:dyDescent="0.35">
      <c r="B18" s="38" t="s">
        <v>351</v>
      </c>
    </row>
    <row r="19" spans="1:2" x14ac:dyDescent="0.35">
      <c r="B19" t="s">
        <v>352</v>
      </c>
    </row>
    <row r="20" spans="1:2" x14ac:dyDescent="0.35">
      <c r="B20" s="2">
        <v>2016</v>
      </c>
    </row>
    <row r="21" spans="1:2" x14ac:dyDescent="0.35">
      <c r="B21" t="s">
        <v>361</v>
      </c>
    </row>
    <row r="22" spans="1:2" x14ac:dyDescent="0.35">
      <c r="B22" s="3" t="s">
        <v>362</v>
      </c>
    </row>
    <row r="23" spans="1:2" x14ac:dyDescent="0.35">
      <c r="B23" t="s">
        <v>363</v>
      </c>
    </row>
    <row r="28" spans="1:2" x14ac:dyDescent="0.35">
      <c r="A28" s="1" t="s">
        <v>3</v>
      </c>
    </row>
    <row r="29" spans="1:2" x14ac:dyDescent="0.35">
      <c r="A29" s="4" t="s">
        <v>14</v>
      </c>
    </row>
    <row r="30" spans="1:2" x14ac:dyDescent="0.35">
      <c r="A30" s="4" t="s">
        <v>15</v>
      </c>
    </row>
    <row r="31" spans="1:2" x14ac:dyDescent="0.35">
      <c r="A31" s="4" t="s">
        <v>16</v>
      </c>
    </row>
    <row r="32" spans="1:2" x14ac:dyDescent="0.35">
      <c r="A32" s="4"/>
    </row>
    <row r="33" spans="1:2" x14ac:dyDescent="0.35">
      <c r="A33" s="4" t="s">
        <v>5</v>
      </c>
    </row>
    <row r="34" spans="1:2" x14ac:dyDescent="0.35">
      <c r="A34" s="4" t="s">
        <v>6</v>
      </c>
    </row>
    <row r="35" spans="1:2" x14ac:dyDescent="0.35">
      <c r="A35" s="8" t="s">
        <v>9</v>
      </c>
      <c r="B35" s="6"/>
    </row>
    <row r="36" spans="1:2" x14ac:dyDescent="0.35">
      <c r="A36" s="8" t="s">
        <v>17</v>
      </c>
      <c r="B36" s="6"/>
    </row>
    <row r="37" spans="1:2" x14ac:dyDescent="0.35">
      <c r="A37" s="8" t="s">
        <v>18</v>
      </c>
      <c r="B37" s="6"/>
    </row>
    <row r="38" spans="1:2" x14ac:dyDescent="0.35">
      <c r="A38" s="6"/>
      <c r="B38" s="6"/>
    </row>
    <row r="39" spans="1:2" x14ac:dyDescent="0.35">
      <c r="A39" s="6" t="s">
        <v>364</v>
      </c>
      <c r="B39" s="6"/>
    </row>
    <row r="40" spans="1:2" x14ac:dyDescent="0.35">
      <c r="A40" s="6" t="s">
        <v>365</v>
      </c>
      <c r="B40" s="6"/>
    </row>
    <row r="41" spans="1:2" x14ac:dyDescent="0.35">
      <c r="A41" s="6"/>
      <c r="B41" s="6"/>
    </row>
    <row r="42" spans="1:2" x14ac:dyDescent="0.35">
      <c r="A42" s="6">
        <v>1055.05585</v>
      </c>
      <c r="B42" s="6" t="s">
        <v>334</v>
      </c>
    </row>
    <row r="43" spans="1:2" x14ac:dyDescent="0.35">
      <c r="A43" s="6"/>
      <c r="B43" s="6"/>
    </row>
    <row r="44" spans="1:2" x14ac:dyDescent="0.35">
      <c r="A44" s="6"/>
      <c r="B44" s="6"/>
    </row>
    <row r="45" spans="1:2" x14ac:dyDescent="0.35">
      <c r="A45" s="6"/>
      <c r="B45" s="6"/>
    </row>
    <row r="46" spans="1:2" x14ac:dyDescent="0.35">
      <c r="A46" s="6"/>
      <c r="B46" s="5"/>
    </row>
    <row r="47" spans="1:2" x14ac:dyDescent="0.35">
      <c r="A47" s="6"/>
      <c r="B47" s="7"/>
    </row>
    <row r="48" spans="1:2" x14ac:dyDescent="0.35">
      <c r="A48" s="6"/>
      <c r="B48" s="6"/>
    </row>
    <row r="49" spans="1:2" x14ac:dyDescent="0.35">
      <c r="A49" s="6"/>
      <c r="B49" s="6"/>
    </row>
    <row r="50" spans="1:2" x14ac:dyDescent="0.35">
      <c r="A50" s="6"/>
      <c r="B50" s="6"/>
    </row>
  </sheetData>
  <hyperlinks>
    <hyperlink ref="B8" r:id="rId1"/>
    <hyperlink ref="B21" r:id="rId2" display="http://apps.neb-one.gc.ca/nrg/ntgrtd/ftr/2016/index-eng.html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8"/>
  <sheetViews>
    <sheetView topLeftCell="B1" workbookViewId="0">
      <selection activeCell="B8" sqref="B8"/>
    </sheetView>
  </sheetViews>
  <sheetFormatPr defaultRowHeight="14.5" x14ac:dyDescent="0.35"/>
  <cols>
    <col min="1" max="1" width="19.90625" hidden="1" customWidth="1"/>
    <col min="2" max="2" width="43.6328125" customWidth="1"/>
  </cols>
  <sheetData>
    <row r="1" spans="1:39" ht="15" customHeight="1" thickBot="1" x14ac:dyDescent="0.4">
      <c r="B1" s="18" t="s">
        <v>25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0" t="s">
        <v>26</v>
      </c>
      <c r="D3" s="20" t="s">
        <v>27</v>
      </c>
      <c r="E3" s="20"/>
      <c r="F3" s="20"/>
      <c r="G3" s="20"/>
    </row>
    <row r="4" spans="1:39" ht="15" customHeight="1" x14ac:dyDescent="0.35">
      <c r="C4" s="20" t="s">
        <v>28</v>
      </c>
      <c r="D4" s="20" t="s">
        <v>29</v>
      </c>
      <c r="E4" s="20"/>
      <c r="F4" s="20"/>
      <c r="G4" s="20" t="s">
        <v>30</v>
      </c>
    </row>
    <row r="5" spans="1:39" ht="15" customHeight="1" x14ac:dyDescent="0.35">
      <c r="C5" s="20" t="s">
        <v>31</v>
      </c>
      <c r="D5" s="20" t="s">
        <v>32</v>
      </c>
      <c r="E5" s="20"/>
      <c r="F5" s="20"/>
      <c r="G5" s="20"/>
    </row>
    <row r="6" spans="1:39" ht="15" customHeight="1" x14ac:dyDescent="0.35">
      <c r="C6" s="20" t="s">
        <v>33</v>
      </c>
      <c r="D6" s="20"/>
      <c r="E6" s="20" t="s">
        <v>34</v>
      </c>
      <c r="F6" s="20"/>
      <c r="G6" s="20"/>
    </row>
    <row r="10" spans="1:39" ht="15" customHeight="1" x14ac:dyDescent="0.35">
      <c r="A10" s="21" t="s">
        <v>35</v>
      </c>
      <c r="B10" s="22" t="s">
        <v>36</v>
      </c>
    </row>
    <row r="11" spans="1:39" ht="15" customHeight="1" x14ac:dyDescent="0.35">
      <c r="B11" s="18" t="s">
        <v>37</v>
      </c>
    </row>
    <row r="12" spans="1:39" ht="15" customHeight="1" x14ac:dyDescent="0.35">
      <c r="B12" s="18" t="s">
        <v>38</v>
      </c>
      <c r="C12" s="23" t="s">
        <v>38</v>
      </c>
      <c r="D12" s="23" t="s">
        <v>38</v>
      </c>
      <c r="E12" s="23" t="s">
        <v>38</v>
      </c>
      <c r="F12" s="23" t="s">
        <v>38</v>
      </c>
      <c r="G12" s="23" t="s">
        <v>38</v>
      </c>
      <c r="H12" s="23" t="s">
        <v>38</v>
      </c>
      <c r="I12" s="23" t="s">
        <v>38</v>
      </c>
      <c r="J12" s="23" t="s">
        <v>38</v>
      </c>
      <c r="K12" s="23" t="s">
        <v>38</v>
      </c>
      <c r="L12" s="23" t="s">
        <v>38</v>
      </c>
      <c r="M12" s="23" t="s">
        <v>38</v>
      </c>
      <c r="N12" s="23" t="s">
        <v>38</v>
      </c>
      <c r="O12" s="23" t="s">
        <v>38</v>
      </c>
      <c r="P12" s="23" t="s">
        <v>38</v>
      </c>
      <c r="Q12" s="23" t="s">
        <v>38</v>
      </c>
      <c r="R12" s="23" t="s">
        <v>38</v>
      </c>
      <c r="S12" s="23" t="s">
        <v>38</v>
      </c>
      <c r="T12" s="23" t="s">
        <v>38</v>
      </c>
      <c r="U12" s="23" t="s">
        <v>38</v>
      </c>
      <c r="V12" s="23" t="s">
        <v>38</v>
      </c>
      <c r="W12" s="23" t="s">
        <v>38</v>
      </c>
      <c r="X12" s="23" t="s">
        <v>38</v>
      </c>
      <c r="Y12" s="23" t="s">
        <v>38</v>
      </c>
      <c r="Z12" s="23" t="s">
        <v>38</v>
      </c>
      <c r="AA12" s="23" t="s">
        <v>38</v>
      </c>
      <c r="AB12" s="23" t="s">
        <v>38</v>
      </c>
      <c r="AC12" s="23" t="s">
        <v>38</v>
      </c>
      <c r="AD12" s="23" t="s">
        <v>38</v>
      </c>
      <c r="AE12" s="23" t="s">
        <v>38</v>
      </c>
      <c r="AF12" s="23" t="s">
        <v>38</v>
      </c>
      <c r="AG12" s="23" t="s">
        <v>38</v>
      </c>
      <c r="AH12" s="23" t="s">
        <v>38</v>
      </c>
      <c r="AI12" s="23" t="s">
        <v>38</v>
      </c>
      <c r="AJ12" s="23" t="s">
        <v>38</v>
      </c>
      <c r="AK12" s="23" t="s">
        <v>38</v>
      </c>
      <c r="AL12" s="23" t="s">
        <v>38</v>
      </c>
      <c r="AM12" s="23" t="s">
        <v>39</v>
      </c>
    </row>
    <row r="13" spans="1:39" ht="15" customHeight="1" thickBot="1" x14ac:dyDescent="0.4">
      <c r="B13" s="19" t="s">
        <v>40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24" t="s">
        <v>41</v>
      </c>
    </row>
    <row r="16" spans="1:39" ht="15" customHeight="1" x14ac:dyDescent="0.35">
      <c r="A16" s="21" t="s">
        <v>42</v>
      </c>
      <c r="B16" s="25" t="s">
        <v>43</v>
      </c>
      <c r="C16" s="26">
        <v>0.47316200000000003</v>
      </c>
      <c r="D16" s="26">
        <v>0.43179699999999999</v>
      </c>
      <c r="E16" s="26">
        <v>0.45649699999999999</v>
      </c>
      <c r="F16" s="26">
        <v>0.45651700000000001</v>
      </c>
      <c r="G16" s="26">
        <v>0.45027099999999998</v>
      </c>
      <c r="H16" s="26">
        <v>0.44536199999999998</v>
      </c>
      <c r="I16" s="26">
        <v>0.441554</v>
      </c>
      <c r="J16" s="26">
        <v>0.43710599999999999</v>
      </c>
      <c r="K16" s="26">
        <v>0.43268400000000001</v>
      </c>
      <c r="L16" s="26">
        <v>0.42907200000000001</v>
      </c>
      <c r="M16" s="26">
        <v>0.42604999999999998</v>
      </c>
      <c r="N16" s="26">
        <v>0.423066</v>
      </c>
      <c r="O16" s="26">
        <v>0.419817</v>
      </c>
      <c r="P16" s="26">
        <v>0.41656900000000002</v>
      </c>
      <c r="Q16" s="26">
        <v>0.41357300000000002</v>
      </c>
      <c r="R16" s="26">
        <v>0.41067700000000001</v>
      </c>
      <c r="S16" s="26">
        <v>0.40725800000000001</v>
      </c>
      <c r="T16" s="26">
        <v>0.40354200000000001</v>
      </c>
      <c r="U16" s="26">
        <v>0.400343</v>
      </c>
      <c r="V16" s="26">
        <v>0.39748499999999998</v>
      </c>
      <c r="W16" s="26">
        <v>0.39495000000000002</v>
      </c>
      <c r="X16" s="26">
        <v>0.392204</v>
      </c>
      <c r="Y16" s="26">
        <v>0.38964799999999999</v>
      </c>
      <c r="Z16" s="26">
        <v>0.38704100000000002</v>
      </c>
      <c r="AA16" s="26">
        <v>0.38428499999999999</v>
      </c>
      <c r="AB16" s="26">
        <v>0.38186199999999998</v>
      </c>
      <c r="AC16" s="26">
        <v>0.379606</v>
      </c>
      <c r="AD16" s="26">
        <v>0.37761099999999997</v>
      </c>
      <c r="AE16" s="26">
        <v>0.37571300000000002</v>
      </c>
      <c r="AF16" s="26">
        <v>0.37396099999999999</v>
      </c>
      <c r="AG16" s="26">
        <v>0.37240299999999998</v>
      </c>
      <c r="AH16" s="26">
        <v>0.37084699999999998</v>
      </c>
      <c r="AI16" s="26">
        <v>0.36927300000000002</v>
      </c>
      <c r="AJ16" s="26">
        <v>0.36761100000000002</v>
      </c>
      <c r="AK16" s="26">
        <v>0.366091</v>
      </c>
      <c r="AL16" s="26">
        <v>0.36457000000000001</v>
      </c>
      <c r="AM16" s="27">
        <v>-4.9649999999999998E-3</v>
      </c>
    </row>
    <row r="17" spans="1:39" ht="15" customHeight="1" x14ac:dyDescent="0.35">
      <c r="A17" s="21" t="s">
        <v>44</v>
      </c>
      <c r="B17" s="25" t="s">
        <v>45</v>
      </c>
      <c r="C17" s="26">
        <v>9.7579999999999993E-3</v>
      </c>
      <c r="D17" s="26">
        <v>9.7579999999999993E-3</v>
      </c>
      <c r="E17" s="26">
        <v>1.1269E-2</v>
      </c>
      <c r="F17" s="26">
        <v>1.0637000000000001E-2</v>
      </c>
      <c r="G17" s="26">
        <v>1.0123E-2</v>
      </c>
      <c r="H17" s="26">
        <v>9.7479999999999997E-3</v>
      </c>
      <c r="I17" s="26">
        <v>9.4640000000000002E-3</v>
      </c>
      <c r="J17" s="26">
        <v>9.2160000000000002E-3</v>
      </c>
      <c r="K17" s="26">
        <v>8.9890000000000005E-3</v>
      </c>
      <c r="L17" s="26">
        <v>8.7810000000000006E-3</v>
      </c>
      <c r="M17" s="26">
        <v>8.574E-3</v>
      </c>
      <c r="N17" s="26">
        <v>8.3680000000000004E-3</v>
      </c>
      <c r="O17" s="26">
        <v>8.1679999999999999E-3</v>
      </c>
      <c r="P17" s="26">
        <v>7.9839999999999998E-3</v>
      </c>
      <c r="Q17" s="26">
        <v>7.8040000000000002E-3</v>
      </c>
      <c r="R17" s="26">
        <v>7.6169999999999996E-3</v>
      </c>
      <c r="S17" s="26">
        <v>7.4269999999999996E-3</v>
      </c>
      <c r="T17" s="26">
        <v>7.2370000000000004E-3</v>
      </c>
      <c r="U17" s="26">
        <v>7.0689999999999998E-3</v>
      </c>
      <c r="V17" s="26">
        <v>6.9090000000000002E-3</v>
      </c>
      <c r="W17" s="26">
        <v>6.757E-3</v>
      </c>
      <c r="X17" s="26">
        <v>6.6E-3</v>
      </c>
      <c r="Y17" s="26">
        <v>6.4539999999999997E-3</v>
      </c>
      <c r="Z17" s="26">
        <v>6.3150000000000003E-3</v>
      </c>
      <c r="AA17" s="26">
        <v>6.1780000000000003E-3</v>
      </c>
      <c r="AB17" s="26">
        <v>6.045E-3</v>
      </c>
      <c r="AC17" s="26">
        <v>5.9199999999999999E-3</v>
      </c>
      <c r="AD17" s="26">
        <v>5.7990000000000003E-3</v>
      </c>
      <c r="AE17" s="26">
        <v>5.6810000000000003E-3</v>
      </c>
      <c r="AF17" s="26">
        <v>5.5640000000000004E-3</v>
      </c>
      <c r="AG17" s="26">
        <v>5.4489999999999999E-3</v>
      </c>
      <c r="AH17" s="26">
        <v>5.3319999999999999E-3</v>
      </c>
      <c r="AI17" s="26">
        <v>5.2129999999999998E-3</v>
      </c>
      <c r="AJ17" s="26">
        <v>5.0980000000000001E-3</v>
      </c>
      <c r="AK17" s="26">
        <v>4.986E-3</v>
      </c>
      <c r="AL17" s="26">
        <v>4.875E-3</v>
      </c>
      <c r="AM17" s="27">
        <v>-2.0202999999999999E-2</v>
      </c>
    </row>
    <row r="18" spans="1:39" ht="15" customHeight="1" x14ac:dyDescent="0.35">
      <c r="A18" s="21" t="s">
        <v>46</v>
      </c>
      <c r="B18" s="25" t="s">
        <v>47</v>
      </c>
      <c r="C18" s="26">
        <v>0.51477300000000004</v>
      </c>
      <c r="D18" s="26">
        <v>0.43135400000000002</v>
      </c>
      <c r="E18" s="26">
        <v>0.50763100000000005</v>
      </c>
      <c r="F18" s="26">
        <v>0.48174400000000001</v>
      </c>
      <c r="G18" s="26">
        <v>0.46571099999999999</v>
      </c>
      <c r="H18" s="26">
        <v>0.45253199999999999</v>
      </c>
      <c r="I18" s="26">
        <v>0.44107000000000002</v>
      </c>
      <c r="J18" s="26">
        <v>0.43076799999999998</v>
      </c>
      <c r="K18" s="26">
        <v>0.42118699999999998</v>
      </c>
      <c r="L18" s="26">
        <v>0.412329</v>
      </c>
      <c r="M18" s="26">
        <v>0.40334500000000001</v>
      </c>
      <c r="N18" s="26">
        <v>0.394507</v>
      </c>
      <c r="O18" s="26">
        <v>0.386133</v>
      </c>
      <c r="P18" s="26">
        <v>0.37823200000000001</v>
      </c>
      <c r="Q18" s="26">
        <v>0.37051200000000001</v>
      </c>
      <c r="R18" s="26">
        <v>0.362539</v>
      </c>
      <c r="S18" s="26">
        <v>0.35470499999999999</v>
      </c>
      <c r="T18" s="26">
        <v>0.34697600000000001</v>
      </c>
      <c r="U18" s="26">
        <v>0.34010200000000002</v>
      </c>
      <c r="V18" s="26">
        <v>0.333596</v>
      </c>
      <c r="W18" s="26">
        <v>0.327347</v>
      </c>
      <c r="X18" s="26">
        <v>0.32092100000000001</v>
      </c>
      <c r="Y18" s="26">
        <v>0.31493500000000002</v>
      </c>
      <c r="Z18" s="26">
        <v>0.30931399999999998</v>
      </c>
      <c r="AA18" s="26">
        <v>0.30382300000000001</v>
      </c>
      <c r="AB18" s="26">
        <v>0.29857499999999998</v>
      </c>
      <c r="AC18" s="26">
        <v>0.29359000000000002</v>
      </c>
      <c r="AD18" s="26">
        <v>0.28874699999999998</v>
      </c>
      <c r="AE18" s="26">
        <v>0.28404099999999999</v>
      </c>
      <c r="AF18" s="26">
        <v>0.27937800000000002</v>
      </c>
      <c r="AG18" s="26">
        <v>0.27484399999999998</v>
      </c>
      <c r="AH18" s="26">
        <v>0.27025100000000002</v>
      </c>
      <c r="AI18" s="26">
        <v>0.26561600000000002</v>
      </c>
      <c r="AJ18" s="26">
        <v>0.26114399999999999</v>
      </c>
      <c r="AK18" s="26">
        <v>0.25679400000000002</v>
      </c>
      <c r="AL18" s="26">
        <v>0.25245299999999998</v>
      </c>
      <c r="AM18" s="27">
        <v>-1.5632E-2</v>
      </c>
    </row>
    <row r="19" spans="1:39" ht="15" customHeight="1" x14ac:dyDescent="0.35">
      <c r="A19" s="21" t="s">
        <v>48</v>
      </c>
      <c r="B19" s="25" t="s">
        <v>49</v>
      </c>
      <c r="C19" s="26">
        <v>0.99769300000000005</v>
      </c>
      <c r="D19" s="26">
        <v>0.87290900000000005</v>
      </c>
      <c r="E19" s="26">
        <v>0.97539699999999996</v>
      </c>
      <c r="F19" s="26">
        <v>0.94889699999999999</v>
      </c>
      <c r="G19" s="26">
        <v>0.92610499999999996</v>
      </c>
      <c r="H19" s="26">
        <v>0.90764199999999995</v>
      </c>
      <c r="I19" s="26">
        <v>0.89208799999999999</v>
      </c>
      <c r="J19" s="26">
        <v>0.87709000000000004</v>
      </c>
      <c r="K19" s="26">
        <v>0.86285999999999996</v>
      </c>
      <c r="L19" s="26">
        <v>0.85018199999999999</v>
      </c>
      <c r="M19" s="26">
        <v>0.83796999999999999</v>
      </c>
      <c r="N19" s="26">
        <v>0.82594199999999995</v>
      </c>
      <c r="O19" s="26">
        <v>0.81411800000000001</v>
      </c>
      <c r="P19" s="26">
        <v>0.80278499999999997</v>
      </c>
      <c r="Q19" s="26">
        <v>0.79188899999999995</v>
      </c>
      <c r="R19" s="26">
        <v>0.78083199999999997</v>
      </c>
      <c r="S19" s="26">
        <v>0.76939000000000002</v>
      </c>
      <c r="T19" s="26">
        <v>0.75775499999999996</v>
      </c>
      <c r="U19" s="26">
        <v>0.74751400000000001</v>
      </c>
      <c r="V19" s="26">
        <v>0.73799000000000003</v>
      </c>
      <c r="W19" s="26">
        <v>0.72905399999999998</v>
      </c>
      <c r="X19" s="26">
        <v>0.71972499999999995</v>
      </c>
      <c r="Y19" s="26">
        <v>0.71103700000000003</v>
      </c>
      <c r="Z19" s="26">
        <v>0.70266899999999999</v>
      </c>
      <c r="AA19" s="26">
        <v>0.69428599999999996</v>
      </c>
      <c r="AB19" s="26">
        <v>0.68648200000000004</v>
      </c>
      <c r="AC19" s="26">
        <v>0.67911600000000005</v>
      </c>
      <c r="AD19" s="26">
        <v>0.67215800000000003</v>
      </c>
      <c r="AE19" s="26">
        <v>0.665435</v>
      </c>
      <c r="AF19" s="26">
        <v>0.65890400000000005</v>
      </c>
      <c r="AG19" s="26">
        <v>0.65269600000000005</v>
      </c>
      <c r="AH19" s="26">
        <v>0.64643099999999998</v>
      </c>
      <c r="AI19" s="26">
        <v>0.64010199999999995</v>
      </c>
      <c r="AJ19" s="26">
        <v>0.63385199999999997</v>
      </c>
      <c r="AK19" s="26">
        <v>0.62787199999999999</v>
      </c>
      <c r="AL19" s="26">
        <v>0.62189899999999998</v>
      </c>
      <c r="AM19" s="27">
        <v>-9.9229999999999995E-3</v>
      </c>
    </row>
    <row r="20" spans="1:39" ht="15" customHeight="1" x14ac:dyDescent="0.35">
      <c r="A20" s="21" t="s">
        <v>50</v>
      </c>
      <c r="B20" s="25" t="s">
        <v>51</v>
      </c>
      <c r="C20" s="26">
        <v>4.757174</v>
      </c>
      <c r="D20" s="26">
        <v>4.5639079999999996</v>
      </c>
      <c r="E20" s="26">
        <v>4.765479</v>
      </c>
      <c r="F20" s="26">
        <v>4.8133039999999996</v>
      </c>
      <c r="G20" s="26">
        <v>4.8024279999999999</v>
      </c>
      <c r="H20" s="26">
        <v>4.7947810000000004</v>
      </c>
      <c r="I20" s="26">
        <v>4.7913300000000003</v>
      </c>
      <c r="J20" s="26">
        <v>4.7922840000000004</v>
      </c>
      <c r="K20" s="26">
        <v>4.7951350000000001</v>
      </c>
      <c r="L20" s="26">
        <v>4.7985259999999998</v>
      </c>
      <c r="M20" s="26">
        <v>4.7981699999999998</v>
      </c>
      <c r="N20" s="26">
        <v>4.7954129999999999</v>
      </c>
      <c r="O20" s="26">
        <v>4.784097</v>
      </c>
      <c r="P20" s="26">
        <v>4.7728149999999996</v>
      </c>
      <c r="Q20" s="26">
        <v>4.7638480000000003</v>
      </c>
      <c r="R20" s="26">
        <v>4.758921</v>
      </c>
      <c r="S20" s="26">
        <v>4.7534510000000001</v>
      </c>
      <c r="T20" s="26">
        <v>4.7458830000000001</v>
      </c>
      <c r="U20" s="26">
        <v>4.7390359999999996</v>
      </c>
      <c r="V20" s="26">
        <v>4.7321689999999998</v>
      </c>
      <c r="W20" s="26">
        <v>4.7208959999999998</v>
      </c>
      <c r="X20" s="26">
        <v>4.7101090000000001</v>
      </c>
      <c r="Y20" s="26">
        <v>4.7008320000000001</v>
      </c>
      <c r="Z20" s="26">
        <v>4.6944210000000002</v>
      </c>
      <c r="AA20" s="26">
        <v>4.6892009999999997</v>
      </c>
      <c r="AB20" s="26">
        <v>4.6879799999999996</v>
      </c>
      <c r="AC20" s="26">
        <v>4.6881269999999997</v>
      </c>
      <c r="AD20" s="26">
        <v>4.6874690000000001</v>
      </c>
      <c r="AE20" s="26">
        <v>4.6865699999999997</v>
      </c>
      <c r="AF20" s="26">
        <v>4.6864650000000001</v>
      </c>
      <c r="AG20" s="26">
        <v>4.6869240000000003</v>
      </c>
      <c r="AH20" s="26">
        <v>4.6880980000000001</v>
      </c>
      <c r="AI20" s="26">
        <v>4.6900279999999999</v>
      </c>
      <c r="AJ20" s="26">
        <v>4.6901190000000001</v>
      </c>
      <c r="AK20" s="26">
        <v>4.6909580000000002</v>
      </c>
      <c r="AL20" s="26">
        <v>4.6914350000000002</v>
      </c>
      <c r="AM20" s="27">
        <v>8.1099999999999998E-4</v>
      </c>
    </row>
    <row r="21" spans="1:39" ht="15" customHeight="1" x14ac:dyDescent="0.35">
      <c r="A21" s="21" t="s">
        <v>52</v>
      </c>
      <c r="B21" s="25" t="s">
        <v>53</v>
      </c>
      <c r="C21" s="26">
        <v>0.44093199999999999</v>
      </c>
      <c r="D21" s="26">
        <v>0.373338</v>
      </c>
      <c r="E21" s="26">
        <v>0.382023</v>
      </c>
      <c r="F21" s="26">
        <v>0.399918</v>
      </c>
      <c r="G21" s="26">
        <v>0.41137400000000002</v>
      </c>
      <c r="H21" s="26">
        <v>0.41363</v>
      </c>
      <c r="I21" s="26">
        <v>0.41170400000000001</v>
      </c>
      <c r="J21" s="26">
        <v>0.40783700000000001</v>
      </c>
      <c r="K21" s="26">
        <v>0.40362799999999999</v>
      </c>
      <c r="L21" s="26">
        <v>0.39940900000000001</v>
      </c>
      <c r="M21" s="26">
        <v>0.39579799999999998</v>
      </c>
      <c r="N21" s="26">
        <v>0.39202399999999998</v>
      </c>
      <c r="O21" s="26">
        <v>0.38731700000000002</v>
      </c>
      <c r="P21" s="26">
        <v>0.38118800000000003</v>
      </c>
      <c r="Q21" s="26">
        <v>0.37526999999999999</v>
      </c>
      <c r="R21" s="26">
        <v>0.37024400000000002</v>
      </c>
      <c r="S21" s="26">
        <v>0.36611700000000003</v>
      </c>
      <c r="T21" s="26">
        <v>0.36250399999999999</v>
      </c>
      <c r="U21" s="26">
        <v>0.35733500000000001</v>
      </c>
      <c r="V21" s="26">
        <v>0.35265999999999997</v>
      </c>
      <c r="W21" s="26">
        <v>0.34805900000000001</v>
      </c>
      <c r="X21" s="26">
        <v>0.345057</v>
      </c>
      <c r="Y21" s="26">
        <v>0.341559</v>
      </c>
      <c r="Z21" s="26">
        <v>0.33799099999999999</v>
      </c>
      <c r="AA21" s="26">
        <v>0.33511299999999999</v>
      </c>
      <c r="AB21" s="26">
        <v>0.33243899999999998</v>
      </c>
      <c r="AC21" s="26">
        <v>0.329152</v>
      </c>
      <c r="AD21" s="26">
        <v>0.32544099999999998</v>
      </c>
      <c r="AE21" s="26">
        <v>0.32176100000000002</v>
      </c>
      <c r="AF21" s="26">
        <v>0.318272</v>
      </c>
      <c r="AG21" s="26">
        <v>0.31491799999999998</v>
      </c>
      <c r="AH21" s="26">
        <v>0.31189600000000001</v>
      </c>
      <c r="AI21" s="26">
        <v>0.30935800000000002</v>
      </c>
      <c r="AJ21" s="26">
        <v>0.306477</v>
      </c>
      <c r="AK21" s="26">
        <v>0.30359799999999998</v>
      </c>
      <c r="AL21" s="26">
        <v>0.301033</v>
      </c>
      <c r="AM21" s="27">
        <v>-6.3109999999999998E-3</v>
      </c>
    </row>
    <row r="22" spans="1:39" ht="15" customHeight="1" x14ac:dyDescent="0.35">
      <c r="A22" s="21" t="s">
        <v>54</v>
      </c>
      <c r="B22" s="25" t="s">
        <v>55</v>
      </c>
      <c r="C22" s="26">
        <v>4.7764030000000002</v>
      </c>
      <c r="D22" s="26">
        <v>4.8106249999999999</v>
      </c>
      <c r="E22" s="26">
        <v>4.7806620000000004</v>
      </c>
      <c r="F22" s="26">
        <v>4.835242</v>
      </c>
      <c r="G22" s="26">
        <v>4.8289070000000001</v>
      </c>
      <c r="H22" s="26">
        <v>4.7736320000000001</v>
      </c>
      <c r="I22" s="26">
        <v>4.7443770000000001</v>
      </c>
      <c r="J22" s="26">
        <v>4.719576</v>
      </c>
      <c r="K22" s="26">
        <v>4.7066280000000003</v>
      </c>
      <c r="L22" s="26">
        <v>4.7103820000000001</v>
      </c>
      <c r="M22" s="26">
        <v>4.7176070000000001</v>
      </c>
      <c r="N22" s="26">
        <v>4.7242879999999996</v>
      </c>
      <c r="O22" s="26">
        <v>4.7360670000000002</v>
      </c>
      <c r="P22" s="26">
        <v>4.7542080000000002</v>
      </c>
      <c r="Q22" s="26">
        <v>4.7738019999999999</v>
      </c>
      <c r="R22" s="26">
        <v>4.7848839999999999</v>
      </c>
      <c r="S22" s="26">
        <v>4.7999169999999998</v>
      </c>
      <c r="T22" s="26">
        <v>4.8177430000000001</v>
      </c>
      <c r="U22" s="26">
        <v>4.841113</v>
      </c>
      <c r="V22" s="26">
        <v>4.8696279999999996</v>
      </c>
      <c r="W22" s="26">
        <v>4.8983040000000004</v>
      </c>
      <c r="X22" s="26">
        <v>4.9276369999999998</v>
      </c>
      <c r="Y22" s="26">
        <v>4.9574670000000003</v>
      </c>
      <c r="Z22" s="26">
        <v>4.9893270000000003</v>
      </c>
      <c r="AA22" s="26">
        <v>5.0202749999999998</v>
      </c>
      <c r="AB22" s="26">
        <v>5.0451350000000001</v>
      </c>
      <c r="AC22" s="26">
        <v>5.0658909999999997</v>
      </c>
      <c r="AD22" s="26">
        <v>5.0860510000000003</v>
      </c>
      <c r="AE22" s="26">
        <v>5.1047140000000004</v>
      </c>
      <c r="AF22" s="26">
        <v>5.122814</v>
      </c>
      <c r="AG22" s="26">
        <v>5.1407990000000003</v>
      </c>
      <c r="AH22" s="26">
        <v>5.1574530000000003</v>
      </c>
      <c r="AI22" s="26">
        <v>5.1707599999999996</v>
      </c>
      <c r="AJ22" s="26">
        <v>5.1791549999999997</v>
      </c>
      <c r="AK22" s="26">
        <v>5.1857199999999999</v>
      </c>
      <c r="AL22" s="26">
        <v>5.189838</v>
      </c>
      <c r="AM22" s="27">
        <v>2.2339999999999999E-3</v>
      </c>
    </row>
    <row r="23" spans="1:39" ht="15" customHeight="1" x14ac:dyDescent="0.35">
      <c r="A23" s="21" t="s">
        <v>56</v>
      </c>
      <c r="B23" s="24" t="s">
        <v>57</v>
      </c>
      <c r="C23" s="28">
        <v>10.972201</v>
      </c>
      <c r="D23" s="28">
        <v>10.620780999999999</v>
      </c>
      <c r="E23" s="28">
        <v>10.903560000000001</v>
      </c>
      <c r="F23" s="28">
        <v>10.997361</v>
      </c>
      <c r="G23" s="28">
        <v>10.968814999999999</v>
      </c>
      <c r="H23" s="28">
        <v>10.889684000000001</v>
      </c>
      <c r="I23" s="28">
        <v>10.839499</v>
      </c>
      <c r="J23" s="28">
        <v>10.796786000000001</v>
      </c>
      <c r="K23" s="28">
        <v>10.768252</v>
      </c>
      <c r="L23" s="28">
        <v>10.758499</v>
      </c>
      <c r="M23" s="28">
        <v>10.749542999999999</v>
      </c>
      <c r="N23" s="28">
        <v>10.737666000000001</v>
      </c>
      <c r="O23" s="28">
        <v>10.721598</v>
      </c>
      <c r="P23" s="28">
        <v>10.710998999999999</v>
      </c>
      <c r="Q23" s="28">
        <v>10.704808999999999</v>
      </c>
      <c r="R23" s="28">
        <v>10.694883000000001</v>
      </c>
      <c r="S23" s="28">
        <v>10.688874999999999</v>
      </c>
      <c r="T23" s="28">
        <v>10.683884000000001</v>
      </c>
      <c r="U23" s="28">
        <v>10.684998999999999</v>
      </c>
      <c r="V23" s="28">
        <v>10.692447</v>
      </c>
      <c r="W23" s="28">
        <v>10.696313</v>
      </c>
      <c r="X23" s="28">
        <v>10.702529</v>
      </c>
      <c r="Y23" s="28">
        <v>10.710896</v>
      </c>
      <c r="Z23" s="28">
        <v>10.724408</v>
      </c>
      <c r="AA23" s="28">
        <v>10.738875999999999</v>
      </c>
      <c r="AB23" s="28">
        <v>10.752034999999999</v>
      </c>
      <c r="AC23" s="28">
        <v>10.762287000000001</v>
      </c>
      <c r="AD23" s="28">
        <v>10.771117</v>
      </c>
      <c r="AE23" s="28">
        <v>10.778482</v>
      </c>
      <c r="AF23" s="28">
        <v>10.786453</v>
      </c>
      <c r="AG23" s="28">
        <v>10.795337999999999</v>
      </c>
      <c r="AH23" s="28">
        <v>10.803877</v>
      </c>
      <c r="AI23" s="28">
        <v>10.810247</v>
      </c>
      <c r="AJ23" s="28">
        <v>10.809604</v>
      </c>
      <c r="AK23" s="28">
        <v>10.808146000000001</v>
      </c>
      <c r="AL23" s="28">
        <v>10.804205</v>
      </c>
      <c r="AM23" s="29">
        <v>5.04E-4</v>
      </c>
    </row>
    <row r="24" spans="1:39" ht="15" customHeight="1" x14ac:dyDescent="0.35">
      <c r="A24" s="21" t="s">
        <v>58</v>
      </c>
      <c r="B24" s="25" t="s">
        <v>59</v>
      </c>
      <c r="C24" s="26">
        <v>9.5697910000000004</v>
      </c>
      <c r="D24" s="26">
        <v>9.3864789999999996</v>
      </c>
      <c r="E24" s="26">
        <v>9.3705350000000003</v>
      </c>
      <c r="F24" s="26">
        <v>9.3844740000000009</v>
      </c>
      <c r="G24" s="26">
        <v>9.4058279999999996</v>
      </c>
      <c r="H24" s="26">
        <v>9.3470469999999999</v>
      </c>
      <c r="I24" s="26">
        <v>9.2803579999999997</v>
      </c>
      <c r="J24" s="26">
        <v>9.2196189999999998</v>
      </c>
      <c r="K24" s="26">
        <v>9.1900049999999993</v>
      </c>
      <c r="L24" s="26">
        <v>9.1509839999999993</v>
      </c>
      <c r="M24" s="26">
        <v>9.0970770000000005</v>
      </c>
      <c r="N24" s="26">
        <v>9.0180939999999996</v>
      </c>
      <c r="O24" s="26">
        <v>8.9756269999999994</v>
      </c>
      <c r="P24" s="26">
        <v>8.9409069999999993</v>
      </c>
      <c r="Q24" s="26">
        <v>8.9255859999999991</v>
      </c>
      <c r="R24" s="26">
        <v>8.9045740000000002</v>
      </c>
      <c r="S24" s="26">
        <v>8.9023769999999995</v>
      </c>
      <c r="T24" s="26">
        <v>8.8891620000000007</v>
      </c>
      <c r="U24" s="26">
        <v>8.9176739999999999</v>
      </c>
      <c r="V24" s="26">
        <v>8.9049589999999998</v>
      </c>
      <c r="W24" s="26">
        <v>8.8787649999999996</v>
      </c>
      <c r="X24" s="26">
        <v>8.9132160000000002</v>
      </c>
      <c r="Y24" s="26">
        <v>8.8977719999999998</v>
      </c>
      <c r="Z24" s="26">
        <v>8.9148250000000004</v>
      </c>
      <c r="AA24" s="26">
        <v>8.9321280000000005</v>
      </c>
      <c r="AB24" s="26">
        <v>8.9603850000000005</v>
      </c>
      <c r="AC24" s="26">
        <v>8.9651200000000006</v>
      </c>
      <c r="AD24" s="26">
        <v>8.9727420000000002</v>
      </c>
      <c r="AE24" s="26">
        <v>8.9883559999999996</v>
      </c>
      <c r="AF24" s="26">
        <v>8.9826560000000004</v>
      </c>
      <c r="AG24" s="26">
        <v>8.9517469999999992</v>
      </c>
      <c r="AH24" s="26">
        <v>8.935314</v>
      </c>
      <c r="AI24" s="26">
        <v>8.9090159999999994</v>
      </c>
      <c r="AJ24" s="26">
        <v>8.8918959999999991</v>
      </c>
      <c r="AK24" s="26">
        <v>8.8834630000000008</v>
      </c>
      <c r="AL24" s="26">
        <v>8.8219580000000004</v>
      </c>
      <c r="AM24" s="27">
        <v>-1.823E-3</v>
      </c>
    </row>
    <row r="25" spans="1:39" ht="15" customHeight="1" x14ac:dyDescent="0.35">
      <c r="A25" s="21" t="s">
        <v>60</v>
      </c>
      <c r="B25" s="24" t="s">
        <v>61</v>
      </c>
      <c r="C25" s="28">
        <v>20.541992</v>
      </c>
      <c r="D25" s="28">
        <v>20.007259000000001</v>
      </c>
      <c r="E25" s="28">
        <v>20.274094000000002</v>
      </c>
      <c r="F25" s="28">
        <v>20.381836</v>
      </c>
      <c r="G25" s="28">
        <v>20.374641</v>
      </c>
      <c r="H25" s="28">
        <v>20.236730999999999</v>
      </c>
      <c r="I25" s="28">
        <v>20.119858000000001</v>
      </c>
      <c r="J25" s="28">
        <v>20.016404999999999</v>
      </c>
      <c r="K25" s="28">
        <v>19.958258000000001</v>
      </c>
      <c r="L25" s="28">
        <v>19.909483000000002</v>
      </c>
      <c r="M25" s="28">
        <v>19.846620999999999</v>
      </c>
      <c r="N25" s="28">
        <v>19.755759999999999</v>
      </c>
      <c r="O25" s="28">
        <v>19.697223999999999</v>
      </c>
      <c r="P25" s="28">
        <v>19.651904999999999</v>
      </c>
      <c r="Q25" s="28">
        <v>19.630393999999999</v>
      </c>
      <c r="R25" s="28">
        <v>19.599457000000001</v>
      </c>
      <c r="S25" s="28">
        <v>19.591251</v>
      </c>
      <c r="T25" s="28">
        <v>19.573046000000001</v>
      </c>
      <c r="U25" s="28">
        <v>19.602672999999999</v>
      </c>
      <c r="V25" s="28">
        <v>19.597404000000001</v>
      </c>
      <c r="W25" s="28">
        <v>19.575077</v>
      </c>
      <c r="X25" s="28">
        <v>19.615746000000001</v>
      </c>
      <c r="Y25" s="28">
        <v>19.608668999999999</v>
      </c>
      <c r="Z25" s="28">
        <v>19.639233000000001</v>
      </c>
      <c r="AA25" s="28">
        <v>19.671005000000001</v>
      </c>
      <c r="AB25" s="28">
        <v>19.712420999999999</v>
      </c>
      <c r="AC25" s="28">
        <v>19.727406999999999</v>
      </c>
      <c r="AD25" s="28">
        <v>19.743857999999999</v>
      </c>
      <c r="AE25" s="28">
        <v>19.766838</v>
      </c>
      <c r="AF25" s="28">
        <v>19.769110000000001</v>
      </c>
      <c r="AG25" s="28">
        <v>19.747085999999999</v>
      </c>
      <c r="AH25" s="28">
        <v>19.739191000000002</v>
      </c>
      <c r="AI25" s="28">
        <v>19.719263000000002</v>
      </c>
      <c r="AJ25" s="28">
        <v>19.701499999999999</v>
      </c>
      <c r="AK25" s="28">
        <v>19.691607999999999</v>
      </c>
      <c r="AL25" s="28">
        <v>19.626162999999998</v>
      </c>
      <c r="AM25" s="29">
        <v>-5.6499999999999996E-4</v>
      </c>
    </row>
    <row r="27" spans="1:39" ht="15" customHeight="1" x14ac:dyDescent="0.35">
      <c r="B27" s="24" t="s">
        <v>62</v>
      </c>
    </row>
    <row r="28" spans="1:39" ht="15" customHeight="1" x14ac:dyDescent="0.35">
      <c r="A28" s="21" t="s">
        <v>63</v>
      </c>
      <c r="B28" s="25" t="s">
        <v>43</v>
      </c>
      <c r="C28" s="26">
        <v>0.15512999999999999</v>
      </c>
      <c r="D28" s="26">
        <v>0.19481000000000001</v>
      </c>
      <c r="E28" s="26">
        <v>0.18389800000000001</v>
      </c>
      <c r="F28" s="26">
        <v>0.180508</v>
      </c>
      <c r="G28" s="26">
        <v>0.181949</v>
      </c>
      <c r="H28" s="26">
        <v>0.183785</v>
      </c>
      <c r="I28" s="26">
        <v>0.18535399999999999</v>
      </c>
      <c r="J28" s="26">
        <v>0.18621499999999999</v>
      </c>
      <c r="K28" s="26">
        <v>0.187691</v>
      </c>
      <c r="L28" s="26">
        <v>0.18990099999999999</v>
      </c>
      <c r="M28" s="26">
        <v>0.19264000000000001</v>
      </c>
      <c r="N28" s="26">
        <v>0.19500600000000001</v>
      </c>
      <c r="O28" s="26">
        <v>0.19667799999999999</v>
      </c>
      <c r="P28" s="26">
        <v>0.19895199999999999</v>
      </c>
      <c r="Q28" s="26">
        <v>0.20138500000000001</v>
      </c>
      <c r="R28" s="26">
        <v>0.203209</v>
      </c>
      <c r="S28" s="26">
        <v>0.20391100000000001</v>
      </c>
      <c r="T28" s="26">
        <v>0.205063</v>
      </c>
      <c r="U28" s="26">
        <v>0.20730899999999999</v>
      </c>
      <c r="V28" s="26">
        <v>0.20882200000000001</v>
      </c>
      <c r="W28" s="26">
        <v>0.21086099999999999</v>
      </c>
      <c r="X28" s="26">
        <v>0.21190700000000001</v>
      </c>
      <c r="Y28" s="26">
        <v>0.213701</v>
      </c>
      <c r="Z28" s="26">
        <v>0.21485399999999999</v>
      </c>
      <c r="AA28" s="26">
        <v>0.21548200000000001</v>
      </c>
      <c r="AB28" s="26">
        <v>0.21723600000000001</v>
      </c>
      <c r="AC28" s="26">
        <v>0.21856600000000001</v>
      </c>
      <c r="AD28" s="26">
        <v>0.22040100000000001</v>
      </c>
      <c r="AE28" s="26">
        <v>0.22198200000000001</v>
      </c>
      <c r="AF28" s="26">
        <v>0.22367500000000001</v>
      </c>
      <c r="AG28" s="26">
        <v>0.225741</v>
      </c>
      <c r="AH28" s="26">
        <v>0.22736999999999999</v>
      </c>
      <c r="AI28" s="26">
        <v>0.22892999999999999</v>
      </c>
      <c r="AJ28" s="26">
        <v>0.23033100000000001</v>
      </c>
      <c r="AK28" s="26">
        <v>0.232182</v>
      </c>
      <c r="AL28" s="26">
        <v>0.23358999999999999</v>
      </c>
      <c r="AM28" s="27">
        <v>5.3540000000000003E-3</v>
      </c>
    </row>
    <row r="29" spans="1:39" ht="15" customHeight="1" x14ac:dyDescent="0.35">
      <c r="A29" s="21" t="s">
        <v>64</v>
      </c>
      <c r="B29" s="25" t="s">
        <v>65</v>
      </c>
      <c r="C29" s="26">
        <v>6.1780000000000002E-2</v>
      </c>
      <c r="D29" s="26">
        <v>6.676E-2</v>
      </c>
      <c r="E29" s="26">
        <v>5.9230999999999999E-2</v>
      </c>
      <c r="F29" s="26">
        <v>6.0240000000000002E-2</v>
      </c>
      <c r="G29" s="26">
        <v>5.892E-2</v>
      </c>
      <c r="H29" s="26">
        <v>5.8561000000000002E-2</v>
      </c>
      <c r="I29" s="26">
        <v>5.8319999999999997E-2</v>
      </c>
      <c r="J29" s="26">
        <v>5.8353000000000002E-2</v>
      </c>
      <c r="K29" s="26">
        <v>5.9073000000000001E-2</v>
      </c>
      <c r="L29" s="26">
        <v>5.9822E-2</v>
      </c>
      <c r="M29" s="26">
        <v>6.0426000000000001E-2</v>
      </c>
      <c r="N29" s="26">
        <v>6.1090999999999999E-2</v>
      </c>
      <c r="O29" s="26">
        <v>6.1919000000000002E-2</v>
      </c>
      <c r="P29" s="26">
        <v>6.2897999999999996E-2</v>
      </c>
      <c r="Q29" s="26">
        <v>6.3634999999999997E-2</v>
      </c>
      <c r="R29" s="26">
        <v>6.4246999999999999E-2</v>
      </c>
      <c r="S29" s="26">
        <v>6.4865000000000006E-2</v>
      </c>
      <c r="T29" s="26">
        <v>6.5458000000000002E-2</v>
      </c>
      <c r="U29" s="26">
        <v>6.6401000000000002E-2</v>
      </c>
      <c r="V29" s="26">
        <v>6.7087999999999995E-2</v>
      </c>
      <c r="W29" s="26">
        <v>6.787E-2</v>
      </c>
      <c r="X29" s="26">
        <v>6.8326999999999999E-2</v>
      </c>
      <c r="Y29" s="26">
        <v>6.9171999999999997E-2</v>
      </c>
      <c r="Z29" s="26">
        <v>6.9957000000000005E-2</v>
      </c>
      <c r="AA29" s="26">
        <v>7.0553000000000005E-2</v>
      </c>
      <c r="AB29" s="26">
        <v>7.1289000000000005E-2</v>
      </c>
      <c r="AC29" s="26">
        <v>7.2058999999999998E-2</v>
      </c>
      <c r="AD29" s="26">
        <v>7.2900000000000006E-2</v>
      </c>
      <c r="AE29" s="26">
        <v>7.3712E-2</v>
      </c>
      <c r="AF29" s="26">
        <v>7.4518000000000001E-2</v>
      </c>
      <c r="AG29" s="26">
        <v>7.5323000000000001E-2</v>
      </c>
      <c r="AH29" s="26">
        <v>7.6122999999999996E-2</v>
      </c>
      <c r="AI29" s="26">
        <v>7.6896999999999993E-2</v>
      </c>
      <c r="AJ29" s="26">
        <v>7.7856999999999996E-2</v>
      </c>
      <c r="AK29" s="26">
        <v>7.8639000000000001E-2</v>
      </c>
      <c r="AL29" s="26">
        <v>7.9231999999999997E-2</v>
      </c>
      <c r="AM29" s="27">
        <v>5.0499999999999998E-3</v>
      </c>
    </row>
    <row r="30" spans="1:39" ht="15" customHeight="1" x14ac:dyDescent="0.35">
      <c r="A30" s="21" t="s">
        <v>66</v>
      </c>
      <c r="B30" s="25" t="s">
        <v>45</v>
      </c>
      <c r="C30" s="26">
        <v>1.4499999999999999E-3</v>
      </c>
      <c r="D30" s="26">
        <v>7.26E-3</v>
      </c>
      <c r="E30" s="26">
        <v>3.8219999999999999E-3</v>
      </c>
      <c r="F30" s="26">
        <v>3.6679999999999998E-3</v>
      </c>
      <c r="G30" s="26">
        <v>3.7499999999999999E-3</v>
      </c>
      <c r="H30" s="26">
        <v>3.9150000000000001E-3</v>
      </c>
      <c r="I30" s="26">
        <v>4.0990000000000002E-3</v>
      </c>
      <c r="J30" s="26">
        <v>4.2579999999999996E-3</v>
      </c>
      <c r="K30" s="26">
        <v>4.424E-3</v>
      </c>
      <c r="L30" s="26">
        <v>4.5900000000000003E-3</v>
      </c>
      <c r="M30" s="26">
        <v>4.725E-3</v>
      </c>
      <c r="N30" s="26">
        <v>4.8690000000000001E-3</v>
      </c>
      <c r="O30" s="26">
        <v>5.0169999999999998E-3</v>
      </c>
      <c r="P30" s="26">
        <v>5.2119999999999996E-3</v>
      </c>
      <c r="Q30" s="26">
        <v>5.3670000000000002E-3</v>
      </c>
      <c r="R30" s="26">
        <v>5.4910000000000002E-3</v>
      </c>
      <c r="S30" s="26">
        <v>5.6179999999999997E-3</v>
      </c>
      <c r="T30" s="26">
        <v>5.7330000000000002E-3</v>
      </c>
      <c r="U30" s="26">
        <v>5.9300000000000004E-3</v>
      </c>
      <c r="V30" s="26">
        <v>6.0679999999999996E-3</v>
      </c>
      <c r="W30" s="26">
        <v>6.2319999999999997E-3</v>
      </c>
      <c r="X30" s="26">
        <v>6.332E-3</v>
      </c>
      <c r="Y30" s="26">
        <v>6.5050000000000004E-3</v>
      </c>
      <c r="Z30" s="26">
        <v>6.6550000000000003E-3</v>
      </c>
      <c r="AA30" s="26">
        <v>6.7799999999999996E-3</v>
      </c>
      <c r="AB30" s="26">
        <v>6.9290000000000003E-3</v>
      </c>
      <c r="AC30" s="26">
        <v>7.1000000000000004E-3</v>
      </c>
      <c r="AD30" s="26">
        <v>7.267E-3</v>
      </c>
      <c r="AE30" s="26">
        <v>7.4269999999999996E-3</v>
      </c>
      <c r="AF30" s="26">
        <v>7.5839999999999996E-3</v>
      </c>
      <c r="AG30" s="26">
        <v>7.7380000000000001E-3</v>
      </c>
      <c r="AH30" s="26">
        <v>7.8829999999999994E-3</v>
      </c>
      <c r="AI30" s="26">
        <v>8.0029999999999997E-3</v>
      </c>
      <c r="AJ30" s="26">
        <v>8.1600000000000006E-3</v>
      </c>
      <c r="AK30" s="26">
        <v>8.2950000000000003E-3</v>
      </c>
      <c r="AL30" s="26">
        <v>8.4220000000000007E-3</v>
      </c>
      <c r="AM30" s="27">
        <v>4.3750000000000004E-3</v>
      </c>
    </row>
    <row r="31" spans="1:39" ht="15" customHeight="1" x14ac:dyDescent="0.35">
      <c r="A31" s="21" t="s">
        <v>67</v>
      </c>
      <c r="B31" s="25" t="s">
        <v>47</v>
      </c>
      <c r="C31" s="26">
        <v>0.34433999999999998</v>
      </c>
      <c r="D31" s="26">
        <v>0.40649999999999997</v>
      </c>
      <c r="E31" s="26">
        <v>0.44241799999999998</v>
      </c>
      <c r="F31" s="26">
        <v>0.42947400000000002</v>
      </c>
      <c r="G31" s="26">
        <v>0.419545</v>
      </c>
      <c r="H31" s="26">
        <v>0.41459400000000002</v>
      </c>
      <c r="I31" s="26">
        <v>0.411966</v>
      </c>
      <c r="J31" s="26">
        <v>0.41000300000000001</v>
      </c>
      <c r="K31" s="26">
        <v>0.407501</v>
      </c>
      <c r="L31" s="26">
        <v>0.40475499999999998</v>
      </c>
      <c r="M31" s="26">
        <v>0.40127000000000002</v>
      </c>
      <c r="N31" s="26">
        <v>0.39788299999999999</v>
      </c>
      <c r="O31" s="26">
        <v>0.394978</v>
      </c>
      <c r="P31" s="26">
        <v>0.39286100000000002</v>
      </c>
      <c r="Q31" s="26">
        <v>0.39068000000000003</v>
      </c>
      <c r="R31" s="26">
        <v>0.38788400000000001</v>
      </c>
      <c r="S31" s="26">
        <v>0.38486700000000001</v>
      </c>
      <c r="T31" s="26">
        <v>0.38175199999999998</v>
      </c>
      <c r="U31" s="26">
        <v>0.37961</v>
      </c>
      <c r="V31" s="26">
        <v>0.37750699999999998</v>
      </c>
      <c r="W31" s="26">
        <v>0.37552600000000003</v>
      </c>
      <c r="X31" s="26">
        <v>0.372894</v>
      </c>
      <c r="Y31" s="26">
        <v>0.37079400000000001</v>
      </c>
      <c r="Z31" s="26">
        <v>0.36901299999999998</v>
      </c>
      <c r="AA31" s="26">
        <v>0.36705700000000002</v>
      </c>
      <c r="AB31" s="26">
        <v>0.36514400000000002</v>
      </c>
      <c r="AC31" s="26">
        <v>0.36352899999999999</v>
      </c>
      <c r="AD31" s="26">
        <v>0.362232</v>
      </c>
      <c r="AE31" s="26">
        <v>0.36105399999999999</v>
      </c>
      <c r="AF31" s="26">
        <v>0.35982799999999998</v>
      </c>
      <c r="AG31" s="26">
        <v>0.35847000000000001</v>
      </c>
      <c r="AH31" s="26">
        <v>0.35683599999999999</v>
      </c>
      <c r="AI31" s="26">
        <v>0.35496299999999997</v>
      </c>
      <c r="AJ31" s="26">
        <v>0.35325299999999998</v>
      </c>
      <c r="AK31" s="26">
        <v>0.351628</v>
      </c>
      <c r="AL31" s="26">
        <v>0.349827</v>
      </c>
      <c r="AM31" s="27">
        <v>-4.4060000000000002E-3</v>
      </c>
    </row>
    <row r="32" spans="1:39" ht="15" customHeight="1" x14ac:dyDescent="0.35">
      <c r="A32" s="21" t="s">
        <v>68</v>
      </c>
      <c r="B32" s="25" t="s">
        <v>69</v>
      </c>
      <c r="C32" s="26">
        <v>7.6699999999999997E-3</v>
      </c>
      <c r="D32" s="26">
        <v>5.5140000000000002E-2</v>
      </c>
      <c r="E32" s="26">
        <v>4.0587999999999999E-2</v>
      </c>
      <c r="F32" s="26">
        <v>3.6704000000000001E-2</v>
      </c>
      <c r="G32" s="26">
        <v>4.4478999999999998E-2</v>
      </c>
      <c r="H32" s="26">
        <v>5.6641999999999998E-2</v>
      </c>
      <c r="I32" s="26">
        <v>7.0699999999999999E-2</v>
      </c>
      <c r="J32" s="26">
        <v>7.0626999999999995E-2</v>
      </c>
      <c r="K32" s="26">
        <v>6.8634000000000001E-2</v>
      </c>
      <c r="L32" s="26">
        <v>6.7502999999999994E-2</v>
      </c>
      <c r="M32" s="26">
        <v>6.5487000000000004E-2</v>
      </c>
      <c r="N32" s="26">
        <v>6.4052999999999999E-2</v>
      </c>
      <c r="O32" s="26">
        <v>6.4265000000000003E-2</v>
      </c>
      <c r="P32" s="26">
        <v>6.5005999999999994E-2</v>
      </c>
      <c r="Q32" s="26">
        <v>6.4304E-2</v>
      </c>
      <c r="R32" s="26">
        <v>6.3089999999999993E-2</v>
      </c>
      <c r="S32" s="26">
        <v>6.1934000000000003E-2</v>
      </c>
      <c r="T32" s="26">
        <v>6.0553999999999997E-2</v>
      </c>
      <c r="U32" s="26">
        <v>6.1790999999999999E-2</v>
      </c>
      <c r="V32" s="26">
        <v>6.1175E-2</v>
      </c>
      <c r="W32" s="26">
        <v>6.1423999999999999E-2</v>
      </c>
      <c r="X32" s="26">
        <v>5.9859999999999997E-2</v>
      </c>
      <c r="Y32" s="26">
        <v>6.0412E-2</v>
      </c>
      <c r="Z32" s="26">
        <v>6.0886999999999997E-2</v>
      </c>
      <c r="AA32" s="26">
        <v>6.0720000000000003E-2</v>
      </c>
      <c r="AB32" s="26">
        <v>6.0824999999999997E-2</v>
      </c>
      <c r="AC32" s="26">
        <v>6.0842E-2</v>
      </c>
      <c r="AD32" s="26">
        <v>6.2120000000000002E-2</v>
      </c>
      <c r="AE32" s="26">
        <v>6.2949000000000005E-2</v>
      </c>
      <c r="AF32" s="26">
        <v>6.3550999999999996E-2</v>
      </c>
      <c r="AG32" s="26">
        <v>6.411E-2</v>
      </c>
      <c r="AH32" s="26">
        <v>6.4227999999999993E-2</v>
      </c>
      <c r="AI32" s="26">
        <v>6.4184000000000005E-2</v>
      </c>
      <c r="AJ32" s="26">
        <v>6.4873E-2</v>
      </c>
      <c r="AK32" s="26">
        <v>6.5077999999999997E-2</v>
      </c>
      <c r="AL32" s="26">
        <v>6.4896999999999996E-2</v>
      </c>
      <c r="AM32" s="27">
        <v>4.803E-3</v>
      </c>
    </row>
    <row r="33" spans="1:39" ht="15" customHeight="1" x14ac:dyDescent="0.35">
      <c r="A33" s="21" t="s">
        <v>70</v>
      </c>
      <c r="B33" s="25" t="s">
        <v>49</v>
      </c>
      <c r="C33" s="26">
        <v>0.57037000000000004</v>
      </c>
      <c r="D33" s="26">
        <v>0.73046999999999995</v>
      </c>
      <c r="E33" s="26">
        <v>0.72995699999999997</v>
      </c>
      <c r="F33" s="26">
        <v>0.71059399999999995</v>
      </c>
      <c r="G33" s="26">
        <v>0.70864199999999999</v>
      </c>
      <c r="H33" s="26">
        <v>0.71749799999999997</v>
      </c>
      <c r="I33" s="26">
        <v>0.73043999999999998</v>
      </c>
      <c r="J33" s="26">
        <v>0.72945700000000002</v>
      </c>
      <c r="K33" s="26">
        <v>0.72732200000000002</v>
      </c>
      <c r="L33" s="26">
        <v>0.726572</v>
      </c>
      <c r="M33" s="26">
        <v>0.724549</v>
      </c>
      <c r="N33" s="26">
        <v>0.72290100000000002</v>
      </c>
      <c r="O33" s="26">
        <v>0.722858</v>
      </c>
      <c r="P33" s="26">
        <v>0.72492800000000002</v>
      </c>
      <c r="Q33" s="26">
        <v>0.72537200000000002</v>
      </c>
      <c r="R33" s="26">
        <v>0.72391899999999998</v>
      </c>
      <c r="S33" s="26">
        <v>0.72119500000000003</v>
      </c>
      <c r="T33" s="26">
        <v>0.71855999999999998</v>
      </c>
      <c r="U33" s="26">
        <v>0.72104100000000004</v>
      </c>
      <c r="V33" s="26">
        <v>0.72065900000000005</v>
      </c>
      <c r="W33" s="26">
        <v>0.72191399999999994</v>
      </c>
      <c r="X33" s="26">
        <v>0.71932099999999999</v>
      </c>
      <c r="Y33" s="26">
        <v>0.72058299999999997</v>
      </c>
      <c r="Z33" s="26">
        <v>0.72136800000000001</v>
      </c>
      <c r="AA33" s="26">
        <v>0.72059200000000001</v>
      </c>
      <c r="AB33" s="26">
        <v>0.72142300000000004</v>
      </c>
      <c r="AC33" s="26">
        <v>0.72209599999999996</v>
      </c>
      <c r="AD33" s="26">
        <v>0.72492000000000001</v>
      </c>
      <c r="AE33" s="26">
        <v>0.72712299999999996</v>
      </c>
      <c r="AF33" s="26">
        <v>0.729155</v>
      </c>
      <c r="AG33" s="26">
        <v>0.73138300000000001</v>
      </c>
      <c r="AH33" s="26">
        <v>0.73243999999999998</v>
      </c>
      <c r="AI33" s="26">
        <v>0.73297699999999999</v>
      </c>
      <c r="AJ33" s="26">
        <v>0.73447300000000004</v>
      </c>
      <c r="AK33" s="26">
        <v>0.73582199999999998</v>
      </c>
      <c r="AL33" s="26">
        <v>0.73596700000000004</v>
      </c>
      <c r="AM33" s="27">
        <v>2.2100000000000001E-4</v>
      </c>
    </row>
    <row r="34" spans="1:39" ht="15" customHeight="1" x14ac:dyDescent="0.35">
      <c r="A34" s="21" t="s">
        <v>71</v>
      </c>
      <c r="B34" s="25" t="s">
        <v>51</v>
      </c>
      <c r="C34" s="26">
        <v>3.3011520000000001</v>
      </c>
      <c r="D34" s="26">
        <v>3.2267519999999998</v>
      </c>
      <c r="E34" s="26">
        <v>3.325834</v>
      </c>
      <c r="F34" s="26">
        <v>3.318756</v>
      </c>
      <c r="G34" s="26">
        <v>3.273736</v>
      </c>
      <c r="H34" s="26">
        <v>3.2323849999999998</v>
      </c>
      <c r="I34" s="26">
        <v>3.2141679999999999</v>
      </c>
      <c r="J34" s="26">
        <v>3.2187399999999999</v>
      </c>
      <c r="K34" s="26">
        <v>3.2250040000000002</v>
      </c>
      <c r="L34" s="26">
        <v>3.231071</v>
      </c>
      <c r="M34" s="26">
        <v>3.2370420000000002</v>
      </c>
      <c r="N34" s="26">
        <v>3.2442709999999999</v>
      </c>
      <c r="O34" s="26">
        <v>3.244186</v>
      </c>
      <c r="P34" s="26">
        <v>3.2474280000000002</v>
      </c>
      <c r="Q34" s="26">
        <v>3.2552349999999999</v>
      </c>
      <c r="R34" s="26">
        <v>3.2691319999999999</v>
      </c>
      <c r="S34" s="26">
        <v>3.2852589999999999</v>
      </c>
      <c r="T34" s="26">
        <v>3.3040470000000002</v>
      </c>
      <c r="U34" s="26">
        <v>3.3259240000000001</v>
      </c>
      <c r="V34" s="26">
        <v>3.3474469999999998</v>
      </c>
      <c r="W34" s="26">
        <v>3.3644229999999999</v>
      </c>
      <c r="X34" s="26">
        <v>3.3833470000000001</v>
      </c>
      <c r="Y34" s="26">
        <v>3.403905</v>
      </c>
      <c r="Z34" s="26">
        <v>3.427597</v>
      </c>
      <c r="AA34" s="26">
        <v>3.4520420000000001</v>
      </c>
      <c r="AB34" s="26">
        <v>3.480521</v>
      </c>
      <c r="AC34" s="26">
        <v>3.5099680000000002</v>
      </c>
      <c r="AD34" s="26">
        <v>3.5389599999999999</v>
      </c>
      <c r="AE34" s="26">
        <v>3.567882</v>
      </c>
      <c r="AF34" s="26">
        <v>3.5987979999999999</v>
      </c>
      <c r="AG34" s="26">
        <v>3.6292439999999999</v>
      </c>
      <c r="AH34" s="26">
        <v>3.6600429999999999</v>
      </c>
      <c r="AI34" s="26">
        <v>3.6919400000000002</v>
      </c>
      <c r="AJ34" s="26">
        <v>3.7223470000000001</v>
      </c>
      <c r="AK34" s="26">
        <v>3.753978</v>
      </c>
      <c r="AL34" s="26">
        <v>3.7851219999999999</v>
      </c>
      <c r="AM34" s="27">
        <v>4.705E-3</v>
      </c>
    </row>
    <row r="35" spans="1:39" ht="15" customHeight="1" x14ac:dyDescent="0.35">
      <c r="A35" s="21" t="s">
        <v>72</v>
      </c>
      <c r="B35" s="25" t="s">
        <v>73</v>
      </c>
      <c r="C35" s="26">
        <v>3.1489999999999997E-2</v>
      </c>
      <c r="D35" s="26">
        <v>3.5439999999999999E-2</v>
      </c>
      <c r="E35" s="26">
        <v>3.7276999999999998E-2</v>
      </c>
      <c r="F35" s="26">
        <v>3.9102999999999999E-2</v>
      </c>
      <c r="G35" s="26">
        <v>4.0897000000000003E-2</v>
      </c>
      <c r="H35" s="26">
        <v>4.2681999999999998E-2</v>
      </c>
      <c r="I35" s="26">
        <v>4.4503000000000001E-2</v>
      </c>
      <c r="J35" s="26">
        <v>4.4491999999999997E-2</v>
      </c>
      <c r="K35" s="26">
        <v>4.4492999999999998E-2</v>
      </c>
      <c r="L35" s="26">
        <v>4.4498999999999997E-2</v>
      </c>
      <c r="M35" s="26">
        <v>4.4486999999999999E-2</v>
      </c>
      <c r="N35" s="26">
        <v>4.4477000000000003E-2</v>
      </c>
      <c r="O35" s="26">
        <v>4.4484999999999997E-2</v>
      </c>
      <c r="P35" s="26">
        <v>4.4484999999999997E-2</v>
      </c>
      <c r="Q35" s="26">
        <v>4.4491999999999997E-2</v>
      </c>
      <c r="R35" s="26">
        <v>4.4484999999999997E-2</v>
      </c>
      <c r="S35" s="26">
        <v>4.4496000000000001E-2</v>
      </c>
      <c r="T35" s="26">
        <v>4.4506999999999998E-2</v>
      </c>
      <c r="U35" s="26">
        <v>4.4509E-2</v>
      </c>
      <c r="V35" s="26">
        <v>4.4507999999999999E-2</v>
      </c>
      <c r="W35" s="26">
        <v>4.4512000000000003E-2</v>
      </c>
      <c r="X35" s="26">
        <v>4.4510000000000001E-2</v>
      </c>
      <c r="Y35" s="26">
        <v>4.4516E-2</v>
      </c>
      <c r="Z35" s="26">
        <v>4.4519000000000003E-2</v>
      </c>
      <c r="AA35" s="26">
        <v>4.4520999999999998E-2</v>
      </c>
      <c r="AB35" s="26">
        <v>4.4519000000000003E-2</v>
      </c>
      <c r="AC35" s="26">
        <v>4.4524000000000001E-2</v>
      </c>
      <c r="AD35" s="26">
        <v>4.4520999999999998E-2</v>
      </c>
      <c r="AE35" s="26">
        <v>4.4512000000000003E-2</v>
      </c>
      <c r="AF35" s="26">
        <v>4.4500999999999999E-2</v>
      </c>
      <c r="AG35" s="26">
        <v>4.4491000000000003E-2</v>
      </c>
      <c r="AH35" s="26">
        <v>4.4481E-2</v>
      </c>
      <c r="AI35" s="26">
        <v>4.4465999999999999E-2</v>
      </c>
      <c r="AJ35" s="26">
        <v>4.4454E-2</v>
      </c>
      <c r="AK35" s="26">
        <v>4.4438999999999999E-2</v>
      </c>
      <c r="AL35" s="26">
        <v>4.4423999999999998E-2</v>
      </c>
      <c r="AM35" s="27">
        <v>6.6670000000000002E-3</v>
      </c>
    </row>
    <row r="36" spans="1:39" ht="15" customHeight="1" x14ac:dyDescent="0.35">
      <c r="A36" s="21" t="s">
        <v>74</v>
      </c>
      <c r="B36" s="25" t="s">
        <v>75</v>
      </c>
      <c r="C36" s="26">
        <v>0.13147900000000001</v>
      </c>
      <c r="D36" s="26">
        <v>0.13147900000000001</v>
      </c>
      <c r="E36" s="26">
        <v>0.13147900000000001</v>
      </c>
      <c r="F36" s="26">
        <v>0.13147900000000001</v>
      </c>
      <c r="G36" s="26">
        <v>0.13147900000000001</v>
      </c>
      <c r="H36" s="26">
        <v>0.13147900000000001</v>
      </c>
      <c r="I36" s="26">
        <v>0.13147900000000001</v>
      </c>
      <c r="J36" s="26">
        <v>0.13147900000000001</v>
      </c>
      <c r="K36" s="26">
        <v>0.13147900000000001</v>
      </c>
      <c r="L36" s="26">
        <v>0.13147900000000001</v>
      </c>
      <c r="M36" s="26">
        <v>0.13147900000000001</v>
      </c>
      <c r="N36" s="26">
        <v>0.13147900000000001</v>
      </c>
      <c r="O36" s="26">
        <v>0.13147900000000001</v>
      </c>
      <c r="P36" s="26">
        <v>0.13147900000000001</v>
      </c>
      <c r="Q36" s="26">
        <v>0.13147900000000001</v>
      </c>
      <c r="R36" s="26">
        <v>0.13147900000000001</v>
      </c>
      <c r="S36" s="26">
        <v>0.13147900000000001</v>
      </c>
      <c r="T36" s="26">
        <v>0.13147900000000001</v>
      </c>
      <c r="U36" s="26">
        <v>0.13147900000000001</v>
      </c>
      <c r="V36" s="26">
        <v>0.13147900000000001</v>
      </c>
      <c r="W36" s="26">
        <v>0.13147900000000001</v>
      </c>
      <c r="X36" s="26">
        <v>0.13147900000000001</v>
      </c>
      <c r="Y36" s="26">
        <v>0.13147900000000001</v>
      </c>
      <c r="Z36" s="26">
        <v>0.13147900000000001</v>
      </c>
      <c r="AA36" s="26">
        <v>0.13147900000000001</v>
      </c>
      <c r="AB36" s="26">
        <v>0.13147900000000001</v>
      </c>
      <c r="AC36" s="26">
        <v>0.13147900000000001</v>
      </c>
      <c r="AD36" s="26">
        <v>0.13147900000000001</v>
      </c>
      <c r="AE36" s="26">
        <v>0.13147900000000001</v>
      </c>
      <c r="AF36" s="26">
        <v>0.13147900000000001</v>
      </c>
      <c r="AG36" s="26">
        <v>0.13147900000000001</v>
      </c>
      <c r="AH36" s="26">
        <v>0.13147900000000001</v>
      </c>
      <c r="AI36" s="26">
        <v>0.13147900000000001</v>
      </c>
      <c r="AJ36" s="26">
        <v>0.13147900000000001</v>
      </c>
      <c r="AK36" s="26">
        <v>0.13147900000000001</v>
      </c>
      <c r="AL36" s="26">
        <v>0.13147900000000001</v>
      </c>
      <c r="AM36" s="27">
        <v>0</v>
      </c>
    </row>
    <row r="37" spans="1:39" ht="15" customHeight="1" x14ac:dyDescent="0.35">
      <c r="A37" s="21" t="s">
        <v>76</v>
      </c>
      <c r="B37" s="25" t="s">
        <v>55</v>
      </c>
      <c r="C37" s="26">
        <v>4.6349239999999998</v>
      </c>
      <c r="D37" s="26">
        <v>4.6410090000000004</v>
      </c>
      <c r="E37" s="26">
        <v>4.5971260000000003</v>
      </c>
      <c r="F37" s="26">
        <v>4.6182270000000001</v>
      </c>
      <c r="G37" s="26">
        <v>4.621747</v>
      </c>
      <c r="H37" s="26">
        <v>4.6123190000000003</v>
      </c>
      <c r="I37" s="26">
        <v>4.6106129999999999</v>
      </c>
      <c r="J37" s="26">
        <v>4.5986060000000002</v>
      </c>
      <c r="K37" s="26">
        <v>4.5985509999999996</v>
      </c>
      <c r="L37" s="26">
        <v>4.6108380000000002</v>
      </c>
      <c r="M37" s="26">
        <v>4.6199770000000004</v>
      </c>
      <c r="N37" s="26">
        <v>4.6246799999999997</v>
      </c>
      <c r="O37" s="26">
        <v>4.6356109999999999</v>
      </c>
      <c r="P37" s="26">
        <v>4.6519560000000002</v>
      </c>
      <c r="Q37" s="26">
        <v>4.6729969999999996</v>
      </c>
      <c r="R37" s="26">
        <v>4.6815030000000002</v>
      </c>
      <c r="S37" s="26">
        <v>4.6955679999999997</v>
      </c>
      <c r="T37" s="26">
        <v>4.715687</v>
      </c>
      <c r="U37" s="26">
        <v>4.7405119999999998</v>
      </c>
      <c r="V37" s="26">
        <v>4.7695360000000004</v>
      </c>
      <c r="W37" s="26">
        <v>4.8009769999999996</v>
      </c>
      <c r="X37" s="26">
        <v>4.8342739999999997</v>
      </c>
      <c r="Y37" s="26">
        <v>4.8711729999999998</v>
      </c>
      <c r="Z37" s="26">
        <v>4.9105629999999998</v>
      </c>
      <c r="AA37" s="26">
        <v>4.9531229999999997</v>
      </c>
      <c r="AB37" s="26">
        <v>4.992985</v>
      </c>
      <c r="AC37" s="26">
        <v>5.0368180000000002</v>
      </c>
      <c r="AD37" s="26">
        <v>5.082929</v>
      </c>
      <c r="AE37" s="26">
        <v>5.1313550000000001</v>
      </c>
      <c r="AF37" s="26">
        <v>5.1817039999999999</v>
      </c>
      <c r="AG37" s="26">
        <v>5.2341329999999999</v>
      </c>
      <c r="AH37" s="26">
        <v>5.2902370000000003</v>
      </c>
      <c r="AI37" s="26">
        <v>5.3474180000000002</v>
      </c>
      <c r="AJ37" s="26">
        <v>5.4073760000000002</v>
      </c>
      <c r="AK37" s="26">
        <v>5.469881</v>
      </c>
      <c r="AL37" s="26">
        <v>5.5347749999999998</v>
      </c>
      <c r="AM37" s="27">
        <v>5.1929999999999997E-3</v>
      </c>
    </row>
    <row r="38" spans="1:39" ht="15" customHeight="1" x14ac:dyDescent="0.35">
      <c r="A38" s="21" t="s">
        <v>77</v>
      </c>
      <c r="B38" s="24" t="s">
        <v>57</v>
      </c>
      <c r="C38" s="28">
        <v>8.669416</v>
      </c>
      <c r="D38" s="28">
        <v>8.7651489999999992</v>
      </c>
      <c r="E38" s="28">
        <v>8.8216730000000005</v>
      </c>
      <c r="F38" s="28">
        <v>8.8181589999999996</v>
      </c>
      <c r="G38" s="28">
        <v>8.7765009999999997</v>
      </c>
      <c r="H38" s="28">
        <v>8.7363630000000008</v>
      </c>
      <c r="I38" s="28">
        <v>8.7312030000000007</v>
      </c>
      <c r="J38" s="28">
        <v>8.7227750000000004</v>
      </c>
      <c r="K38" s="28">
        <v>8.7268500000000007</v>
      </c>
      <c r="L38" s="28">
        <v>8.7444579999999998</v>
      </c>
      <c r="M38" s="28">
        <v>8.7575319999999994</v>
      </c>
      <c r="N38" s="28">
        <v>8.7678080000000005</v>
      </c>
      <c r="O38" s="28">
        <v>8.7786190000000008</v>
      </c>
      <c r="P38" s="28">
        <v>8.8002760000000002</v>
      </c>
      <c r="Q38" s="28">
        <v>8.8295750000000002</v>
      </c>
      <c r="R38" s="28">
        <v>8.8505179999999992</v>
      </c>
      <c r="S38" s="28">
        <v>8.8779950000000003</v>
      </c>
      <c r="T38" s="28">
        <v>8.9142799999999998</v>
      </c>
      <c r="U38" s="28">
        <v>8.9634649999999993</v>
      </c>
      <c r="V38" s="28">
        <v>9.0136299999999991</v>
      </c>
      <c r="W38" s="28">
        <v>9.0633060000000008</v>
      </c>
      <c r="X38" s="28">
        <v>9.1129300000000004</v>
      </c>
      <c r="Y38" s="28">
        <v>9.1716560000000005</v>
      </c>
      <c r="Z38" s="28">
        <v>9.2355239999999998</v>
      </c>
      <c r="AA38" s="28">
        <v>9.3017570000000003</v>
      </c>
      <c r="AB38" s="28">
        <v>9.370927</v>
      </c>
      <c r="AC38" s="28">
        <v>9.4448840000000001</v>
      </c>
      <c r="AD38" s="28">
        <v>9.5228079999999995</v>
      </c>
      <c r="AE38" s="28">
        <v>9.6023510000000005</v>
      </c>
      <c r="AF38" s="28">
        <v>9.6856380000000009</v>
      </c>
      <c r="AG38" s="28">
        <v>9.7707289999999993</v>
      </c>
      <c r="AH38" s="28">
        <v>9.8586810000000007</v>
      </c>
      <c r="AI38" s="28">
        <v>9.9482800000000005</v>
      </c>
      <c r="AJ38" s="28">
        <v>10.04013</v>
      </c>
      <c r="AK38" s="28">
        <v>10.135597000000001</v>
      </c>
      <c r="AL38" s="28">
        <v>10.231766</v>
      </c>
      <c r="AM38" s="29">
        <v>4.561E-3</v>
      </c>
    </row>
    <row r="39" spans="1:39" ht="15" customHeight="1" x14ac:dyDescent="0.35">
      <c r="A39" s="21" t="s">
        <v>78</v>
      </c>
      <c r="B39" s="25" t="s">
        <v>59</v>
      </c>
      <c r="C39" s="26">
        <v>9.2863299999999995</v>
      </c>
      <c r="D39" s="26">
        <v>9.0555260000000004</v>
      </c>
      <c r="E39" s="26">
        <v>9.0107879999999998</v>
      </c>
      <c r="F39" s="26">
        <v>8.9632810000000003</v>
      </c>
      <c r="G39" s="26">
        <v>9.002319</v>
      </c>
      <c r="H39" s="26">
        <v>9.0311880000000002</v>
      </c>
      <c r="I39" s="26">
        <v>9.0187050000000006</v>
      </c>
      <c r="J39" s="26">
        <v>8.9833049999999997</v>
      </c>
      <c r="K39" s="26">
        <v>8.9789770000000004</v>
      </c>
      <c r="L39" s="26">
        <v>8.9575990000000001</v>
      </c>
      <c r="M39" s="26">
        <v>8.9088159999999998</v>
      </c>
      <c r="N39" s="26">
        <v>8.8279549999999993</v>
      </c>
      <c r="O39" s="26">
        <v>8.7852449999999997</v>
      </c>
      <c r="P39" s="26">
        <v>8.7486080000000008</v>
      </c>
      <c r="Q39" s="26">
        <v>8.7371099999999995</v>
      </c>
      <c r="R39" s="26">
        <v>8.7121849999999998</v>
      </c>
      <c r="S39" s="26">
        <v>8.7088420000000006</v>
      </c>
      <c r="T39" s="26">
        <v>8.7008600000000005</v>
      </c>
      <c r="U39" s="26">
        <v>8.7323599999999999</v>
      </c>
      <c r="V39" s="26">
        <v>8.7219219999999993</v>
      </c>
      <c r="W39" s="26">
        <v>8.7023489999999999</v>
      </c>
      <c r="X39" s="26">
        <v>8.7443399999999993</v>
      </c>
      <c r="Y39" s="26">
        <v>8.7428889999999999</v>
      </c>
      <c r="Z39" s="26">
        <v>8.7740910000000003</v>
      </c>
      <c r="AA39" s="26">
        <v>8.8126499999999997</v>
      </c>
      <c r="AB39" s="26">
        <v>8.8677639999999993</v>
      </c>
      <c r="AC39" s="26">
        <v>8.9136690000000005</v>
      </c>
      <c r="AD39" s="26">
        <v>8.9672330000000002</v>
      </c>
      <c r="AE39" s="26">
        <v>9.0352650000000008</v>
      </c>
      <c r="AF39" s="26">
        <v>9.0859170000000002</v>
      </c>
      <c r="AG39" s="26">
        <v>9.1142699999999994</v>
      </c>
      <c r="AH39" s="26">
        <v>9.1653640000000003</v>
      </c>
      <c r="AI39" s="26">
        <v>9.2133900000000004</v>
      </c>
      <c r="AJ39" s="26">
        <v>9.2837200000000006</v>
      </c>
      <c r="AK39" s="26">
        <v>9.3702480000000001</v>
      </c>
      <c r="AL39" s="26">
        <v>9.4082980000000003</v>
      </c>
      <c r="AM39" s="27">
        <v>1.1249999999999999E-3</v>
      </c>
    </row>
    <row r="40" spans="1:39" ht="15" customHeight="1" x14ac:dyDescent="0.35">
      <c r="A40" s="21" t="s">
        <v>79</v>
      </c>
      <c r="B40" s="24" t="s">
        <v>61</v>
      </c>
      <c r="C40" s="28">
        <v>17.955746000000001</v>
      </c>
      <c r="D40" s="28">
        <v>17.820675000000001</v>
      </c>
      <c r="E40" s="28">
        <v>17.832462</v>
      </c>
      <c r="F40" s="28">
        <v>17.781441000000001</v>
      </c>
      <c r="G40" s="28">
        <v>17.77882</v>
      </c>
      <c r="H40" s="28">
        <v>17.767551000000001</v>
      </c>
      <c r="I40" s="28">
        <v>17.749908000000001</v>
      </c>
      <c r="J40" s="28">
        <v>17.706078999999999</v>
      </c>
      <c r="K40" s="28">
        <v>17.705825999999998</v>
      </c>
      <c r="L40" s="28">
        <v>17.702057</v>
      </c>
      <c r="M40" s="28">
        <v>17.666347999999999</v>
      </c>
      <c r="N40" s="28">
        <v>17.595763999999999</v>
      </c>
      <c r="O40" s="28">
        <v>17.563863999999999</v>
      </c>
      <c r="P40" s="28">
        <v>17.548883</v>
      </c>
      <c r="Q40" s="28">
        <v>17.566685</v>
      </c>
      <c r="R40" s="28">
        <v>17.562702000000002</v>
      </c>
      <c r="S40" s="28">
        <v>17.586838</v>
      </c>
      <c r="T40" s="28">
        <v>17.615138999999999</v>
      </c>
      <c r="U40" s="28">
        <v>17.695824000000002</v>
      </c>
      <c r="V40" s="28">
        <v>17.735551999999998</v>
      </c>
      <c r="W40" s="28">
        <v>17.765656</v>
      </c>
      <c r="X40" s="28">
        <v>17.857268999999999</v>
      </c>
      <c r="Y40" s="28">
        <v>17.914545</v>
      </c>
      <c r="Z40" s="28">
        <v>18.009615</v>
      </c>
      <c r="AA40" s="28">
        <v>18.114407</v>
      </c>
      <c r="AB40" s="28">
        <v>18.238690999999999</v>
      </c>
      <c r="AC40" s="28">
        <v>18.358553000000001</v>
      </c>
      <c r="AD40" s="28">
        <v>18.49004</v>
      </c>
      <c r="AE40" s="28">
        <v>18.637615</v>
      </c>
      <c r="AF40" s="28">
        <v>18.771557000000001</v>
      </c>
      <c r="AG40" s="28">
        <v>18.884998</v>
      </c>
      <c r="AH40" s="28">
        <v>19.024044</v>
      </c>
      <c r="AI40" s="28">
        <v>19.161670999999998</v>
      </c>
      <c r="AJ40" s="28">
        <v>19.323848999999999</v>
      </c>
      <c r="AK40" s="28">
        <v>19.505844</v>
      </c>
      <c r="AL40" s="28">
        <v>19.640063999999999</v>
      </c>
      <c r="AM40" s="29">
        <v>2.8630000000000001E-3</v>
      </c>
    </row>
    <row r="42" spans="1:39" ht="15" customHeight="1" x14ac:dyDescent="0.35">
      <c r="B42" s="24" t="s">
        <v>80</v>
      </c>
    </row>
    <row r="43" spans="1:39" ht="15" customHeight="1" x14ac:dyDescent="0.35">
      <c r="A43" s="21" t="s">
        <v>81</v>
      </c>
      <c r="B43" s="25" t="s">
        <v>82</v>
      </c>
      <c r="C43" s="26">
        <v>2.4929000000000001</v>
      </c>
      <c r="D43" s="26">
        <v>2.4933000000000001</v>
      </c>
      <c r="E43" s="26">
        <v>2.5545</v>
      </c>
      <c r="F43" s="26">
        <v>2.7479879999999999</v>
      </c>
      <c r="G43" s="26">
        <v>2.8868109999999998</v>
      </c>
      <c r="H43" s="26">
        <v>2.9472559999999999</v>
      </c>
      <c r="I43" s="26">
        <v>3.0101580000000001</v>
      </c>
      <c r="J43" s="26">
        <v>3.0964680000000002</v>
      </c>
      <c r="K43" s="26">
        <v>3.1796690000000001</v>
      </c>
      <c r="L43" s="26">
        <v>3.2322510000000002</v>
      </c>
      <c r="M43" s="26">
        <v>3.2706249999999999</v>
      </c>
      <c r="N43" s="26">
        <v>3.3216939999999999</v>
      </c>
      <c r="O43" s="26">
        <v>3.3295340000000002</v>
      </c>
      <c r="P43" s="26">
        <v>3.334244</v>
      </c>
      <c r="Q43" s="26">
        <v>3.3492419999999998</v>
      </c>
      <c r="R43" s="26">
        <v>3.3765710000000002</v>
      </c>
      <c r="S43" s="26">
        <v>3.4021710000000001</v>
      </c>
      <c r="T43" s="26">
        <v>3.4268939999999999</v>
      </c>
      <c r="U43" s="26">
        <v>3.4408780000000001</v>
      </c>
      <c r="V43" s="26">
        <v>3.476791</v>
      </c>
      <c r="W43" s="26">
        <v>3.5062449999999998</v>
      </c>
      <c r="X43" s="26">
        <v>3.5364770000000001</v>
      </c>
      <c r="Y43" s="26">
        <v>3.5577359999999998</v>
      </c>
      <c r="Z43" s="26">
        <v>3.5821640000000001</v>
      </c>
      <c r="AA43" s="26">
        <v>3.6254</v>
      </c>
      <c r="AB43" s="26">
        <v>3.6544270000000001</v>
      </c>
      <c r="AC43" s="26">
        <v>3.659599</v>
      </c>
      <c r="AD43" s="26">
        <v>3.665896</v>
      </c>
      <c r="AE43" s="26">
        <v>3.6782300000000001</v>
      </c>
      <c r="AF43" s="26">
        <v>3.6883430000000001</v>
      </c>
      <c r="AG43" s="26">
        <v>3.6973590000000001</v>
      </c>
      <c r="AH43" s="26">
        <v>3.7020230000000001</v>
      </c>
      <c r="AI43" s="26">
        <v>3.7259479999999998</v>
      </c>
      <c r="AJ43" s="26">
        <v>3.746467</v>
      </c>
      <c r="AK43" s="26">
        <v>3.7729910000000002</v>
      </c>
      <c r="AL43" s="26">
        <v>3.8202259999999999</v>
      </c>
      <c r="AM43" s="27">
        <v>1.2629E-2</v>
      </c>
    </row>
    <row r="44" spans="1:39" ht="15" customHeight="1" x14ac:dyDescent="0.35">
      <c r="A44" s="21" t="s">
        <v>83</v>
      </c>
      <c r="B44" s="25" t="s">
        <v>65</v>
      </c>
      <c r="C44" s="26">
        <v>0.21990000000000001</v>
      </c>
      <c r="D44" s="26">
        <v>0.2243</v>
      </c>
      <c r="E44" s="26">
        <v>0.22489999999999999</v>
      </c>
      <c r="F44" s="26">
        <v>0.22511300000000001</v>
      </c>
      <c r="G44" s="26">
        <v>0.22543199999999999</v>
      </c>
      <c r="H44" s="26">
        <v>0.225496</v>
      </c>
      <c r="I44" s="26">
        <v>0.225496</v>
      </c>
      <c r="J44" s="26">
        <v>0.22559999999999999</v>
      </c>
      <c r="K44" s="26">
        <v>0.22622800000000001</v>
      </c>
      <c r="L44" s="26">
        <v>0.226913</v>
      </c>
      <c r="M44" s="26">
        <v>0.22723199999999999</v>
      </c>
      <c r="N44" s="26">
        <v>0.22642200000000001</v>
      </c>
      <c r="O44" s="26">
        <v>0.22531499999999999</v>
      </c>
      <c r="P44" s="26">
        <v>0.22525800000000001</v>
      </c>
      <c r="Q44" s="26">
        <v>0.225525</v>
      </c>
      <c r="R44" s="26">
        <v>0.22553300000000001</v>
      </c>
      <c r="S44" s="26">
        <v>0.22552800000000001</v>
      </c>
      <c r="T44" s="26">
        <v>0.22595499999999999</v>
      </c>
      <c r="U44" s="26">
        <v>0.226186</v>
      </c>
      <c r="V44" s="26">
        <v>0.22688</v>
      </c>
      <c r="W44" s="26">
        <v>0.22761600000000001</v>
      </c>
      <c r="X44" s="26">
        <v>0.22805900000000001</v>
      </c>
      <c r="Y44" s="26">
        <v>0.228718</v>
      </c>
      <c r="Z44" s="26">
        <v>0.22961000000000001</v>
      </c>
      <c r="AA44" s="26">
        <v>0.23030200000000001</v>
      </c>
      <c r="AB44" s="26">
        <v>0.23075899999999999</v>
      </c>
      <c r="AC44" s="26">
        <v>0.23135500000000001</v>
      </c>
      <c r="AD44" s="26">
        <v>0.23214099999999999</v>
      </c>
      <c r="AE44" s="26">
        <v>0.23306399999999999</v>
      </c>
      <c r="AF44" s="26">
        <v>0.233791</v>
      </c>
      <c r="AG44" s="26">
        <v>0.23441300000000001</v>
      </c>
      <c r="AH44" s="26">
        <v>0.23513800000000001</v>
      </c>
      <c r="AI44" s="26">
        <v>0.23599200000000001</v>
      </c>
      <c r="AJ44" s="26">
        <v>0.23683699999999999</v>
      </c>
      <c r="AK44" s="26">
        <v>0.23799699999999999</v>
      </c>
      <c r="AL44" s="26">
        <v>0.239286</v>
      </c>
      <c r="AM44" s="27">
        <v>1.9040000000000001E-3</v>
      </c>
    </row>
    <row r="45" spans="1:39" ht="15" customHeight="1" x14ac:dyDescent="0.35">
      <c r="A45" s="21" t="s">
        <v>84</v>
      </c>
      <c r="B45" s="25" t="s">
        <v>47</v>
      </c>
      <c r="C45" s="26">
        <v>1.3360920000000001</v>
      </c>
      <c r="D45" s="26">
        <v>1.292092</v>
      </c>
      <c r="E45" s="26">
        <v>1.3212919999999999</v>
      </c>
      <c r="F45" s="26">
        <v>1.3655109999999999</v>
      </c>
      <c r="G45" s="26">
        <v>1.410293</v>
      </c>
      <c r="H45" s="26">
        <v>1.4332370000000001</v>
      </c>
      <c r="I45" s="26">
        <v>1.4558070000000001</v>
      </c>
      <c r="J45" s="26">
        <v>1.480561</v>
      </c>
      <c r="K45" s="26">
        <v>1.5084489999999999</v>
      </c>
      <c r="L45" s="26">
        <v>1.5245059999999999</v>
      </c>
      <c r="M45" s="26">
        <v>1.5353650000000001</v>
      </c>
      <c r="N45" s="26">
        <v>1.5394939999999999</v>
      </c>
      <c r="O45" s="26">
        <v>1.544996</v>
      </c>
      <c r="P45" s="26">
        <v>1.5457540000000001</v>
      </c>
      <c r="Q45" s="26">
        <v>1.5479719999999999</v>
      </c>
      <c r="R45" s="26">
        <v>1.552689</v>
      </c>
      <c r="S45" s="26">
        <v>1.5573680000000001</v>
      </c>
      <c r="T45" s="26">
        <v>1.5577749999999999</v>
      </c>
      <c r="U45" s="26">
        <v>1.560546</v>
      </c>
      <c r="V45" s="26">
        <v>1.5709740000000001</v>
      </c>
      <c r="W45" s="26">
        <v>1.5836060000000001</v>
      </c>
      <c r="X45" s="26">
        <v>1.592163</v>
      </c>
      <c r="Y45" s="26">
        <v>1.6004970000000001</v>
      </c>
      <c r="Z45" s="26">
        <v>1.6107499999999999</v>
      </c>
      <c r="AA45" s="26">
        <v>1.6189640000000001</v>
      </c>
      <c r="AB45" s="26">
        <v>1.627645</v>
      </c>
      <c r="AC45" s="26">
        <v>1.6381779999999999</v>
      </c>
      <c r="AD45" s="26">
        <v>1.647456</v>
      </c>
      <c r="AE45" s="26">
        <v>1.6608750000000001</v>
      </c>
      <c r="AF45" s="26">
        <v>1.674288</v>
      </c>
      <c r="AG45" s="26">
        <v>1.686482</v>
      </c>
      <c r="AH45" s="26">
        <v>1.6990099999999999</v>
      </c>
      <c r="AI45" s="26">
        <v>1.710607</v>
      </c>
      <c r="AJ45" s="26">
        <v>1.7215549999999999</v>
      </c>
      <c r="AK45" s="26">
        <v>1.733657</v>
      </c>
      <c r="AL45" s="26">
        <v>1.7480169999999999</v>
      </c>
      <c r="AM45" s="27">
        <v>8.9280000000000002E-3</v>
      </c>
    </row>
    <row r="46" spans="1:39" ht="15" customHeight="1" x14ac:dyDescent="0.35">
      <c r="A46" s="21" t="s">
        <v>85</v>
      </c>
      <c r="B46" s="25" t="s">
        <v>69</v>
      </c>
      <c r="C46" s="26">
        <v>4.0300000000000002E-2</v>
      </c>
      <c r="D46" s="26">
        <v>5.3499999999999999E-2</v>
      </c>
      <c r="E46" s="26">
        <v>3.9800000000000002E-2</v>
      </c>
      <c r="F46" s="26">
        <v>3.7255000000000003E-2</v>
      </c>
      <c r="G46" s="26">
        <v>4.1493000000000002E-2</v>
      </c>
      <c r="H46" s="26">
        <v>4.5051000000000001E-2</v>
      </c>
      <c r="I46" s="26">
        <v>4.4615000000000002E-2</v>
      </c>
      <c r="J46" s="26">
        <v>4.4324000000000002E-2</v>
      </c>
      <c r="K46" s="26">
        <v>4.5574999999999997E-2</v>
      </c>
      <c r="L46" s="26">
        <v>4.6600999999999997E-2</v>
      </c>
      <c r="M46" s="26">
        <v>4.6901999999999999E-2</v>
      </c>
      <c r="N46" s="26">
        <v>4.7654000000000002E-2</v>
      </c>
      <c r="O46" s="26">
        <v>4.8881000000000001E-2</v>
      </c>
      <c r="P46" s="26">
        <v>4.9138000000000001E-2</v>
      </c>
      <c r="Q46" s="26">
        <v>4.8870999999999998E-2</v>
      </c>
      <c r="R46" s="26">
        <v>4.8152E-2</v>
      </c>
      <c r="S46" s="26">
        <v>4.7615999999999999E-2</v>
      </c>
      <c r="T46" s="26">
        <v>4.6510000000000003E-2</v>
      </c>
      <c r="U46" s="26">
        <v>4.6156999999999997E-2</v>
      </c>
      <c r="V46" s="26">
        <v>4.5581999999999998E-2</v>
      </c>
      <c r="W46" s="26">
        <v>4.5968000000000002E-2</v>
      </c>
      <c r="X46" s="26">
        <v>4.5183000000000001E-2</v>
      </c>
      <c r="Y46" s="26">
        <v>4.5183000000000001E-2</v>
      </c>
      <c r="Z46" s="26">
        <v>4.5164999999999997E-2</v>
      </c>
      <c r="AA46" s="26">
        <v>4.5178999999999997E-2</v>
      </c>
      <c r="AB46" s="26">
        <v>4.4829000000000001E-2</v>
      </c>
      <c r="AC46" s="26">
        <v>4.4748000000000003E-2</v>
      </c>
      <c r="AD46" s="26">
        <v>4.5369E-2</v>
      </c>
      <c r="AE46" s="26">
        <v>4.6177000000000003E-2</v>
      </c>
      <c r="AF46" s="26">
        <v>4.6665999999999999E-2</v>
      </c>
      <c r="AG46" s="26">
        <v>4.7209000000000001E-2</v>
      </c>
      <c r="AH46" s="26">
        <v>4.7544000000000003E-2</v>
      </c>
      <c r="AI46" s="26">
        <v>4.7849999999999997E-2</v>
      </c>
      <c r="AJ46" s="26">
        <v>4.8691999999999999E-2</v>
      </c>
      <c r="AK46" s="26">
        <v>4.8946999999999997E-2</v>
      </c>
      <c r="AL46" s="26">
        <v>4.9432999999999998E-2</v>
      </c>
      <c r="AM46" s="27">
        <v>-2.3219999999999998E-3</v>
      </c>
    </row>
    <row r="47" spans="1:39" ht="15" customHeight="1" x14ac:dyDescent="0.35">
      <c r="A47" s="21" t="s">
        <v>86</v>
      </c>
      <c r="B47" s="25" t="s">
        <v>87</v>
      </c>
      <c r="C47" s="26">
        <v>0.65710000000000002</v>
      </c>
      <c r="D47" s="26">
        <v>0.65669999999999995</v>
      </c>
      <c r="E47" s="26">
        <v>0.68010000000000004</v>
      </c>
      <c r="F47" s="26">
        <v>0.76170300000000002</v>
      </c>
      <c r="G47" s="26">
        <v>0.84010099999999999</v>
      </c>
      <c r="H47" s="26">
        <v>0.83811800000000003</v>
      </c>
      <c r="I47" s="26">
        <v>0.86647099999999999</v>
      </c>
      <c r="J47" s="26">
        <v>0.90313399999999999</v>
      </c>
      <c r="K47" s="26">
        <v>0.93814299999999995</v>
      </c>
      <c r="L47" s="26">
        <v>0.96048500000000003</v>
      </c>
      <c r="M47" s="26">
        <v>0.97647099999999998</v>
      </c>
      <c r="N47" s="26">
        <v>0.99724800000000002</v>
      </c>
      <c r="O47" s="26">
        <v>1.0007520000000001</v>
      </c>
      <c r="P47" s="26">
        <v>1.0023169999999999</v>
      </c>
      <c r="Q47" s="26">
        <v>1.0076449999999999</v>
      </c>
      <c r="R47" s="26">
        <v>1.0175449999999999</v>
      </c>
      <c r="S47" s="26">
        <v>1.027358</v>
      </c>
      <c r="T47" s="26">
        <v>1.037531</v>
      </c>
      <c r="U47" s="26">
        <v>1.0432030000000001</v>
      </c>
      <c r="V47" s="26">
        <v>1.0567869999999999</v>
      </c>
      <c r="W47" s="26">
        <v>1.0675239999999999</v>
      </c>
      <c r="X47" s="26">
        <v>1.079728</v>
      </c>
      <c r="Y47" s="26">
        <v>1.087825</v>
      </c>
      <c r="Z47" s="26">
        <v>1.0972630000000001</v>
      </c>
      <c r="AA47" s="26">
        <v>1.1157980000000001</v>
      </c>
      <c r="AB47" s="26">
        <v>1.1283049999999999</v>
      </c>
      <c r="AC47" s="26">
        <v>1.1307990000000001</v>
      </c>
      <c r="AD47" s="26">
        <v>1.133472</v>
      </c>
      <c r="AE47" s="26">
        <v>1.1375759999999999</v>
      </c>
      <c r="AF47" s="26">
        <v>1.140647</v>
      </c>
      <c r="AG47" s="26">
        <v>1.1431690000000001</v>
      </c>
      <c r="AH47" s="26">
        <v>1.143729</v>
      </c>
      <c r="AI47" s="26">
        <v>1.153273</v>
      </c>
      <c r="AJ47" s="26">
        <v>1.162223</v>
      </c>
      <c r="AK47" s="26">
        <v>1.1739120000000001</v>
      </c>
      <c r="AL47" s="26">
        <v>1.194861</v>
      </c>
      <c r="AM47" s="27">
        <v>1.7760999999999999E-2</v>
      </c>
    </row>
    <row r="48" spans="1:39" ht="15" customHeight="1" x14ac:dyDescent="0.35">
      <c r="A48" s="21" t="s">
        <v>88</v>
      </c>
      <c r="B48" s="25" t="s">
        <v>89</v>
      </c>
      <c r="C48" s="26">
        <v>3.3899170000000001</v>
      </c>
      <c r="D48" s="26">
        <v>3.4200179999999998</v>
      </c>
      <c r="E48" s="26">
        <v>3.5124179999999998</v>
      </c>
      <c r="F48" s="26">
        <v>3.6604260000000002</v>
      </c>
      <c r="G48" s="26">
        <v>3.617715</v>
      </c>
      <c r="H48" s="26">
        <v>3.5524800000000001</v>
      </c>
      <c r="I48" s="26">
        <v>3.5431870000000001</v>
      </c>
      <c r="J48" s="26">
        <v>3.5516260000000002</v>
      </c>
      <c r="K48" s="26">
        <v>3.563682</v>
      </c>
      <c r="L48" s="26">
        <v>3.5768499999999999</v>
      </c>
      <c r="M48" s="26">
        <v>3.570316</v>
      </c>
      <c r="N48" s="26">
        <v>3.5678350000000001</v>
      </c>
      <c r="O48" s="26">
        <v>3.5768119999999999</v>
      </c>
      <c r="P48" s="26">
        <v>3.5830760000000001</v>
      </c>
      <c r="Q48" s="26">
        <v>3.6115300000000001</v>
      </c>
      <c r="R48" s="26">
        <v>3.6477840000000001</v>
      </c>
      <c r="S48" s="26">
        <v>3.6702279999999998</v>
      </c>
      <c r="T48" s="26">
        <v>3.684809</v>
      </c>
      <c r="U48" s="26">
        <v>3.692879</v>
      </c>
      <c r="V48" s="26">
        <v>3.7153480000000001</v>
      </c>
      <c r="W48" s="26">
        <v>3.7325240000000002</v>
      </c>
      <c r="X48" s="26">
        <v>3.7571129999999999</v>
      </c>
      <c r="Y48" s="26">
        <v>3.7864520000000002</v>
      </c>
      <c r="Z48" s="26">
        <v>3.8088600000000001</v>
      </c>
      <c r="AA48" s="26">
        <v>3.8505020000000001</v>
      </c>
      <c r="AB48" s="26">
        <v>3.8738000000000001</v>
      </c>
      <c r="AC48" s="26">
        <v>3.896566</v>
      </c>
      <c r="AD48" s="26">
        <v>3.9256920000000002</v>
      </c>
      <c r="AE48" s="26">
        <v>3.9565320000000002</v>
      </c>
      <c r="AF48" s="26">
        <v>3.9920990000000001</v>
      </c>
      <c r="AG48" s="26">
        <v>4.0283170000000004</v>
      </c>
      <c r="AH48" s="26">
        <v>4.0626100000000003</v>
      </c>
      <c r="AI48" s="26">
        <v>4.0916629999999996</v>
      </c>
      <c r="AJ48" s="26">
        <v>4.1202170000000002</v>
      </c>
      <c r="AK48" s="26">
        <v>4.1480399999999999</v>
      </c>
      <c r="AL48" s="26">
        <v>4.1918680000000004</v>
      </c>
      <c r="AM48" s="27">
        <v>6.0029999999999997E-3</v>
      </c>
    </row>
    <row r="49" spans="1:39" ht="15" customHeight="1" x14ac:dyDescent="0.35">
      <c r="A49" s="21" t="s">
        <v>90</v>
      </c>
      <c r="B49" s="25" t="s">
        <v>49</v>
      </c>
      <c r="C49" s="26">
        <v>8.1362089999999991</v>
      </c>
      <c r="D49" s="26">
        <v>8.1399100000000004</v>
      </c>
      <c r="E49" s="26">
        <v>8.3330099999999998</v>
      </c>
      <c r="F49" s="26">
        <v>8.7979959999999995</v>
      </c>
      <c r="G49" s="26">
        <v>9.0218450000000008</v>
      </c>
      <c r="H49" s="26">
        <v>9.0416380000000007</v>
      </c>
      <c r="I49" s="26">
        <v>9.1457339999999991</v>
      </c>
      <c r="J49" s="26">
        <v>9.3017129999999995</v>
      </c>
      <c r="K49" s="26">
        <v>9.4617459999999998</v>
      </c>
      <c r="L49" s="26">
        <v>9.5676070000000006</v>
      </c>
      <c r="M49" s="26">
        <v>9.6269100000000005</v>
      </c>
      <c r="N49" s="26">
        <v>9.7003470000000007</v>
      </c>
      <c r="O49" s="26">
        <v>9.7262900000000005</v>
      </c>
      <c r="P49" s="26">
        <v>9.7397860000000005</v>
      </c>
      <c r="Q49" s="26">
        <v>9.7907869999999999</v>
      </c>
      <c r="R49" s="26">
        <v>9.8682750000000006</v>
      </c>
      <c r="S49" s="26">
        <v>9.9302700000000002</v>
      </c>
      <c r="T49" s="26">
        <v>9.9794739999999997</v>
      </c>
      <c r="U49" s="26">
        <v>10.009849000000001</v>
      </c>
      <c r="V49" s="26">
        <v>10.092361</v>
      </c>
      <c r="W49" s="26">
        <v>10.163484</v>
      </c>
      <c r="X49" s="26">
        <v>10.238723999999999</v>
      </c>
      <c r="Y49" s="26">
        <v>10.30641</v>
      </c>
      <c r="Z49" s="26">
        <v>10.373813</v>
      </c>
      <c r="AA49" s="26">
        <v>10.486146</v>
      </c>
      <c r="AB49" s="26">
        <v>10.559763</v>
      </c>
      <c r="AC49" s="26">
        <v>10.601245</v>
      </c>
      <c r="AD49" s="26">
        <v>10.650026</v>
      </c>
      <c r="AE49" s="26">
        <v>10.712453999999999</v>
      </c>
      <c r="AF49" s="26">
        <v>10.775831999999999</v>
      </c>
      <c r="AG49" s="26">
        <v>10.836948</v>
      </c>
      <c r="AH49" s="26">
        <v>10.890055</v>
      </c>
      <c r="AI49" s="26">
        <v>10.965334</v>
      </c>
      <c r="AJ49" s="26">
        <v>11.035990999999999</v>
      </c>
      <c r="AK49" s="26">
        <v>11.115541</v>
      </c>
      <c r="AL49" s="26">
        <v>11.243691999999999</v>
      </c>
      <c r="AM49" s="27">
        <v>9.5460000000000007E-3</v>
      </c>
    </row>
    <row r="50" spans="1:39" ht="15" customHeight="1" x14ac:dyDescent="0.35">
      <c r="A50" s="21" t="s">
        <v>91</v>
      </c>
      <c r="B50" s="25" t="s">
        <v>51</v>
      </c>
      <c r="C50" s="26">
        <v>7.7756999999999996</v>
      </c>
      <c r="D50" s="26">
        <v>7.9487040000000002</v>
      </c>
      <c r="E50" s="26">
        <v>8.0352010000000007</v>
      </c>
      <c r="F50" s="26">
        <v>8.2928929999999994</v>
      </c>
      <c r="G50" s="26">
        <v>8.5101200000000006</v>
      </c>
      <c r="H50" s="26">
        <v>8.5929040000000008</v>
      </c>
      <c r="I50" s="26">
        <v>8.7465109999999999</v>
      </c>
      <c r="J50" s="26">
        <v>8.9215689999999999</v>
      </c>
      <c r="K50" s="26">
        <v>9.0554369999999995</v>
      </c>
      <c r="L50" s="26">
        <v>9.1269340000000003</v>
      </c>
      <c r="M50" s="26">
        <v>9.1716800000000003</v>
      </c>
      <c r="N50" s="26">
        <v>9.2083370000000002</v>
      </c>
      <c r="O50" s="26">
        <v>9.0837869999999992</v>
      </c>
      <c r="P50" s="26">
        <v>9.0846499999999999</v>
      </c>
      <c r="Q50" s="26">
        <v>9.0952310000000001</v>
      </c>
      <c r="R50" s="26">
        <v>9.1191809999999993</v>
      </c>
      <c r="S50" s="26">
        <v>9.1286810000000003</v>
      </c>
      <c r="T50" s="26">
        <v>9.1866260000000004</v>
      </c>
      <c r="U50" s="26">
        <v>9.2428930000000005</v>
      </c>
      <c r="V50" s="26">
        <v>9.3195270000000008</v>
      </c>
      <c r="W50" s="26">
        <v>9.3784399999999994</v>
      </c>
      <c r="X50" s="26">
        <v>9.4758779999999998</v>
      </c>
      <c r="Y50" s="26">
        <v>9.5419239999999999</v>
      </c>
      <c r="Z50" s="26">
        <v>9.6026059999999998</v>
      </c>
      <c r="AA50" s="26">
        <v>9.7027230000000007</v>
      </c>
      <c r="AB50" s="26">
        <v>9.7713210000000004</v>
      </c>
      <c r="AC50" s="26">
        <v>9.8196530000000006</v>
      </c>
      <c r="AD50" s="26">
        <v>9.8671399999999991</v>
      </c>
      <c r="AE50" s="26">
        <v>9.9162400000000002</v>
      </c>
      <c r="AF50" s="26">
        <v>9.9898039999999995</v>
      </c>
      <c r="AG50" s="26">
        <v>10.060245</v>
      </c>
      <c r="AH50" s="26">
        <v>10.129956</v>
      </c>
      <c r="AI50" s="26">
        <v>10.200499000000001</v>
      </c>
      <c r="AJ50" s="26">
        <v>10.252592999999999</v>
      </c>
      <c r="AK50" s="26">
        <v>10.34789</v>
      </c>
      <c r="AL50" s="26">
        <v>10.435516</v>
      </c>
      <c r="AM50" s="27">
        <v>8.038E-3</v>
      </c>
    </row>
    <row r="51" spans="1:39" ht="15" customHeight="1" x14ac:dyDescent="0.35">
      <c r="A51" s="21" t="s">
        <v>92</v>
      </c>
      <c r="B51" s="25" t="s">
        <v>93</v>
      </c>
      <c r="C51" s="26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7" t="s">
        <v>94</v>
      </c>
    </row>
    <row r="52" spans="1:39" ht="15" customHeight="1" x14ac:dyDescent="0.35">
      <c r="A52" s="21" t="s">
        <v>95</v>
      </c>
      <c r="B52" s="25" t="s">
        <v>96</v>
      </c>
      <c r="C52" s="26">
        <v>1.630905</v>
      </c>
      <c r="D52" s="26">
        <v>1.6164849999999999</v>
      </c>
      <c r="E52" s="26">
        <v>1.6880500000000001</v>
      </c>
      <c r="F52" s="26">
        <v>1.7069099999999999</v>
      </c>
      <c r="G52" s="26">
        <v>1.7049989999999999</v>
      </c>
      <c r="H52" s="26">
        <v>1.6927460000000001</v>
      </c>
      <c r="I52" s="26">
        <v>1.7037880000000001</v>
      </c>
      <c r="J52" s="26">
        <v>1.716056</v>
      </c>
      <c r="K52" s="26">
        <v>1.7356480000000001</v>
      </c>
      <c r="L52" s="26">
        <v>1.762232</v>
      </c>
      <c r="M52" s="26">
        <v>1.788599</v>
      </c>
      <c r="N52" s="26">
        <v>1.820695</v>
      </c>
      <c r="O52" s="26">
        <v>1.8237319999999999</v>
      </c>
      <c r="P52" s="26">
        <v>1.836249</v>
      </c>
      <c r="Q52" s="26">
        <v>1.8482780000000001</v>
      </c>
      <c r="R52" s="26">
        <v>1.856563</v>
      </c>
      <c r="S52" s="26">
        <v>1.8545400000000001</v>
      </c>
      <c r="T52" s="26">
        <v>1.8631519999999999</v>
      </c>
      <c r="U52" s="26">
        <v>1.869971</v>
      </c>
      <c r="V52" s="26">
        <v>1.8877090000000001</v>
      </c>
      <c r="W52" s="26">
        <v>1.9160429999999999</v>
      </c>
      <c r="X52" s="26">
        <v>1.9263699999999999</v>
      </c>
      <c r="Y52" s="26">
        <v>1.94617</v>
      </c>
      <c r="Z52" s="26">
        <v>1.958326</v>
      </c>
      <c r="AA52" s="26">
        <v>1.9692970000000001</v>
      </c>
      <c r="AB52" s="26">
        <v>1.9809870000000001</v>
      </c>
      <c r="AC52" s="26">
        <v>1.9934240000000001</v>
      </c>
      <c r="AD52" s="26">
        <v>1.998907</v>
      </c>
      <c r="AE52" s="26">
        <v>2.002138</v>
      </c>
      <c r="AF52" s="26">
        <v>2.0107919999999999</v>
      </c>
      <c r="AG52" s="26">
        <v>2.019177</v>
      </c>
      <c r="AH52" s="26">
        <v>2.0344869999999999</v>
      </c>
      <c r="AI52" s="26">
        <v>2.048041</v>
      </c>
      <c r="AJ52" s="26">
        <v>2.0589019999999998</v>
      </c>
      <c r="AK52" s="26">
        <v>2.0673720000000002</v>
      </c>
      <c r="AL52" s="26">
        <v>2.088311</v>
      </c>
      <c r="AM52" s="27">
        <v>7.561E-3</v>
      </c>
    </row>
    <row r="53" spans="1:39" ht="15" customHeight="1" x14ac:dyDescent="0.35">
      <c r="A53" s="21" t="s">
        <v>97</v>
      </c>
      <c r="B53" s="25" t="s">
        <v>98</v>
      </c>
      <c r="C53" s="26">
        <v>0</v>
      </c>
      <c r="D53" s="26">
        <v>1.6396000000000001E-2</v>
      </c>
      <c r="E53" s="26">
        <v>5.5049000000000001E-2</v>
      </c>
      <c r="F53" s="26">
        <v>0.105097</v>
      </c>
      <c r="G53" s="26">
        <v>0.19354299999999999</v>
      </c>
      <c r="H53" s="26">
        <v>0.30096499999999998</v>
      </c>
      <c r="I53" s="26">
        <v>0.31367</v>
      </c>
      <c r="J53" s="26">
        <v>0.32744400000000001</v>
      </c>
      <c r="K53" s="26">
        <v>0.34810400000000002</v>
      </c>
      <c r="L53" s="26">
        <v>0.36876399999999998</v>
      </c>
      <c r="M53" s="26">
        <v>0.38253700000000002</v>
      </c>
      <c r="N53" s="26">
        <v>0.39631</v>
      </c>
      <c r="O53" s="26">
        <v>0.410084</v>
      </c>
      <c r="P53" s="26">
        <v>0.41697000000000001</v>
      </c>
      <c r="Q53" s="26">
        <v>0.41697000000000001</v>
      </c>
      <c r="R53" s="26">
        <v>0.42385699999999998</v>
      </c>
      <c r="S53" s="26">
        <v>0.43074400000000002</v>
      </c>
      <c r="T53" s="26">
        <v>0.43763000000000002</v>
      </c>
      <c r="U53" s="26">
        <v>0.444517</v>
      </c>
      <c r="V53" s="26">
        <v>0.45140400000000003</v>
      </c>
      <c r="W53" s="26">
        <v>0.45828999999999998</v>
      </c>
      <c r="X53" s="26">
        <v>0.45828999999999998</v>
      </c>
      <c r="Y53" s="26">
        <v>0.45828999999999998</v>
      </c>
      <c r="Z53" s="26">
        <v>0.45828999999999998</v>
      </c>
      <c r="AA53" s="26">
        <v>0.45828999999999998</v>
      </c>
      <c r="AB53" s="26">
        <v>0.45828999999999998</v>
      </c>
      <c r="AC53" s="26">
        <v>0.45828999999999998</v>
      </c>
      <c r="AD53" s="26">
        <v>0.45828999999999998</v>
      </c>
      <c r="AE53" s="26">
        <v>0.45828999999999998</v>
      </c>
      <c r="AF53" s="26">
        <v>0.45828999999999998</v>
      </c>
      <c r="AG53" s="26">
        <v>0.45828999999999998</v>
      </c>
      <c r="AH53" s="26">
        <v>0.45828999999999998</v>
      </c>
      <c r="AI53" s="26">
        <v>0.45828999999999998</v>
      </c>
      <c r="AJ53" s="26">
        <v>0.45828999999999998</v>
      </c>
      <c r="AK53" s="26">
        <v>0.45828999999999998</v>
      </c>
      <c r="AL53" s="26">
        <v>0.45828999999999998</v>
      </c>
      <c r="AM53" s="27">
        <v>0.102913</v>
      </c>
    </row>
    <row r="54" spans="1:39" ht="15" customHeight="1" x14ac:dyDescent="0.35">
      <c r="A54" s="21" t="s">
        <v>99</v>
      </c>
      <c r="B54" s="25" t="s">
        <v>100</v>
      </c>
      <c r="C54" s="26">
        <v>9.4066050000000008</v>
      </c>
      <c r="D54" s="26">
        <v>9.5815839999999994</v>
      </c>
      <c r="E54" s="26">
        <v>9.7782999999999998</v>
      </c>
      <c r="F54" s="26">
        <v>10.104901</v>
      </c>
      <c r="G54" s="26">
        <v>10.408662</v>
      </c>
      <c r="H54" s="26">
        <v>10.586615</v>
      </c>
      <c r="I54" s="26">
        <v>10.763968</v>
      </c>
      <c r="J54" s="26">
        <v>10.965069</v>
      </c>
      <c r="K54" s="26">
        <v>11.139188000000001</v>
      </c>
      <c r="L54" s="26">
        <v>11.25793</v>
      </c>
      <c r="M54" s="26">
        <v>11.342815999999999</v>
      </c>
      <c r="N54" s="26">
        <v>11.425343</v>
      </c>
      <c r="O54" s="26">
        <v>11.317602000000001</v>
      </c>
      <c r="P54" s="26">
        <v>11.337869</v>
      </c>
      <c r="Q54" s="26">
        <v>11.360479</v>
      </c>
      <c r="R54" s="26">
        <v>11.399601000000001</v>
      </c>
      <c r="S54" s="26">
        <v>11.413964999999999</v>
      </c>
      <c r="T54" s="26">
        <v>11.487409</v>
      </c>
      <c r="U54" s="26">
        <v>11.557380999999999</v>
      </c>
      <c r="V54" s="26">
        <v>11.658639000000001</v>
      </c>
      <c r="W54" s="26">
        <v>11.752772999999999</v>
      </c>
      <c r="X54" s="26">
        <v>11.860538</v>
      </c>
      <c r="Y54" s="26">
        <v>11.946384</v>
      </c>
      <c r="Z54" s="26">
        <v>12.019221</v>
      </c>
      <c r="AA54" s="26">
        <v>12.13031</v>
      </c>
      <c r="AB54" s="26">
        <v>12.210597999999999</v>
      </c>
      <c r="AC54" s="26">
        <v>12.271367</v>
      </c>
      <c r="AD54" s="26">
        <v>12.324337</v>
      </c>
      <c r="AE54" s="26">
        <v>12.376668</v>
      </c>
      <c r="AF54" s="26">
        <v>12.458886</v>
      </c>
      <c r="AG54" s="26">
        <v>12.537711</v>
      </c>
      <c r="AH54" s="26">
        <v>12.622733</v>
      </c>
      <c r="AI54" s="26">
        <v>12.70683</v>
      </c>
      <c r="AJ54" s="26">
        <v>12.769785000000001</v>
      </c>
      <c r="AK54" s="26">
        <v>12.873552</v>
      </c>
      <c r="AL54" s="26">
        <v>12.982117000000001</v>
      </c>
      <c r="AM54" s="27">
        <v>8.9730000000000001E-3</v>
      </c>
    </row>
    <row r="55" spans="1:39" ht="15" customHeight="1" x14ac:dyDescent="0.35">
      <c r="A55" s="21" t="s">
        <v>101</v>
      </c>
      <c r="B55" s="25" t="s">
        <v>102</v>
      </c>
      <c r="C55" s="26">
        <v>0.56159999999999999</v>
      </c>
      <c r="D55" s="26">
        <v>0.52190000000000003</v>
      </c>
      <c r="E55" s="26">
        <v>0.5232</v>
      </c>
      <c r="F55" s="26">
        <v>0.48971500000000001</v>
      </c>
      <c r="G55" s="26">
        <v>0.47312900000000002</v>
      </c>
      <c r="H55" s="26">
        <v>0.47251900000000002</v>
      </c>
      <c r="I55" s="26">
        <v>0.47910000000000003</v>
      </c>
      <c r="J55" s="26">
        <v>0.471329</v>
      </c>
      <c r="K55" s="26">
        <v>0.45925300000000002</v>
      </c>
      <c r="L55" s="26">
        <v>0.44300499999999998</v>
      </c>
      <c r="M55" s="26">
        <v>0.43004199999999998</v>
      </c>
      <c r="N55" s="26">
        <v>0.42483799999999999</v>
      </c>
      <c r="O55" s="26">
        <v>0.414933</v>
      </c>
      <c r="P55" s="26">
        <v>0.408553</v>
      </c>
      <c r="Q55" s="26">
        <v>0.399285</v>
      </c>
      <c r="R55" s="26">
        <v>0.39369999999999999</v>
      </c>
      <c r="S55" s="26">
        <v>0.37812299999999999</v>
      </c>
      <c r="T55" s="26">
        <v>0.36382500000000001</v>
      </c>
      <c r="U55" s="26">
        <v>0.35655500000000001</v>
      </c>
      <c r="V55" s="26">
        <v>0.34543800000000002</v>
      </c>
      <c r="W55" s="26">
        <v>0.33096799999999998</v>
      </c>
      <c r="X55" s="26">
        <v>0.32147700000000001</v>
      </c>
      <c r="Y55" s="26">
        <v>0.31068800000000002</v>
      </c>
      <c r="Z55" s="26">
        <v>0.30201699999999998</v>
      </c>
      <c r="AA55" s="26">
        <v>0.28819499999999998</v>
      </c>
      <c r="AB55" s="26">
        <v>0.27673599999999998</v>
      </c>
      <c r="AC55" s="26">
        <v>0.26245200000000002</v>
      </c>
      <c r="AD55" s="26">
        <v>0.253083</v>
      </c>
      <c r="AE55" s="26">
        <v>0.24357000000000001</v>
      </c>
      <c r="AF55" s="26">
        <v>0.23734</v>
      </c>
      <c r="AG55" s="26">
        <v>0.230072</v>
      </c>
      <c r="AH55" s="26">
        <v>0.223195</v>
      </c>
      <c r="AI55" s="26">
        <v>0.21567</v>
      </c>
      <c r="AJ55" s="26">
        <v>0.207674</v>
      </c>
      <c r="AK55" s="26">
        <v>0.202984</v>
      </c>
      <c r="AL55" s="26">
        <v>0.19589300000000001</v>
      </c>
      <c r="AM55" s="27">
        <v>-2.8409E-2</v>
      </c>
    </row>
    <row r="56" spans="1:39" ht="15" customHeight="1" x14ac:dyDescent="0.35">
      <c r="A56" s="21" t="s">
        <v>103</v>
      </c>
      <c r="B56" s="25" t="s">
        <v>104</v>
      </c>
      <c r="C56" s="26">
        <v>0.763517</v>
      </c>
      <c r="D56" s="26">
        <v>0.73385500000000004</v>
      </c>
      <c r="E56" s="26">
        <v>0.71368900000000002</v>
      </c>
      <c r="F56" s="26">
        <v>0.69887299999999997</v>
      </c>
      <c r="G56" s="26">
        <v>0.71413400000000005</v>
      </c>
      <c r="H56" s="26">
        <v>0.72213400000000005</v>
      </c>
      <c r="I56" s="26">
        <v>0.73655000000000004</v>
      </c>
      <c r="J56" s="26">
        <v>0.74914599999999998</v>
      </c>
      <c r="K56" s="26">
        <v>0.75742399999999999</v>
      </c>
      <c r="L56" s="26">
        <v>0.75611899999999999</v>
      </c>
      <c r="M56" s="26">
        <v>0.75117400000000001</v>
      </c>
      <c r="N56" s="26">
        <v>0.74450000000000005</v>
      </c>
      <c r="O56" s="26">
        <v>0.73916999999999999</v>
      </c>
      <c r="P56" s="26">
        <v>0.72869200000000001</v>
      </c>
      <c r="Q56" s="26">
        <v>0.71727600000000002</v>
      </c>
      <c r="R56" s="26">
        <v>0.70675600000000005</v>
      </c>
      <c r="S56" s="26">
        <v>0.694716</v>
      </c>
      <c r="T56" s="26">
        <v>0.68629200000000001</v>
      </c>
      <c r="U56" s="26">
        <v>0.68206500000000003</v>
      </c>
      <c r="V56" s="26">
        <v>0.67816699999999996</v>
      </c>
      <c r="W56" s="26">
        <v>0.67342100000000005</v>
      </c>
      <c r="X56" s="26">
        <v>0.67009600000000002</v>
      </c>
      <c r="Y56" s="26">
        <v>0.66825100000000004</v>
      </c>
      <c r="Z56" s="26">
        <v>0.66719799999999996</v>
      </c>
      <c r="AA56" s="26">
        <v>0.664802</v>
      </c>
      <c r="AB56" s="26">
        <v>0.66389900000000002</v>
      </c>
      <c r="AC56" s="26">
        <v>0.66256099999999996</v>
      </c>
      <c r="AD56" s="26">
        <v>0.661694</v>
      </c>
      <c r="AE56" s="26">
        <v>0.66177600000000003</v>
      </c>
      <c r="AF56" s="26">
        <v>0.66258499999999998</v>
      </c>
      <c r="AG56" s="26">
        <v>0.66281500000000004</v>
      </c>
      <c r="AH56" s="26">
        <v>0.66334099999999996</v>
      </c>
      <c r="AI56" s="26">
        <v>0.66272799999999998</v>
      </c>
      <c r="AJ56" s="26">
        <v>0.66229400000000005</v>
      </c>
      <c r="AK56" s="26">
        <v>0.66307499999999997</v>
      </c>
      <c r="AL56" s="26">
        <v>0.663331</v>
      </c>
      <c r="AM56" s="27">
        <v>-2.967E-3</v>
      </c>
    </row>
    <row r="57" spans="1:39" ht="15" customHeight="1" x14ac:dyDescent="0.35">
      <c r="A57" s="21" t="s">
        <v>105</v>
      </c>
      <c r="B57" s="25" t="s">
        <v>106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7" t="s">
        <v>94</v>
      </c>
    </row>
    <row r="58" spans="1:39" ht="15" customHeight="1" x14ac:dyDescent="0.35">
      <c r="A58" s="21" t="s">
        <v>107</v>
      </c>
      <c r="B58" s="25" t="s">
        <v>108</v>
      </c>
      <c r="C58" s="26">
        <v>-1.78E-2</v>
      </c>
      <c r="D58" s="26">
        <v>-1.6000000000000001E-3</v>
      </c>
      <c r="E58" s="26">
        <v>3.8999999999999998E-3</v>
      </c>
      <c r="F58" s="26">
        <v>1.689E-3</v>
      </c>
      <c r="G58" s="26">
        <v>2.8540000000000002E-3</v>
      </c>
      <c r="H58" s="26">
        <v>3.0309999999999998E-3</v>
      </c>
      <c r="I58" s="26">
        <v>3.8679999999999999E-3</v>
      </c>
      <c r="J58" s="26">
        <v>3.173E-3</v>
      </c>
      <c r="K58" s="26">
        <v>3.9129999999999998E-3</v>
      </c>
      <c r="L58" s="26">
        <v>3.9399999999999999E-3</v>
      </c>
      <c r="M58" s="26">
        <v>4.0549999999999996E-3</v>
      </c>
      <c r="N58" s="26">
        <v>3.9969999999999997E-3</v>
      </c>
      <c r="O58" s="26">
        <v>4.2449999999999996E-3</v>
      </c>
      <c r="P58" s="26">
        <v>4.3689999999999996E-3</v>
      </c>
      <c r="Q58" s="26">
        <v>4.581E-3</v>
      </c>
      <c r="R58" s="26">
        <v>4.8380000000000003E-3</v>
      </c>
      <c r="S58" s="26">
        <v>5.1219999999999998E-3</v>
      </c>
      <c r="T58" s="26">
        <v>5.4250000000000001E-3</v>
      </c>
      <c r="U58" s="26">
        <v>5.9940000000000002E-3</v>
      </c>
      <c r="V58" s="26">
        <v>6.43E-3</v>
      </c>
      <c r="W58" s="26">
        <v>6.8430000000000001E-3</v>
      </c>
      <c r="X58" s="26">
        <v>7.1609999999999998E-3</v>
      </c>
      <c r="Y58" s="26">
        <v>7.8209999999999998E-3</v>
      </c>
      <c r="Z58" s="26">
        <v>8.5030000000000001E-3</v>
      </c>
      <c r="AA58" s="26">
        <v>8.9420000000000003E-3</v>
      </c>
      <c r="AB58" s="26">
        <v>9.5969999999999996E-3</v>
      </c>
      <c r="AC58" s="26">
        <v>1.0135999999999999E-2</v>
      </c>
      <c r="AD58" s="26">
        <v>1.0182E-2</v>
      </c>
      <c r="AE58" s="26">
        <v>1.0449999999999999E-2</v>
      </c>
      <c r="AF58" s="26">
        <v>1.0673999999999999E-2</v>
      </c>
      <c r="AG58" s="26">
        <v>1.0943E-2</v>
      </c>
      <c r="AH58" s="26">
        <v>1.1343000000000001E-2</v>
      </c>
      <c r="AI58" s="26">
        <v>1.1511E-2</v>
      </c>
      <c r="AJ58" s="26">
        <v>1.1967E-2</v>
      </c>
      <c r="AK58" s="26">
        <v>1.2337000000000001E-2</v>
      </c>
      <c r="AL58" s="26">
        <v>1.2647E-2</v>
      </c>
      <c r="AM58" s="27" t="s">
        <v>94</v>
      </c>
    </row>
    <row r="59" spans="1:39" ht="15" customHeight="1" x14ac:dyDescent="0.35">
      <c r="A59" s="21" t="s">
        <v>109</v>
      </c>
      <c r="B59" s="25" t="s">
        <v>110</v>
      </c>
      <c r="C59" s="26">
        <v>1.3073170000000001</v>
      </c>
      <c r="D59" s="26">
        <v>1.2541549999999999</v>
      </c>
      <c r="E59" s="26">
        <v>1.2407889999999999</v>
      </c>
      <c r="F59" s="26">
        <v>1.190277</v>
      </c>
      <c r="G59" s="26">
        <v>1.1901170000000001</v>
      </c>
      <c r="H59" s="26">
        <v>1.197684</v>
      </c>
      <c r="I59" s="26">
        <v>1.219517</v>
      </c>
      <c r="J59" s="26">
        <v>1.2236480000000001</v>
      </c>
      <c r="K59" s="26">
        <v>1.2205900000000001</v>
      </c>
      <c r="L59" s="26">
        <v>1.2030639999999999</v>
      </c>
      <c r="M59" s="26">
        <v>1.185271</v>
      </c>
      <c r="N59" s="26">
        <v>1.1733359999999999</v>
      </c>
      <c r="O59" s="26">
        <v>1.1583479999999999</v>
      </c>
      <c r="P59" s="26">
        <v>1.141615</v>
      </c>
      <c r="Q59" s="26">
        <v>1.1211420000000001</v>
      </c>
      <c r="R59" s="26">
        <v>1.105294</v>
      </c>
      <c r="S59" s="26">
        <v>1.0779609999999999</v>
      </c>
      <c r="T59" s="26">
        <v>1.0555429999999999</v>
      </c>
      <c r="U59" s="26">
        <v>1.0446139999999999</v>
      </c>
      <c r="V59" s="26">
        <v>1.030035</v>
      </c>
      <c r="W59" s="26">
        <v>1.0112319999999999</v>
      </c>
      <c r="X59" s="26">
        <v>0.99873400000000001</v>
      </c>
      <c r="Y59" s="26">
        <v>0.98675900000000005</v>
      </c>
      <c r="Z59" s="26">
        <v>0.97771799999999998</v>
      </c>
      <c r="AA59" s="26">
        <v>0.96194000000000002</v>
      </c>
      <c r="AB59" s="26">
        <v>0.95023199999999997</v>
      </c>
      <c r="AC59" s="26">
        <v>0.93514900000000001</v>
      </c>
      <c r="AD59" s="26">
        <v>0.92495899999999998</v>
      </c>
      <c r="AE59" s="26">
        <v>0.91579600000000005</v>
      </c>
      <c r="AF59" s="26">
        <v>0.91059800000000002</v>
      </c>
      <c r="AG59" s="26">
        <v>0.90383000000000002</v>
      </c>
      <c r="AH59" s="26">
        <v>0.89787899999999998</v>
      </c>
      <c r="AI59" s="26">
        <v>0.88990899999999995</v>
      </c>
      <c r="AJ59" s="26">
        <v>0.88193500000000002</v>
      </c>
      <c r="AK59" s="26">
        <v>0.87839599999999995</v>
      </c>
      <c r="AL59" s="26">
        <v>0.87187099999999995</v>
      </c>
      <c r="AM59" s="27">
        <v>-1.0636E-2</v>
      </c>
    </row>
    <row r="60" spans="1:39" ht="15" customHeight="1" x14ac:dyDescent="0.35">
      <c r="A60" s="21" t="s">
        <v>111</v>
      </c>
      <c r="B60" s="25" t="s">
        <v>112</v>
      </c>
      <c r="C60" s="26">
        <v>0.84770599999999996</v>
      </c>
      <c r="D60" s="26">
        <v>0.89812800000000004</v>
      </c>
      <c r="E60" s="26">
        <v>0.89724099999999996</v>
      </c>
      <c r="F60" s="26">
        <v>0.87282099999999996</v>
      </c>
      <c r="G60" s="26">
        <v>0.87095299999999998</v>
      </c>
      <c r="H60" s="26">
        <v>0.86611199999999999</v>
      </c>
      <c r="I60" s="26">
        <v>0.86182999999999998</v>
      </c>
      <c r="J60" s="26">
        <v>0.86224000000000001</v>
      </c>
      <c r="K60" s="26">
        <v>0.86230700000000005</v>
      </c>
      <c r="L60" s="26">
        <v>0.86153800000000003</v>
      </c>
      <c r="M60" s="26">
        <v>0.86226499999999995</v>
      </c>
      <c r="N60" s="26">
        <v>0.85340400000000005</v>
      </c>
      <c r="O60" s="26">
        <v>0.851329</v>
      </c>
      <c r="P60" s="26">
        <v>0.85101899999999997</v>
      </c>
      <c r="Q60" s="26">
        <v>0.84963500000000003</v>
      </c>
      <c r="R60" s="26">
        <v>0.85008799999999995</v>
      </c>
      <c r="S60" s="26">
        <v>0.83955199999999996</v>
      </c>
      <c r="T60" s="26">
        <v>0.83661600000000003</v>
      </c>
      <c r="U60" s="26">
        <v>0.836565</v>
      </c>
      <c r="V60" s="26">
        <v>0.836565</v>
      </c>
      <c r="W60" s="26">
        <v>0.836565</v>
      </c>
      <c r="X60" s="26">
        <v>0.83656600000000003</v>
      </c>
      <c r="Y60" s="26">
        <v>0.83756200000000003</v>
      </c>
      <c r="Z60" s="26">
        <v>0.839557</v>
      </c>
      <c r="AA60" s="26">
        <v>0.84146500000000002</v>
      </c>
      <c r="AB60" s="26">
        <v>0.84198700000000004</v>
      </c>
      <c r="AC60" s="26">
        <v>0.83784999999999998</v>
      </c>
      <c r="AD60" s="26">
        <v>0.83785699999999996</v>
      </c>
      <c r="AE60" s="26">
        <v>0.835229</v>
      </c>
      <c r="AF60" s="26">
        <v>0.835229</v>
      </c>
      <c r="AG60" s="26">
        <v>0.83401700000000001</v>
      </c>
      <c r="AH60" s="26">
        <v>0.83393600000000001</v>
      </c>
      <c r="AI60" s="26">
        <v>0.83549499999999999</v>
      </c>
      <c r="AJ60" s="26">
        <v>0.83491099999999996</v>
      </c>
      <c r="AK60" s="26">
        <v>0.82204999999999995</v>
      </c>
      <c r="AL60" s="26">
        <v>0.79797899999999999</v>
      </c>
      <c r="AM60" s="27">
        <v>-3.4710000000000001E-3</v>
      </c>
    </row>
    <row r="61" spans="1:39" ht="15" customHeight="1" x14ac:dyDescent="0.35">
      <c r="A61" s="21" t="s">
        <v>113</v>
      </c>
      <c r="B61" s="25" t="s">
        <v>114</v>
      </c>
      <c r="C61" s="26">
        <v>1.4851700000000001</v>
      </c>
      <c r="D61" s="26">
        <v>1.44987</v>
      </c>
      <c r="E61" s="26">
        <v>1.43187</v>
      </c>
      <c r="F61" s="26">
        <v>1.4591449999999999</v>
      </c>
      <c r="G61" s="26">
        <v>1.4728380000000001</v>
      </c>
      <c r="H61" s="26">
        <v>1.488229</v>
      </c>
      <c r="I61" s="26">
        <v>1.517782</v>
      </c>
      <c r="J61" s="26">
        <v>1.551336</v>
      </c>
      <c r="K61" s="26">
        <v>1.584233</v>
      </c>
      <c r="L61" s="26">
        <v>1.6001730000000001</v>
      </c>
      <c r="M61" s="26">
        <v>1.600835</v>
      </c>
      <c r="N61" s="26">
        <v>1.5972550000000001</v>
      </c>
      <c r="O61" s="26">
        <v>1.607623</v>
      </c>
      <c r="P61" s="26">
        <v>1.614039</v>
      </c>
      <c r="Q61" s="26">
        <v>1.617502</v>
      </c>
      <c r="R61" s="26">
        <v>1.6153679999999999</v>
      </c>
      <c r="S61" s="26">
        <v>1.6145890000000001</v>
      </c>
      <c r="T61" s="26">
        <v>1.6136170000000001</v>
      </c>
      <c r="U61" s="26">
        <v>1.6199760000000001</v>
      </c>
      <c r="V61" s="26">
        <v>1.628549</v>
      </c>
      <c r="W61" s="26">
        <v>1.6375010000000001</v>
      </c>
      <c r="X61" s="26">
        <v>1.645797</v>
      </c>
      <c r="Y61" s="26">
        <v>1.6606000000000001</v>
      </c>
      <c r="Z61" s="26">
        <v>1.6771370000000001</v>
      </c>
      <c r="AA61" s="26">
        <v>1.6885399999999999</v>
      </c>
      <c r="AB61" s="26">
        <v>1.7014069999999999</v>
      </c>
      <c r="AC61" s="26">
        <v>1.7182459999999999</v>
      </c>
      <c r="AD61" s="26">
        <v>1.7357629999999999</v>
      </c>
      <c r="AE61" s="26">
        <v>1.7550319999999999</v>
      </c>
      <c r="AF61" s="26">
        <v>1.7723100000000001</v>
      </c>
      <c r="AG61" s="26">
        <v>1.788637</v>
      </c>
      <c r="AH61" s="26">
        <v>1.803806</v>
      </c>
      <c r="AI61" s="26">
        <v>1.812228</v>
      </c>
      <c r="AJ61" s="26">
        <v>1.8206469999999999</v>
      </c>
      <c r="AK61" s="26">
        <v>1.830624</v>
      </c>
      <c r="AL61" s="26">
        <v>1.8398559999999999</v>
      </c>
      <c r="AM61" s="27">
        <v>7.0309999999999999E-3</v>
      </c>
    </row>
    <row r="62" spans="1:39" ht="15" customHeight="1" x14ac:dyDescent="0.35">
      <c r="A62" s="21" t="s">
        <v>115</v>
      </c>
      <c r="B62" s="25" t="s">
        <v>55</v>
      </c>
      <c r="C62" s="26">
        <v>3.2706010000000001</v>
      </c>
      <c r="D62" s="26">
        <v>3.2281010000000001</v>
      </c>
      <c r="E62" s="26">
        <v>3.2717010000000002</v>
      </c>
      <c r="F62" s="26">
        <v>3.3783449999999999</v>
      </c>
      <c r="G62" s="26">
        <v>3.4756860000000001</v>
      </c>
      <c r="H62" s="26">
        <v>3.5343279999999999</v>
      </c>
      <c r="I62" s="26">
        <v>3.6088450000000001</v>
      </c>
      <c r="J62" s="26">
        <v>3.6805590000000001</v>
      </c>
      <c r="K62" s="26">
        <v>3.7474099999999999</v>
      </c>
      <c r="L62" s="26">
        <v>3.7885749999999998</v>
      </c>
      <c r="M62" s="26">
        <v>3.7975059999999998</v>
      </c>
      <c r="N62" s="26">
        <v>3.7968790000000001</v>
      </c>
      <c r="O62" s="26">
        <v>3.7992360000000001</v>
      </c>
      <c r="P62" s="26">
        <v>3.787391</v>
      </c>
      <c r="Q62" s="26">
        <v>3.7834270000000001</v>
      </c>
      <c r="R62" s="26">
        <v>3.778486</v>
      </c>
      <c r="S62" s="26">
        <v>3.7745199999999999</v>
      </c>
      <c r="T62" s="26">
        <v>3.7770250000000001</v>
      </c>
      <c r="U62" s="26">
        <v>3.7925949999999999</v>
      </c>
      <c r="V62" s="26">
        <v>3.8195350000000001</v>
      </c>
      <c r="W62" s="26">
        <v>3.841269</v>
      </c>
      <c r="X62" s="26">
        <v>3.8606760000000002</v>
      </c>
      <c r="Y62" s="26">
        <v>3.8843369999999999</v>
      </c>
      <c r="Z62" s="26">
        <v>3.9147349999999999</v>
      </c>
      <c r="AA62" s="26">
        <v>3.9400550000000001</v>
      </c>
      <c r="AB62" s="26">
        <v>3.9643489999999999</v>
      </c>
      <c r="AC62" s="26">
        <v>3.9864950000000001</v>
      </c>
      <c r="AD62" s="26">
        <v>4.0082529999999998</v>
      </c>
      <c r="AE62" s="26">
        <v>4.0348389999999998</v>
      </c>
      <c r="AF62" s="26">
        <v>4.060492</v>
      </c>
      <c r="AG62" s="26">
        <v>4.0846099999999996</v>
      </c>
      <c r="AH62" s="26">
        <v>4.1095670000000002</v>
      </c>
      <c r="AI62" s="26">
        <v>4.1309529999999999</v>
      </c>
      <c r="AJ62" s="26">
        <v>4.1551879999999999</v>
      </c>
      <c r="AK62" s="26">
        <v>4.1840440000000001</v>
      </c>
      <c r="AL62" s="26">
        <v>4.2183719999999996</v>
      </c>
      <c r="AM62" s="27">
        <v>7.9000000000000008E-3</v>
      </c>
    </row>
    <row r="63" spans="1:39" ht="15" customHeight="1" x14ac:dyDescent="0.35">
      <c r="A63" s="21" t="s">
        <v>116</v>
      </c>
      <c r="B63" s="24" t="s">
        <v>57</v>
      </c>
      <c r="C63" s="28">
        <v>24.453609</v>
      </c>
      <c r="D63" s="28">
        <v>24.551749999999998</v>
      </c>
      <c r="E63" s="28">
        <v>24.952911</v>
      </c>
      <c r="F63" s="28">
        <v>25.803481999999999</v>
      </c>
      <c r="G63" s="28">
        <v>26.440102</v>
      </c>
      <c r="H63" s="28">
        <v>26.714604999999999</v>
      </c>
      <c r="I63" s="28">
        <v>27.117675999999999</v>
      </c>
      <c r="J63" s="28">
        <v>27.584565999999999</v>
      </c>
      <c r="K63" s="28">
        <v>28.015474000000001</v>
      </c>
      <c r="L63" s="28">
        <v>28.278884999999999</v>
      </c>
      <c r="M63" s="28">
        <v>28.415603999999998</v>
      </c>
      <c r="N63" s="28">
        <v>28.546558000000001</v>
      </c>
      <c r="O63" s="28">
        <v>28.460428</v>
      </c>
      <c r="P63" s="28">
        <v>28.471720000000001</v>
      </c>
      <c r="Q63" s="28">
        <v>28.522971999999999</v>
      </c>
      <c r="R63" s="28">
        <v>28.617111000000001</v>
      </c>
      <c r="S63" s="28">
        <v>28.650857999999999</v>
      </c>
      <c r="T63" s="28">
        <v>28.749687000000002</v>
      </c>
      <c r="U63" s="28">
        <v>28.860980999999999</v>
      </c>
      <c r="V63" s="28">
        <v>29.065691000000001</v>
      </c>
      <c r="W63" s="28">
        <v>29.242823000000001</v>
      </c>
      <c r="X63" s="28">
        <v>29.441033999999998</v>
      </c>
      <c r="Y63" s="28">
        <v>29.622053000000001</v>
      </c>
      <c r="Z63" s="28">
        <v>29.802182999999999</v>
      </c>
      <c r="AA63" s="28">
        <v>30.048456000000002</v>
      </c>
      <c r="AB63" s="28">
        <v>30.228339999999999</v>
      </c>
      <c r="AC63" s="28">
        <v>30.350356999999999</v>
      </c>
      <c r="AD63" s="28">
        <v>30.481193999999999</v>
      </c>
      <c r="AE63" s="28">
        <v>30.630018</v>
      </c>
      <c r="AF63" s="28">
        <v>30.813347</v>
      </c>
      <c r="AG63" s="28">
        <v>30.985752000000002</v>
      </c>
      <c r="AH63" s="28">
        <v>31.157973999999999</v>
      </c>
      <c r="AI63" s="28">
        <v>31.340751999999998</v>
      </c>
      <c r="AJ63" s="28">
        <v>31.498459</v>
      </c>
      <c r="AK63" s="28">
        <v>31.70421</v>
      </c>
      <c r="AL63" s="28">
        <v>31.953887999999999</v>
      </c>
      <c r="AM63" s="29">
        <v>7.7799999999999996E-3</v>
      </c>
    </row>
    <row r="64" spans="1:39" ht="15" customHeight="1" x14ac:dyDescent="0.35">
      <c r="A64" s="21" t="s">
        <v>117</v>
      </c>
      <c r="B64" s="25" t="s">
        <v>59</v>
      </c>
      <c r="C64" s="26">
        <v>6.5528310000000003</v>
      </c>
      <c r="D64" s="26">
        <v>6.2986620000000002</v>
      </c>
      <c r="E64" s="26">
        <v>6.412833</v>
      </c>
      <c r="F64" s="26">
        <v>6.5568580000000001</v>
      </c>
      <c r="G64" s="26">
        <v>6.7700009999999997</v>
      </c>
      <c r="H64" s="26">
        <v>6.9204189999999999</v>
      </c>
      <c r="I64" s="26">
        <v>7.0591720000000002</v>
      </c>
      <c r="J64" s="26">
        <v>7.1899150000000001</v>
      </c>
      <c r="K64" s="26">
        <v>7.317069</v>
      </c>
      <c r="L64" s="26">
        <v>7.3601640000000002</v>
      </c>
      <c r="M64" s="26">
        <v>7.3228239999999998</v>
      </c>
      <c r="N64" s="26">
        <v>7.2477830000000001</v>
      </c>
      <c r="O64" s="26">
        <v>7.200177</v>
      </c>
      <c r="P64" s="26">
        <v>7.122681</v>
      </c>
      <c r="Q64" s="26">
        <v>7.0738810000000001</v>
      </c>
      <c r="R64" s="26">
        <v>7.0316869999999998</v>
      </c>
      <c r="S64" s="26">
        <v>7.0005790000000001</v>
      </c>
      <c r="T64" s="26">
        <v>6.9689449999999997</v>
      </c>
      <c r="U64" s="26">
        <v>6.9862310000000001</v>
      </c>
      <c r="V64" s="26">
        <v>6.9846820000000003</v>
      </c>
      <c r="W64" s="26">
        <v>6.9627619999999997</v>
      </c>
      <c r="X64" s="26">
        <v>6.9832739999999998</v>
      </c>
      <c r="Y64" s="26">
        <v>6.9716940000000003</v>
      </c>
      <c r="Z64" s="26">
        <v>6.9947670000000004</v>
      </c>
      <c r="AA64" s="26">
        <v>7.0101889999999996</v>
      </c>
      <c r="AB64" s="26">
        <v>7.0408609999999996</v>
      </c>
      <c r="AC64" s="26">
        <v>7.0549109999999997</v>
      </c>
      <c r="AD64" s="26">
        <v>7.0713049999999997</v>
      </c>
      <c r="AE64" s="26">
        <v>7.1045249999999998</v>
      </c>
      <c r="AF64" s="26">
        <v>7.1199149999999998</v>
      </c>
      <c r="AG64" s="26">
        <v>7.1125889999999998</v>
      </c>
      <c r="AH64" s="26">
        <v>7.119847</v>
      </c>
      <c r="AI64" s="26">
        <v>7.1174689999999998</v>
      </c>
      <c r="AJ64" s="26">
        <v>7.1338850000000003</v>
      </c>
      <c r="AK64" s="26">
        <v>7.167529</v>
      </c>
      <c r="AL64" s="26">
        <v>7.1706079999999996</v>
      </c>
      <c r="AM64" s="27">
        <v>3.8210000000000002E-3</v>
      </c>
    </row>
    <row r="65" spans="1:39" ht="15" customHeight="1" x14ac:dyDescent="0.35">
      <c r="A65" s="21" t="s">
        <v>118</v>
      </c>
      <c r="B65" s="24" t="s">
        <v>61</v>
      </c>
      <c r="C65" s="28">
        <v>31.006439</v>
      </c>
      <c r="D65" s="28">
        <v>30.850411999999999</v>
      </c>
      <c r="E65" s="28">
        <v>31.365746000000001</v>
      </c>
      <c r="F65" s="28">
        <v>32.360340000000001</v>
      </c>
      <c r="G65" s="28">
        <v>33.210101999999999</v>
      </c>
      <c r="H65" s="28">
        <v>33.635024999999999</v>
      </c>
      <c r="I65" s="28">
        <v>34.176848999999997</v>
      </c>
      <c r="J65" s="28">
        <v>34.774482999999996</v>
      </c>
      <c r="K65" s="28">
        <v>35.332541999999997</v>
      </c>
      <c r="L65" s="28">
        <v>35.639049999999997</v>
      </c>
      <c r="M65" s="28">
        <v>35.738425999999997</v>
      </c>
      <c r="N65" s="28">
        <v>35.794342</v>
      </c>
      <c r="O65" s="28">
        <v>35.660606000000001</v>
      </c>
      <c r="P65" s="28">
        <v>35.594402000000002</v>
      </c>
      <c r="Q65" s="28">
        <v>35.596851000000001</v>
      </c>
      <c r="R65" s="28">
        <v>35.648795999999997</v>
      </c>
      <c r="S65" s="28">
        <v>35.651435999999997</v>
      </c>
      <c r="T65" s="28">
        <v>35.718631999999999</v>
      </c>
      <c r="U65" s="28">
        <v>35.847214000000001</v>
      </c>
      <c r="V65" s="28">
        <v>36.050373</v>
      </c>
      <c r="W65" s="28">
        <v>36.205584999999999</v>
      </c>
      <c r="X65" s="28">
        <v>36.424309000000001</v>
      </c>
      <c r="Y65" s="28">
        <v>36.593746000000003</v>
      </c>
      <c r="Z65" s="28">
        <v>36.796951</v>
      </c>
      <c r="AA65" s="28">
        <v>37.058643000000004</v>
      </c>
      <c r="AB65" s="28">
        <v>37.269202999999997</v>
      </c>
      <c r="AC65" s="28">
        <v>37.405270000000002</v>
      </c>
      <c r="AD65" s="28">
        <v>37.552498</v>
      </c>
      <c r="AE65" s="28">
        <v>37.734543000000002</v>
      </c>
      <c r="AF65" s="28">
        <v>37.933261999999999</v>
      </c>
      <c r="AG65" s="28">
        <v>38.098343</v>
      </c>
      <c r="AH65" s="28">
        <v>38.277821000000003</v>
      </c>
      <c r="AI65" s="28">
        <v>38.458221000000002</v>
      </c>
      <c r="AJ65" s="28">
        <v>38.632342999999999</v>
      </c>
      <c r="AK65" s="28">
        <v>38.871738000000001</v>
      </c>
      <c r="AL65" s="28">
        <v>39.124496000000001</v>
      </c>
      <c r="AM65" s="29">
        <v>7.0130000000000001E-3</v>
      </c>
    </row>
    <row r="68" spans="1:39" ht="15" customHeight="1" x14ac:dyDescent="0.35">
      <c r="B68" s="24" t="s">
        <v>119</v>
      </c>
    </row>
    <row r="69" spans="1:39" ht="15" customHeight="1" x14ac:dyDescent="0.35">
      <c r="A69" s="21" t="s">
        <v>120</v>
      </c>
      <c r="B69" s="25" t="s">
        <v>43</v>
      </c>
      <c r="C69" s="26">
        <v>9.1249999999999994E-3</v>
      </c>
      <c r="D69" s="26">
        <v>9.6460000000000001E-3</v>
      </c>
      <c r="E69" s="26">
        <v>1.086E-2</v>
      </c>
      <c r="F69" s="26">
        <v>1.1001E-2</v>
      </c>
      <c r="G69" s="26">
        <v>1.2128999999999999E-2</v>
      </c>
      <c r="H69" s="26">
        <v>1.2600999999999999E-2</v>
      </c>
      <c r="I69" s="26">
        <v>1.2822E-2</v>
      </c>
      <c r="J69" s="26">
        <v>1.2840000000000001E-2</v>
      </c>
      <c r="K69" s="26">
        <v>1.2600999999999999E-2</v>
      </c>
      <c r="L69" s="26">
        <v>1.2423999999999999E-2</v>
      </c>
      <c r="M69" s="26">
        <v>1.2397E-2</v>
      </c>
      <c r="N69" s="26">
        <v>1.2392E-2</v>
      </c>
      <c r="O69" s="26">
        <v>1.2364999999999999E-2</v>
      </c>
      <c r="P69" s="26">
        <v>1.2447E-2</v>
      </c>
      <c r="Q69" s="26">
        <v>1.2709E-2</v>
      </c>
      <c r="R69" s="26">
        <v>1.2969E-2</v>
      </c>
      <c r="S69" s="26">
        <v>1.3076000000000001E-2</v>
      </c>
      <c r="T69" s="26">
        <v>1.3264E-2</v>
      </c>
      <c r="U69" s="26">
        <v>1.3396999999999999E-2</v>
      </c>
      <c r="V69" s="26">
        <v>1.3637E-2</v>
      </c>
      <c r="W69" s="26">
        <v>1.3899999999999999E-2</v>
      </c>
      <c r="X69" s="26">
        <v>1.4248E-2</v>
      </c>
      <c r="Y69" s="26">
        <v>1.4461999999999999E-2</v>
      </c>
      <c r="Z69" s="26">
        <v>1.4696000000000001E-2</v>
      </c>
      <c r="AA69" s="26">
        <v>1.4942E-2</v>
      </c>
      <c r="AB69" s="26">
        <v>1.5205E-2</v>
      </c>
      <c r="AC69" s="26">
        <v>1.5426E-2</v>
      </c>
      <c r="AD69" s="26">
        <v>1.5695000000000001E-2</v>
      </c>
      <c r="AE69" s="26">
        <v>1.5970999999999999E-2</v>
      </c>
      <c r="AF69" s="26">
        <v>1.6282999999999999E-2</v>
      </c>
      <c r="AG69" s="26">
        <v>1.6674000000000001E-2</v>
      </c>
      <c r="AH69" s="26">
        <v>1.7056999999999999E-2</v>
      </c>
      <c r="AI69" s="26">
        <v>1.7399999999999999E-2</v>
      </c>
      <c r="AJ69" s="26">
        <v>1.7663999999999999E-2</v>
      </c>
      <c r="AK69" s="26">
        <v>1.8089999999999998E-2</v>
      </c>
      <c r="AL69" s="26">
        <v>1.8609000000000001E-2</v>
      </c>
      <c r="AM69" s="27">
        <v>1.9514E-2</v>
      </c>
    </row>
    <row r="70" spans="1:39" ht="15" customHeight="1" x14ac:dyDescent="0.35">
      <c r="A70" s="21" t="s">
        <v>121</v>
      </c>
      <c r="B70" s="25" t="s">
        <v>65</v>
      </c>
      <c r="C70" s="26">
        <v>17.023485000000001</v>
      </c>
      <c r="D70" s="26">
        <v>17.269238999999999</v>
      </c>
      <c r="E70" s="26">
        <v>17.413166</v>
      </c>
      <c r="F70" s="26">
        <v>17.445385000000002</v>
      </c>
      <c r="G70" s="26">
        <v>17.320919</v>
      </c>
      <c r="H70" s="26">
        <v>17.137132999999999</v>
      </c>
      <c r="I70" s="26">
        <v>16.880504999999999</v>
      </c>
      <c r="J70" s="26">
        <v>16.573788</v>
      </c>
      <c r="K70" s="26">
        <v>16.206354000000001</v>
      </c>
      <c r="L70" s="26">
        <v>15.803304000000001</v>
      </c>
      <c r="M70" s="26">
        <v>15.380535</v>
      </c>
      <c r="N70" s="26">
        <v>15.018958</v>
      </c>
      <c r="O70" s="26">
        <v>14.703791000000001</v>
      </c>
      <c r="P70" s="26">
        <v>14.436728</v>
      </c>
      <c r="Q70" s="26">
        <v>14.199676</v>
      </c>
      <c r="R70" s="26">
        <v>13.975633999999999</v>
      </c>
      <c r="S70" s="26">
        <v>13.773146000000001</v>
      </c>
      <c r="T70" s="26">
        <v>13.592909000000001</v>
      </c>
      <c r="U70" s="26">
        <v>13.449182</v>
      </c>
      <c r="V70" s="26">
        <v>13.331393</v>
      </c>
      <c r="W70" s="26">
        <v>13.229552999999999</v>
      </c>
      <c r="X70" s="26">
        <v>13.15521</v>
      </c>
      <c r="Y70" s="26">
        <v>13.10267</v>
      </c>
      <c r="Z70" s="26">
        <v>13.077137</v>
      </c>
      <c r="AA70" s="26">
        <v>13.050788000000001</v>
      </c>
      <c r="AB70" s="26">
        <v>13.038081999999999</v>
      </c>
      <c r="AC70" s="26">
        <v>13.038577</v>
      </c>
      <c r="AD70" s="26">
        <v>13.062039</v>
      </c>
      <c r="AE70" s="26">
        <v>13.098364999999999</v>
      </c>
      <c r="AF70" s="26">
        <v>13.140934</v>
      </c>
      <c r="AG70" s="26">
        <v>13.190816</v>
      </c>
      <c r="AH70" s="26">
        <v>13.250323</v>
      </c>
      <c r="AI70" s="26">
        <v>13.309421</v>
      </c>
      <c r="AJ70" s="26">
        <v>13.381938</v>
      </c>
      <c r="AK70" s="26">
        <v>13.471784</v>
      </c>
      <c r="AL70" s="26">
        <v>13.557713</v>
      </c>
      <c r="AM70" s="27">
        <v>-7.0920000000000002E-3</v>
      </c>
    </row>
    <row r="71" spans="1:39" ht="15" customHeight="1" x14ac:dyDescent="0.35">
      <c r="A71" s="21" t="s">
        <v>122</v>
      </c>
      <c r="B71" s="25" t="s">
        <v>123</v>
      </c>
      <c r="C71" s="26">
        <v>2.1822999999999999E-2</v>
      </c>
      <c r="D71" s="26">
        <v>3.0358E-2</v>
      </c>
      <c r="E71" s="26">
        <v>2.7557000000000002E-2</v>
      </c>
      <c r="F71" s="26">
        <v>2.0549999999999999E-2</v>
      </c>
      <c r="G71" s="26">
        <v>2.3178000000000001E-2</v>
      </c>
      <c r="H71" s="26">
        <v>2.6641999999999999E-2</v>
      </c>
      <c r="I71" s="26">
        <v>3.1026999999999999E-2</v>
      </c>
      <c r="J71" s="26">
        <v>4.6360999999999999E-2</v>
      </c>
      <c r="K71" s="26">
        <v>5.3450999999999999E-2</v>
      </c>
      <c r="L71" s="26">
        <v>5.5231000000000002E-2</v>
      </c>
      <c r="M71" s="26">
        <v>6.7684999999999995E-2</v>
      </c>
      <c r="N71" s="26">
        <v>8.0301999999999998E-2</v>
      </c>
      <c r="O71" s="26">
        <v>9.6120999999999998E-2</v>
      </c>
      <c r="P71" s="26">
        <v>0.113522</v>
      </c>
      <c r="Q71" s="26">
        <v>0.12525600000000001</v>
      </c>
      <c r="R71" s="26">
        <v>0.143846</v>
      </c>
      <c r="S71" s="26">
        <v>0.148392</v>
      </c>
      <c r="T71" s="26">
        <v>0.156719</v>
      </c>
      <c r="U71" s="26">
        <v>0.16669800000000001</v>
      </c>
      <c r="V71" s="26">
        <v>0.17411699999999999</v>
      </c>
      <c r="W71" s="26">
        <v>0.18068999999999999</v>
      </c>
      <c r="X71" s="26">
        <v>0.18248600000000001</v>
      </c>
      <c r="Y71" s="26">
        <v>0.18073</v>
      </c>
      <c r="Z71" s="26">
        <v>0.17577200000000001</v>
      </c>
      <c r="AA71" s="26">
        <v>0.168713</v>
      </c>
      <c r="AB71" s="26">
        <v>0.15880900000000001</v>
      </c>
      <c r="AC71" s="26">
        <v>0.14562900000000001</v>
      </c>
      <c r="AD71" s="26">
        <v>0.12994600000000001</v>
      </c>
      <c r="AE71" s="26">
        <v>0.11554200000000001</v>
      </c>
      <c r="AF71" s="26">
        <v>0.10533099999999999</v>
      </c>
      <c r="AG71" s="26">
        <v>0.106006</v>
      </c>
      <c r="AH71" s="26">
        <v>0.114105</v>
      </c>
      <c r="AI71" s="26">
        <v>0.130077</v>
      </c>
      <c r="AJ71" s="26">
        <v>0.14030000000000001</v>
      </c>
      <c r="AK71" s="26">
        <v>0.14882799999999999</v>
      </c>
      <c r="AL71" s="26">
        <v>0.16584299999999999</v>
      </c>
      <c r="AM71" s="27">
        <v>5.1208999999999998E-2</v>
      </c>
    </row>
    <row r="72" spans="1:39" ht="15" customHeight="1" x14ac:dyDescent="0.35">
      <c r="A72" s="21" t="s">
        <v>124</v>
      </c>
      <c r="B72" s="25" t="s">
        <v>125</v>
      </c>
      <c r="C72" s="26">
        <v>2.8282799999999999</v>
      </c>
      <c r="D72" s="26">
        <v>2.8257180000000002</v>
      </c>
      <c r="E72" s="26">
        <v>2.8732160000000002</v>
      </c>
      <c r="F72" s="26">
        <v>2.9197030000000002</v>
      </c>
      <c r="G72" s="26">
        <v>2.9601419999999998</v>
      </c>
      <c r="H72" s="26">
        <v>3.0101740000000001</v>
      </c>
      <c r="I72" s="26">
        <v>3.0688569999999999</v>
      </c>
      <c r="J72" s="26">
        <v>3.1271339999999999</v>
      </c>
      <c r="K72" s="26">
        <v>3.180803</v>
      </c>
      <c r="L72" s="26">
        <v>3.2348029999999999</v>
      </c>
      <c r="M72" s="26">
        <v>3.286378</v>
      </c>
      <c r="N72" s="26">
        <v>3.33135</v>
      </c>
      <c r="O72" s="26">
        <v>3.3808470000000002</v>
      </c>
      <c r="P72" s="26">
        <v>3.4377800000000001</v>
      </c>
      <c r="Q72" s="26">
        <v>3.490075</v>
      </c>
      <c r="R72" s="26">
        <v>3.5350839999999999</v>
      </c>
      <c r="S72" s="26">
        <v>3.578783</v>
      </c>
      <c r="T72" s="26">
        <v>3.6256780000000002</v>
      </c>
      <c r="U72" s="26">
        <v>3.6787160000000001</v>
      </c>
      <c r="V72" s="26">
        <v>3.7345830000000002</v>
      </c>
      <c r="W72" s="26">
        <v>3.7919339999999999</v>
      </c>
      <c r="X72" s="26">
        <v>3.8491590000000002</v>
      </c>
      <c r="Y72" s="26">
        <v>3.906269</v>
      </c>
      <c r="Z72" s="26">
        <v>3.9683320000000002</v>
      </c>
      <c r="AA72" s="26">
        <v>4.0269640000000004</v>
      </c>
      <c r="AB72" s="26">
        <v>4.082211</v>
      </c>
      <c r="AC72" s="26">
        <v>4.1378399999999997</v>
      </c>
      <c r="AD72" s="26">
        <v>4.1960179999999996</v>
      </c>
      <c r="AE72" s="26">
        <v>4.2549029999999997</v>
      </c>
      <c r="AF72" s="26">
        <v>4.3139419999999999</v>
      </c>
      <c r="AG72" s="26">
        <v>4.3748969999999998</v>
      </c>
      <c r="AH72" s="26">
        <v>4.4360929999999996</v>
      </c>
      <c r="AI72" s="26">
        <v>4.4930519999999996</v>
      </c>
      <c r="AJ72" s="26">
        <v>4.548305</v>
      </c>
      <c r="AK72" s="26">
        <v>4.6064550000000004</v>
      </c>
      <c r="AL72" s="26">
        <v>4.6641979999999998</v>
      </c>
      <c r="AM72" s="27">
        <v>1.4848999999999999E-2</v>
      </c>
    </row>
    <row r="73" spans="1:39" ht="15" customHeight="1" x14ac:dyDescent="0.35">
      <c r="A73" s="21" t="s">
        <v>126</v>
      </c>
      <c r="B73" s="25" t="s">
        <v>127</v>
      </c>
      <c r="C73" s="26">
        <v>6.63035</v>
      </c>
      <c r="D73" s="26">
        <v>6.5417779999999999</v>
      </c>
      <c r="E73" s="26">
        <v>6.7224529999999998</v>
      </c>
      <c r="F73" s="26">
        <v>6.7569720000000002</v>
      </c>
      <c r="G73" s="26">
        <v>6.7995919999999996</v>
      </c>
      <c r="H73" s="26">
        <v>6.7439749999999998</v>
      </c>
      <c r="I73" s="26">
        <v>6.7861779999999996</v>
      </c>
      <c r="J73" s="26">
        <v>6.8194520000000001</v>
      </c>
      <c r="K73" s="26">
        <v>6.8344189999999996</v>
      </c>
      <c r="L73" s="26">
        <v>6.8232780000000002</v>
      </c>
      <c r="M73" s="26">
        <v>6.7778479999999997</v>
      </c>
      <c r="N73" s="26">
        <v>6.6912339999999997</v>
      </c>
      <c r="O73" s="26">
        <v>6.6195279999999999</v>
      </c>
      <c r="P73" s="26">
        <v>6.5507790000000004</v>
      </c>
      <c r="Q73" s="26">
        <v>6.4857040000000001</v>
      </c>
      <c r="R73" s="26">
        <v>6.4261020000000002</v>
      </c>
      <c r="S73" s="26">
        <v>6.3668769999999997</v>
      </c>
      <c r="T73" s="26">
        <v>6.3097070000000004</v>
      </c>
      <c r="U73" s="26">
        <v>6.2841259999999997</v>
      </c>
      <c r="V73" s="26">
        <v>6.2776290000000001</v>
      </c>
      <c r="W73" s="26">
        <v>6.2851299999999997</v>
      </c>
      <c r="X73" s="26">
        <v>6.2910529999999998</v>
      </c>
      <c r="Y73" s="26">
        <v>6.3124690000000001</v>
      </c>
      <c r="Z73" s="26">
        <v>6.3461949999999998</v>
      </c>
      <c r="AA73" s="26">
        <v>6.3765729999999996</v>
      </c>
      <c r="AB73" s="26">
        <v>6.3959330000000003</v>
      </c>
      <c r="AC73" s="26">
        <v>6.4315910000000001</v>
      </c>
      <c r="AD73" s="26">
        <v>6.4752049999999999</v>
      </c>
      <c r="AE73" s="26">
        <v>6.5336299999999996</v>
      </c>
      <c r="AF73" s="26">
        <v>6.5939969999999999</v>
      </c>
      <c r="AG73" s="26">
        <v>6.6512989999999999</v>
      </c>
      <c r="AH73" s="26">
        <v>6.7129539999999999</v>
      </c>
      <c r="AI73" s="26">
        <v>6.7691809999999997</v>
      </c>
      <c r="AJ73" s="26">
        <v>6.8238719999999997</v>
      </c>
      <c r="AK73" s="26">
        <v>6.888414</v>
      </c>
      <c r="AL73" s="26">
        <v>6.9561270000000004</v>
      </c>
      <c r="AM73" s="27">
        <v>1.8079999999999999E-3</v>
      </c>
    </row>
    <row r="74" spans="1:39" ht="15" customHeight="1" x14ac:dyDescent="0.35">
      <c r="A74" s="21" t="s">
        <v>128</v>
      </c>
      <c r="B74" s="25" t="s">
        <v>69</v>
      </c>
      <c r="C74" s="26">
        <v>0.45232899999999998</v>
      </c>
      <c r="D74" s="26">
        <v>0.60013499999999997</v>
      </c>
      <c r="E74" s="26">
        <v>0.44633400000000001</v>
      </c>
      <c r="F74" s="26">
        <v>0.44195099999999998</v>
      </c>
      <c r="G74" s="26">
        <v>0.43744499999999997</v>
      </c>
      <c r="H74" s="26">
        <v>0.47956300000000002</v>
      </c>
      <c r="I74" s="26">
        <v>0.48674299999999998</v>
      </c>
      <c r="J74" s="26">
        <v>0.4945</v>
      </c>
      <c r="K74" s="26">
        <v>0.50335200000000002</v>
      </c>
      <c r="L74" s="26">
        <v>0.51318399999999997</v>
      </c>
      <c r="M74" s="26">
        <v>0.52225699999999997</v>
      </c>
      <c r="N74" s="26">
        <v>0.531721</v>
      </c>
      <c r="O74" s="26">
        <v>0.541246</v>
      </c>
      <c r="P74" s="26">
        <v>0.54942199999999997</v>
      </c>
      <c r="Q74" s="26">
        <v>0.55824799999999997</v>
      </c>
      <c r="R74" s="26">
        <v>0.56836299999999995</v>
      </c>
      <c r="S74" s="26">
        <v>0.57908300000000001</v>
      </c>
      <c r="T74" s="26">
        <v>0.58935700000000002</v>
      </c>
      <c r="U74" s="26">
        <v>0.60168500000000003</v>
      </c>
      <c r="V74" s="26">
        <v>0.61383399999999999</v>
      </c>
      <c r="W74" s="26">
        <v>0.626668</v>
      </c>
      <c r="X74" s="26">
        <v>0.63439400000000001</v>
      </c>
      <c r="Y74" s="26">
        <v>0.64223399999999997</v>
      </c>
      <c r="Z74" s="26">
        <v>0.64821399999999996</v>
      </c>
      <c r="AA74" s="26">
        <v>0.65623399999999998</v>
      </c>
      <c r="AB74" s="26">
        <v>0.66358600000000001</v>
      </c>
      <c r="AC74" s="26">
        <v>0.67031200000000002</v>
      </c>
      <c r="AD74" s="26">
        <v>0.67813999999999997</v>
      </c>
      <c r="AE74" s="26">
        <v>0.68595700000000004</v>
      </c>
      <c r="AF74" s="26">
        <v>0.69487299999999996</v>
      </c>
      <c r="AG74" s="26">
        <v>0.70355999999999996</v>
      </c>
      <c r="AH74" s="26">
        <v>0.711314</v>
      </c>
      <c r="AI74" s="26">
        <v>0.71968500000000002</v>
      </c>
      <c r="AJ74" s="26">
        <v>0.72699599999999998</v>
      </c>
      <c r="AK74" s="26">
        <v>0.73538899999999996</v>
      </c>
      <c r="AL74" s="26">
        <v>0.74390199999999995</v>
      </c>
      <c r="AM74" s="27">
        <v>6.3359999999999996E-3</v>
      </c>
    </row>
    <row r="75" spans="1:39" ht="15" customHeight="1" x14ac:dyDescent="0.35">
      <c r="A75" s="21" t="s">
        <v>129</v>
      </c>
      <c r="B75" s="25" t="s">
        <v>130</v>
      </c>
      <c r="C75" s="26">
        <v>0.154887</v>
      </c>
      <c r="D75" s="26">
        <v>0.15754000000000001</v>
      </c>
      <c r="E75" s="26">
        <v>0.158664</v>
      </c>
      <c r="F75" s="26">
        <v>0.15929199999999999</v>
      </c>
      <c r="G75" s="26">
        <v>0.15948599999999999</v>
      </c>
      <c r="H75" s="26">
        <v>0.15921199999999999</v>
      </c>
      <c r="I75" s="26">
        <v>0.15911500000000001</v>
      </c>
      <c r="J75" s="26">
        <v>0.15911600000000001</v>
      </c>
      <c r="K75" s="26">
        <v>0.15901999999999999</v>
      </c>
      <c r="L75" s="26">
        <v>0.159132</v>
      </c>
      <c r="M75" s="26">
        <v>0.15932399999999999</v>
      </c>
      <c r="N75" s="26">
        <v>0.15939400000000001</v>
      </c>
      <c r="O75" s="26">
        <v>0.15936400000000001</v>
      </c>
      <c r="P75" s="26">
        <v>0.15951299999999999</v>
      </c>
      <c r="Q75" s="26">
        <v>0.159747</v>
      </c>
      <c r="R75" s="26">
        <v>0.15989300000000001</v>
      </c>
      <c r="S75" s="26">
        <v>0.15998399999999999</v>
      </c>
      <c r="T75" s="26">
        <v>0.16009999999999999</v>
      </c>
      <c r="U75" s="26">
        <v>0.16025400000000001</v>
      </c>
      <c r="V75" s="26">
        <v>0.16050700000000001</v>
      </c>
      <c r="W75" s="26">
        <v>0.16076499999999999</v>
      </c>
      <c r="X75" s="26">
        <v>0.16103000000000001</v>
      </c>
      <c r="Y75" s="26">
        <v>0.16125500000000001</v>
      </c>
      <c r="Z75" s="26">
        <v>0.16153799999999999</v>
      </c>
      <c r="AA75" s="26">
        <v>0.16164700000000001</v>
      </c>
      <c r="AB75" s="26">
        <v>0.16169800000000001</v>
      </c>
      <c r="AC75" s="26">
        <v>0.16176299999999999</v>
      </c>
      <c r="AD75" s="26">
        <v>0.161882</v>
      </c>
      <c r="AE75" s="26">
        <v>0.16198399999999999</v>
      </c>
      <c r="AF75" s="26">
        <v>0.16213900000000001</v>
      </c>
      <c r="AG75" s="26">
        <v>0.16239999999999999</v>
      </c>
      <c r="AH75" s="26">
        <v>0.162688</v>
      </c>
      <c r="AI75" s="26">
        <v>0.162829</v>
      </c>
      <c r="AJ75" s="26">
        <v>0.162968</v>
      </c>
      <c r="AK75" s="26">
        <v>0.163165</v>
      </c>
      <c r="AL75" s="26">
        <v>0.163381</v>
      </c>
      <c r="AM75" s="27">
        <v>1.0709999999999999E-3</v>
      </c>
    </row>
    <row r="76" spans="1:39" ht="15" customHeight="1" x14ac:dyDescent="0.35">
      <c r="A76" s="21" t="s">
        <v>131</v>
      </c>
      <c r="B76" s="25" t="s">
        <v>49</v>
      </c>
      <c r="C76" s="26">
        <v>27.098452000000002</v>
      </c>
      <c r="D76" s="26">
        <v>27.404050999999999</v>
      </c>
      <c r="E76" s="26">
        <v>27.624690999999999</v>
      </c>
      <c r="F76" s="26">
        <v>27.734306</v>
      </c>
      <c r="G76" s="26">
        <v>27.689713000000001</v>
      </c>
      <c r="H76" s="26">
        <v>27.542657999999999</v>
      </c>
      <c r="I76" s="26">
        <v>27.394220000000001</v>
      </c>
      <c r="J76" s="26">
        <v>27.186828999999999</v>
      </c>
      <c r="K76" s="26">
        <v>26.896549</v>
      </c>
      <c r="L76" s="26">
        <v>26.546125</v>
      </c>
      <c r="M76" s="26">
        <v>26.138739000000001</v>
      </c>
      <c r="N76" s="26">
        <v>25.745047</v>
      </c>
      <c r="O76" s="26">
        <v>25.417141000000001</v>
      </c>
      <c r="P76" s="26">
        <v>25.146671000000001</v>
      </c>
      <c r="Q76" s="26">
        <v>24.90616</v>
      </c>
      <c r="R76" s="26">
        <v>24.678042999999999</v>
      </c>
      <c r="S76" s="26">
        <v>24.470950999999999</v>
      </c>
      <c r="T76" s="26">
        <v>24.291015999999999</v>
      </c>
      <c r="U76" s="26">
        <v>24.187360999999999</v>
      </c>
      <c r="V76" s="26">
        <v>24.131582000000002</v>
      </c>
      <c r="W76" s="26">
        <v>24.107945999999998</v>
      </c>
      <c r="X76" s="26">
        <v>24.105094999999999</v>
      </c>
      <c r="Y76" s="26">
        <v>24.139358999999999</v>
      </c>
      <c r="Z76" s="26">
        <v>24.216116</v>
      </c>
      <c r="AA76" s="26">
        <v>24.287148999999999</v>
      </c>
      <c r="AB76" s="26">
        <v>24.356715999999999</v>
      </c>
      <c r="AC76" s="26">
        <v>24.455508999999999</v>
      </c>
      <c r="AD76" s="26">
        <v>24.588979999999999</v>
      </c>
      <c r="AE76" s="26">
        <v>24.750809</v>
      </c>
      <c r="AF76" s="26">
        <v>24.922173000000001</v>
      </c>
      <c r="AG76" s="26">
        <v>25.099644000000001</v>
      </c>
      <c r="AH76" s="26">
        <v>25.290426</v>
      </c>
      <c r="AI76" s="26">
        <v>25.471564999999998</v>
      </c>
      <c r="AJ76" s="26">
        <v>25.661743000000001</v>
      </c>
      <c r="AK76" s="26">
        <v>25.883296999999999</v>
      </c>
      <c r="AL76" s="26">
        <v>26.103930999999999</v>
      </c>
      <c r="AM76" s="27">
        <v>-1.4289999999999999E-3</v>
      </c>
    </row>
    <row r="77" spans="1:39" ht="15" customHeight="1" x14ac:dyDescent="0.35">
      <c r="A77" s="21" t="s">
        <v>132</v>
      </c>
      <c r="B77" s="25" t="s">
        <v>133</v>
      </c>
      <c r="C77" s="26">
        <v>0.69172100000000003</v>
      </c>
      <c r="D77" s="26">
        <v>0.68908100000000005</v>
      </c>
      <c r="E77" s="26">
        <v>0.65462799999999999</v>
      </c>
      <c r="F77" s="26">
        <v>0.67199299999999995</v>
      </c>
      <c r="G77" s="26">
        <v>0.67932499999999996</v>
      </c>
      <c r="H77" s="26">
        <v>0.68556600000000001</v>
      </c>
      <c r="I77" s="26">
        <v>0.68124600000000002</v>
      </c>
      <c r="J77" s="26">
        <v>0.68265200000000004</v>
      </c>
      <c r="K77" s="26">
        <v>0.68936299999999995</v>
      </c>
      <c r="L77" s="26">
        <v>0.70040199999999997</v>
      </c>
      <c r="M77" s="26">
        <v>0.71115700000000004</v>
      </c>
      <c r="N77" s="26">
        <v>0.71785399999999999</v>
      </c>
      <c r="O77" s="26">
        <v>0.72053500000000004</v>
      </c>
      <c r="P77" s="26">
        <v>0.72517200000000004</v>
      </c>
      <c r="Q77" s="26">
        <v>0.729487</v>
      </c>
      <c r="R77" s="26">
        <v>0.73280100000000004</v>
      </c>
      <c r="S77" s="26">
        <v>0.73160099999999995</v>
      </c>
      <c r="T77" s="26">
        <v>0.73513600000000001</v>
      </c>
      <c r="U77" s="26">
        <v>0.738174</v>
      </c>
      <c r="V77" s="26">
        <v>0.74643199999999998</v>
      </c>
      <c r="W77" s="26">
        <v>0.75612500000000005</v>
      </c>
      <c r="X77" s="26">
        <v>0.75980800000000004</v>
      </c>
      <c r="Y77" s="26">
        <v>0.766289</v>
      </c>
      <c r="Z77" s="26">
        <v>0.77251199999999998</v>
      </c>
      <c r="AA77" s="26">
        <v>0.77823799999999999</v>
      </c>
      <c r="AB77" s="26">
        <v>0.78113299999999997</v>
      </c>
      <c r="AC77" s="26">
        <v>0.78649899999999995</v>
      </c>
      <c r="AD77" s="26">
        <v>0.79083999999999999</v>
      </c>
      <c r="AE77" s="26">
        <v>0.79465699999999995</v>
      </c>
      <c r="AF77" s="26">
        <v>0.79997600000000002</v>
      </c>
      <c r="AG77" s="26">
        <v>0.80574999999999997</v>
      </c>
      <c r="AH77" s="26">
        <v>0.81116900000000003</v>
      </c>
      <c r="AI77" s="26">
        <v>0.81711699999999998</v>
      </c>
      <c r="AJ77" s="26">
        <v>0.82068799999999997</v>
      </c>
      <c r="AK77" s="26">
        <v>0.82395499999999999</v>
      </c>
      <c r="AL77" s="26">
        <v>0.83204</v>
      </c>
      <c r="AM77" s="27">
        <v>5.5599999999999998E-3</v>
      </c>
    </row>
    <row r="78" spans="1:39" ht="15" customHeight="1" x14ac:dyDescent="0.35">
      <c r="A78" s="21" t="s">
        <v>134</v>
      </c>
      <c r="B78" s="25" t="s">
        <v>135</v>
      </c>
      <c r="C78" s="26">
        <v>6.3801999999999998E-2</v>
      </c>
      <c r="D78" s="26">
        <v>7.2252999999999998E-2</v>
      </c>
      <c r="E78" s="26">
        <v>8.2867999999999997E-2</v>
      </c>
      <c r="F78" s="26">
        <v>9.0671000000000002E-2</v>
      </c>
      <c r="G78" s="26">
        <v>9.7975999999999994E-2</v>
      </c>
      <c r="H78" s="26">
        <v>0.10532999999999999</v>
      </c>
      <c r="I78" s="26">
        <v>0.10926</v>
      </c>
      <c r="J78" s="26">
        <v>0.112688</v>
      </c>
      <c r="K78" s="26">
        <v>0.116131</v>
      </c>
      <c r="L78" s="26">
        <v>0.12076099999999999</v>
      </c>
      <c r="M78" s="26">
        <v>0.12682199999999999</v>
      </c>
      <c r="N78" s="26">
        <v>0.13403999999999999</v>
      </c>
      <c r="O78" s="26">
        <v>0.14344499999999999</v>
      </c>
      <c r="P78" s="26">
        <v>0.15453900000000001</v>
      </c>
      <c r="Q78" s="26">
        <v>0.165543</v>
      </c>
      <c r="R78" s="26">
        <v>0.17669799999999999</v>
      </c>
      <c r="S78" s="26">
        <v>0.187246</v>
      </c>
      <c r="T78" s="26">
        <v>0.19730400000000001</v>
      </c>
      <c r="U78" s="26">
        <v>0.20801500000000001</v>
      </c>
      <c r="V78" s="26">
        <v>0.21876699999999999</v>
      </c>
      <c r="W78" s="26">
        <v>0.22988900000000001</v>
      </c>
      <c r="X78" s="26">
        <v>0.24090700000000001</v>
      </c>
      <c r="Y78" s="26">
        <v>0.25195099999999998</v>
      </c>
      <c r="Z78" s="26">
        <v>0.26311099999999998</v>
      </c>
      <c r="AA78" s="26">
        <v>0.27581499999999998</v>
      </c>
      <c r="AB78" s="26">
        <v>0.28675600000000001</v>
      </c>
      <c r="AC78" s="26">
        <v>0.29897099999999999</v>
      </c>
      <c r="AD78" s="26">
        <v>0.31137999999999999</v>
      </c>
      <c r="AE78" s="26">
        <v>0.32424799999999998</v>
      </c>
      <c r="AF78" s="26">
        <v>0.33735399999999999</v>
      </c>
      <c r="AG78" s="26">
        <v>0.35050799999999999</v>
      </c>
      <c r="AH78" s="26">
        <v>0.36413000000000001</v>
      </c>
      <c r="AI78" s="26">
        <v>0.37795200000000001</v>
      </c>
      <c r="AJ78" s="26">
        <v>0.39182299999999998</v>
      </c>
      <c r="AK78" s="26">
        <v>0.40678900000000001</v>
      </c>
      <c r="AL78" s="26">
        <v>0.42266799999999999</v>
      </c>
      <c r="AM78" s="27">
        <v>5.3325999999999998E-2</v>
      </c>
    </row>
    <row r="79" spans="1:39" ht="15" customHeight="1" x14ac:dyDescent="0.35">
      <c r="A79" s="21" t="s">
        <v>136</v>
      </c>
      <c r="B79" s="25" t="s">
        <v>137</v>
      </c>
      <c r="C79" s="26">
        <v>2.8499999999999999E-4</v>
      </c>
      <c r="D79" s="26">
        <v>5.71E-4</v>
      </c>
      <c r="E79" s="26">
        <v>8.9099999999999997E-4</v>
      </c>
      <c r="F79" s="26">
        <v>1.9480000000000001E-3</v>
      </c>
      <c r="G79" s="26">
        <v>3.7429999999999998E-3</v>
      </c>
      <c r="H79" s="26">
        <v>6.2849999999999998E-3</v>
      </c>
      <c r="I79" s="26">
        <v>9.4990000000000005E-3</v>
      </c>
      <c r="J79" s="26">
        <v>1.3063999999999999E-2</v>
      </c>
      <c r="K79" s="26">
        <v>1.7087999999999999E-2</v>
      </c>
      <c r="L79" s="26">
        <v>2.1323999999999999E-2</v>
      </c>
      <c r="M79" s="26">
        <v>2.5732999999999999E-2</v>
      </c>
      <c r="N79" s="26">
        <v>2.9755E-2</v>
      </c>
      <c r="O79" s="26">
        <v>3.3516999999999998E-2</v>
      </c>
      <c r="P79" s="26">
        <v>3.6849E-2</v>
      </c>
      <c r="Q79" s="26">
        <v>3.9913999999999998E-2</v>
      </c>
      <c r="R79" s="26">
        <v>4.2892E-2</v>
      </c>
      <c r="S79" s="26">
        <v>4.5645999999999999E-2</v>
      </c>
      <c r="T79" s="26">
        <v>4.8117E-2</v>
      </c>
      <c r="U79" s="26">
        <v>5.0441E-2</v>
      </c>
      <c r="V79" s="26">
        <v>5.2671000000000003E-2</v>
      </c>
      <c r="W79" s="26">
        <v>5.4760000000000003E-2</v>
      </c>
      <c r="X79" s="26">
        <v>5.6689999999999997E-2</v>
      </c>
      <c r="Y79" s="26">
        <v>5.8465999999999997E-2</v>
      </c>
      <c r="Z79" s="26">
        <v>6.0151000000000003E-2</v>
      </c>
      <c r="AA79" s="26">
        <v>6.1751E-2</v>
      </c>
      <c r="AB79" s="26">
        <v>6.3353000000000007E-2</v>
      </c>
      <c r="AC79" s="26">
        <v>6.4861000000000002E-2</v>
      </c>
      <c r="AD79" s="26">
        <v>6.6355999999999998E-2</v>
      </c>
      <c r="AE79" s="26">
        <v>6.7823999999999995E-2</v>
      </c>
      <c r="AF79" s="26">
        <v>6.9276000000000004E-2</v>
      </c>
      <c r="AG79" s="26">
        <v>7.0627999999999996E-2</v>
      </c>
      <c r="AH79" s="26">
        <v>7.1979000000000001E-2</v>
      </c>
      <c r="AI79" s="26">
        <v>7.3391999999999999E-2</v>
      </c>
      <c r="AJ79" s="26">
        <v>7.4875999999999998E-2</v>
      </c>
      <c r="AK79" s="26">
        <v>7.6430999999999999E-2</v>
      </c>
      <c r="AL79" s="26">
        <v>7.8097E-2</v>
      </c>
      <c r="AM79" s="27">
        <v>0.15565100000000001</v>
      </c>
    </row>
    <row r="80" spans="1:39" ht="15" customHeight="1" x14ac:dyDescent="0.35">
      <c r="A80" s="21" t="s">
        <v>138</v>
      </c>
      <c r="B80" s="25" t="s">
        <v>55</v>
      </c>
      <c r="C80" s="26">
        <v>3.1376000000000001E-2</v>
      </c>
      <c r="D80" s="26">
        <v>3.6193000000000003E-2</v>
      </c>
      <c r="E80" s="26">
        <v>4.1050999999999997E-2</v>
      </c>
      <c r="F80" s="26">
        <v>4.6428999999999998E-2</v>
      </c>
      <c r="G80" s="26">
        <v>5.4274999999999997E-2</v>
      </c>
      <c r="H80" s="26">
        <v>6.4383999999999997E-2</v>
      </c>
      <c r="I80" s="26">
        <v>7.7761999999999998E-2</v>
      </c>
      <c r="J80" s="26">
        <v>9.2852000000000004E-2</v>
      </c>
      <c r="K80" s="26">
        <v>0.109357</v>
      </c>
      <c r="L80" s="26">
        <v>0.126833</v>
      </c>
      <c r="M80" s="26">
        <v>0.14480699999999999</v>
      </c>
      <c r="N80" s="26">
        <v>0.16237299999999999</v>
      </c>
      <c r="O80" s="26">
        <v>0.17883399999999999</v>
      </c>
      <c r="P80" s="26">
        <v>0.194242</v>
      </c>
      <c r="Q80" s="26">
        <v>0.20875299999999999</v>
      </c>
      <c r="R80" s="26">
        <v>0.22293199999999999</v>
      </c>
      <c r="S80" s="26">
        <v>0.236267</v>
      </c>
      <c r="T80" s="26">
        <v>0.24870999999999999</v>
      </c>
      <c r="U80" s="26">
        <v>0.26078899999999999</v>
      </c>
      <c r="V80" s="26">
        <v>0.27258599999999999</v>
      </c>
      <c r="W80" s="26">
        <v>0.283806</v>
      </c>
      <c r="X80" s="26">
        <v>0.29465999999999998</v>
      </c>
      <c r="Y80" s="26">
        <v>0.30496400000000001</v>
      </c>
      <c r="Z80" s="26">
        <v>0.314807</v>
      </c>
      <c r="AA80" s="26">
        <v>0.32428099999999999</v>
      </c>
      <c r="AB80" s="26">
        <v>0.33354299999999998</v>
      </c>
      <c r="AC80" s="26">
        <v>0.34229399999999999</v>
      </c>
      <c r="AD80" s="26">
        <v>0.350825</v>
      </c>
      <c r="AE80" s="26">
        <v>0.35900500000000002</v>
      </c>
      <c r="AF80" s="26">
        <v>0.36682599999999999</v>
      </c>
      <c r="AG80" s="26">
        <v>0.37410100000000002</v>
      </c>
      <c r="AH80" s="26">
        <v>0.38116</v>
      </c>
      <c r="AI80" s="26">
        <v>0.388156</v>
      </c>
      <c r="AJ80" s="26">
        <v>0.39501799999999998</v>
      </c>
      <c r="AK80" s="26">
        <v>0.40192800000000001</v>
      </c>
      <c r="AL80" s="26">
        <v>0.40898200000000001</v>
      </c>
      <c r="AM80" s="27">
        <v>7.3923000000000003E-2</v>
      </c>
    </row>
    <row r="81" spans="1:39" ht="15" customHeight="1" x14ac:dyDescent="0.35">
      <c r="A81" s="21" t="s">
        <v>139</v>
      </c>
      <c r="B81" s="24" t="s">
        <v>57</v>
      </c>
      <c r="C81" s="28">
        <v>27.885635000000001</v>
      </c>
      <c r="D81" s="28">
        <v>28.202148000000001</v>
      </c>
      <c r="E81" s="28">
        <v>28.404131</v>
      </c>
      <c r="F81" s="28">
        <v>28.545349000000002</v>
      </c>
      <c r="G81" s="28">
        <v>28.525030000000001</v>
      </c>
      <c r="H81" s="28">
        <v>28.404222000000001</v>
      </c>
      <c r="I81" s="28">
        <v>28.271988</v>
      </c>
      <c r="J81" s="28">
        <v>28.088085</v>
      </c>
      <c r="K81" s="28">
        <v>27.828489000000001</v>
      </c>
      <c r="L81" s="28">
        <v>27.515446000000001</v>
      </c>
      <c r="M81" s="28">
        <v>27.147257</v>
      </c>
      <c r="N81" s="28">
        <v>26.789069999999999</v>
      </c>
      <c r="O81" s="28">
        <v>26.493471</v>
      </c>
      <c r="P81" s="28">
        <v>26.257473000000001</v>
      </c>
      <c r="Q81" s="28">
        <v>26.049855999999998</v>
      </c>
      <c r="R81" s="28">
        <v>25.853365</v>
      </c>
      <c r="S81" s="28">
        <v>25.671710999999998</v>
      </c>
      <c r="T81" s="28">
        <v>25.520282999999999</v>
      </c>
      <c r="U81" s="28">
        <v>25.444780000000002</v>
      </c>
      <c r="V81" s="28">
        <v>25.422039000000002</v>
      </c>
      <c r="W81" s="28">
        <v>25.432525999999999</v>
      </c>
      <c r="X81" s="28">
        <v>25.457159000000001</v>
      </c>
      <c r="Y81" s="28">
        <v>25.521028999999999</v>
      </c>
      <c r="Z81" s="28">
        <v>25.626698000000001</v>
      </c>
      <c r="AA81" s="28">
        <v>25.727236000000001</v>
      </c>
      <c r="AB81" s="28">
        <v>25.821501000000001</v>
      </c>
      <c r="AC81" s="28">
        <v>25.948132999999999</v>
      </c>
      <c r="AD81" s="28">
        <v>26.108381000000001</v>
      </c>
      <c r="AE81" s="28">
        <v>26.296541000000001</v>
      </c>
      <c r="AF81" s="28">
        <v>26.495604</v>
      </c>
      <c r="AG81" s="28">
        <v>26.70063</v>
      </c>
      <c r="AH81" s="28">
        <v>26.918863000000002</v>
      </c>
      <c r="AI81" s="28">
        <v>27.128183</v>
      </c>
      <c r="AJ81" s="28">
        <v>27.344149000000002</v>
      </c>
      <c r="AK81" s="28">
        <v>27.592400000000001</v>
      </c>
      <c r="AL81" s="28">
        <v>27.845718000000002</v>
      </c>
      <c r="AM81" s="29">
        <v>-3.7399999999999998E-4</v>
      </c>
    </row>
    <row r="82" spans="1:39" ht="15" customHeight="1" x14ac:dyDescent="0.35">
      <c r="A82" s="21" t="s">
        <v>140</v>
      </c>
      <c r="B82" s="25" t="s">
        <v>59</v>
      </c>
      <c r="C82" s="26">
        <v>6.2864000000000003E-2</v>
      </c>
      <c r="D82" s="26">
        <v>7.0619000000000001E-2</v>
      </c>
      <c r="E82" s="26">
        <v>8.0463999999999994E-2</v>
      </c>
      <c r="F82" s="26">
        <v>9.0110999999999997E-2</v>
      </c>
      <c r="G82" s="26">
        <v>0.10571700000000001</v>
      </c>
      <c r="H82" s="26">
        <v>0.12606700000000001</v>
      </c>
      <c r="I82" s="26">
        <v>0.15210799999999999</v>
      </c>
      <c r="J82" s="26">
        <v>0.18138599999999999</v>
      </c>
      <c r="K82" s="26">
        <v>0.21352599999999999</v>
      </c>
      <c r="L82" s="26">
        <v>0.24640200000000001</v>
      </c>
      <c r="M82" s="26">
        <v>0.27923399999999998</v>
      </c>
      <c r="N82" s="26">
        <v>0.30995099999999998</v>
      </c>
      <c r="O82" s="26">
        <v>0.33892</v>
      </c>
      <c r="P82" s="26">
        <v>0.36529800000000001</v>
      </c>
      <c r="Q82" s="26">
        <v>0.39030599999999999</v>
      </c>
      <c r="R82" s="26">
        <v>0.41487099999999999</v>
      </c>
      <c r="S82" s="26">
        <v>0.43820300000000001</v>
      </c>
      <c r="T82" s="26">
        <v>0.45889200000000002</v>
      </c>
      <c r="U82" s="26">
        <v>0.48039100000000001</v>
      </c>
      <c r="V82" s="26">
        <v>0.49847000000000002</v>
      </c>
      <c r="W82" s="26">
        <v>0.51443300000000003</v>
      </c>
      <c r="X82" s="26">
        <v>0.53298800000000002</v>
      </c>
      <c r="Y82" s="26">
        <v>0.54735699999999998</v>
      </c>
      <c r="Z82" s="26">
        <v>0.56249099999999996</v>
      </c>
      <c r="AA82" s="26">
        <v>0.57696499999999995</v>
      </c>
      <c r="AB82" s="26">
        <v>0.592387</v>
      </c>
      <c r="AC82" s="26">
        <v>0.60575800000000002</v>
      </c>
      <c r="AD82" s="26">
        <v>0.61892000000000003</v>
      </c>
      <c r="AE82" s="26">
        <v>0.63213399999999997</v>
      </c>
      <c r="AF82" s="26">
        <v>0.64321499999999998</v>
      </c>
      <c r="AG82" s="26">
        <v>0.65142800000000001</v>
      </c>
      <c r="AH82" s="26">
        <v>0.660362</v>
      </c>
      <c r="AI82" s="26">
        <v>0.66877699999999995</v>
      </c>
      <c r="AJ82" s="26">
        <v>0.67819099999999999</v>
      </c>
      <c r="AK82" s="26">
        <v>0.68852800000000003</v>
      </c>
      <c r="AL82" s="26">
        <v>0.69520899999999997</v>
      </c>
      <c r="AM82" s="27">
        <v>6.9575999999999999E-2</v>
      </c>
    </row>
    <row r="83" spans="1:39" ht="15" customHeight="1" x14ac:dyDescent="0.35">
      <c r="A83" s="21" t="s">
        <v>141</v>
      </c>
      <c r="B83" s="24" t="s">
        <v>61</v>
      </c>
      <c r="C83" s="28">
        <v>27.948499999999999</v>
      </c>
      <c r="D83" s="28">
        <v>28.272767999999999</v>
      </c>
      <c r="E83" s="28">
        <v>28.484594000000001</v>
      </c>
      <c r="F83" s="28">
        <v>28.635459999999998</v>
      </c>
      <c r="G83" s="28">
        <v>28.630747</v>
      </c>
      <c r="H83" s="28">
        <v>28.530290999999998</v>
      </c>
      <c r="I83" s="28">
        <v>28.424095000000001</v>
      </c>
      <c r="J83" s="28">
        <v>28.269469999999998</v>
      </c>
      <c r="K83" s="28">
        <v>28.042014999999999</v>
      </c>
      <c r="L83" s="28">
        <v>27.761846999999999</v>
      </c>
      <c r="M83" s="28">
        <v>27.426490999999999</v>
      </c>
      <c r="N83" s="28">
        <v>27.099022000000001</v>
      </c>
      <c r="O83" s="28">
        <v>26.832391999999999</v>
      </c>
      <c r="P83" s="28">
        <v>26.622769999999999</v>
      </c>
      <c r="Q83" s="28">
        <v>26.440162999999998</v>
      </c>
      <c r="R83" s="28">
        <v>26.268236000000002</v>
      </c>
      <c r="S83" s="28">
        <v>26.109912999999999</v>
      </c>
      <c r="T83" s="28">
        <v>25.979175999999999</v>
      </c>
      <c r="U83" s="28">
        <v>25.925170999999999</v>
      </c>
      <c r="V83" s="28">
        <v>25.920508999999999</v>
      </c>
      <c r="W83" s="28">
        <v>25.946959</v>
      </c>
      <c r="X83" s="28">
        <v>25.990147</v>
      </c>
      <c r="Y83" s="28">
        <v>26.068386</v>
      </c>
      <c r="Z83" s="28">
        <v>26.189188000000001</v>
      </c>
      <c r="AA83" s="28">
        <v>26.304200999999999</v>
      </c>
      <c r="AB83" s="28">
        <v>26.413886999999999</v>
      </c>
      <c r="AC83" s="28">
        <v>26.553892000000001</v>
      </c>
      <c r="AD83" s="28">
        <v>26.727301000000001</v>
      </c>
      <c r="AE83" s="28">
        <v>26.928674999999998</v>
      </c>
      <c r="AF83" s="28">
        <v>27.138819000000002</v>
      </c>
      <c r="AG83" s="28">
        <v>27.352058</v>
      </c>
      <c r="AH83" s="28">
        <v>27.579225999999998</v>
      </c>
      <c r="AI83" s="28">
        <v>27.796961</v>
      </c>
      <c r="AJ83" s="28">
        <v>28.022341000000001</v>
      </c>
      <c r="AK83" s="28">
        <v>28.280927999999999</v>
      </c>
      <c r="AL83" s="28">
        <v>28.540928000000001</v>
      </c>
      <c r="AM83" s="29">
        <v>2.7799999999999998E-4</v>
      </c>
    </row>
    <row r="85" spans="1:39" ht="15" customHeight="1" x14ac:dyDescent="0.35">
      <c r="B85" s="24" t="s">
        <v>142</v>
      </c>
    </row>
    <row r="86" spans="1:39" ht="15" customHeight="1" x14ac:dyDescent="0.35">
      <c r="A86" s="21" t="s">
        <v>143</v>
      </c>
      <c r="B86" s="24" t="s">
        <v>61</v>
      </c>
      <c r="C86" s="28">
        <v>-0.51960600000000001</v>
      </c>
      <c r="D86" s="28">
        <v>-0.47934100000000002</v>
      </c>
      <c r="E86" s="28">
        <v>-0.64736899999999997</v>
      </c>
      <c r="F86" s="28">
        <v>-0.58632099999999998</v>
      </c>
      <c r="G86" s="28">
        <v>-0.52232800000000001</v>
      </c>
      <c r="H86" s="28">
        <v>-0.50770800000000005</v>
      </c>
      <c r="I86" s="28">
        <v>-0.49777300000000002</v>
      </c>
      <c r="J86" s="28">
        <v>-0.48587000000000002</v>
      </c>
      <c r="K86" s="28">
        <v>-0.47200799999999998</v>
      </c>
      <c r="L86" s="28">
        <v>-0.45546300000000001</v>
      </c>
      <c r="M86" s="28">
        <v>-0.43596299999999999</v>
      </c>
      <c r="N86" s="28">
        <v>-0.415522</v>
      </c>
      <c r="O86" s="28">
        <v>-0.39659</v>
      </c>
      <c r="P86" s="28">
        <v>-0.37796999999999997</v>
      </c>
      <c r="Q86" s="28">
        <v>-0.36099599999999998</v>
      </c>
      <c r="R86" s="28">
        <v>-0.34548699999999999</v>
      </c>
      <c r="S86" s="28">
        <v>-0.330957</v>
      </c>
      <c r="T86" s="28">
        <v>-0.31658500000000001</v>
      </c>
      <c r="U86" s="28">
        <v>-0.30459599999999998</v>
      </c>
      <c r="V86" s="28">
        <v>-0.294321</v>
      </c>
      <c r="W86" s="28">
        <v>-0.28528700000000001</v>
      </c>
      <c r="X86" s="28">
        <v>-0.27685999999999999</v>
      </c>
      <c r="Y86" s="28">
        <v>-0.27017799999999997</v>
      </c>
      <c r="Z86" s="28">
        <v>-0.26446599999999998</v>
      </c>
      <c r="AA86" s="28">
        <v>-0.25896200000000003</v>
      </c>
      <c r="AB86" s="28">
        <v>-0.253413</v>
      </c>
      <c r="AC86" s="28">
        <v>-0.24941199999999999</v>
      </c>
      <c r="AD86" s="28">
        <v>-0.246251</v>
      </c>
      <c r="AE86" s="28">
        <v>-0.24437700000000001</v>
      </c>
      <c r="AF86" s="28">
        <v>-0.242674</v>
      </c>
      <c r="AG86" s="28">
        <v>-0.240421</v>
      </c>
      <c r="AH86" s="28">
        <v>-0.23851600000000001</v>
      </c>
      <c r="AI86" s="28">
        <v>-0.23654900000000001</v>
      </c>
      <c r="AJ86" s="28">
        <v>-0.23510400000000001</v>
      </c>
      <c r="AK86" s="28">
        <v>-0.234457</v>
      </c>
      <c r="AL86" s="28">
        <v>-0.23382900000000001</v>
      </c>
      <c r="AM86" s="29">
        <v>-2.0891E-2</v>
      </c>
    </row>
    <row r="88" spans="1:39" ht="15" customHeight="1" x14ac:dyDescent="0.35">
      <c r="B88" s="24" t="s">
        <v>144</v>
      </c>
    </row>
    <row r="89" spans="1:39" ht="15" customHeight="1" x14ac:dyDescent="0.35">
      <c r="A89" s="21" t="s">
        <v>145</v>
      </c>
      <c r="B89" s="25" t="s">
        <v>82</v>
      </c>
      <c r="C89" s="26">
        <v>3.1303169999999998</v>
      </c>
      <c r="D89" s="26">
        <v>3.129553</v>
      </c>
      <c r="E89" s="26">
        <v>3.2057549999999999</v>
      </c>
      <c r="F89" s="26">
        <v>3.3960129999999999</v>
      </c>
      <c r="G89" s="26">
        <v>3.5311599999999999</v>
      </c>
      <c r="H89" s="26">
        <v>3.5890029999999999</v>
      </c>
      <c r="I89" s="26">
        <v>3.6498889999999999</v>
      </c>
      <c r="J89" s="26">
        <v>3.7326280000000001</v>
      </c>
      <c r="K89" s="26">
        <v>3.8126440000000001</v>
      </c>
      <c r="L89" s="26">
        <v>3.863648</v>
      </c>
      <c r="M89" s="26">
        <v>3.9017110000000002</v>
      </c>
      <c r="N89" s="26">
        <v>3.952159</v>
      </c>
      <c r="O89" s="26">
        <v>3.9583949999999999</v>
      </c>
      <c r="P89" s="26">
        <v>3.9622120000000001</v>
      </c>
      <c r="Q89" s="26">
        <v>3.976909</v>
      </c>
      <c r="R89" s="26">
        <v>4.003425</v>
      </c>
      <c r="S89" s="26">
        <v>4.0264160000000002</v>
      </c>
      <c r="T89" s="26">
        <v>4.048762</v>
      </c>
      <c r="U89" s="26">
        <v>4.061928</v>
      </c>
      <c r="V89" s="26">
        <v>4.0967349999999998</v>
      </c>
      <c r="W89" s="26">
        <v>4.1259560000000004</v>
      </c>
      <c r="X89" s="26">
        <v>4.1548369999999997</v>
      </c>
      <c r="Y89" s="26">
        <v>4.175548</v>
      </c>
      <c r="Z89" s="26">
        <v>4.1987550000000002</v>
      </c>
      <c r="AA89" s="26">
        <v>4.2401090000000003</v>
      </c>
      <c r="AB89" s="26">
        <v>4.2687299999999997</v>
      </c>
      <c r="AC89" s="26">
        <v>4.2731969999999997</v>
      </c>
      <c r="AD89" s="26">
        <v>4.2796029999999998</v>
      </c>
      <c r="AE89" s="26">
        <v>4.2918969999999996</v>
      </c>
      <c r="AF89" s="26">
        <v>4.3022609999999997</v>
      </c>
      <c r="AG89" s="26">
        <v>4.3121770000000001</v>
      </c>
      <c r="AH89" s="26">
        <v>4.3172969999999999</v>
      </c>
      <c r="AI89" s="26">
        <v>4.3415499999999998</v>
      </c>
      <c r="AJ89" s="26">
        <v>4.3620729999999996</v>
      </c>
      <c r="AK89" s="26">
        <v>4.389354</v>
      </c>
      <c r="AL89" s="26">
        <v>4.4369949999999996</v>
      </c>
      <c r="AM89" s="27">
        <v>1.0319999999999999E-2</v>
      </c>
    </row>
    <row r="90" spans="1:39" ht="15" customHeight="1" x14ac:dyDescent="0.35">
      <c r="A90" s="21" t="s">
        <v>146</v>
      </c>
      <c r="B90" s="25" t="s">
        <v>65</v>
      </c>
      <c r="C90" s="26">
        <v>16.931035999999999</v>
      </c>
      <c r="D90" s="26">
        <v>17.28454</v>
      </c>
      <c r="E90" s="26">
        <v>17.317578999999999</v>
      </c>
      <c r="F90" s="26">
        <v>17.348731999999998</v>
      </c>
      <c r="G90" s="26">
        <v>17.224627000000002</v>
      </c>
      <c r="H90" s="26">
        <v>17.044665999999999</v>
      </c>
      <c r="I90" s="26">
        <v>16.793538999999999</v>
      </c>
      <c r="J90" s="26">
        <v>16.494049</v>
      </c>
      <c r="K90" s="26">
        <v>16.136203999999999</v>
      </c>
      <c r="L90" s="26">
        <v>15.743497</v>
      </c>
      <c r="M90" s="26">
        <v>15.331227</v>
      </c>
      <c r="N90" s="26">
        <v>14.977738</v>
      </c>
      <c r="O90" s="26">
        <v>14.669575999999999</v>
      </c>
      <c r="P90" s="26">
        <v>14.409694</v>
      </c>
      <c r="Q90" s="26">
        <v>14.179121</v>
      </c>
      <c r="R90" s="26">
        <v>13.961039</v>
      </c>
      <c r="S90" s="26">
        <v>13.763719</v>
      </c>
      <c r="T90" s="26">
        <v>13.588654</v>
      </c>
      <c r="U90" s="26">
        <v>13.449483000000001</v>
      </c>
      <c r="V90" s="26">
        <v>13.33583</v>
      </c>
      <c r="W90" s="26">
        <v>13.237892</v>
      </c>
      <c r="X90" s="26">
        <v>13.166124</v>
      </c>
      <c r="Y90" s="26">
        <v>13.116206999999999</v>
      </c>
      <c r="Z90" s="26">
        <v>13.092806</v>
      </c>
      <c r="AA90" s="26">
        <v>13.068168</v>
      </c>
      <c r="AB90" s="26">
        <v>13.056717000000001</v>
      </c>
      <c r="AC90" s="26">
        <v>13.058275999999999</v>
      </c>
      <c r="AD90" s="26">
        <v>13.082504</v>
      </c>
      <c r="AE90" s="26">
        <v>13.119448999999999</v>
      </c>
      <c r="AF90" s="26">
        <v>13.162391</v>
      </c>
      <c r="AG90" s="26">
        <v>13.212615</v>
      </c>
      <c r="AH90" s="26">
        <v>13.272516</v>
      </c>
      <c r="AI90" s="26">
        <v>13.332292000000001</v>
      </c>
      <c r="AJ90" s="26">
        <v>13.405243</v>
      </c>
      <c r="AK90" s="26">
        <v>13.495241999999999</v>
      </c>
      <c r="AL90" s="26">
        <v>13.581536</v>
      </c>
      <c r="AM90" s="27">
        <v>-7.0660000000000002E-3</v>
      </c>
    </row>
    <row r="91" spans="1:39" ht="15" customHeight="1" x14ac:dyDescent="0.35">
      <c r="A91" s="21" t="s">
        <v>147</v>
      </c>
      <c r="B91" s="25" t="s">
        <v>123</v>
      </c>
      <c r="C91" s="26">
        <v>2.1822999999999999E-2</v>
      </c>
      <c r="D91" s="26">
        <v>3.0358E-2</v>
      </c>
      <c r="E91" s="26">
        <v>2.7557000000000002E-2</v>
      </c>
      <c r="F91" s="26">
        <v>2.0549999999999999E-2</v>
      </c>
      <c r="G91" s="26">
        <v>2.3178000000000001E-2</v>
      </c>
      <c r="H91" s="26">
        <v>2.6641999999999999E-2</v>
      </c>
      <c r="I91" s="26">
        <v>3.1026999999999999E-2</v>
      </c>
      <c r="J91" s="26">
        <v>4.6360999999999999E-2</v>
      </c>
      <c r="K91" s="26">
        <v>5.3450999999999999E-2</v>
      </c>
      <c r="L91" s="26">
        <v>5.5231000000000002E-2</v>
      </c>
      <c r="M91" s="26">
        <v>6.7684999999999995E-2</v>
      </c>
      <c r="N91" s="26">
        <v>8.0301999999999998E-2</v>
      </c>
      <c r="O91" s="26">
        <v>9.6120999999999998E-2</v>
      </c>
      <c r="P91" s="26">
        <v>0.113522</v>
      </c>
      <c r="Q91" s="26">
        <v>0.12525600000000001</v>
      </c>
      <c r="R91" s="26">
        <v>0.143846</v>
      </c>
      <c r="S91" s="26">
        <v>0.148392</v>
      </c>
      <c r="T91" s="26">
        <v>0.156719</v>
      </c>
      <c r="U91" s="26">
        <v>0.16669800000000001</v>
      </c>
      <c r="V91" s="26">
        <v>0.17411699999999999</v>
      </c>
      <c r="W91" s="26">
        <v>0.18068999999999999</v>
      </c>
      <c r="X91" s="26">
        <v>0.18248600000000001</v>
      </c>
      <c r="Y91" s="26">
        <v>0.18073</v>
      </c>
      <c r="Z91" s="26">
        <v>0.17577200000000001</v>
      </c>
      <c r="AA91" s="26">
        <v>0.168713</v>
      </c>
      <c r="AB91" s="26">
        <v>0.15880900000000001</v>
      </c>
      <c r="AC91" s="26">
        <v>0.14562900000000001</v>
      </c>
      <c r="AD91" s="26">
        <v>0.12994600000000001</v>
      </c>
      <c r="AE91" s="26">
        <v>0.11554200000000001</v>
      </c>
      <c r="AF91" s="26">
        <v>0.10533099999999999</v>
      </c>
      <c r="AG91" s="26">
        <v>0.106006</v>
      </c>
      <c r="AH91" s="26">
        <v>0.114105</v>
      </c>
      <c r="AI91" s="26">
        <v>0.130077</v>
      </c>
      <c r="AJ91" s="26">
        <v>0.14030000000000001</v>
      </c>
      <c r="AK91" s="26">
        <v>0.14882799999999999</v>
      </c>
      <c r="AL91" s="26">
        <v>0.16584299999999999</v>
      </c>
      <c r="AM91" s="27">
        <v>5.1208999999999998E-2</v>
      </c>
    </row>
    <row r="92" spans="1:39" ht="15" customHeight="1" x14ac:dyDescent="0.35">
      <c r="A92" s="21" t="s">
        <v>148</v>
      </c>
      <c r="B92" s="25" t="s">
        <v>125</v>
      </c>
      <c r="C92" s="26">
        <v>3.1841010000000001</v>
      </c>
      <c r="D92" s="26">
        <v>3.2785630000000001</v>
      </c>
      <c r="E92" s="26">
        <v>3.2307830000000002</v>
      </c>
      <c r="F92" s="26">
        <v>3.2850410000000001</v>
      </c>
      <c r="G92" s="26">
        <v>3.3325520000000002</v>
      </c>
      <c r="H92" s="26">
        <v>3.3888780000000001</v>
      </c>
      <c r="I92" s="26">
        <v>3.4549439999999998</v>
      </c>
      <c r="J92" s="26">
        <v>3.5205519999999999</v>
      </c>
      <c r="K92" s="26">
        <v>3.5809739999999999</v>
      </c>
      <c r="L92" s="26">
        <v>3.6417670000000002</v>
      </c>
      <c r="M92" s="26">
        <v>3.6998310000000001</v>
      </c>
      <c r="N92" s="26">
        <v>3.750461</v>
      </c>
      <c r="O92" s="26">
        <v>3.8061859999999998</v>
      </c>
      <c r="P92" s="26">
        <v>3.8702809999999999</v>
      </c>
      <c r="Q92" s="26">
        <v>3.9291550000000002</v>
      </c>
      <c r="R92" s="26">
        <v>3.9798260000000001</v>
      </c>
      <c r="S92" s="26">
        <v>4.0290220000000003</v>
      </c>
      <c r="T92" s="26">
        <v>4.0818180000000002</v>
      </c>
      <c r="U92" s="26">
        <v>4.1415290000000002</v>
      </c>
      <c r="V92" s="26">
        <v>4.2044240000000004</v>
      </c>
      <c r="W92" s="26">
        <v>4.2689899999999996</v>
      </c>
      <c r="X92" s="26">
        <v>4.3334149999999996</v>
      </c>
      <c r="Y92" s="26">
        <v>4.3977089999999999</v>
      </c>
      <c r="Z92" s="26">
        <v>4.4675799999999999</v>
      </c>
      <c r="AA92" s="26">
        <v>4.533588</v>
      </c>
      <c r="AB92" s="26">
        <v>4.5957869999999996</v>
      </c>
      <c r="AC92" s="26">
        <v>4.6584130000000004</v>
      </c>
      <c r="AD92" s="26">
        <v>4.7239110000000002</v>
      </c>
      <c r="AE92" s="26">
        <v>4.7902040000000001</v>
      </c>
      <c r="AF92" s="26">
        <v>4.8566710000000004</v>
      </c>
      <c r="AG92" s="26">
        <v>4.9252950000000002</v>
      </c>
      <c r="AH92" s="26">
        <v>4.9941890000000004</v>
      </c>
      <c r="AI92" s="26">
        <v>5.0583150000000003</v>
      </c>
      <c r="AJ92" s="26">
        <v>5.1205189999999998</v>
      </c>
      <c r="AK92" s="26">
        <v>5.1859849999999996</v>
      </c>
      <c r="AL92" s="26">
        <v>5.2509930000000002</v>
      </c>
      <c r="AM92" s="27">
        <v>1.3950000000000001E-2</v>
      </c>
    </row>
    <row r="93" spans="1:39" ht="15" customHeight="1" x14ac:dyDescent="0.35">
      <c r="A93" s="21" t="s">
        <v>149</v>
      </c>
      <c r="B93" s="25" t="s">
        <v>45</v>
      </c>
      <c r="C93" s="26">
        <v>1.1207999999999999E-2</v>
      </c>
      <c r="D93" s="26">
        <v>1.7017999999999998E-2</v>
      </c>
      <c r="E93" s="26">
        <v>1.5091E-2</v>
      </c>
      <c r="F93" s="26">
        <v>1.4305E-2</v>
      </c>
      <c r="G93" s="26">
        <v>1.3873E-2</v>
      </c>
      <c r="H93" s="26">
        <v>1.3663E-2</v>
      </c>
      <c r="I93" s="26">
        <v>1.3563E-2</v>
      </c>
      <c r="J93" s="26">
        <v>1.3474E-2</v>
      </c>
      <c r="K93" s="26">
        <v>1.3413E-2</v>
      </c>
      <c r="L93" s="26">
        <v>1.3372E-2</v>
      </c>
      <c r="M93" s="26">
        <v>1.3299E-2</v>
      </c>
      <c r="N93" s="26">
        <v>1.3237000000000001E-2</v>
      </c>
      <c r="O93" s="26">
        <v>1.3185000000000001E-2</v>
      </c>
      <c r="P93" s="26">
        <v>1.3195999999999999E-2</v>
      </c>
      <c r="Q93" s="26">
        <v>1.3171E-2</v>
      </c>
      <c r="R93" s="26">
        <v>1.3107000000000001E-2</v>
      </c>
      <c r="S93" s="26">
        <v>1.3044E-2</v>
      </c>
      <c r="T93" s="26">
        <v>1.2970000000000001E-2</v>
      </c>
      <c r="U93" s="26">
        <v>1.2997999999999999E-2</v>
      </c>
      <c r="V93" s="26">
        <v>1.2976E-2</v>
      </c>
      <c r="W93" s="26">
        <v>1.2989000000000001E-2</v>
      </c>
      <c r="X93" s="26">
        <v>1.2932000000000001E-2</v>
      </c>
      <c r="Y93" s="26">
        <v>1.2959E-2</v>
      </c>
      <c r="Z93" s="26">
        <v>1.2970000000000001E-2</v>
      </c>
      <c r="AA93" s="26">
        <v>1.2958000000000001E-2</v>
      </c>
      <c r="AB93" s="26">
        <v>1.2975E-2</v>
      </c>
      <c r="AC93" s="26">
        <v>1.302E-2</v>
      </c>
      <c r="AD93" s="26">
        <v>1.3065999999999999E-2</v>
      </c>
      <c r="AE93" s="26">
        <v>1.3108E-2</v>
      </c>
      <c r="AF93" s="26">
        <v>1.3148E-2</v>
      </c>
      <c r="AG93" s="26">
        <v>1.3188E-2</v>
      </c>
      <c r="AH93" s="26">
        <v>1.3214999999999999E-2</v>
      </c>
      <c r="AI93" s="26">
        <v>1.3216E-2</v>
      </c>
      <c r="AJ93" s="26">
        <v>1.3258000000000001E-2</v>
      </c>
      <c r="AK93" s="26">
        <v>1.3280999999999999E-2</v>
      </c>
      <c r="AL93" s="26">
        <v>1.3297E-2</v>
      </c>
      <c r="AM93" s="27">
        <v>-7.2309999999999996E-3</v>
      </c>
    </row>
    <row r="94" spans="1:39" ht="15" customHeight="1" x14ac:dyDescent="0.35">
      <c r="A94" s="21" t="s">
        <v>150</v>
      </c>
      <c r="B94" s="25" t="s">
        <v>47</v>
      </c>
      <c r="C94" s="26">
        <v>8.3242569999999994</v>
      </c>
      <c r="D94" s="26">
        <v>8.0152950000000001</v>
      </c>
      <c r="E94" s="26">
        <v>8.3685770000000002</v>
      </c>
      <c r="F94" s="26">
        <v>8.4640489999999993</v>
      </c>
      <c r="G94" s="26">
        <v>8.5810469999999999</v>
      </c>
      <c r="H94" s="26">
        <v>8.5344490000000004</v>
      </c>
      <c r="I94" s="26">
        <v>8.5819419999999997</v>
      </c>
      <c r="J94" s="26">
        <v>8.6251909999999992</v>
      </c>
      <c r="K94" s="26">
        <v>8.6548280000000002</v>
      </c>
      <c r="L94" s="26">
        <v>8.6489829999999994</v>
      </c>
      <c r="M94" s="26">
        <v>8.6053789999999992</v>
      </c>
      <c r="N94" s="26">
        <v>8.5172159999999995</v>
      </c>
      <c r="O94" s="26">
        <v>8.4451549999999997</v>
      </c>
      <c r="P94" s="26">
        <v>8.3723430000000008</v>
      </c>
      <c r="Q94" s="26">
        <v>8.3045080000000002</v>
      </c>
      <c r="R94" s="26">
        <v>8.2433580000000006</v>
      </c>
      <c r="S94" s="26">
        <v>8.1824399999999997</v>
      </c>
      <c r="T94" s="26">
        <v>8.119154</v>
      </c>
      <c r="U94" s="26">
        <v>8.0892619999999997</v>
      </c>
      <c r="V94" s="26">
        <v>8.0850770000000001</v>
      </c>
      <c r="W94" s="26">
        <v>8.0964120000000008</v>
      </c>
      <c r="X94" s="26">
        <v>8.1013859999999998</v>
      </c>
      <c r="Y94" s="26">
        <v>8.1214300000000001</v>
      </c>
      <c r="Z94" s="26">
        <v>8.1554579999999994</v>
      </c>
      <c r="AA94" s="26">
        <v>8.1843050000000002</v>
      </c>
      <c r="AB94" s="26">
        <v>8.2037220000000008</v>
      </c>
      <c r="AC94" s="26">
        <v>8.2406170000000003</v>
      </c>
      <c r="AD94" s="26">
        <v>8.2840699999999998</v>
      </c>
      <c r="AE94" s="26">
        <v>8.3456139999999994</v>
      </c>
      <c r="AF94" s="26">
        <v>8.4089410000000004</v>
      </c>
      <c r="AG94" s="26">
        <v>8.4682130000000004</v>
      </c>
      <c r="AH94" s="26">
        <v>8.5315080000000005</v>
      </c>
      <c r="AI94" s="26">
        <v>8.5885719999999992</v>
      </c>
      <c r="AJ94" s="26">
        <v>8.6438930000000003</v>
      </c>
      <c r="AK94" s="26">
        <v>8.7096820000000008</v>
      </c>
      <c r="AL94" s="26">
        <v>8.7804939999999991</v>
      </c>
      <c r="AM94" s="27">
        <v>2.6849999999999999E-3</v>
      </c>
    </row>
    <row r="95" spans="1:39" ht="15" customHeight="1" x14ac:dyDescent="0.35">
      <c r="A95" s="21" t="s">
        <v>151</v>
      </c>
      <c r="B95" s="25" t="s">
        <v>69</v>
      </c>
      <c r="C95" s="26">
        <v>0.50029900000000005</v>
      </c>
      <c r="D95" s="26">
        <v>0.70877500000000004</v>
      </c>
      <c r="E95" s="26">
        <v>0.52672200000000002</v>
      </c>
      <c r="F95" s="26">
        <v>0.51590999999999998</v>
      </c>
      <c r="G95" s="26">
        <v>0.52341700000000002</v>
      </c>
      <c r="H95" s="26">
        <v>0.58125700000000002</v>
      </c>
      <c r="I95" s="26">
        <v>0.60205900000000001</v>
      </c>
      <c r="J95" s="26">
        <v>0.60945099999999996</v>
      </c>
      <c r="K95" s="26">
        <v>0.61756100000000003</v>
      </c>
      <c r="L95" s="26">
        <v>0.62728899999999999</v>
      </c>
      <c r="M95" s="26">
        <v>0.63464600000000004</v>
      </c>
      <c r="N95" s="26">
        <v>0.643428</v>
      </c>
      <c r="O95" s="26">
        <v>0.65439199999999997</v>
      </c>
      <c r="P95" s="26">
        <v>0.66356599999999999</v>
      </c>
      <c r="Q95" s="26">
        <v>0.67142400000000002</v>
      </c>
      <c r="R95" s="26">
        <v>0.67960500000000001</v>
      </c>
      <c r="S95" s="26">
        <v>0.68863399999999997</v>
      </c>
      <c r="T95" s="26">
        <v>0.69642099999999996</v>
      </c>
      <c r="U95" s="26">
        <v>0.70963299999999996</v>
      </c>
      <c r="V95" s="26">
        <v>0.72059099999999998</v>
      </c>
      <c r="W95" s="26">
        <v>0.73406099999999996</v>
      </c>
      <c r="X95" s="26">
        <v>0.73943800000000004</v>
      </c>
      <c r="Y95" s="26">
        <v>0.74782899999999997</v>
      </c>
      <c r="Z95" s="26">
        <v>0.75426700000000002</v>
      </c>
      <c r="AA95" s="26">
        <v>0.76213299999999995</v>
      </c>
      <c r="AB95" s="26">
        <v>0.76924000000000003</v>
      </c>
      <c r="AC95" s="26">
        <v>0.77590300000000001</v>
      </c>
      <c r="AD95" s="26">
        <v>0.78562799999999999</v>
      </c>
      <c r="AE95" s="26">
        <v>0.79508199999999996</v>
      </c>
      <c r="AF95" s="26">
        <v>0.805091</v>
      </c>
      <c r="AG95" s="26">
        <v>0.81487799999999999</v>
      </c>
      <c r="AH95" s="26">
        <v>0.82308599999999998</v>
      </c>
      <c r="AI95" s="26">
        <v>0.83172000000000001</v>
      </c>
      <c r="AJ95" s="26">
        <v>0.84055999999999997</v>
      </c>
      <c r="AK95" s="26">
        <v>0.849414</v>
      </c>
      <c r="AL95" s="26">
        <v>0.85823199999999999</v>
      </c>
      <c r="AM95" s="27">
        <v>5.6429999999999996E-3</v>
      </c>
    </row>
    <row r="96" spans="1:39" ht="15" customHeight="1" x14ac:dyDescent="0.35">
      <c r="A96" s="21" t="s">
        <v>152</v>
      </c>
      <c r="B96" s="25" t="s">
        <v>87</v>
      </c>
      <c r="C96" s="26">
        <v>0.65710000000000002</v>
      </c>
      <c r="D96" s="26">
        <v>0.65669999999999995</v>
      </c>
      <c r="E96" s="26">
        <v>0.68010000000000004</v>
      </c>
      <c r="F96" s="26">
        <v>0.76170300000000002</v>
      </c>
      <c r="G96" s="26">
        <v>0.84010099999999999</v>
      </c>
      <c r="H96" s="26">
        <v>0.83811800000000003</v>
      </c>
      <c r="I96" s="26">
        <v>0.86647099999999999</v>
      </c>
      <c r="J96" s="26">
        <v>0.90313399999999999</v>
      </c>
      <c r="K96" s="26">
        <v>0.93814299999999995</v>
      </c>
      <c r="L96" s="26">
        <v>0.96048500000000003</v>
      </c>
      <c r="M96" s="26">
        <v>0.97647099999999998</v>
      </c>
      <c r="N96" s="26">
        <v>0.99724800000000002</v>
      </c>
      <c r="O96" s="26">
        <v>1.0007520000000001</v>
      </c>
      <c r="P96" s="26">
        <v>1.0023169999999999</v>
      </c>
      <c r="Q96" s="26">
        <v>1.0076449999999999</v>
      </c>
      <c r="R96" s="26">
        <v>1.0175449999999999</v>
      </c>
      <c r="S96" s="26">
        <v>1.027358</v>
      </c>
      <c r="T96" s="26">
        <v>1.037531</v>
      </c>
      <c r="U96" s="26">
        <v>1.0432030000000001</v>
      </c>
      <c r="V96" s="26">
        <v>1.0567869999999999</v>
      </c>
      <c r="W96" s="26">
        <v>1.0675239999999999</v>
      </c>
      <c r="X96" s="26">
        <v>1.079728</v>
      </c>
      <c r="Y96" s="26">
        <v>1.087825</v>
      </c>
      <c r="Z96" s="26">
        <v>1.0972630000000001</v>
      </c>
      <c r="AA96" s="26">
        <v>1.1157980000000001</v>
      </c>
      <c r="AB96" s="26">
        <v>1.1283049999999999</v>
      </c>
      <c r="AC96" s="26">
        <v>1.1307990000000001</v>
      </c>
      <c r="AD96" s="26">
        <v>1.133472</v>
      </c>
      <c r="AE96" s="26">
        <v>1.1375759999999999</v>
      </c>
      <c r="AF96" s="26">
        <v>1.140647</v>
      </c>
      <c r="AG96" s="26">
        <v>1.1431690000000001</v>
      </c>
      <c r="AH96" s="26">
        <v>1.143729</v>
      </c>
      <c r="AI96" s="26">
        <v>1.153273</v>
      </c>
      <c r="AJ96" s="26">
        <v>1.162223</v>
      </c>
      <c r="AK96" s="26">
        <v>1.1739120000000001</v>
      </c>
      <c r="AL96" s="26">
        <v>1.194861</v>
      </c>
      <c r="AM96" s="27">
        <v>1.7760999999999999E-2</v>
      </c>
    </row>
    <row r="97" spans="1:39" ht="15" customHeight="1" x14ac:dyDescent="0.35">
      <c r="A97" s="21" t="s">
        <v>153</v>
      </c>
      <c r="B97" s="25" t="s">
        <v>154</v>
      </c>
      <c r="C97" s="26">
        <v>3.5448040000000001</v>
      </c>
      <c r="D97" s="26">
        <v>3.5775579999999998</v>
      </c>
      <c r="E97" s="26">
        <v>3.6710820000000002</v>
      </c>
      <c r="F97" s="26">
        <v>3.8197190000000001</v>
      </c>
      <c r="G97" s="26">
        <v>3.7772009999999998</v>
      </c>
      <c r="H97" s="26">
        <v>3.7116910000000001</v>
      </c>
      <c r="I97" s="26">
        <v>3.702302</v>
      </c>
      <c r="J97" s="26">
        <v>3.7107420000000002</v>
      </c>
      <c r="K97" s="26">
        <v>3.7227030000000001</v>
      </c>
      <c r="L97" s="26">
        <v>3.7359819999999999</v>
      </c>
      <c r="M97" s="26">
        <v>3.7296399999999998</v>
      </c>
      <c r="N97" s="26">
        <v>3.72723</v>
      </c>
      <c r="O97" s="26">
        <v>3.7361759999999999</v>
      </c>
      <c r="P97" s="26">
        <v>3.7425890000000002</v>
      </c>
      <c r="Q97" s="26">
        <v>3.771277</v>
      </c>
      <c r="R97" s="26">
        <v>3.807677</v>
      </c>
      <c r="S97" s="26">
        <v>3.8302130000000001</v>
      </c>
      <c r="T97" s="26">
        <v>3.8449089999999999</v>
      </c>
      <c r="U97" s="26">
        <v>3.8531330000000001</v>
      </c>
      <c r="V97" s="26">
        <v>3.8758550000000001</v>
      </c>
      <c r="W97" s="26">
        <v>3.8932899999999999</v>
      </c>
      <c r="X97" s="26">
        <v>3.9181430000000002</v>
      </c>
      <c r="Y97" s="26">
        <v>3.9477069999999999</v>
      </c>
      <c r="Z97" s="26">
        <v>3.9703979999999999</v>
      </c>
      <c r="AA97" s="26">
        <v>4.012149</v>
      </c>
      <c r="AB97" s="26">
        <v>4.0354979999999996</v>
      </c>
      <c r="AC97" s="26">
        <v>4.0583289999999996</v>
      </c>
      <c r="AD97" s="26">
        <v>4.087574</v>
      </c>
      <c r="AE97" s="26">
        <v>4.1185150000000004</v>
      </c>
      <c r="AF97" s="26">
        <v>4.1542380000000003</v>
      </c>
      <c r="AG97" s="26">
        <v>4.1907180000000004</v>
      </c>
      <c r="AH97" s="26">
        <v>4.2252970000000003</v>
      </c>
      <c r="AI97" s="26">
        <v>4.2544919999999999</v>
      </c>
      <c r="AJ97" s="26">
        <v>4.2831849999999996</v>
      </c>
      <c r="AK97" s="26">
        <v>4.311204</v>
      </c>
      <c r="AL97" s="26">
        <v>4.3552489999999997</v>
      </c>
      <c r="AM97" s="27">
        <v>5.8019999999999999E-3</v>
      </c>
    </row>
    <row r="98" spans="1:39" ht="15" customHeight="1" x14ac:dyDescent="0.35">
      <c r="A98" s="21" t="s">
        <v>155</v>
      </c>
      <c r="B98" s="25" t="s">
        <v>49</v>
      </c>
      <c r="C98" s="26">
        <v>36.283118999999999</v>
      </c>
      <c r="D98" s="26">
        <v>36.667999000000002</v>
      </c>
      <c r="E98" s="26">
        <v>37.015689999999999</v>
      </c>
      <c r="F98" s="26">
        <v>37.605473000000003</v>
      </c>
      <c r="G98" s="26">
        <v>37.823982000000001</v>
      </c>
      <c r="H98" s="26">
        <v>37.701729</v>
      </c>
      <c r="I98" s="26">
        <v>37.664707</v>
      </c>
      <c r="J98" s="26">
        <v>37.609222000000003</v>
      </c>
      <c r="K98" s="26">
        <v>37.476470999999997</v>
      </c>
      <c r="L98" s="26">
        <v>37.235019999999999</v>
      </c>
      <c r="M98" s="26">
        <v>36.892207999999997</v>
      </c>
      <c r="N98" s="26">
        <v>36.578716</v>
      </c>
      <c r="O98" s="26">
        <v>36.283816999999999</v>
      </c>
      <c r="P98" s="26">
        <v>36.036197999999999</v>
      </c>
      <c r="Q98" s="26">
        <v>35.853209999999997</v>
      </c>
      <c r="R98" s="26">
        <v>35.705582</v>
      </c>
      <c r="S98" s="26">
        <v>35.560848</v>
      </c>
      <c r="T98" s="26">
        <v>35.430218000000004</v>
      </c>
      <c r="U98" s="26">
        <v>35.361167999999999</v>
      </c>
      <c r="V98" s="26">
        <v>35.388275</v>
      </c>
      <c r="W98" s="26">
        <v>35.437111000000002</v>
      </c>
      <c r="X98" s="26">
        <v>35.506003999999997</v>
      </c>
      <c r="Y98" s="26">
        <v>35.607216000000001</v>
      </c>
      <c r="Z98" s="26">
        <v>35.749499999999998</v>
      </c>
      <c r="AA98" s="26">
        <v>35.929206999999998</v>
      </c>
      <c r="AB98" s="26">
        <v>36.070976000000002</v>
      </c>
      <c r="AC98" s="26">
        <v>36.208553000000002</v>
      </c>
      <c r="AD98" s="26">
        <v>36.389831999999998</v>
      </c>
      <c r="AE98" s="26">
        <v>36.611446000000001</v>
      </c>
      <c r="AF98" s="26">
        <v>36.843384</v>
      </c>
      <c r="AG98" s="26">
        <v>37.080253999999996</v>
      </c>
      <c r="AH98" s="26">
        <v>37.320838999999999</v>
      </c>
      <c r="AI98" s="26">
        <v>37.573433000000001</v>
      </c>
      <c r="AJ98" s="26">
        <v>37.830956</v>
      </c>
      <c r="AK98" s="26">
        <v>38.128075000000003</v>
      </c>
      <c r="AL98" s="26">
        <v>38.471657</v>
      </c>
      <c r="AM98" s="27">
        <v>1.413E-3</v>
      </c>
    </row>
    <row r="99" spans="1:39" ht="15" customHeight="1" x14ac:dyDescent="0.35">
      <c r="A99" s="21" t="s">
        <v>156</v>
      </c>
      <c r="B99" s="25" t="s">
        <v>51</v>
      </c>
      <c r="C99" s="26">
        <v>15.897824999999999</v>
      </c>
      <c r="D99" s="26">
        <v>15.811615</v>
      </c>
      <c r="E99" s="26">
        <v>16.209381</v>
      </c>
      <c r="F99" s="26">
        <v>16.515625</v>
      </c>
      <c r="G99" s="26">
        <v>16.684260999999999</v>
      </c>
      <c r="H99" s="26">
        <v>16.725398999999999</v>
      </c>
      <c r="I99" s="26">
        <v>16.861265</v>
      </c>
      <c r="J99" s="26">
        <v>17.045282</v>
      </c>
      <c r="K99" s="26">
        <v>17.19171</v>
      </c>
      <c r="L99" s="26">
        <v>17.277294000000001</v>
      </c>
      <c r="M99" s="26">
        <v>17.333714000000001</v>
      </c>
      <c r="N99" s="26">
        <v>17.382057</v>
      </c>
      <c r="O99" s="26">
        <v>17.255514000000002</v>
      </c>
      <c r="P99" s="26">
        <v>17.259436000000001</v>
      </c>
      <c r="Q99" s="26">
        <v>17.279861</v>
      </c>
      <c r="R99" s="26">
        <v>17.323934999999999</v>
      </c>
      <c r="S99" s="26">
        <v>17.354637</v>
      </c>
      <c r="T99" s="26">
        <v>17.433862999999999</v>
      </c>
      <c r="U99" s="26">
        <v>17.515867</v>
      </c>
      <c r="V99" s="26">
        <v>17.617908</v>
      </c>
      <c r="W99" s="26">
        <v>17.693649000000001</v>
      </c>
      <c r="X99" s="26">
        <v>17.810237999999998</v>
      </c>
      <c r="Y99" s="26">
        <v>17.898609</v>
      </c>
      <c r="Z99" s="26">
        <v>17.987734</v>
      </c>
      <c r="AA99" s="26">
        <v>18.119781</v>
      </c>
      <c r="AB99" s="26">
        <v>18.226578</v>
      </c>
      <c r="AC99" s="26">
        <v>18.316717000000001</v>
      </c>
      <c r="AD99" s="26">
        <v>18.404947</v>
      </c>
      <c r="AE99" s="26">
        <v>18.494938000000001</v>
      </c>
      <c r="AF99" s="26">
        <v>18.612421000000001</v>
      </c>
      <c r="AG99" s="26">
        <v>18.726922999999999</v>
      </c>
      <c r="AH99" s="26">
        <v>18.842226</v>
      </c>
      <c r="AI99" s="26">
        <v>18.960421</v>
      </c>
      <c r="AJ99" s="26">
        <v>19.056882999999999</v>
      </c>
      <c r="AK99" s="26">
        <v>19.199614</v>
      </c>
      <c r="AL99" s="26">
        <v>19.334745000000002</v>
      </c>
      <c r="AM99" s="27">
        <v>5.934E-3</v>
      </c>
    </row>
    <row r="100" spans="1:39" ht="15" customHeight="1" x14ac:dyDescent="0.35">
      <c r="A100" s="21" t="s">
        <v>157</v>
      </c>
      <c r="B100" s="25" t="s">
        <v>93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6">
        <v>0</v>
      </c>
      <c r="AL100" s="26">
        <v>0</v>
      </c>
      <c r="AM100" s="27" t="s">
        <v>94</v>
      </c>
    </row>
    <row r="101" spans="1:39" ht="15" customHeight="1" x14ac:dyDescent="0.35">
      <c r="A101" s="21" t="s">
        <v>158</v>
      </c>
      <c r="B101" s="25" t="s">
        <v>96</v>
      </c>
      <c r="C101" s="26">
        <v>1.630905</v>
      </c>
      <c r="D101" s="26">
        <v>1.6164849999999999</v>
      </c>
      <c r="E101" s="26">
        <v>1.6880500000000001</v>
      </c>
      <c r="F101" s="26">
        <v>1.7069099999999999</v>
      </c>
      <c r="G101" s="26">
        <v>1.7049989999999999</v>
      </c>
      <c r="H101" s="26">
        <v>1.6927460000000001</v>
      </c>
      <c r="I101" s="26">
        <v>1.7037880000000001</v>
      </c>
      <c r="J101" s="26">
        <v>1.716056</v>
      </c>
      <c r="K101" s="26">
        <v>1.7356480000000001</v>
      </c>
      <c r="L101" s="26">
        <v>1.762232</v>
      </c>
      <c r="M101" s="26">
        <v>1.788599</v>
      </c>
      <c r="N101" s="26">
        <v>1.820695</v>
      </c>
      <c r="O101" s="26">
        <v>1.8237319999999999</v>
      </c>
      <c r="P101" s="26">
        <v>1.836249</v>
      </c>
      <c r="Q101" s="26">
        <v>1.8482780000000001</v>
      </c>
      <c r="R101" s="26">
        <v>1.856563</v>
      </c>
      <c r="S101" s="26">
        <v>1.8545400000000001</v>
      </c>
      <c r="T101" s="26">
        <v>1.8631519999999999</v>
      </c>
      <c r="U101" s="26">
        <v>1.869971</v>
      </c>
      <c r="V101" s="26">
        <v>1.8877090000000001</v>
      </c>
      <c r="W101" s="26">
        <v>1.9160429999999999</v>
      </c>
      <c r="X101" s="26">
        <v>1.9263699999999999</v>
      </c>
      <c r="Y101" s="26">
        <v>1.94617</v>
      </c>
      <c r="Z101" s="26">
        <v>1.958326</v>
      </c>
      <c r="AA101" s="26">
        <v>1.9692970000000001</v>
      </c>
      <c r="AB101" s="26">
        <v>1.9809870000000001</v>
      </c>
      <c r="AC101" s="26">
        <v>1.9934240000000001</v>
      </c>
      <c r="AD101" s="26">
        <v>1.998907</v>
      </c>
      <c r="AE101" s="26">
        <v>2.002138</v>
      </c>
      <c r="AF101" s="26">
        <v>2.0107919999999999</v>
      </c>
      <c r="AG101" s="26">
        <v>2.019177</v>
      </c>
      <c r="AH101" s="26">
        <v>2.0344869999999999</v>
      </c>
      <c r="AI101" s="26">
        <v>2.048041</v>
      </c>
      <c r="AJ101" s="26">
        <v>2.0589019999999998</v>
      </c>
      <c r="AK101" s="26">
        <v>2.0673720000000002</v>
      </c>
      <c r="AL101" s="26">
        <v>2.088311</v>
      </c>
      <c r="AM101" s="27">
        <v>7.561E-3</v>
      </c>
    </row>
    <row r="102" spans="1:39" ht="15" customHeight="1" x14ac:dyDescent="0.35">
      <c r="A102" s="21" t="s">
        <v>159</v>
      </c>
      <c r="B102" s="25" t="s">
        <v>98</v>
      </c>
      <c r="C102" s="26">
        <v>0</v>
      </c>
      <c r="D102" s="26">
        <v>1.6396000000000001E-2</v>
      </c>
      <c r="E102" s="26">
        <v>5.5049000000000001E-2</v>
      </c>
      <c r="F102" s="26">
        <v>0.105097</v>
      </c>
      <c r="G102" s="26">
        <v>0.19354299999999999</v>
      </c>
      <c r="H102" s="26">
        <v>0.30096499999999998</v>
      </c>
      <c r="I102" s="26">
        <v>0.31367</v>
      </c>
      <c r="J102" s="26">
        <v>0.32744400000000001</v>
      </c>
      <c r="K102" s="26">
        <v>0.34810400000000002</v>
      </c>
      <c r="L102" s="26">
        <v>0.36876399999999998</v>
      </c>
      <c r="M102" s="26">
        <v>0.38253700000000002</v>
      </c>
      <c r="N102" s="26">
        <v>0.39631</v>
      </c>
      <c r="O102" s="26">
        <v>0.410084</v>
      </c>
      <c r="P102" s="26">
        <v>0.41697000000000001</v>
      </c>
      <c r="Q102" s="26">
        <v>0.41697000000000001</v>
      </c>
      <c r="R102" s="26">
        <v>0.42385699999999998</v>
      </c>
      <c r="S102" s="26">
        <v>0.43074400000000002</v>
      </c>
      <c r="T102" s="26">
        <v>0.43763000000000002</v>
      </c>
      <c r="U102" s="26">
        <v>0.444517</v>
      </c>
      <c r="V102" s="26">
        <v>0.45140400000000003</v>
      </c>
      <c r="W102" s="26">
        <v>0.45828999999999998</v>
      </c>
      <c r="X102" s="26">
        <v>0.45828999999999998</v>
      </c>
      <c r="Y102" s="26">
        <v>0.45828999999999998</v>
      </c>
      <c r="Z102" s="26">
        <v>0.45828999999999998</v>
      </c>
      <c r="AA102" s="26">
        <v>0.45828999999999998</v>
      </c>
      <c r="AB102" s="26">
        <v>0.45828999999999998</v>
      </c>
      <c r="AC102" s="26">
        <v>0.45828999999999998</v>
      </c>
      <c r="AD102" s="26">
        <v>0.45828999999999998</v>
      </c>
      <c r="AE102" s="26">
        <v>0.45828999999999998</v>
      </c>
      <c r="AF102" s="26">
        <v>0.45828999999999998</v>
      </c>
      <c r="AG102" s="26">
        <v>0.45828999999999998</v>
      </c>
      <c r="AH102" s="26">
        <v>0.45828999999999998</v>
      </c>
      <c r="AI102" s="26">
        <v>0.45828999999999998</v>
      </c>
      <c r="AJ102" s="26">
        <v>0.45828999999999998</v>
      </c>
      <c r="AK102" s="26">
        <v>0.45828999999999998</v>
      </c>
      <c r="AL102" s="26">
        <v>0.45828999999999998</v>
      </c>
      <c r="AM102" s="27">
        <v>0.102913</v>
      </c>
    </row>
    <row r="103" spans="1:39" ht="15" customHeight="1" x14ac:dyDescent="0.35">
      <c r="A103" s="21" t="s">
        <v>160</v>
      </c>
      <c r="B103" s="25" t="s">
        <v>133</v>
      </c>
      <c r="C103" s="26">
        <v>0.69172100000000003</v>
      </c>
      <c r="D103" s="26">
        <v>0.68908100000000005</v>
      </c>
      <c r="E103" s="26">
        <v>0.65462799999999999</v>
      </c>
      <c r="F103" s="26">
        <v>0.67199299999999995</v>
      </c>
      <c r="G103" s="26">
        <v>0.67932499999999996</v>
      </c>
      <c r="H103" s="26">
        <v>0.68556600000000001</v>
      </c>
      <c r="I103" s="26">
        <v>0.68124600000000002</v>
      </c>
      <c r="J103" s="26">
        <v>0.68265200000000004</v>
      </c>
      <c r="K103" s="26">
        <v>0.68936299999999995</v>
      </c>
      <c r="L103" s="26">
        <v>0.70040199999999997</v>
      </c>
      <c r="M103" s="26">
        <v>0.71115700000000004</v>
      </c>
      <c r="N103" s="26">
        <v>0.71785399999999999</v>
      </c>
      <c r="O103" s="26">
        <v>0.72053500000000004</v>
      </c>
      <c r="P103" s="26">
        <v>0.72517200000000004</v>
      </c>
      <c r="Q103" s="26">
        <v>0.729487</v>
      </c>
      <c r="R103" s="26">
        <v>0.73280100000000004</v>
      </c>
      <c r="S103" s="26">
        <v>0.73160099999999995</v>
      </c>
      <c r="T103" s="26">
        <v>0.73513600000000001</v>
      </c>
      <c r="U103" s="26">
        <v>0.738174</v>
      </c>
      <c r="V103" s="26">
        <v>0.74643199999999998</v>
      </c>
      <c r="W103" s="26">
        <v>0.75612500000000005</v>
      </c>
      <c r="X103" s="26">
        <v>0.75980800000000004</v>
      </c>
      <c r="Y103" s="26">
        <v>0.766289</v>
      </c>
      <c r="Z103" s="26">
        <v>0.77251199999999998</v>
      </c>
      <c r="AA103" s="26">
        <v>0.77823799999999999</v>
      </c>
      <c r="AB103" s="26">
        <v>0.78113299999999997</v>
      </c>
      <c r="AC103" s="26">
        <v>0.78649899999999995</v>
      </c>
      <c r="AD103" s="26">
        <v>0.79083999999999999</v>
      </c>
      <c r="AE103" s="26">
        <v>0.79465699999999995</v>
      </c>
      <c r="AF103" s="26">
        <v>0.79997600000000002</v>
      </c>
      <c r="AG103" s="26">
        <v>0.80574999999999997</v>
      </c>
      <c r="AH103" s="26">
        <v>0.81116900000000003</v>
      </c>
      <c r="AI103" s="26">
        <v>0.81711699999999998</v>
      </c>
      <c r="AJ103" s="26">
        <v>0.82068799999999997</v>
      </c>
      <c r="AK103" s="26">
        <v>0.82395499999999999</v>
      </c>
      <c r="AL103" s="26">
        <v>0.83204</v>
      </c>
      <c r="AM103" s="27">
        <v>5.5599999999999998E-3</v>
      </c>
    </row>
    <row r="104" spans="1:39" ht="15" customHeight="1" x14ac:dyDescent="0.35">
      <c r="A104" s="21" t="s">
        <v>161</v>
      </c>
      <c r="B104" s="25" t="s">
        <v>100</v>
      </c>
      <c r="C104" s="26">
        <v>18.220451000000001</v>
      </c>
      <c r="D104" s="26">
        <v>18.133575</v>
      </c>
      <c r="E104" s="26">
        <v>18.607105000000001</v>
      </c>
      <c r="F104" s="26">
        <v>18.999624000000001</v>
      </c>
      <c r="G104" s="26">
        <v>19.262127</v>
      </c>
      <c r="H104" s="26">
        <v>19.404675000000001</v>
      </c>
      <c r="I104" s="26">
        <v>19.559968999999999</v>
      </c>
      <c r="J104" s="26">
        <v>19.771435</v>
      </c>
      <c r="K104" s="26">
        <v>19.964825000000001</v>
      </c>
      <c r="L104" s="26">
        <v>20.108689999999999</v>
      </c>
      <c r="M104" s="26">
        <v>20.216007000000001</v>
      </c>
      <c r="N104" s="26">
        <v>20.316915999999999</v>
      </c>
      <c r="O104" s="26">
        <v>20.209866000000002</v>
      </c>
      <c r="P104" s="26">
        <v>20.237826999999999</v>
      </c>
      <c r="Q104" s="26">
        <v>20.274597</v>
      </c>
      <c r="R104" s="26">
        <v>20.337156</v>
      </c>
      <c r="S104" s="26">
        <v>20.371521000000001</v>
      </c>
      <c r="T104" s="26">
        <v>20.46978</v>
      </c>
      <c r="U104" s="26">
        <v>20.568529000000002</v>
      </c>
      <c r="V104" s="26">
        <v>20.703455000000002</v>
      </c>
      <c r="W104" s="26">
        <v>20.824106</v>
      </c>
      <c r="X104" s="26">
        <v>20.954706000000002</v>
      </c>
      <c r="Y104" s="26">
        <v>21.069358999999999</v>
      </c>
      <c r="Z104" s="26">
        <v>21.176863000000001</v>
      </c>
      <c r="AA104" s="26">
        <v>21.325607000000002</v>
      </c>
      <c r="AB104" s="26">
        <v>21.446988999999999</v>
      </c>
      <c r="AC104" s="26">
        <v>21.554932000000001</v>
      </c>
      <c r="AD104" s="26">
        <v>21.652985000000001</v>
      </c>
      <c r="AE104" s="26">
        <v>21.750022999999999</v>
      </c>
      <c r="AF104" s="26">
        <v>21.881478999999999</v>
      </c>
      <c r="AG104" s="26">
        <v>22.010138999999999</v>
      </c>
      <c r="AH104" s="26">
        <v>22.146172</v>
      </c>
      <c r="AI104" s="26">
        <v>22.283868999999999</v>
      </c>
      <c r="AJ104" s="26">
        <v>22.394763999999999</v>
      </c>
      <c r="AK104" s="26">
        <v>22.549230999999999</v>
      </c>
      <c r="AL104" s="26">
        <v>22.713384999999999</v>
      </c>
      <c r="AM104" s="27">
        <v>6.6449999999999999E-3</v>
      </c>
    </row>
    <row r="105" spans="1:39" ht="15" customHeight="1" x14ac:dyDescent="0.35">
      <c r="A105" s="21" t="s">
        <v>162</v>
      </c>
      <c r="B105" s="25" t="s">
        <v>102</v>
      </c>
      <c r="C105" s="26">
        <v>0.56159999999999999</v>
      </c>
      <c r="D105" s="26">
        <v>0.52190000000000003</v>
      </c>
      <c r="E105" s="26">
        <v>0.5232</v>
      </c>
      <c r="F105" s="26">
        <v>0.48971500000000001</v>
      </c>
      <c r="G105" s="26">
        <v>0.47312900000000002</v>
      </c>
      <c r="H105" s="26">
        <v>0.47251900000000002</v>
      </c>
      <c r="I105" s="26">
        <v>0.47910000000000003</v>
      </c>
      <c r="J105" s="26">
        <v>0.471329</v>
      </c>
      <c r="K105" s="26">
        <v>0.45925300000000002</v>
      </c>
      <c r="L105" s="26">
        <v>0.44300499999999998</v>
      </c>
      <c r="M105" s="26">
        <v>0.43004199999999998</v>
      </c>
      <c r="N105" s="26">
        <v>0.42483799999999999</v>
      </c>
      <c r="O105" s="26">
        <v>0.414933</v>
      </c>
      <c r="P105" s="26">
        <v>0.408553</v>
      </c>
      <c r="Q105" s="26">
        <v>0.399285</v>
      </c>
      <c r="R105" s="26">
        <v>0.39369999999999999</v>
      </c>
      <c r="S105" s="26">
        <v>0.37812299999999999</v>
      </c>
      <c r="T105" s="26">
        <v>0.36382500000000001</v>
      </c>
      <c r="U105" s="26">
        <v>0.35655500000000001</v>
      </c>
      <c r="V105" s="26">
        <v>0.34543800000000002</v>
      </c>
      <c r="W105" s="26">
        <v>0.33096799999999998</v>
      </c>
      <c r="X105" s="26">
        <v>0.32147700000000001</v>
      </c>
      <c r="Y105" s="26">
        <v>0.31068800000000002</v>
      </c>
      <c r="Z105" s="26">
        <v>0.30201699999999998</v>
      </c>
      <c r="AA105" s="26">
        <v>0.28819499999999998</v>
      </c>
      <c r="AB105" s="26">
        <v>0.27673599999999998</v>
      </c>
      <c r="AC105" s="26">
        <v>0.26245200000000002</v>
      </c>
      <c r="AD105" s="26">
        <v>0.253083</v>
      </c>
      <c r="AE105" s="26">
        <v>0.24357000000000001</v>
      </c>
      <c r="AF105" s="26">
        <v>0.23734</v>
      </c>
      <c r="AG105" s="26">
        <v>0.230072</v>
      </c>
      <c r="AH105" s="26">
        <v>0.223195</v>
      </c>
      <c r="AI105" s="26">
        <v>0.21567</v>
      </c>
      <c r="AJ105" s="26">
        <v>0.207674</v>
      </c>
      <c r="AK105" s="26">
        <v>0.202984</v>
      </c>
      <c r="AL105" s="26">
        <v>0.19589300000000001</v>
      </c>
      <c r="AM105" s="27">
        <v>-2.8409E-2</v>
      </c>
    </row>
    <row r="106" spans="1:39" ht="15" customHeight="1" x14ac:dyDescent="0.35">
      <c r="A106" s="21" t="s">
        <v>163</v>
      </c>
      <c r="B106" s="25" t="s">
        <v>164</v>
      </c>
      <c r="C106" s="26">
        <v>0.79500700000000002</v>
      </c>
      <c r="D106" s="26">
        <v>0.76929499999999995</v>
      </c>
      <c r="E106" s="26">
        <v>0.75096600000000002</v>
      </c>
      <c r="F106" s="26">
        <v>0.73797599999999997</v>
      </c>
      <c r="G106" s="26">
        <v>0.75503100000000001</v>
      </c>
      <c r="H106" s="26">
        <v>0.76481699999999997</v>
      </c>
      <c r="I106" s="26">
        <v>0.781053</v>
      </c>
      <c r="J106" s="26">
        <v>0.79363799999999995</v>
      </c>
      <c r="K106" s="26">
        <v>0.80191800000000002</v>
      </c>
      <c r="L106" s="26">
        <v>0.80061899999999997</v>
      </c>
      <c r="M106" s="26">
        <v>0.79566000000000003</v>
      </c>
      <c r="N106" s="26">
        <v>0.78897799999999996</v>
      </c>
      <c r="O106" s="26">
        <v>0.78365600000000002</v>
      </c>
      <c r="P106" s="26">
        <v>0.773177</v>
      </c>
      <c r="Q106" s="26">
        <v>0.761768</v>
      </c>
      <c r="R106" s="26">
        <v>0.75124199999999997</v>
      </c>
      <c r="S106" s="26">
        <v>0.73921099999999995</v>
      </c>
      <c r="T106" s="26">
        <v>0.73080000000000001</v>
      </c>
      <c r="U106" s="26">
        <v>0.72657499999999997</v>
      </c>
      <c r="V106" s="26">
        <v>0.72267599999999999</v>
      </c>
      <c r="W106" s="26">
        <v>0.71793300000000004</v>
      </c>
      <c r="X106" s="26">
        <v>0.71460599999999996</v>
      </c>
      <c r="Y106" s="26">
        <v>0.71276700000000004</v>
      </c>
      <c r="Z106" s="26">
        <v>0.71171799999999996</v>
      </c>
      <c r="AA106" s="26">
        <v>0.70932200000000001</v>
      </c>
      <c r="AB106" s="26">
        <v>0.70842000000000005</v>
      </c>
      <c r="AC106" s="26">
        <v>0.70708499999999996</v>
      </c>
      <c r="AD106" s="26">
        <v>0.70621599999999995</v>
      </c>
      <c r="AE106" s="26">
        <v>0.70628999999999997</v>
      </c>
      <c r="AF106" s="26">
        <v>0.70708800000000005</v>
      </c>
      <c r="AG106" s="26">
        <v>0.70730599999999999</v>
      </c>
      <c r="AH106" s="26">
        <v>0.70782199999999995</v>
      </c>
      <c r="AI106" s="26">
        <v>0.70719399999999999</v>
      </c>
      <c r="AJ106" s="26">
        <v>0.70674899999999996</v>
      </c>
      <c r="AK106" s="26">
        <v>0.70751500000000001</v>
      </c>
      <c r="AL106" s="26">
        <v>0.70775399999999999</v>
      </c>
      <c r="AM106" s="27">
        <v>-2.4489999999999998E-3</v>
      </c>
    </row>
    <row r="107" spans="1:39" ht="15" customHeight="1" x14ac:dyDescent="0.35">
      <c r="A107" s="21" t="s">
        <v>165</v>
      </c>
      <c r="B107" s="25" t="s">
        <v>106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v>0</v>
      </c>
      <c r="AL107" s="26">
        <v>0</v>
      </c>
      <c r="AM107" s="27" t="s">
        <v>94</v>
      </c>
    </row>
    <row r="108" spans="1:39" ht="15" customHeight="1" x14ac:dyDescent="0.35">
      <c r="A108" s="21" t="s">
        <v>166</v>
      </c>
      <c r="B108" s="25" t="s">
        <v>108</v>
      </c>
      <c r="C108" s="26">
        <v>-1.78E-2</v>
      </c>
      <c r="D108" s="26">
        <v>-1.6000000000000001E-3</v>
      </c>
      <c r="E108" s="26">
        <v>3.8999999999999998E-3</v>
      </c>
      <c r="F108" s="26">
        <v>1.689E-3</v>
      </c>
      <c r="G108" s="26">
        <v>2.8540000000000002E-3</v>
      </c>
      <c r="H108" s="26">
        <v>3.0309999999999998E-3</v>
      </c>
      <c r="I108" s="26">
        <v>3.8679999999999999E-3</v>
      </c>
      <c r="J108" s="26">
        <v>3.173E-3</v>
      </c>
      <c r="K108" s="26">
        <v>3.9129999999999998E-3</v>
      </c>
      <c r="L108" s="26">
        <v>3.9399999999999999E-3</v>
      </c>
      <c r="M108" s="26">
        <v>4.0549999999999996E-3</v>
      </c>
      <c r="N108" s="26">
        <v>3.9969999999999997E-3</v>
      </c>
      <c r="O108" s="26">
        <v>4.2449999999999996E-3</v>
      </c>
      <c r="P108" s="26">
        <v>4.3689999999999996E-3</v>
      </c>
      <c r="Q108" s="26">
        <v>4.581E-3</v>
      </c>
      <c r="R108" s="26">
        <v>4.8380000000000003E-3</v>
      </c>
      <c r="S108" s="26">
        <v>5.1219999999999998E-3</v>
      </c>
      <c r="T108" s="26">
        <v>5.4250000000000001E-3</v>
      </c>
      <c r="U108" s="26">
        <v>5.9940000000000002E-3</v>
      </c>
      <c r="V108" s="26">
        <v>6.43E-3</v>
      </c>
      <c r="W108" s="26">
        <v>6.8430000000000001E-3</v>
      </c>
      <c r="X108" s="26">
        <v>7.1609999999999998E-3</v>
      </c>
      <c r="Y108" s="26">
        <v>7.8209999999999998E-3</v>
      </c>
      <c r="Z108" s="26">
        <v>8.5030000000000001E-3</v>
      </c>
      <c r="AA108" s="26">
        <v>8.9420000000000003E-3</v>
      </c>
      <c r="AB108" s="26">
        <v>9.5969999999999996E-3</v>
      </c>
      <c r="AC108" s="26">
        <v>1.0135999999999999E-2</v>
      </c>
      <c r="AD108" s="26">
        <v>1.0182E-2</v>
      </c>
      <c r="AE108" s="26">
        <v>1.0449999999999999E-2</v>
      </c>
      <c r="AF108" s="26">
        <v>1.0673999999999999E-2</v>
      </c>
      <c r="AG108" s="26">
        <v>1.0943E-2</v>
      </c>
      <c r="AH108" s="26">
        <v>1.1343000000000001E-2</v>
      </c>
      <c r="AI108" s="26">
        <v>1.1511E-2</v>
      </c>
      <c r="AJ108" s="26">
        <v>1.1967E-2</v>
      </c>
      <c r="AK108" s="26">
        <v>1.2337000000000001E-2</v>
      </c>
      <c r="AL108" s="26">
        <v>1.2647E-2</v>
      </c>
      <c r="AM108" s="27" t="s">
        <v>94</v>
      </c>
    </row>
    <row r="109" spans="1:39" ht="15" customHeight="1" x14ac:dyDescent="0.35">
      <c r="A109" s="21" t="s">
        <v>167</v>
      </c>
      <c r="B109" s="25" t="s">
        <v>110</v>
      </c>
      <c r="C109" s="26">
        <v>1.3388070000000001</v>
      </c>
      <c r="D109" s="26">
        <v>1.289595</v>
      </c>
      <c r="E109" s="26">
        <v>1.2780659999999999</v>
      </c>
      <c r="F109" s="26">
        <v>1.2293799999999999</v>
      </c>
      <c r="G109" s="26">
        <v>1.2310129999999999</v>
      </c>
      <c r="H109" s="26">
        <v>1.2403660000000001</v>
      </c>
      <c r="I109" s="26">
        <v>1.2640210000000001</v>
      </c>
      <c r="J109" s="26">
        <v>1.268141</v>
      </c>
      <c r="K109" s="26">
        <v>1.2650840000000001</v>
      </c>
      <c r="L109" s="26">
        <v>1.2475639999999999</v>
      </c>
      <c r="M109" s="26">
        <v>1.229757</v>
      </c>
      <c r="N109" s="26">
        <v>1.217814</v>
      </c>
      <c r="O109" s="26">
        <v>1.202834</v>
      </c>
      <c r="P109" s="26">
        <v>1.1860999999999999</v>
      </c>
      <c r="Q109" s="26">
        <v>1.1656340000000001</v>
      </c>
      <c r="R109" s="26">
        <v>1.14978</v>
      </c>
      <c r="S109" s="26">
        <v>1.1224559999999999</v>
      </c>
      <c r="T109" s="26">
        <v>1.10005</v>
      </c>
      <c r="U109" s="26">
        <v>1.089124</v>
      </c>
      <c r="V109" s="26">
        <v>1.0745439999999999</v>
      </c>
      <c r="W109" s="26">
        <v>1.0557430000000001</v>
      </c>
      <c r="X109" s="26">
        <v>1.0432440000000001</v>
      </c>
      <c r="Y109" s="26">
        <v>1.0312749999999999</v>
      </c>
      <c r="Z109" s="26">
        <v>1.022238</v>
      </c>
      <c r="AA109" s="26">
        <v>1.006459</v>
      </c>
      <c r="AB109" s="26">
        <v>0.99475199999999997</v>
      </c>
      <c r="AC109" s="26">
        <v>0.97967400000000004</v>
      </c>
      <c r="AD109" s="26">
        <v>0.96948100000000004</v>
      </c>
      <c r="AE109" s="26">
        <v>0.96031</v>
      </c>
      <c r="AF109" s="26">
        <v>0.95510200000000001</v>
      </c>
      <c r="AG109" s="26">
        <v>0.94832099999999997</v>
      </c>
      <c r="AH109" s="26">
        <v>0.94235999999999998</v>
      </c>
      <c r="AI109" s="26">
        <v>0.93437599999999998</v>
      </c>
      <c r="AJ109" s="26">
        <v>0.92639000000000005</v>
      </c>
      <c r="AK109" s="26">
        <v>0.92283599999999999</v>
      </c>
      <c r="AL109" s="26">
        <v>0.91629400000000005</v>
      </c>
      <c r="AM109" s="27">
        <v>-1.0000999999999999E-2</v>
      </c>
    </row>
    <row r="110" spans="1:39" ht="15" customHeight="1" x14ac:dyDescent="0.35">
      <c r="A110" s="21" t="s">
        <v>168</v>
      </c>
      <c r="B110" s="25" t="s">
        <v>112</v>
      </c>
      <c r="C110" s="26">
        <v>0.84770599999999996</v>
      </c>
      <c r="D110" s="26">
        <v>0.89812800000000004</v>
      </c>
      <c r="E110" s="26">
        <v>0.89724099999999996</v>
      </c>
      <c r="F110" s="26">
        <v>0.87282099999999996</v>
      </c>
      <c r="G110" s="26">
        <v>0.87095299999999998</v>
      </c>
      <c r="H110" s="26">
        <v>0.86611199999999999</v>
      </c>
      <c r="I110" s="26">
        <v>0.86182999999999998</v>
      </c>
      <c r="J110" s="26">
        <v>0.86224000000000001</v>
      </c>
      <c r="K110" s="26">
        <v>0.86230700000000005</v>
      </c>
      <c r="L110" s="26">
        <v>0.86153800000000003</v>
      </c>
      <c r="M110" s="26">
        <v>0.86226499999999995</v>
      </c>
      <c r="N110" s="26">
        <v>0.85340400000000005</v>
      </c>
      <c r="O110" s="26">
        <v>0.851329</v>
      </c>
      <c r="P110" s="26">
        <v>0.85101899999999997</v>
      </c>
      <c r="Q110" s="26">
        <v>0.84963500000000003</v>
      </c>
      <c r="R110" s="26">
        <v>0.85008799999999995</v>
      </c>
      <c r="S110" s="26">
        <v>0.83955199999999996</v>
      </c>
      <c r="T110" s="26">
        <v>0.83661600000000003</v>
      </c>
      <c r="U110" s="26">
        <v>0.836565</v>
      </c>
      <c r="V110" s="26">
        <v>0.836565</v>
      </c>
      <c r="W110" s="26">
        <v>0.836565</v>
      </c>
      <c r="X110" s="26">
        <v>0.83656600000000003</v>
      </c>
      <c r="Y110" s="26">
        <v>0.83756200000000003</v>
      </c>
      <c r="Z110" s="26">
        <v>0.839557</v>
      </c>
      <c r="AA110" s="26">
        <v>0.84146500000000002</v>
      </c>
      <c r="AB110" s="26">
        <v>0.84198700000000004</v>
      </c>
      <c r="AC110" s="26">
        <v>0.83784999999999998</v>
      </c>
      <c r="AD110" s="26">
        <v>0.83785699999999996</v>
      </c>
      <c r="AE110" s="26">
        <v>0.835229</v>
      </c>
      <c r="AF110" s="26">
        <v>0.835229</v>
      </c>
      <c r="AG110" s="26">
        <v>0.83401700000000001</v>
      </c>
      <c r="AH110" s="26">
        <v>0.83393600000000001</v>
      </c>
      <c r="AI110" s="26">
        <v>0.83549499999999999</v>
      </c>
      <c r="AJ110" s="26">
        <v>0.83491099999999996</v>
      </c>
      <c r="AK110" s="26">
        <v>0.82204999999999995</v>
      </c>
      <c r="AL110" s="26">
        <v>0.79797899999999999</v>
      </c>
      <c r="AM110" s="27">
        <v>-3.4710000000000001E-3</v>
      </c>
    </row>
    <row r="111" spans="1:39" ht="15" customHeight="1" x14ac:dyDescent="0.35">
      <c r="A111" s="21" t="s">
        <v>169</v>
      </c>
      <c r="B111" s="25" t="s">
        <v>170</v>
      </c>
      <c r="C111" s="26">
        <v>2.0575809999999999</v>
      </c>
      <c r="D111" s="26">
        <v>1.9546870000000001</v>
      </c>
      <c r="E111" s="26">
        <v>1.9453720000000001</v>
      </c>
      <c r="F111" s="26">
        <v>1.9905409999999999</v>
      </c>
      <c r="G111" s="26">
        <v>2.0156909999999999</v>
      </c>
      <c r="H111" s="26">
        <v>2.033337</v>
      </c>
      <c r="I111" s="26">
        <v>2.0609649999999999</v>
      </c>
      <c r="J111" s="26">
        <v>2.090652</v>
      </c>
      <c r="K111" s="26">
        <v>2.1193399999999998</v>
      </c>
      <c r="L111" s="26">
        <v>2.1310609999999999</v>
      </c>
      <c r="M111" s="26">
        <v>2.1281119999999998</v>
      </c>
      <c r="N111" s="26">
        <v>2.1207579999999999</v>
      </c>
      <c r="O111" s="26">
        <v>2.1264189999999998</v>
      </c>
      <c r="P111" s="26">
        <v>2.126706</v>
      </c>
      <c r="Q111" s="26">
        <v>2.1242510000000001</v>
      </c>
      <c r="R111" s="26">
        <v>2.1170909999999998</v>
      </c>
      <c r="S111" s="26">
        <v>2.1121850000000002</v>
      </c>
      <c r="T111" s="26">
        <v>2.107599</v>
      </c>
      <c r="U111" s="26">
        <v>2.1087899999999999</v>
      </c>
      <c r="V111" s="26">
        <v>2.1126870000000002</v>
      </c>
      <c r="W111" s="26">
        <v>2.1170390000000001</v>
      </c>
      <c r="X111" s="26">
        <v>2.1223339999999999</v>
      </c>
      <c r="Y111" s="26">
        <v>2.1336390000000001</v>
      </c>
      <c r="Z111" s="26">
        <v>2.1466069999999999</v>
      </c>
      <c r="AA111" s="26">
        <v>2.155132</v>
      </c>
      <c r="AB111" s="26">
        <v>2.165324</v>
      </c>
      <c r="AC111" s="26">
        <v>2.178877</v>
      </c>
      <c r="AD111" s="26">
        <v>2.1926830000000002</v>
      </c>
      <c r="AE111" s="26">
        <v>2.208272</v>
      </c>
      <c r="AF111" s="26">
        <v>2.2220610000000001</v>
      </c>
      <c r="AG111" s="26">
        <v>2.2350340000000002</v>
      </c>
      <c r="AH111" s="26">
        <v>2.2471809999999999</v>
      </c>
      <c r="AI111" s="26">
        <v>2.2530649999999999</v>
      </c>
      <c r="AJ111" s="26">
        <v>2.2586020000000002</v>
      </c>
      <c r="AK111" s="26">
        <v>2.265701</v>
      </c>
      <c r="AL111" s="26">
        <v>2.2723680000000002</v>
      </c>
      <c r="AM111" s="27">
        <v>4.4390000000000002E-3</v>
      </c>
    </row>
    <row r="112" spans="1:39" ht="15" customHeight="1" x14ac:dyDescent="0.35">
      <c r="A112" s="21" t="s">
        <v>171</v>
      </c>
      <c r="B112" s="25" t="s">
        <v>137</v>
      </c>
      <c r="C112" s="26">
        <v>2.8499999999999999E-4</v>
      </c>
      <c r="D112" s="26">
        <v>5.71E-4</v>
      </c>
      <c r="E112" s="26">
        <v>8.9099999999999997E-4</v>
      </c>
      <c r="F112" s="26">
        <v>1.9480000000000001E-3</v>
      </c>
      <c r="G112" s="26">
        <v>3.7429999999999998E-3</v>
      </c>
      <c r="H112" s="26">
        <v>6.2849999999999998E-3</v>
      </c>
      <c r="I112" s="26">
        <v>9.4990000000000005E-3</v>
      </c>
      <c r="J112" s="26">
        <v>1.3063999999999999E-2</v>
      </c>
      <c r="K112" s="26">
        <v>1.7087999999999999E-2</v>
      </c>
      <c r="L112" s="26">
        <v>2.1323999999999999E-2</v>
      </c>
      <c r="M112" s="26">
        <v>2.5732999999999999E-2</v>
      </c>
      <c r="N112" s="26">
        <v>2.9755E-2</v>
      </c>
      <c r="O112" s="26">
        <v>3.3516999999999998E-2</v>
      </c>
      <c r="P112" s="26">
        <v>3.6849E-2</v>
      </c>
      <c r="Q112" s="26">
        <v>3.9913999999999998E-2</v>
      </c>
      <c r="R112" s="26">
        <v>4.2892E-2</v>
      </c>
      <c r="S112" s="26">
        <v>4.5645999999999999E-2</v>
      </c>
      <c r="T112" s="26">
        <v>4.8117E-2</v>
      </c>
      <c r="U112" s="26">
        <v>5.0441E-2</v>
      </c>
      <c r="V112" s="26">
        <v>5.2671000000000003E-2</v>
      </c>
      <c r="W112" s="26">
        <v>5.4760000000000003E-2</v>
      </c>
      <c r="X112" s="26">
        <v>5.6689999999999997E-2</v>
      </c>
      <c r="Y112" s="26">
        <v>5.8465999999999997E-2</v>
      </c>
      <c r="Z112" s="26">
        <v>6.0151000000000003E-2</v>
      </c>
      <c r="AA112" s="26">
        <v>6.1751E-2</v>
      </c>
      <c r="AB112" s="26">
        <v>6.3353000000000007E-2</v>
      </c>
      <c r="AC112" s="26">
        <v>6.4861000000000002E-2</v>
      </c>
      <c r="AD112" s="26">
        <v>6.6355999999999998E-2</v>
      </c>
      <c r="AE112" s="26">
        <v>6.7823999999999995E-2</v>
      </c>
      <c r="AF112" s="26">
        <v>6.9276000000000004E-2</v>
      </c>
      <c r="AG112" s="26">
        <v>7.0627999999999996E-2</v>
      </c>
      <c r="AH112" s="26">
        <v>7.1979000000000001E-2</v>
      </c>
      <c r="AI112" s="26">
        <v>7.3391999999999999E-2</v>
      </c>
      <c r="AJ112" s="26">
        <v>7.4875999999999998E-2</v>
      </c>
      <c r="AK112" s="26">
        <v>7.6430999999999999E-2</v>
      </c>
      <c r="AL112" s="26">
        <v>7.8097E-2</v>
      </c>
      <c r="AM112" s="27">
        <v>0.15565100000000001</v>
      </c>
    </row>
    <row r="113" spans="1:39" ht="15" customHeight="1" x14ac:dyDescent="0.35">
      <c r="A113" s="21" t="s">
        <v>172</v>
      </c>
      <c r="B113" s="25" t="s">
        <v>55</v>
      </c>
      <c r="C113" s="26">
        <v>12.713305</v>
      </c>
      <c r="D113" s="26">
        <v>12.715928</v>
      </c>
      <c r="E113" s="26">
        <v>12.690536</v>
      </c>
      <c r="F113" s="26">
        <v>12.878242999999999</v>
      </c>
      <c r="G113" s="26">
        <v>12.980615999999999</v>
      </c>
      <c r="H113" s="26">
        <v>12.984665</v>
      </c>
      <c r="I113" s="26">
        <v>13.041596</v>
      </c>
      <c r="J113" s="26">
        <v>13.091595999999999</v>
      </c>
      <c r="K113" s="26">
        <v>13.161947</v>
      </c>
      <c r="L113" s="26">
        <v>13.236629000000001</v>
      </c>
      <c r="M113" s="26">
        <v>13.279895</v>
      </c>
      <c r="N113" s="26">
        <v>13.308218999999999</v>
      </c>
      <c r="O113" s="26">
        <v>13.349746</v>
      </c>
      <c r="P113" s="26">
        <v>13.387797000000001</v>
      </c>
      <c r="Q113" s="26">
        <v>13.438978000000001</v>
      </c>
      <c r="R113" s="26">
        <v>13.467805</v>
      </c>
      <c r="S113" s="26">
        <v>13.506271999999999</v>
      </c>
      <c r="T113" s="26">
        <v>13.559165</v>
      </c>
      <c r="U113" s="26">
        <v>13.635009</v>
      </c>
      <c r="V113" s="26">
        <v>13.731284</v>
      </c>
      <c r="W113" s="26">
        <v>13.824354</v>
      </c>
      <c r="X113" s="26">
        <v>13.917248000000001</v>
      </c>
      <c r="Y113" s="26">
        <v>14.017941</v>
      </c>
      <c r="Z113" s="26">
        <v>14.129433000000001</v>
      </c>
      <c r="AA113" s="26">
        <v>14.237735000000001</v>
      </c>
      <c r="AB113" s="26">
        <v>14.336012</v>
      </c>
      <c r="AC113" s="26">
        <v>14.431499000000001</v>
      </c>
      <c r="AD113" s="26">
        <v>14.528058</v>
      </c>
      <c r="AE113" s="26">
        <v>14.629913999999999</v>
      </c>
      <c r="AF113" s="26">
        <v>14.731837000000001</v>
      </c>
      <c r="AG113" s="26">
        <v>14.833641</v>
      </c>
      <c r="AH113" s="26">
        <v>14.938418</v>
      </c>
      <c r="AI113" s="26">
        <v>15.037286999999999</v>
      </c>
      <c r="AJ113" s="26">
        <v>15.136737999999999</v>
      </c>
      <c r="AK113" s="26">
        <v>15.241572</v>
      </c>
      <c r="AL113" s="26">
        <v>15.351967999999999</v>
      </c>
      <c r="AM113" s="27">
        <v>5.5560000000000002E-3</v>
      </c>
    </row>
    <row r="114" spans="1:39" ht="15" customHeight="1" x14ac:dyDescent="0.35">
      <c r="A114" s="21" t="s">
        <v>173</v>
      </c>
      <c r="B114" s="24" t="s">
        <v>57</v>
      </c>
      <c r="C114" s="28">
        <v>71.461258000000001</v>
      </c>
      <c r="D114" s="28">
        <v>71.660483999999997</v>
      </c>
      <c r="E114" s="28">
        <v>72.434898000000004</v>
      </c>
      <c r="F114" s="28">
        <v>73.578033000000005</v>
      </c>
      <c r="G114" s="28">
        <v>74.188125999999997</v>
      </c>
      <c r="H114" s="28">
        <v>74.237166999999999</v>
      </c>
      <c r="I114" s="28">
        <v>74.462585000000004</v>
      </c>
      <c r="J114" s="28">
        <v>74.706344999999999</v>
      </c>
      <c r="K114" s="28">
        <v>74.867064999999997</v>
      </c>
      <c r="L114" s="28">
        <v>74.841826999999995</v>
      </c>
      <c r="M114" s="28">
        <v>74.633979999999994</v>
      </c>
      <c r="N114" s="28">
        <v>74.425583000000003</v>
      </c>
      <c r="O114" s="28">
        <v>74.057525999999996</v>
      </c>
      <c r="P114" s="28">
        <v>73.862494999999996</v>
      </c>
      <c r="Q114" s="28">
        <v>73.746216000000004</v>
      </c>
      <c r="R114" s="28">
        <v>73.670394999999999</v>
      </c>
      <c r="S114" s="28">
        <v>73.558479000000005</v>
      </c>
      <c r="T114" s="28">
        <v>73.551544000000007</v>
      </c>
      <c r="U114" s="28">
        <v>73.649619999999999</v>
      </c>
      <c r="V114" s="28">
        <v>73.899483000000004</v>
      </c>
      <c r="W114" s="28">
        <v>74.149673000000007</v>
      </c>
      <c r="X114" s="28">
        <v>74.436790000000002</v>
      </c>
      <c r="Y114" s="28">
        <v>74.755454999999998</v>
      </c>
      <c r="Z114" s="28">
        <v>75.124343999999994</v>
      </c>
      <c r="AA114" s="28">
        <v>75.557357999999994</v>
      </c>
      <c r="AB114" s="28">
        <v>75.919394999999994</v>
      </c>
      <c r="AC114" s="28">
        <v>76.256241000000003</v>
      </c>
      <c r="AD114" s="28">
        <v>76.637253000000001</v>
      </c>
      <c r="AE114" s="28">
        <v>77.063018999999997</v>
      </c>
      <c r="AF114" s="28">
        <v>77.538368000000006</v>
      </c>
      <c r="AG114" s="28">
        <v>78.012039000000001</v>
      </c>
      <c r="AH114" s="28">
        <v>78.500884999999997</v>
      </c>
      <c r="AI114" s="28">
        <v>78.990913000000006</v>
      </c>
      <c r="AJ114" s="28">
        <v>79.457237000000006</v>
      </c>
      <c r="AK114" s="28">
        <v>80.005898000000002</v>
      </c>
      <c r="AL114" s="28">
        <v>80.601746000000006</v>
      </c>
      <c r="AM114" s="29">
        <v>3.4640000000000001E-3</v>
      </c>
    </row>
    <row r="115" spans="1:39" ht="15" customHeight="1" x14ac:dyDescent="0.35">
      <c r="A115" s="21" t="s">
        <v>174</v>
      </c>
      <c r="B115" s="25" t="s">
        <v>59</v>
      </c>
      <c r="C115" s="26">
        <v>25.471817000000001</v>
      </c>
      <c r="D115" s="26">
        <v>24.811287</v>
      </c>
      <c r="E115" s="26">
        <v>24.874614999999999</v>
      </c>
      <c r="F115" s="26">
        <v>24.994724000000001</v>
      </c>
      <c r="G115" s="26">
        <v>25.283864999999999</v>
      </c>
      <c r="H115" s="26">
        <v>25.424724999999999</v>
      </c>
      <c r="I115" s="26">
        <v>25.510342000000001</v>
      </c>
      <c r="J115" s="26">
        <v>25.574225999999999</v>
      </c>
      <c r="K115" s="26">
        <v>25.699579</v>
      </c>
      <c r="L115" s="26">
        <v>25.715149</v>
      </c>
      <c r="M115" s="26">
        <v>25.607948</v>
      </c>
      <c r="N115" s="26">
        <v>25.403782</v>
      </c>
      <c r="O115" s="26">
        <v>25.299965</v>
      </c>
      <c r="P115" s="26">
        <v>25.177493999999999</v>
      </c>
      <c r="Q115" s="26">
        <v>25.126882999999999</v>
      </c>
      <c r="R115" s="26">
        <v>25.063316</v>
      </c>
      <c r="S115" s="26">
        <v>25.050003</v>
      </c>
      <c r="T115" s="26">
        <v>25.017859999999999</v>
      </c>
      <c r="U115" s="26">
        <v>25.116657</v>
      </c>
      <c r="V115" s="26">
        <v>25.110030999999999</v>
      </c>
      <c r="W115" s="26">
        <v>25.058306000000002</v>
      </c>
      <c r="X115" s="26">
        <v>25.173819999999999</v>
      </c>
      <c r="Y115" s="26">
        <v>25.159714000000001</v>
      </c>
      <c r="Z115" s="26">
        <v>25.246174</v>
      </c>
      <c r="AA115" s="26">
        <v>25.331931999999998</v>
      </c>
      <c r="AB115" s="26">
        <v>25.461397000000002</v>
      </c>
      <c r="AC115" s="26">
        <v>25.539459000000001</v>
      </c>
      <c r="AD115" s="26">
        <v>25.630199000000001</v>
      </c>
      <c r="AE115" s="26">
        <v>25.760280999999999</v>
      </c>
      <c r="AF115" s="26">
        <v>25.831707000000002</v>
      </c>
      <c r="AG115" s="26">
        <v>25.830031999999999</v>
      </c>
      <c r="AH115" s="26">
        <v>25.880890000000001</v>
      </c>
      <c r="AI115" s="26">
        <v>25.908650999999999</v>
      </c>
      <c r="AJ115" s="26">
        <v>25.987694000000001</v>
      </c>
      <c r="AK115" s="26">
        <v>26.109767999999999</v>
      </c>
      <c r="AL115" s="26">
        <v>26.096073000000001</v>
      </c>
      <c r="AM115" s="27">
        <v>1.4859999999999999E-3</v>
      </c>
    </row>
    <row r="116" spans="1:39" ht="15" customHeight="1" x14ac:dyDescent="0.35">
      <c r="A116" s="21" t="s">
        <v>175</v>
      </c>
      <c r="B116" s="24" t="s">
        <v>61</v>
      </c>
      <c r="C116" s="28">
        <v>96.933075000000002</v>
      </c>
      <c r="D116" s="28">
        <v>96.471771000000004</v>
      </c>
      <c r="E116" s="28">
        <v>97.309509000000006</v>
      </c>
      <c r="F116" s="28">
        <v>98.572754000000003</v>
      </c>
      <c r="G116" s="28">
        <v>99.471992</v>
      </c>
      <c r="H116" s="28">
        <v>99.661895999999999</v>
      </c>
      <c r="I116" s="28">
        <v>99.972931000000003</v>
      </c>
      <c r="J116" s="28">
        <v>100.28057099999999</v>
      </c>
      <c r="K116" s="28">
        <v>100.566643</v>
      </c>
      <c r="L116" s="28">
        <v>100.55697600000001</v>
      </c>
      <c r="M116" s="28">
        <v>100.241928</v>
      </c>
      <c r="N116" s="28">
        <v>99.829361000000006</v>
      </c>
      <c r="O116" s="28">
        <v>99.357490999999996</v>
      </c>
      <c r="P116" s="28">
        <v>99.039992999999996</v>
      </c>
      <c r="Q116" s="28">
        <v>98.873099999999994</v>
      </c>
      <c r="R116" s="28">
        <v>98.733711</v>
      </c>
      <c r="S116" s="28">
        <v>98.608481999999995</v>
      </c>
      <c r="T116" s="28">
        <v>98.569405000000003</v>
      </c>
      <c r="U116" s="28">
        <v>98.766281000000006</v>
      </c>
      <c r="V116" s="28">
        <v>99.009513999999996</v>
      </c>
      <c r="W116" s="28">
        <v>99.207977</v>
      </c>
      <c r="X116" s="28">
        <v>99.610611000000006</v>
      </c>
      <c r="Y116" s="28">
        <v>99.915169000000006</v>
      </c>
      <c r="Z116" s="28">
        <v>100.370514</v>
      </c>
      <c r="AA116" s="28">
        <v>100.88929</v>
      </c>
      <c r="AB116" s="28">
        <v>101.380791</v>
      </c>
      <c r="AC116" s="28">
        <v>101.7957</v>
      </c>
      <c r="AD116" s="28">
        <v>102.267456</v>
      </c>
      <c r="AE116" s="28">
        <v>102.823303</v>
      </c>
      <c r="AF116" s="28">
        <v>103.370071</v>
      </c>
      <c r="AG116" s="28">
        <v>103.842072</v>
      </c>
      <c r="AH116" s="28">
        <v>104.381775</v>
      </c>
      <c r="AI116" s="28">
        <v>104.899567</v>
      </c>
      <c r="AJ116" s="28">
        <v>105.444931</v>
      </c>
      <c r="AK116" s="28">
        <v>106.115662</v>
      </c>
      <c r="AL116" s="28">
        <v>106.69781500000001</v>
      </c>
      <c r="AM116" s="29">
        <v>2.9680000000000002E-3</v>
      </c>
    </row>
    <row r="119" spans="1:39" ht="15" customHeight="1" x14ac:dyDescent="0.35">
      <c r="B119" s="24" t="s">
        <v>176</v>
      </c>
    </row>
    <row r="120" spans="1:39" ht="15" customHeight="1" x14ac:dyDescent="0.35">
      <c r="A120" s="21" t="s">
        <v>177</v>
      </c>
      <c r="B120" s="25" t="s">
        <v>47</v>
      </c>
      <c r="C120" s="26">
        <v>7.0449999999999999E-2</v>
      </c>
      <c r="D120" s="26">
        <v>9.4231999999999996E-2</v>
      </c>
      <c r="E120" s="26">
        <v>9.2895000000000005E-2</v>
      </c>
      <c r="F120" s="26">
        <v>9.2953999999999995E-2</v>
      </c>
      <c r="G120" s="26">
        <v>9.5888000000000001E-2</v>
      </c>
      <c r="H120" s="26">
        <v>9.7054000000000001E-2</v>
      </c>
      <c r="I120" s="26">
        <v>9.5274999999999999E-2</v>
      </c>
      <c r="J120" s="26">
        <v>9.3078999999999995E-2</v>
      </c>
      <c r="K120" s="26">
        <v>9.1821E-2</v>
      </c>
      <c r="L120" s="26">
        <v>9.0079999999999993E-2</v>
      </c>
      <c r="M120" s="26">
        <v>8.7705000000000005E-2</v>
      </c>
      <c r="N120" s="26">
        <v>8.1240000000000007E-2</v>
      </c>
      <c r="O120" s="26">
        <v>7.5983999999999996E-2</v>
      </c>
      <c r="P120" s="26">
        <v>7.1017999999999998E-2</v>
      </c>
      <c r="Q120" s="26">
        <v>6.8584999999999993E-2</v>
      </c>
      <c r="R120" s="26">
        <v>6.6469E-2</v>
      </c>
      <c r="S120" s="26">
        <v>6.4021999999999996E-2</v>
      </c>
      <c r="T120" s="26">
        <v>6.3416E-2</v>
      </c>
      <c r="U120" s="26">
        <v>6.3013E-2</v>
      </c>
      <c r="V120" s="26">
        <v>6.2300000000000001E-2</v>
      </c>
      <c r="W120" s="26">
        <v>6.1849000000000001E-2</v>
      </c>
      <c r="X120" s="26">
        <v>6.1593000000000002E-2</v>
      </c>
      <c r="Y120" s="26">
        <v>6.0733000000000002E-2</v>
      </c>
      <c r="Z120" s="26">
        <v>5.8423000000000003E-2</v>
      </c>
      <c r="AA120" s="26">
        <v>5.7535000000000003E-2</v>
      </c>
      <c r="AB120" s="26">
        <v>5.7230000000000003E-2</v>
      </c>
      <c r="AC120" s="26">
        <v>5.6274999999999999E-2</v>
      </c>
      <c r="AD120" s="26">
        <v>5.5445000000000001E-2</v>
      </c>
      <c r="AE120" s="26">
        <v>5.4869000000000001E-2</v>
      </c>
      <c r="AF120" s="26">
        <v>5.4178999999999998E-2</v>
      </c>
      <c r="AG120" s="26">
        <v>5.3258E-2</v>
      </c>
      <c r="AH120" s="26">
        <v>5.3385000000000002E-2</v>
      </c>
      <c r="AI120" s="26">
        <v>5.3279E-2</v>
      </c>
      <c r="AJ120" s="26">
        <v>5.3115999999999997E-2</v>
      </c>
      <c r="AK120" s="26">
        <v>5.3094000000000002E-2</v>
      </c>
      <c r="AL120" s="26">
        <v>5.2600000000000001E-2</v>
      </c>
      <c r="AM120" s="27">
        <v>-1.7002E-2</v>
      </c>
    </row>
    <row r="121" spans="1:39" ht="15" customHeight="1" x14ac:dyDescent="0.35">
      <c r="A121" s="21" t="s">
        <v>178</v>
      </c>
      <c r="B121" s="25" t="s">
        <v>69</v>
      </c>
      <c r="C121" s="26">
        <v>0.21646000000000001</v>
      </c>
      <c r="D121" s="26">
        <v>0.12586700000000001</v>
      </c>
      <c r="E121" s="26">
        <v>9.8353999999999997E-2</v>
      </c>
      <c r="F121" s="26">
        <v>9.7019999999999995E-2</v>
      </c>
      <c r="G121" s="26">
        <v>5.7715000000000002E-2</v>
      </c>
      <c r="H121" s="26">
        <v>5.5294999999999997E-2</v>
      </c>
      <c r="I121" s="26">
        <v>5.4566000000000003E-2</v>
      </c>
      <c r="J121" s="26">
        <v>5.2977000000000003E-2</v>
      </c>
      <c r="K121" s="26">
        <v>5.1339999999999997E-2</v>
      </c>
      <c r="L121" s="26">
        <v>5.0382999999999997E-2</v>
      </c>
      <c r="M121" s="26">
        <v>4.6329000000000002E-2</v>
      </c>
      <c r="N121" s="26">
        <v>4.2923000000000003E-2</v>
      </c>
      <c r="O121" s="26">
        <v>4.2056000000000003E-2</v>
      </c>
      <c r="P121" s="26">
        <v>4.1184999999999999E-2</v>
      </c>
      <c r="Q121" s="26">
        <v>4.0379999999999999E-2</v>
      </c>
      <c r="R121" s="26">
        <v>3.9419999999999997E-2</v>
      </c>
      <c r="S121" s="26">
        <v>3.8751000000000001E-2</v>
      </c>
      <c r="T121" s="26">
        <v>3.8223E-2</v>
      </c>
      <c r="U121" s="26">
        <v>3.7781000000000002E-2</v>
      </c>
      <c r="V121" s="26">
        <v>3.7462000000000002E-2</v>
      </c>
      <c r="W121" s="26">
        <v>3.7096999999999998E-2</v>
      </c>
      <c r="X121" s="26">
        <v>3.6375999999999999E-2</v>
      </c>
      <c r="Y121" s="26">
        <v>3.5278999999999998E-2</v>
      </c>
      <c r="Z121" s="26">
        <v>3.4415000000000001E-2</v>
      </c>
      <c r="AA121" s="26">
        <v>3.3507000000000002E-2</v>
      </c>
      <c r="AB121" s="26">
        <v>3.2561E-2</v>
      </c>
      <c r="AC121" s="26">
        <v>2.9959E-2</v>
      </c>
      <c r="AD121" s="26">
        <v>2.7338000000000001E-2</v>
      </c>
      <c r="AE121" s="26">
        <v>2.4608999999999999E-2</v>
      </c>
      <c r="AF121" s="26">
        <v>2.1932E-2</v>
      </c>
      <c r="AG121" s="26">
        <v>1.907E-2</v>
      </c>
      <c r="AH121" s="26">
        <v>1.9068000000000002E-2</v>
      </c>
      <c r="AI121" s="26">
        <v>1.9112000000000001E-2</v>
      </c>
      <c r="AJ121" s="26">
        <v>1.9316E-2</v>
      </c>
      <c r="AK121" s="26">
        <v>1.9259999999999999E-2</v>
      </c>
      <c r="AL121" s="26">
        <v>1.9286999999999999E-2</v>
      </c>
      <c r="AM121" s="27">
        <v>-5.3676000000000001E-2</v>
      </c>
    </row>
    <row r="122" spans="1:39" ht="15" customHeight="1" x14ac:dyDescent="0.35">
      <c r="A122" s="21" t="s">
        <v>179</v>
      </c>
      <c r="B122" s="25" t="s">
        <v>49</v>
      </c>
      <c r="C122" s="26">
        <v>0.28691</v>
      </c>
      <c r="D122" s="26">
        <v>0.22009899999999999</v>
      </c>
      <c r="E122" s="26">
        <v>0.191249</v>
      </c>
      <c r="F122" s="26">
        <v>0.189975</v>
      </c>
      <c r="G122" s="26">
        <v>0.15360299999999999</v>
      </c>
      <c r="H122" s="26">
        <v>0.15234900000000001</v>
      </c>
      <c r="I122" s="26">
        <v>0.149841</v>
      </c>
      <c r="J122" s="26">
        <v>0.14605599999999999</v>
      </c>
      <c r="K122" s="26">
        <v>0.14316100000000001</v>
      </c>
      <c r="L122" s="26">
        <v>0.140463</v>
      </c>
      <c r="M122" s="26">
        <v>0.13403399999999999</v>
      </c>
      <c r="N122" s="26">
        <v>0.12416199999999999</v>
      </c>
      <c r="O122" s="26">
        <v>0.11804099999999999</v>
      </c>
      <c r="P122" s="26">
        <v>0.112204</v>
      </c>
      <c r="Q122" s="26">
        <v>0.10896500000000001</v>
      </c>
      <c r="R122" s="26">
        <v>0.105889</v>
      </c>
      <c r="S122" s="26">
        <v>0.102773</v>
      </c>
      <c r="T122" s="26">
        <v>0.10163899999999999</v>
      </c>
      <c r="U122" s="26">
        <v>0.10079399999999999</v>
      </c>
      <c r="V122" s="26">
        <v>9.9762000000000003E-2</v>
      </c>
      <c r="W122" s="26">
        <v>9.8946000000000006E-2</v>
      </c>
      <c r="X122" s="26">
        <v>9.7969000000000001E-2</v>
      </c>
      <c r="Y122" s="26">
        <v>9.6012E-2</v>
      </c>
      <c r="Z122" s="26">
        <v>9.2839000000000005E-2</v>
      </c>
      <c r="AA122" s="26">
        <v>9.1041999999999998E-2</v>
      </c>
      <c r="AB122" s="26">
        <v>8.9790999999999996E-2</v>
      </c>
      <c r="AC122" s="26">
        <v>8.6234000000000005E-2</v>
      </c>
      <c r="AD122" s="26">
        <v>8.2782999999999995E-2</v>
      </c>
      <c r="AE122" s="26">
        <v>7.9477999999999993E-2</v>
      </c>
      <c r="AF122" s="26">
        <v>7.6110999999999998E-2</v>
      </c>
      <c r="AG122" s="26">
        <v>7.2328000000000003E-2</v>
      </c>
      <c r="AH122" s="26">
        <v>7.2453000000000004E-2</v>
      </c>
      <c r="AI122" s="26">
        <v>7.2390999999999997E-2</v>
      </c>
      <c r="AJ122" s="26">
        <v>7.2431999999999996E-2</v>
      </c>
      <c r="AK122" s="26">
        <v>7.2354000000000002E-2</v>
      </c>
      <c r="AL122" s="26">
        <v>7.1887000000000006E-2</v>
      </c>
      <c r="AM122" s="27">
        <v>-3.2375000000000001E-2</v>
      </c>
    </row>
    <row r="123" spans="1:39" ht="15" customHeight="1" x14ac:dyDescent="0.35">
      <c r="A123" s="21" t="s">
        <v>180</v>
      </c>
      <c r="B123" s="25" t="s">
        <v>51</v>
      </c>
      <c r="C123" s="26">
        <v>9.9695099999999996</v>
      </c>
      <c r="D123" s="26">
        <v>10.460421999999999</v>
      </c>
      <c r="E123" s="26">
        <v>10.159499</v>
      </c>
      <c r="F123" s="26">
        <v>10.023064</v>
      </c>
      <c r="G123" s="26">
        <v>9.5003630000000001</v>
      </c>
      <c r="H123" s="26">
        <v>8.8120650000000005</v>
      </c>
      <c r="I123" s="26">
        <v>8.5302690000000005</v>
      </c>
      <c r="J123" s="26">
        <v>8.3015340000000002</v>
      </c>
      <c r="K123" s="26">
        <v>8.2663600000000006</v>
      </c>
      <c r="L123" s="26">
        <v>8.5591889999999999</v>
      </c>
      <c r="M123" s="26">
        <v>8.9279879999999991</v>
      </c>
      <c r="N123" s="26">
        <v>9.2545830000000002</v>
      </c>
      <c r="O123" s="26">
        <v>9.499727</v>
      </c>
      <c r="P123" s="26">
        <v>9.7062500000000007</v>
      </c>
      <c r="Q123" s="26">
        <v>9.9201160000000002</v>
      </c>
      <c r="R123" s="26">
        <v>10.026431000000001</v>
      </c>
      <c r="S123" s="26">
        <v>9.9588710000000003</v>
      </c>
      <c r="T123" s="26">
        <v>10.087543</v>
      </c>
      <c r="U123" s="26">
        <v>10.137230000000001</v>
      </c>
      <c r="V123" s="26">
        <v>10.421075</v>
      </c>
      <c r="W123" s="26">
        <v>10.782192</v>
      </c>
      <c r="X123" s="26">
        <v>10.827847</v>
      </c>
      <c r="Y123" s="26">
        <v>11.056991</v>
      </c>
      <c r="Z123" s="26">
        <v>11.255008999999999</v>
      </c>
      <c r="AA123" s="26">
        <v>11.381888999999999</v>
      </c>
      <c r="AB123" s="26">
        <v>11.426849000000001</v>
      </c>
      <c r="AC123" s="26">
        <v>11.584894</v>
      </c>
      <c r="AD123" s="26">
        <v>11.718883999999999</v>
      </c>
      <c r="AE123" s="26">
        <v>11.809583999999999</v>
      </c>
      <c r="AF123" s="26">
        <v>11.977611</v>
      </c>
      <c r="AG123" s="26">
        <v>12.172444</v>
      </c>
      <c r="AH123" s="26">
        <v>12.318175</v>
      </c>
      <c r="AI123" s="26">
        <v>12.485611</v>
      </c>
      <c r="AJ123" s="26">
        <v>12.588123</v>
      </c>
      <c r="AK123" s="26">
        <v>12.627247000000001</v>
      </c>
      <c r="AL123" s="26">
        <v>12.939156000000001</v>
      </c>
      <c r="AM123" s="27">
        <v>6.2740000000000001E-3</v>
      </c>
    </row>
    <row r="124" spans="1:39" ht="15" customHeight="1" x14ac:dyDescent="0.35">
      <c r="A124" s="21" t="s">
        <v>181</v>
      </c>
      <c r="B124" s="25" t="s">
        <v>182</v>
      </c>
      <c r="C124" s="26">
        <v>14.132781</v>
      </c>
      <c r="D124" s="26">
        <v>12.644501</v>
      </c>
      <c r="E124" s="26">
        <v>12.843799000000001</v>
      </c>
      <c r="F124" s="26">
        <v>12.901737000000001</v>
      </c>
      <c r="G124" s="26">
        <v>13.593488000000001</v>
      </c>
      <c r="H124" s="26">
        <v>13.996111000000001</v>
      </c>
      <c r="I124" s="26">
        <v>13.679017</v>
      </c>
      <c r="J124" s="26">
        <v>13.180548</v>
      </c>
      <c r="K124" s="26">
        <v>12.956326000000001</v>
      </c>
      <c r="L124" s="26">
        <v>12.636248999999999</v>
      </c>
      <c r="M124" s="26">
        <v>12.240648</v>
      </c>
      <c r="N124" s="26">
        <v>11.793369</v>
      </c>
      <c r="O124" s="26">
        <v>11.369149</v>
      </c>
      <c r="P124" s="26">
        <v>11.006251000000001</v>
      </c>
      <c r="Q124" s="26">
        <v>10.650992</v>
      </c>
      <c r="R124" s="26">
        <v>10.359667999999999</v>
      </c>
      <c r="S124" s="26">
        <v>10.360113999999999</v>
      </c>
      <c r="T124" s="26">
        <v>10.251331</v>
      </c>
      <c r="U124" s="26">
        <v>10.222231000000001</v>
      </c>
      <c r="V124" s="26">
        <v>10.079382000000001</v>
      </c>
      <c r="W124" s="26">
        <v>9.9163859999999993</v>
      </c>
      <c r="X124" s="26">
        <v>9.9198369999999993</v>
      </c>
      <c r="Y124" s="26">
        <v>9.787255</v>
      </c>
      <c r="Z124" s="26">
        <v>9.6636950000000006</v>
      </c>
      <c r="AA124" s="26">
        <v>9.6003550000000004</v>
      </c>
      <c r="AB124" s="26">
        <v>9.5539919999999992</v>
      </c>
      <c r="AC124" s="26">
        <v>9.4792249999999996</v>
      </c>
      <c r="AD124" s="26">
        <v>9.4240119999999994</v>
      </c>
      <c r="AE124" s="26">
        <v>9.4022539999999992</v>
      </c>
      <c r="AF124" s="26">
        <v>9.3161190000000005</v>
      </c>
      <c r="AG124" s="26">
        <v>9.2197490000000002</v>
      </c>
      <c r="AH124" s="26">
        <v>9.1826080000000001</v>
      </c>
      <c r="AI124" s="26">
        <v>9.1202269999999999</v>
      </c>
      <c r="AJ124" s="26">
        <v>9.0824350000000003</v>
      </c>
      <c r="AK124" s="26">
        <v>9.0673739999999992</v>
      </c>
      <c r="AL124" s="26">
        <v>8.9330440000000007</v>
      </c>
      <c r="AM124" s="27">
        <v>-1.0168E-2</v>
      </c>
    </row>
    <row r="125" spans="1:39" ht="15" customHeight="1" x14ac:dyDescent="0.35">
      <c r="A125" s="21" t="s">
        <v>183</v>
      </c>
      <c r="B125" s="25" t="s">
        <v>184</v>
      </c>
      <c r="C125" s="26">
        <v>8.3376850000000005</v>
      </c>
      <c r="D125" s="26">
        <v>8.3449570000000008</v>
      </c>
      <c r="E125" s="26">
        <v>8.2841129999999996</v>
      </c>
      <c r="F125" s="26">
        <v>8.1508730000000007</v>
      </c>
      <c r="G125" s="26">
        <v>8.0524319999999996</v>
      </c>
      <c r="H125" s="26">
        <v>7.967206</v>
      </c>
      <c r="I125" s="26">
        <v>8.0772390000000005</v>
      </c>
      <c r="J125" s="26">
        <v>8.1143879999999999</v>
      </c>
      <c r="K125" s="26">
        <v>8.1426449999999999</v>
      </c>
      <c r="L125" s="26">
        <v>8.1536869999999997</v>
      </c>
      <c r="M125" s="26">
        <v>8.0893029999999992</v>
      </c>
      <c r="N125" s="26">
        <v>7.9958179999999999</v>
      </c>
      <c r="O125" s="26">
        <v>8.0133670000000006</v>
      </c>
      <c r="P125" s="26">
        <v>8.0280369999999994</v>
      </c>
      <c r="Q125" s="26">
        <v>8.0353580000000004</v>
      </c>
      <c r="R125" s="26">
        <v>8.0326780000000007</v>
      </c>
      <c r="S125" s="26">
        <v>8.0153239999999997</v>
      </c>
      <c r="T125" s="26">
        <v>7.9763710000000003</v>
      </c>
      <c r="U125" s="26">
        <v>7.9626720000000004</v>
      </c>
      <c r="V125" s="26">
        <v>7.8054160000000001</v>
      </c>
      <c r="W125" s="26">
        <v>7.5440440000000004</v>
      </c>
      <c r="X125" s="26">
        <v>7.4935029999999996</v>
      </c>
      <c r="Y125" s="26">
        <v>7.3858519999999999</v>
      </c>
      <c r="Z125" s="26">
        <v>7.3536489999999999</v>
      </c>
      <c r="AA125" s="26">
        <v>7.3173389999999996</v>
      </c>
      <c r="AB125" s="26">
        <v>7.3402409999999998</v>
      </c>
      <c r="AC125" s="26">
        <v>7.2730899999999998</v>
      </c>
      <c r="AD125" s="26">
        <v>7.2143300000000004</v>
      </c>
      <c r="AE125" s="26">
        <v>7.154865</v>
      </c>
      <c r="AF125" s="26">
        <v>7.0412119999999998</v>
      </c>
      <c r="AG125" s="26">
        <v>6.9072800000000001</v>
      </c>
      <c r="AH125" s="26">
        <v>6.8028599999999999</v>
      </c>
      <c r="AI125" s="26">
        <v>6.6246320000000001</v>
      </c>
      <c r="AJ125" s="26">
        <v>6.5391320000000004</v>
      </c>
      <c r="AK125" s="26">
        <v>6.5139800000000001</v>
      </c>
      <c r="AL125" s="26">
        <v>6.3606829999999999</v>
      </c>
      <c r="AM125" s="27">
        <v>-7.9539999999999993E-3</v>
      </c>
    </row>
    <row r="126" spans="1:39" ht="15" customHeight="1" x14ac:dyDescent="0.35">
      <c r="A126" s="21" t="s">
        <v>185</v>
      </c>
      <c r="B126" s="25" t="s">
        <v>186</v>
      </c>
      <c r="C126" s="26">
        <v>5.0064590000000004</v>
      </c>
      <c r="D126" s="26">
        <v>5.4375119999999999</v>
      </c>
      <c r="E126" s="26">
        <v>5.7485340000000003</v>
      </c>
      <c r="F126" s="26">
        <v>6.1938120000000003</v>
      </c>
      <c r="G126" s="26">
        <v>6.5477080000000001</v>
      </c>
      <c r="H126" s="26">
        <v>7.0632729999999997</v>
      </c>
      <c r="I126" s="26">
        <v>7.6819379999999997</v>
      </c>
      <c r="J126" s="26">
        <v>8.4889449999999993</v>
      </c>
      <c r="K126" s="26">
        <v>8.9236459999999997</v>
      </c>
      <c r="L126" s="26">
        <v>9.0378150000000002</v>
      </c>
      <c r="M126" s="26">
        <v>9.0759460000000001</v>
      </c>
      <c r="N126" s="26">
        <v>9.1307840000000002</v>
      </c>
      <c r="O126" s="26">
        <v>9.2392599999999998</v>
      </c>
      <c r="P126" s="26">
        <v>9.3123210000000007</v>
      </c>
      <c r="Q126" s="26">
        <v>9.4544639999999998</v>
      </c>
      <c r="R126" s="26">
        <v>9.6119230000000009</v>
      </c>
      <c r="S126" s="26">
        <v>9.7224699999999995</v>
      </c>
      <c r="T126" s="26">
        <v>9.773434</v>
      </c>
      <c r="U126" s="26">
        <v>9.944585</v>
      </c>
      <c r="V126" s="26">
        <v>10.054048999999999</v>
      </c>
      <c r="W126" s="26">
        <v>10.161189</v>
      </c>
      <c r="X126" s="26">
        <v>10.374352</v>
      </c>
      <c r="Y126" s="26">
        <v>10.476054</v>
      </c>
      <c r="Z126" s="26">
        <v>10.636996999999999</v>
      </c>
      <c r="AA126" s="26">
        <v>10.807696</v>
      </c>
      <c r="AB126" s="26">
        <v>11.017288000000001</v>
      </c>
      <c r="AC126" s="26">
        <v>11.178945000000001</v>
      </c>
      <c r="AD126" s="26">
        <v>11.350358999999999</v>
      </c>
      <c r="AE126" s="26">
        <v>11.576805999999999</v>
      </c>
      <c r="AF126" s="26">
        <v>11.785959999999999</v>
      </c>
      <c r="AG126" s="26">
        <v>11.926028000000001</v>
      </c>
      <c r="AH126" s="26">
        <v>12.077370999999999</v>
      </c>
      <c r="AI126" s="26">
        <v>12.277232</v>
      </c>
      <c r="AJ126" s="26">
        <v>12.47641</v>
      </c>
      <c r="AK126" s="26">
        <v>12.704473</v>
      </c>
      <c r="AL126" s="26">
        <v>12.777361000000001</v>
      </c>
      <c r="AM126" s="27">
        <v>2.5446E-2</v>
      </c>
    </row>
    <row r="127" spans="1:39" ht="15" customHeight="1" x14ac:dyDescent="0.35">
      <c r="A127" s="21" t="s">
        <v>187</v>
      </c>
      <c r="B127" s="25" t="s">
        <v>188</v>
      </c>
      <c r="C127" s="26">
        <v>0.225214</v>
      </c>
      <c r="D127" s="26">
        <v>0.225214</v>
      </c>
      <c r="E127" s="26">
        <v>0.225214</v>
      </c>
      <c r="F127" s="26">
        <v>0.225214</v>
      </c>
      <c r="G127" s="26">
        <v>0.225214</v>
      </c>
      <c r="H127" s="26">
        <v>0.225214</v>
      </c>
      <c r="I127" s="26">
        <v>0.225214</v>
      </c>
      <c r="J127" s="26">
        <v>0.225214</v>
      </c>
      <c r="K127" s="26">
        <v>0.225214</v>
      </c>
      <c r="L127" s="26">
        <v>0.225214</v>
      </c>
      <c r="M127" s="26">
        <v>0.225214</v>
      </c>
      <c r="N127" s="26">
        <v>0.225214</v>
      </c>
      <c r="O127" s="26">
        <v>0.225214</v>
      </c>
      <c r="P127" s="26">
        <v>0.225214</v>
      </c>
      <c r="Q127" s="26">
        <v>0.225214</v>
      </c>
      <c r="R127" s="26">
        <v>0.225214</v>
      </c>
      <c r="S127" s="26">
        <v>0.225214</v>
      </c>
      <c r="T127" s="26">
        <v>0.225214</v>
      </c>
      <c r="U127" s="26">
        <v>0.225214</v>
      </c>
      <c r="V127" s="26">
        <v>0.225214</v>
      </c>
      <c r="W127" s="26">
        <v>0.225214</v>
      </c>
      <c r="X127" s="26">
        <v>0.225214</v>
      </c>
      <c r="Y127" s="26">
        <v>0.225214</v>
      </c>
      <c r="Z127" s="26">
        <v>0.225214</v>
      </c>
      <c r="AA127" s="26">
        <v>0.225214</v>
      </c>
      <c r="AB127" s="26">
        <v>0.225214</v>
      </c>
      <c r="AC127" s="26">
        <v>0.225214</v>
      </c>
      <c r="AD127" s="26">
        <v>0.225214</v>
      </c>
      <c r="AE127" s="26">
        <v>0.225214</v>
      </c>
      <c r="AF127" s="26">
        <v>0.225214</v>
      </c>
      <c r="AG127" s="26">
        <v>0.225214</v>
      </c>
      <c r="AH127" s="26">
        <v>0.225214</v>
      </c>
      <c r="AI127" s="26">
        <v>0.225214</v>
      </c>
      <c r="AJ127" s="26">
        <v>0.225214</v>
      </c>
      <c r="AK127" s="26">
        <v>0.225214</v>
      </c>
      <c r="AL127" s="26">
        <v>0.225214</v>
      </c>
      <c r="AM127" s="27">
        <v>0</v>
      </c>
    </row>
    <row r="128" spans="1:39" ht="15" customHeight="1" x14ac:dyDescent="0.35">
      <c r="A128" s="21" t="s">
        <v>189</v>
      </c>
      <c r="B128" s="25" t="s">
        <v>190</v>
      </c>
      <c r="C128" s="26">
        <v>0.22656399999999999</v>
      </c>
      <c r="D128" s="26">
        <v>0.19450500000000001</v>
      </c>
      <c r="E128" s="26">
        <v>0.11274099999999999</v>
      </c>
      <c r="F128" s="26">
        <v>0.18829199999999999</v>
      </c>
      <c r="G128" s="26">
        <v>0.19167300000000001</v>
      </c>
      <c r="H128" s="26">
        <v>0.19317100000000001</v>
      </c>
      <c r="I128" s="26">
        <v>0.20841399999999999</v>
      </c>
      <c r="J128" s="26">
        <v>0.20913499999999999</v>
      </c>
      <c r="K128" s="26">
        <v>0.204175</v>
      </c>
      <c r="L128" s="26">
        <v>0.199161</v>
      </c>
      <c r="M128" s="26">
        <v>0.194711</v>
      </c>
      <c r="N128" s="26">
        <v>0.18807099999999999</v>
      </c>
      <c r="O128" s="26">
        <v>0.18495600000000001</v>
      </c>
      <c r="P128" s="26">
        <v>0.175012</v>
      </c>
      <c r="Q128" s="26">
        <v>0.17074800000000001</v>
      </c>
      <c r="R128" s="26">
        <v>0.169317</v>
      </c>
      <c r="S128" s="26">
        <v>0.17150899999999999</v>
      </c>
      <c r="T128" s="26">
        <v>0.161493</v>
      </c>
      <c r="U128" s="26">
        <v>0.158939</v>
      </c>
      <c r="V128" s="26">
        <v>0.156415</v>
      </c>
      <c r="W128" s="26">
        <v>0.154692</v>
      </c>
      <c r="X128" s="26">
        <v>0.15234800000000001</v>
      </c>
      <c r="Y128" s="26">
        <v>0.15027599999999999</v>
      </c>
      <c r="Z128" s="26">
        <v>0.148204</v>
      </c>
      <c r="AA128" s="26">
        <v>0.14613200000000001</v>
      </c>
      <c r="AB128" s="26">
        <v>0.14403299999999999</v>
      </c>
      <c r="AC128" s="26">
        <v>0.14335300000000001</v>
      </c>
      <c r="AD128" s="26">
        <v>0.14267299999999999</v>
      </c>
      <c r="AE128" s="26">
        <v>0.14199300000000001</v>
      </c>
      <c r="AF128" s="26">
        <v>0.14131299999999999</v>
      </c>
      <c r="AG128" s="26">
        <v>0.14063300000000001</v>
      </c>
      <c r="AH128" s="26">
        <v>0.14063300000000001</v>
      </c>
      <c r="AI128" s="26">
        <v>0.14063300000000001</v>
      </c>
      <c r="AJ128" s="26">
        <v>0.14068</v>
      </c>
      <c r="AK128" s="26">
        <v>0.14069799999999999</v>
      </c>
      <c r="AL128" s="26">
        <v>0.14069799999999999</v>
      </c>
      <c r="AM128" s="27">
        <v>-9.4800000000000006E-3</v>
      </c>
    </row>
    <row r="129" spans="1:39" ht="15" customHeight="1" x14ac:dyDescent="0.35">
      <c r="A129" s="21" t="s">
        <v>191</v>
      </c>
      <c r="B129" s="24" t="s">
        <v>61</v>
      </c>
      <c r="C129" s="28">
        <v>38.185122999999997</v>
      </c>
      <c r="D129" s="28">
        <v>37.527214000000001</v>
      </c>
      <c r="E129" s="28">
        <v>37.565151</v>
      </c>
      <c r="F129" s="28">
        <v>37.872967000000003</v>
      </c>
      <c r="G129" s="28">
        <v>38.264481000000004</v>
      </c>
      <c r="H129" s="28">
        <v>38.409388999999997</v>
      </c>
      <c r="I129" s="28">
        <v>38.551937000000002</v>
      </c>
      <c r="J129" s="28">
        <v>38.665821000000001</v>
      </c>
      <c r="K129" s="28">
        <v>38.861525999999998</v>
      </c>
      <c r="L129" s="28">
        <v>38.951777999999997</v>
      </c>
      <c r="M129" s="28">
        <v>38.887844000000001</v>
      </c>
      <c r="N129" s="28">
        <v>38.712001999999998</v>
      </c>
      <c r="O129" s="28">
        <v>38.649712000000001</v>
      </c>
      <c r="P129" s="28">
        <v>38.565291999999999</v>
      </c>
      <c r="Q129" s="28">
        <v>38.565860999999998</v>
      </c>
      <c r="R129" s="28">
        <v>38.531120000000001</v>
      </c>
      <c r="S129" s="28">
        <v>38.556274000000002</v>
      </c>
      <c r="T129" s="28">
        <v>38.577025999999996</v>
      </c>
      <c r="U129" s="28">
        <v>38.751666999999998</v>
      </c>
      <c r="V129" s="28">
        <v>38.841315999999999</v>
      </c>
      <c r="W129" s="28">
        <v>38.882660000000001</v>
      </c>
      <c r="X129" s="28">
        <v>39.091068</v>
      </c>
      <c r="Y129" s="28">
        <v>39.177653999999997</v>
      </c>
      <c r="Z129" s="28">
        <v>39.375607000000002</v>
      </c>
      <c r="AA129" s="28">
        <v>39.569668</v>
      </c>
      <c r="AB129" s="28">
        <v>39.797409000000002</v>
      </c>
      <c r="AC129" s="28">
        <v>39.970959000000001</v>
      </c>
      <c r="AD129" s="28">
        <v>40.158256999999999</v>
      </c>
      <c r="AE129" s="28">
        <v>40.390194000000001</v>
      </c>
      <c r="AF129" s="28">
        <v>40.563544999999998</v>
      </c>
      <c r="AG129" s="28">
        <v>40.663673000000003</v>
      </c>
      <c r="AH129" s="28">
        <v>40.819308999999997</v>
      </c>
      <c r="AI129" s="28">
        <v>40.945937999999998</v>
      </c>
      <c r="AJ129" s="28">
        <v>41.124431999999999</v>
      </c>
      <c r="AK129" s="28">
        <v>41.351340999999998</v>
      </c>
      <c r="AL129" s="28">
        <v>41.448039999999999</v>
      </c>
      <c r="AM129" s="29">
        <v>2.9269999999999999E-3</v>
      </c>
    </row>
    <row r="131" spans="1:39" ht="15" customHeight="1" x14ac:dyDescent="0.35">
      <c r="B131" s="24" t="s">
        <v>192</v>
      </c>
    </row>
    <row r="132" spans="1:39" ht="15" customHeight="1" x14ac:dyDescent="0.35">
      <c r="A132" s="21" t="s">
        <v>193</v>
      </c>
      <c r="B132" s="25" t="s">
        <v>82</v>
      </c>
      <c r="C132" s="26">
        <v>3.1303169999999998</v>
      </c>
      <c r="D132" s="26">
        <v>3.129553</v>
      </c>
      <c r="E132" s="26">
        <v>3.2057549999999999</v>
      </c>
      <c r="F132" s="26">
        <v>3.3960129999999999</v>
      </c>
      <c r="G132" s="26">
        <v>3.5311599999999999</v>
      </c>
      <c r="H132" s="26">
        <v>3.5890029999999999</v>
      </c>
      <c r="I132" s="26">
        <v>3.6498889999999999</v>
      </c>
      <c r="J132" s="26">
        <v>3.7326280000000001</v>
      </c>
      <c r="K132" s="26">
        <v>3.8126440000000001</v>
      </c>
      <c r="L132" s="26">
        <v>3.863648</v>
      </c>
      <c r="M132" s="26">
        <v>3.9017110000000002</v>
      </c>
      <c r="N132" s="26">
        <v>3.952159</v>
      </c>
      <c r="O132" s="26">
        <v>3.9583949999999999</v>
      </c>
      <c r="P132" s="26">
        <v>3.9622120000000001</v>
      </c>
      <c r="Q132" s="26">
        <v>3.976909</v>
      </c>
      <c r="R132" s="26">
        <v>4.003425</v>
      </c>
      <c r="S132" s="26">
        <v>4.0264160000000002</v>
      </c>
      <c r="T132" s="26">
        <v>4.048762</v>
      </c>
      <c r="U132" s="26">
        <v>4.061928</v>
      </c>
      <c r="V132" s="26">
        <v>4.0967349999999998</v>
      </c>
      <c r="W132" s="26">
        <v>4.1259560000000004</v>
      </c>
      <c r="X132" s="26">
        <v>4.1548369999999997</v>
      </c>
      <c r="Y132" s="26">
        <v>4.175548</v>
      </c>
      <c r="Z132" s="26">
        <v>4.1987550000000002</v>
      </c>
      <c r="AA132" s="26">
        <v>4.2401090000000003</v>
      </c>
      <c r="AB132" s="26">
        <v>4.2687299999999997</v>
      </c>
      <c r="AC132" s="26">
        <v>4.2731969999999997</v>
      </c>
      <c r="AD132" s="26">
        <v>4.2796029999999998</v>
      </c>
      <c r="AE132" s="26">
        <v>4.2918969999999996</v>
      </c>
      <c r="AF132" s="26">
        <v>4.3022609999999997</v>
      </c>
      <c r="AG132" s="26">
        <v>4.3121770000000001</v>
      </c>
      <c r="AH132" s="26">
        <v>4.3172969999999999</v>
      </c>
      <c r="AI132" s="26">
        <v>4.3415499999999998</v>
      </c>
      <c r="AJ132" s="26">
        <v>4.3620729999999996</v>
      </c>
      <c r="AK132" s="26">
        <v>4.389354</v>
      </c>
      <c r="AL132" s="26">
        <v>4.4369949999999996</v>
      </c>
      <c r="AM132" s="27">
        <v>1.0319999999999999E-2</v>
      </c>
    </row>
    <row r="133" spans="1:39" ht="15" customHeight="1" x14ac:dyDescent="0.35">
      <c r="A133" s="21" t="s">
        <v>194</v>
      </c>
      <c r="B133" s="25" t="s">
        <v>65</v>
      </c>
      <c r="C133" s="26">
        <v>16.931035999999999</v>
      </c>
      <c r="D133" s="26">
        <v>17.28454</v>
      </c>
      <c r="E133" s="26">
        <v>17.317578999999999</v>
      </c>
      <c r="F133" s="26">
        <v>17.348731999999998</v>
      </c>
      <c r="G133" s="26">
        <v>17.224627000000002</v>
      </c>
      <c r="H133" s="26">
        <v>17.044665999999999</v>
      </c>
      <c r="I133" s="26">
        <v>16.793538999999999</v>
      </c>
      <c r="J133" s="26">
        <v>16.494049</v>
      </c>
      <c r="K133" s="26">
        <v>16.136203999999999</v>
      </c>
      <c r="L133" s="26">
        <v>15.743497</v>
      </c>
      <c r="M133" s="26">
        <v>15.331227</v>
      </c>
      <c r="N133" s="26">
        <v>14.977738</v>
      </c>
      <c r="O133" s="26">
        <v>14.669575999999999</v>
      </c>
      <c r="P133" s="26">
        <v>14.409694</v>
      </c>
      <c r="Q133" s="26">
        <v>14.179121</v>
      </c>
      <c r="R133" s="26">
        <v>13.961039</v>
      </c>
      <c r="S133" s="26">
        <v>13.763719</v>
      </c>
      <c r="T133" s="26">
        <v>13.588654</v>
      </c>
      <c r="U133" s="26">
        <v>13.449483000000001</v>
      </c>
      <c r="V133" s="26">
        <v>13.33583</v>
      </c>
      <c r="W133" s="26">
        <v>13.237892</v>
      </c>
      <c r="X133" s="26">
        <v>13.166124</v>
      </c>
      <c r="Y133" s="26">
        <v>13.116206999999999</v>
      </c>
      <c r="Z133" s="26">
        <v>13.092806</v>
      </c>
      <c r="AA133" s="26">
        <v>13.068168</v>
      </c>
      <c r="AB133" s="26">
        <v>13.056717000000001</v>
      </c>
      <c r="AC133" s="26">
        <v>13.058275999999999</v>
      </c>
      <c r="AD133" s="26">
        <v>13.082504</v>
      </c>
      <c r="AE133" s="26">
        <v>13.119448999999999</v>
      </c>
      <c r="AF133" s="26">
        <v>13.162391</v>
      </c>
      <c r="AG133" s="26">
        <v>13.212615</v>
      </c>
      <c r="AH133" s="26">
        <v>13.272516</v>
      </c>
      <c r="AI133" s="26">
        <v>13.332292000000001</v>
      </c>
      <c r="AJ133" s="26">
        <v>13.405243</v>
      </c>
      <c r="AK133" s="26">
        <v>13.495241999999999</v>
      </c>
      <c r="AL133" s="26">
        <v>13.581536</v>
      </c>
      <c r="AM133" s="27">
        <v>-7.0660000000000002E-3</v>
      </c>
    </row>
    <row r="134" spans="1:39" ht="15" customHeight="1" x14ac:dyDescent="0.35">
      <c r="A134" s="21" t="s">
        <v>195</v>
      </c>
      <c r="B134" s="25" t="s">
        <v>123</v>
      </c>
      <c r="C134" s="26">
        <v>2.1822999999999999E-2</v>
      </c>
      <c r="D134" s="26">
        <v>3.0358E-2</v>
      </c>
      <c r="E134" s="26">
        <v>2.7557000000000002E-2</v>
      </c>
      <c r="F134" s="26">
        <v>2.0549999999999999E-2</v>
      </c>
      <c r="G134" s="26">
        <v>2.3178000000000001E-2</v>
      </c>
      <c r="H134" s="26">
        <v>2.6641999999999999E-2</v>
      </c>
      <c r="I134" s="26">
        <v>3.1026999999999999E-2</v>
      </c>
      <c r="J134" s="26">
        <v>4.6360999999999999E-2</v>
      </c>
      <c r="K134" s="26">
        <v>5.3450999999999999E-2</v>
      </c>
      <c r="L134" s="26">
        <v>5.5231000000000002E-2</v>
      </c>
      <c r="M134" s="26">
        <v>6.7684999999999995E-2</v>
      </c>
      <c r="N134" s="26">
        <v>8.0301999999999998E-2</v>
      </c>
      <c r="O134" s="26">
        <v>9.6120999999999998E-2</v>
      </c>
      <c r="P134" s="26">
        <v>0.113522</v>
      </c>
      <c r="Q134" s="26">
        <v>0.12525600000000001</v>
      </c>
      <c r="R134" s="26">
        <v>0.143846</v>
      </c>
      <c r="S134" s="26">
        <v>0.148392</v>
      </c>
      <c r="T134" s="26">
        <v>0.156719</v>
      </c>
      <c r="U134" s="26">
        <v>0.16669800000000001</v>
      </c>
      <c r="V134" s="26">
        <v>0.17411699999999999</v>
      </c>
      <c r="W134" s="26">
        <v>0.18068999999999999</v>
      </c>
      <c r="X134" s="26">
        <v>0.18248600000000001</v>
      </c>
      <c r="Y134" s="26">
        <v>0.18073</v>
      </c>
      <c r="Z134" s="26">
        <v>0.17577200000000001</v>
      </c>
      <c r="AA134" s="26">
        <v>0.168713</v>
      </c>
      <c r="AB134" s="26">
        <v>0.15880900000000001</v>
      </c>
      <c r="AC134" s="26">
        <v>0.14562900000000001</v>
      </c>
      <c r="AD134" s="26">
        <v>0.12994600000000001</v>
      </c>
      <c r="AE134" s="26">
        <v>0.11554200000000001</v>
      </c>
      <c r="AF134" s="26">
        <v>0.10533099999999999</v>
      </c>
      <c r="AG134" s="26">
        <v>0.106006</v>
      </c>
      <c r="AH134" s="26">
        <v>0.114105</v>
      </c>
      <c r="AI134" s="26">
        <v>0.130077</v>
      </c>
      <c r="AJ134" s="26">
        <v>0.14030000000000001</v>
      </c>
      <c r="AK134" s="26">
        <v>0.14882799999999999</v>
      </c>
      <c r="AL134" s="26">
        <v>0.16584299999999999</v>
      </c>
      <c r="AM134" s="27">
        <v>5.1208999999999998E-2</v>
      </c>
    </row>
    <row r="135" spans="1:39" ht="15" customHeight="1" x14ac:dyDescent="0.35">
      <c r="A135" s="21" t="s">
        <v>196</v>
      </c>
      <c r="B135" s="25" t="s">
        <v>125</v>
      </c>
      <c r="C135" s="26">
        <v>3.1841010000000001</v>
      </c>
      <c r="D135" s="26">
        <v>3.2785630000000001</v>
      </c>
      <c r="E135" s="26">
        <v>3.2307830000000002</v>
      </c>
      <c r="F135" s="26">
        <v>3.2850410000000001</v>
      </c>
      <c r="G135" s="26">
        <v>3.3325520000000002</v>
      </c>
      <c r="H135" s="26">
        <v>3.3888780000000001</v>
      </c>
      <c r="I135" s="26">
        <v>3.4549439999999998</v>
      </c>
      <c r="J135" s="26">
        <v>3.5205519999999999</v>
      </c>
      <c r="K135" s="26">
        <v>3.5809739999999999</v>
      </c>
      <c r="L135" s="26">
        <v>3.6417670000000002</v>
      </c>
      <c r="M135" s="26">
        <v>3.6998310000000001</v>
      </c>
      <c r="N135" s="26">
        <v>3.750461</v>
      </c>
      <c r="O135" s="26">
        <v>3.8061859999999998</v>
      </c>
      <c r="P135" s="26">
        <v>3.8702809999999999</v>
      </c>
      <c r="Q135" s="26">
        <v>3.9291550000000002</v>
      </c>
      <c r="R135" s="26">
        <v>3.9798260000000001</v>
      </c>
      <c r="S135" s="26">
        <v>4.0290220000000003</v>
      </c>
      <c r="T135" s="26">
        <v>4.0818180000000002</v>
      </c>
      <c r="U135" s="26">
        <v>4.1415290000000002</v>
      </c>
      <c r="V135" s="26">
        <v>4.2044240000000004</v>
      </c>
      <c r="W135" s="26">
        <v>4.2689899999999996</v>
      </c>
      <c r="X135" s="26">
        <v>4.3334149999999996</v>
      </c>
      <c r="Y135" s="26">
        <v>4.3977089999999999</v>
      </c>
      <c r="Z135" s="26">
        <v>4.4675799999999999</v>
      </c>
      <c r="AA135" s="26">
        <v>4.533588</v>
      </c>
      <c r="AB135" s="26">
        <v>4.5957869999999996</v>
      </c>
      <c r="AC135" s="26">
        <v>4.6584130000000004</v>
      </c>
      <c r="AD135" s="26">
        <v>4.7239110000000002</v>
      </c>
      <c r="AE135" s="26">
        <v>4.7902040000000001</v>
      </c>
      <c r="AF135" s="26">
        <v>4.8566710000000004</v>
      </c>
      <c r="AG135" s="26">
        <v>4.9252950000000002</v>
      </c>
      <c r="AH135" s="26">
        <v>4.9941890000000004</v>
      </c>
      <c r="AI135" s="26">
        <v>5.0583150000000003</v>
      </c>
      <c r="AJ135" s="26">
        <v>5.1205189999999998</v>
      </c>
      <c r="AK135" s="26">
        <v>5.1859849999999996</v>
      </c>
      <c r="AL135" s="26">
        <v>5.2509930000000002</v>
      </c>
      <c r="AM135" s="27">
        <v>1.3950000000000001E-2</v>
      </c>
    </row>
    <row r="136" spans="1:39" ht="15" customHeight="1" x14ac:dyDescent="0.35">
      <c r="A136" s="21" t="s">
        <v>197</v>
      </c>
      <c r="B136" s="25" t="s">
        <v>45</v>
      </c>
      <c r="C136" s="26">
        <v>1.1207999999999999E-2</v>
      </c>
      <c r="D136" s="26">
        <v>1.7017999999999998E-2</v>
      </c>
      <c r="E136" s="26">
        <v>1.5091E-2</v>
      </c>
      <c r="F136" s="26">
        <v>1.4305E-2</v>
      </c>
      <c r="G136" s="26">
        <v>1.3873E-2</v>
      </c>
      <c r="H136" s="26">
        <v>1.3663E-2</v>
      </c>
      <c r="I136" s="26">
        <v>1.3563E-2</v>
      </c>
      <c r="J136" s="26">
        <v>1.3474E-2</v>
      </c>
      <c r="K136" s="26">
        <v>1.3413E-2</v>
      </c>
      <c r="L136" s="26">
        <v>1.3372E-2</v>
      </c>
      <c r="M136" s="26">
        <v>1.3299E-2</v>
      </c>
      <c r="N136" s="26">
        <v>1.3237000000000001E-2</v>
      </c>
      <c r="O136" s="26">
        <v>1.3185000000000001E-2</v>
      </c>
      <c r="P136" s="26">
        <v>1.3195999999999999E-2</v>
      </c>
      <c r="Q136" s="26">
        <v>1.3171E-2</v>
      </c>
      <c r="R136" s="26">
        <v>1.3107000000000001E-2</v>
      </c>
      <c r="S136" s="26">
        <v>1.3044E-2</v>
      </c>
      <c r="T136" s="26">
        <v>1.2970000000000001E-2</v>
      </c>
      <c r="U136" s="26">
        <v>1.2997999999999999E-2</v>
      </c>
      <c r="V136" s="26">
        <v>1.2976E-2</v>
      </c>
      <c r="W136" s="26">
        <v>1.2989000000000001E-2</v>
      </c>
      <c r="X136" s="26">
        <v>1.2932000000000001E-2</v>
      </c>
      <c r="Y136" s="26">
        <v>1.2959E-2</v>
      </c>
      <c r="Z136" s="26">
        <v>1.2970000000000001E-2</v>
      </c>
      <c r="AA136" s="26">
        <v>1.2958000000000001E-2</v>
      </c>
      <c r="AB136" s="26">
        <v>1.2975E-2</v>
      </c>
      <c r="AC136" s="26">
        <v>1.302E-2</v>
      </c>
      <c r="AD136" s="26">
        <v>1.3065999999999999E-2</v>
      </c>
      <c r="AE136" s="26">
        <v>1.3108E-2</v>
      </c>
      <c r="AF136" s="26">
        <v>1.3148E-2</v>
      </c>
      <c r="AG136" s="26">
        <v>1.3188E-2</v>
      </c>
      <c r="AH136" s="26">
        <v>1.3214999999999999E-2</v>
      </c>
      <c r="AI136" s="26">
        <v>1.3216E-2</v>
      </c>
      <c r="AJ136" s="26">
        <v>1.3258000000000001E-2</v>
      </c>
      <c r="AK136" s="26">
        <v>1.3280999999999999E-2</v>
      </c>
      <c r="AL136" s="26">
        <v>1.3297E-2</v>
      </c>
      <c r="AM136" s="27">
        <v>-7.2309999999999996E-3</v>
      </c>
    </row>
    <row r="137" spans="1:39" ht="15" customHeight="1" x14ac:dyDescent="0.35">
      <c r="A137" s="21" t="s">
        <v>198</v>
      </c>
      <c r="B137" s="25" t="s">
        <v>47</v>
      </c>
      <c r="C137" s="26">
        <v>8.3947070000000004</v>
      </c>
      <c r="D137" s="26">
        <v>8.1095269999999999</v>
      </c>
      <c r="E137" s="26">
        <v>8.4614720000000005</v>
      </c>
      <c r="F137" s="26">
        <v>8.5570039999999992</v>
      </c>
      <c r="G137" s="26">
        <v>8.6769350000000003</v>
      </c>
      <c r="H137" s="26">
        <v>8.6315030000000004</v>
      </c>
      <c r="I137" s="26">
        <v>8.6772170000000006</v>
      </c>
      <c r="J137" s="26">
        <v>8.7182689999999994</v>
      </c>
      <c r="K137" s="26">
        <v>8.7466489999999997</v>
      </c>
      <c r="L137" s="26">
        <v>8.7390629999999998</v>
      </c>
      <c r="M137" s="26">
        <v>8.6930840000000007</v>
      </c>
      <c r="N137" s="26">
        <v>8.5984549999999995</v>
      </c>
      <c r="O137" s="26">
        <v>8.5211389999999998</v>
      </c>
      <c r="P137" s="26">
        <v>8.4433609999999994</v>
      </c>
      <c r="Q137" s="26">
        <v>8.3730930000000008</v>
      </c>
      <c r="R137" s="26">
        <v>8.3098270000000003</v>
      </c>
      <c r="S137" s="26">
        <v>8.2464619999999993</v>
      </c>
      <c r="T137" s="26">
        <v>8.1825700000000001</v>
      </c>
      <c r="U137" s="26">
        <v>8.1522749999999995</v>
      </c>
      <c r="V137" s="26">
        <v>8.1473770000000005</v>
      </c>
      <c r="W137" s="26">
        <v>8.1582600000000003</v>
      </c>
      <c r="X137" s="26">
        <v>8.162979</v>
      </c>
      <c r="Y137" s="26">
        <v>8.1821629999999992</v>
      </c>
      <c r="Z137" s="26">
        <v>8.2138810000000007</v>
      </c>
      <c r="AA137" s="26">
        <v>8.2418399999999998</v>
      </c>
      <c r="AB137" s="26">
        <v>8.2609519999999996</v>
      </c>
      <c r="AC137" s="26">
        <v>8.2968919999999997</v>
      </c>
      <c r="AD137" s="26">
        <v>8.3395150000000005</v>
      </c>
      <c r="AE137" s="26">
        <v>8.4004829999999995</v>
      </c>
      <c r="AF137" s="26">
        <v>8.46312</v>
      </c>
      <c r="AG137" s="26">
        <v>8.521471</v>
      </c>
      <c r="AH137" s="26">
        <v>8.5848929999999992</v>
      </c>
      <c r="AI137" s="26">
        <v>8.6418499999999998</v>
      </c>
      <c r="AJ137" s="26">
        <v>8.6970089999999995</v>
      </c>
      <c r="AK137" s="26">
        <v>8.7627760000000006</v>
      </c>
      <c r="AL137" s="26">
        <v>8.8330950000000001</v>
      </c>
      <c r="AM137" s="27">
        <v>2.5170000000000001E-3</v>
      </c>
    </row>
    <row r="138" spans="1:39" ht="15" customHeight="1" x14ac:dyDescent="0.35">
      <c r="A138" s="21" t="s">
        <v>199</v>
      </c>
      <c r="B138" s="25" t="s">
        <v>69</v>
      </c>
      <c r="C138" s="26">
        <v>0.71675900000000003</v>
      </c>
      <c r="D138" s="26">
        <v>0.834642</v>
      </c>
      <c r="E138" s="26">
        <v>0.62507599999999996</v>
      </c>
      <c r="F138" s="26">
        <v>0.61292999999999997</v>
      </c>
      <c r="G138" s="26">
        <v>0.58113199999999998</v>
      </c>
      <c r="H138" s="26">
        <v>0.63655200000000001</v>
      </c>
      <c r="I138" s="26">
        <v>0.65662500000000001</v>
      </c>
      <c r="J138" s="26">
        <v>0.66242800000000002</v>
      </c>
      <c r="K138" s="26">
        <v>0.66890099999999997</v>
      </c>
      <c r="L138" s="26">
        <v>0.67767200000000005</v>
      </c>
      <c r="M138" s="26">
        <v>0.680975</v>
      </c>
      <c r="N138" s="26">
        <v>0.68635100000000004</v>
      </c>
      <c r="O138" s="26">
        <v>0.69644799999999996</v>
      </c>
      <c r="P138" s="26">
        <v>0.70475100000000002</v>
      </c>
      <c r="Q138" s="26">
        <v>0.71180399999999999</v>
      </c>
      <c r="R138" s="26">
        <v>0.71902500000000003</v>
      </c>
      <c r="S138" s="26">
        <v>0.72738499999999995</v>
      </c>
      <c r="T138" s="26">
        <v>0.73464399999999996</v>
      </c>
      <c r="U138" s="26">
        <v>0.74741500000000005</v>
      </c>
      <c r="V138" s="26">
        <v>0.75805299999999998</v>
      </c>
      <c r="W138" s="26">
        <v>0.77115800000000001</v>
      </c>
      <c r="X138" s="26">
        <v>0.775814</v>
      </c>
      <c r="Y138" s="26">
        <v>0.783107</v>
      </c>
      <c r="Z138" s="26">
        <v>0.78868199999999999</v>
      </c>
      <c r="AA138" s="26">
        <v>0.79564000000000001</v>
      </c>
      <c r="AB138" s="26">
        <v>0.80180099999999999</v>
      </c>
      <c r="AC138" s="26">
        <v>0.80586199999999997</v>
      </c>
      <c r="AD138" s="26">
        <v>0.812967</v>
      </c>
      <c r="AE138" s="26">
        <v>0.81969199999999998</v>
      </c>
      <c r="AF138" s="26">
        <v>0.82702299999999995</v>
      </c>
      <c r="AG138" s="26">
        <v>0.83394800000000002</v>
      </c>
      <c r="AH138" s="26">
        <v>0.84215399999999996</v>
      </c>
      <c r="AI138" s="26">
        <v>0.850831</v>
      </c>
      <c r="AJ138" s="26">
        <v>0.85987599999999997</v>
      </c>
      <c r="AK138" s="26">
        <v>0.86867399999999995</v>
      </c>
      <c r="AL138" s="26">
        <v>0.87751900000000005</v>
      </c>
      <c r="AM138" s="27">
        <v>1.474E-3</v>
      </c>
    </row>
    <row r="139" spans="1:39" ht="15" customHeight="1" x14ac:dyDescent="0.35">
      <c r="A139" s="21" t="s">
        <v>200</v>
      </c>
      <c r="B139" s="25" t="s">
        <v>87</v>
      </c>
      <c r="C139" s="26">
        <v>0.65710000000000002</v>
      </c>
      <c r="D139" s="26">
        <v>0.65669999999999995</v>
      </c>
      <c r="E139" s="26">
        <v>0.68010000000000004</v>
      </c>
      <c r="F139" s="26">
        <v>0.76170300000000002</v>
      </c>
      <c r="G139" s="26">
        <v>0.84010099999999999</v>
      </c>
      <c r="H139" s="26">
        <v>0.83811800000000003</v>
      </c>
      <c r="I139" s="26">
        <v>0.86647099999999999</v>
      </c>
      <c r="J139" s="26">
        <v>0.90313399999999999</v>
      </c>
      <c r="K139" s="26">
        <v>0.93814299999999995</v>
      </c>
      <c r="L139" s="26">
        <v>0.96048500000000003</v>
      </c>
      <c r="M139" s="26">
        <v>0.97647099999999998</v>
      </c>
      <c r="N139" s="26">
        <v>0.99724800000000002</v>
      </c>
      <c r="O139" s="26">
        <v>1.0007520000000001</v>
      </c>
      <c r="P139" s="26">
        <v>1.0023169999999999</v>
      </c>
      <c r="Q139" s="26">
        <v>1.0076449999999999</v>
      </c>
      <c r="R139" s="26">
        <v>1.0175449999999999</v>
      </c>
      <c r="S139" s="26">
        <v>1.027358</v>
      </c>
      <c r="T139" s="26">
        <v>1.037531</v>
      </c>
      <c r="U139" s="26">
        <v>1.0432030000000001</v>
      </c>
      <c r="V139" s="26">
        <v>1.0567869999999999</v>
      </c>
      <c r="W139" s="26">
        <v>1.0675239999999999</v>
      </c>
      <c r="X139" s="26">
        <v>1.079728</v>
      </c>
      <c r="Y139" s="26">
        <v>1.087825</v>
      </c>
      <c r="Z139" s="26">
        <v>1.0972630000000001</v>
      </c>
      <c r="AA139" s="26">
        <v>1.1157980000000001</v>
      </c>
      <c r="AB139" s="26">
        <v>1.1283049999999999</v>
      </c>
      <c r="AC139" s="26">
        <v>1.1307990000000001</v>
      </c>
      <c r="AD139" s="26">
        <v>1.133472</v>
      </c>
      <c r="AE139" s="26">
        <v>1.1375759999999999</v>
      </c>
      <c r="AF139" s="26">
        <v>1.140647</v>
      </c>
      <c r="AG139" s="26">
        <v>1.1431690000000001</v>
      </c>
      <c r="AH139" s="26">
        <v>1.143729</v>
      </c>
      <c r="AI139" s="26">
        <v>1.153273</v>
      </c>
      <c r="AJ139" s="26">
        <v>1.162223</v>
      </c>
      <c r="AK139" s="26">
        <v>1.1739120000000001</v>
      </c>
      <c r="AL139" s="26">
        <v>1.194861</v>
      </c>
      <c r="AM139" s="27">
        <v>1.7760999999999999E-2</v>
      </c>
    </row>
    <row r="140" spans="1:39" ht="15" customHeight="1" x14ac:dyDescent="0.35">
      <c r="A140" s="21" t="s">
        <v>201</v>
      </c>
      <c r="B140" s="25" t="s">
        <v>154</v>
      </c>
      <c r="C140" s="26">
        <v>3.5448040000000001</v>
      </c>
      <c r="D140" s="26">
        <v>3.5775579999999998</v>
      </c>
      <c r="E140" s="26">
        <v>3.6710820000000002</v>
      </c>
      <c r="F140" s="26">
        <v>3.8197190000000001</v>
      </c>
      <c r="G140" s="26">
        <v>3.7772009999999998</v>
      </c>
      <c r="H140" s="26">
        <v>3.7116910000000001</v>
      </c>
      <c r="I140" s="26">
        <v>3.702302</v>
      </c>
      <c r="J140" s="26">
        <v>3.7107420000000002</v>
      </c>
      <c r="K140" s="26">
        <v>3.7227030000000001</v>
      </c>
      <c r="L140" s="26">
        <v>3.7359819999999999</v>
      </c>
      <c r="M140" s="26">
        <v>3.7296399999999998</v>
      </c>
      <c r="N140" s="26">
        <v>3.72723</v>
      </c>
      <c r="O140" s="26">
        <v>3.7361759999999999</v>
      </c>
      <c r="P140" s="26">
        <v>3.7425890000000002</v>
      </c>
      <c r="Q140" s="26">
        <v>3.771277</v>
      </c>
      <c r="R140" s="26">
        <v>3.807677</v>
      </c>
      <c r="S140" s="26">
        <v>3.8302130000000001</v>
      </c>
      <c r="T140" s="26">
        <v>3.8449089999999999</v>
      </c>
      <c r="U140" s="26">
        <v>3.8531330000000001</v>
      </c>
      <c r="V140" s="26">
        <v>3.8758550000000001</v>
      </c>
      <c r="W140" s="26">
        <v>3.8932899999999999</v>
      </c>
      <c r="X140" s="26">
        <v>3.9181430000000002</v>
      </c>
      <c r="Y140" s="26">
        <v>3.9477069999999999</v>
      </c>
      <c r="Z140" s="26">
        <v>3.9703979999999999</v>
      </c>
      <c r="AA140" s="26">
        <v>4.012149</v>
      </c>
      <c r="AB140" s="26">
        <v>4.0354979999999996</v>
      </c>
      <c r="AC140" s="26">
        <v>4.0583289999999996</v>
      </c>
      <c r="AD140" s="26">
        <v>4.087574</v>
      </c>
      <c r="AE140" s="26">
        <v>4.1185150000000004</v>
      </c>
      <c r="AF140" s="26">
        <v>4.1542380000000003</v>
      </c>
      <c r="AG140" s="26">
        <v>4.1907180000000004</v>
      </c>
      <c r="AH140" s="26">
        <v>4.2252970000000003</v>
      </c>
      <c r="AI140" s="26">
        <v>4.2544919999999999</v>
      </c>
      <c r="AJ140" s="26">
        <v>4.2831849999999996</v>
      </c>
      <c r="AK140" s="26">
        <v>4.311204</v>
      </c>
      <c r="AL140" s="26">
        <v>4.3552489999999997</v>
      </c>
      <c r="AM140" s="27">
        <v>5.8019999999999999E-3</v>
      </c>
    </row>
    <row r="141" spans="1:39" ht="15" customHeight="1" x14ac:dyDescent="0.35">
      <c r="A141" s="21" t="s">
        <v>202</v>
      </c>
      <c r="B141" s="25" t="s">
        <v>49</v>
      </c>
      <c r="C141" s="26">
        <v>36.570030000000003</v>
      </c>
      <c r="D141" s="26">
        <v>36.888100000000001</v>
      </c>
      <c r="E141" s="26">
        <v>37.206940000000003</v>
      </c>
      <c r="F141" s="26">
        <v>37.795448</v>
      </c>
      <c r="G141" s="26">
        <v>37.977581000000001</v>
      </c>
      <c r="H141" s="26">
        <v>37.854075999999999</v>
      </c>
      <c r="I141" s="26">
        <v>37.814545000000003</v>
      </c>
      <c r="J141" s="26">
        <v>37.755279999999999</v>
      </c>
      <c r="K141" s="26">
        <v>37.619629000000003</v>
      </c>
      <c r="L141" s="26">
        <v>37.375484</v>
      </c>
      <c r="M141" s="26">
        <v>37.026240999999999</v>
      </c>
      <c r="N141" s="26">
        <v>36.702877000000001</v>
      </c>
      <c r="O141" s="26">
        <v>36.401854999999998</v>
      </c>
      <c r="P141" s="26">
        <v>36.148403000000002</v>
      </c>
      <c r="Q141" s="26">
        <v>35.962176999999997</v>
      </c>
      <c r="R141" s="26">
        <v>35.811473999999997</v>
      </c>
      <c r="S141" s="26">
        <v>35.663620000000002</v>
      </c>
      <c r="T141" s="26">
        <v>35.531857000000002</v>
      </c>
      <c r="U141" s="26">
        <v>35.461967000000001</v>
      </c>
      <c r="V141" s="26">
        <v>35.488041000000003</v>
      </c>
      <c r="W141" s="26">
        <v>35.536057</v>
      </c>
      <c r="X141" s="26">
        <v>35.603973000000003</v>
      </c>
      <c r="Y141" s="26">
        <v>35.703228000000003</v>
      </c>
      <c r="Z141" s="26">
        <v>35.842339000000003</v>
      </c>
      <c r="AA141" s="26">
        <v>36.020251999999999</v>
      </c>
      <c r="AB141" s="26">
        <v>36.160767</v>
      </c>
      <c r="AC141" s="26">
        <v>36.294792000000001</v>
      </c>
      <c r="AD141" s="26">
        <v>36.472614</v>
      </c>
      <c r="AE141" s="26">
        <v>36.690925999999997</v>
      </c>
      <c r="AF141" s="26">
        <v>36.919502000000001</v>
      </c>
      <c r="AG141" s="26">
        <v>37.15258</v>
      </c>
      <c r="AH141" s="26">
        <v>37.393290999999998</v>
      </c>
      <c r="AI141" s="26">
        <v>37.645820999999998</v>
      </c>
      <c r="AJ141" s="26">
        <v>37.903385</v>
      </c>
      <c r="AK141" s="26">
        <v>38.200428000000002</v>
      </c>
      <c r="AL141" s="26">
        <v>38.543540999999998</v>
      </c>
      <c r="AM141" s="27">
        <v>1.292E-3</v>
      </c>
    </row>
    <row r="142" spans="1:39" ht="15" customHeight="1" x14ac:dyDescent="0.35">
      <c r="A142" s="21" t="s">
        <v>203</v>
      </c>
      <c r="B142" s="25" t="s">
        <v>51</v>
      </c>
      <c r="C142" s="26">
        <v>25.867336000000002</v>
      </c>
      <c r="D142" s="26">
        <v>26.272036</v>
      </c>
      <c r="E142" s="26">
        <v>26.368879</v>
      </c>
      <c r="F142" s="26">
        <v>26.538689000000002</v>
      </c>
      <c r="G142" s="26">
        <v>26.184626000000002</v>
      </c>
      <c r="H142" s="26">
        <v>25.537464</v>
      </c>
      <c r="I142" s="26">
        <v>25.391535000000001</v>
      </c>
      <c r="J142" s="26">
        <v>25.346817000000001</v>
      </c>
      <c r="K142" s="26">
        <v>25.458068999999998</v>
      </c>
      <c r="L142" s="26">
        <v>25.836483000000001</v>
      </c>
      <c r="M142" s="26">
        <v>26.261702</v>
      </c>
      <c r="N142" s="26">
        <v>26.636641000000001</v>
      </c>
      <c r="O142" s="26">
        <v>26.755241000000002</v>
      </c>
      <c r="P142" s="26">
        <v>26.965685000000001</v>
      </c>
      <c r="Q142" s="26">
        <v>27.199978000000002</v>
      </c>
      <c r="R142" s="26">
        <v>27.350365</v>
      </c>
      <c r="S142" s="26">
        <v>27.313507000000001</v>
      </c>
      <c r="T142" s="26">
        <v>27.521404</v>
      </c>
      <c r="U142" s="26">
        <v>27.653096999999999</v>
      </c>
      <c r="V142" s="26">
        <v>28.038983999999999</v>
      </c>
      <c r="W142" s="26">
        <v>28.475842</v>
      </c>
      <c r="X142" s="26">
        <v>28.638086000000001</v>
      </c>
      <c r="Y142" s="26">
        <v>28.955598999999999</v>
      </c>
      <c r="Z142" s="26">
        <v>29.242743000000001</v>
      </c>
      <c r="AA142" s="26">
        <v>29.501671000000002</v>
      </c>
      <c r="AB142" s="26">
        <v>29.653427000000001</v>
      </c>
      <c r="AC142" s="26">
        <v>29.901610999999999</v>
      </c>
      <c r="AD142" s="26">
        <v>30.123830999999999</v>
      </c>
      <c r="AE142" s="26">
        <v>30.304521999999999</v>
      </c>
      <c r="AF142" s="26">
        <v>30.590031</v>
      </c>
      <c r="AG142" s="26">
        <v>30.899366000000001</v>
      </c>
      <c r="AH142" s="26">
        <v>31.160402000000001</v>
      </c>
      <c r="AI142" s="26">
        <v>31.446031999999999</v>
      </c>
      <c r="AJ142" s="26">
        <v>31.645005999999999</v>
      </c>
      <c r="AK142" s="26">
        <v>31.82686</v>
      </c>
      <c r="AL142" s="26">
        <v>32.273899</v>
      </c>
      <c r="AM142" s="27">
        <v>6.0699999999999999E-3</v>
      </c>
    </row>
    <row r="143" spans="1:39" ht="15" customHeight="1" x14ac:dyDescent="0.35">
      <c r="A143" s="21" t="s">
        <v>204</v>
      </c>
      <c r="B143" s="25" t="s">
        <v>93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0</v>
      </c>
      <c r="AJ143" s="26">
        <v>0</v>
      </c>
      <c r="AK143" s="26">
        <v>0</v>
      </c>
      <c r="AL143" s="26">
        <v>0</v>
      </c>
      <c r="AM143" s="27" t="s">
        <v>94</v>
      </c>
    </row>
    <row r="144" spans="1:39" ht="15" customHeight="1" x14ac:dyDescent="0.35">
      <c r="A144" s="21" t="s">
        <v>205</v>
      </c>
      <c r="B144" s="25" t="s">
        <v>96</v>
      </c>
      <c r="C144" s="26">
        <v>1.630905</v>
      </c>
      <c r="D144" s="26">
        <v>1.6164849999999999</v>
      </c>
      <c r="E144" s="26">
        <v>1.6880500000000001</v>
      </c>
      <c r="F144" s="26">
        <v>1.7069099999999999</v>
      </c>
      <c r="G144" s="26">
        <v>1.7049989999999999</v>
      </c>
      <c r="H144" s="26">
        <v>1.6927460000000001</v>
      </c>
      <c r="I144" s="26">
        <v>1.7037880000000001</v>
      </c>
      <c r="J144" s="26">
        <v>1.716056</v>
      </c>
      <c r="K144" s="26">
        <v>1.7356480000000001</v>
      </c>
      <c r="L144" s="26">
        <v>1.762232</v>
      </c>
      <c r="M144" s="26">
        <v>1.788599</v>
      </c>
      <c r="N144" s="26">
        <v>1.820695</v>
      </c>
      <c r="O144" s="26">
        <v>1.8237319999999999</v>
      </c>
      <c r="P144" s="26">
        <v>1.836249</v>
      </c>
      <c r="Q144" s="26">
        <v>1.8482780000000001</v>
      </c>
      <c r="R144" s="26">
        <v>1.856563</v>
      </c>
      <c r="S144" s="26">
        <v>1.8545400000000001</v>
      </c>
      <c r="T144" s="26">
        <v>1.8631519999999999</v>
      </c>
      <c r="U144" s="26">
        <v>1.869971</v>
      </c>
      <c r="V144" s="26">
        <v>1.8877090000000001</v>
      </c>
      <c r="W144" s="26">
        <v>1.9160429999999999</v>
      </c>
      <c r="X144" s="26">
        <v>1.9263699999999999</v>
      </c>
      <c r="Y144" s="26">
        <v>1.94617</v>
      </c>
      <c r="Z144" s="26">
        <v>1.958326</v>
      </c>
      <c r="AA144" s="26">
        <v>1.9692970000000001</v>
      </c>
      <c r="AB144" s="26">
        <v>1.9809870000000001</v>
      </c>
      <c r="AC144" s="26">
        <v>1.9934240000000001</v>
      </c>
      <c r="AD144" s="26">
        <v>1.998907</v>
      </c>
      <c r="AE144" s="26">
        <v>2.002138</v>
      </c>
      <c r="AF144" s="26">
        <v>2.0107919999999999</v>
      </c>
      <c r="AG144" s="26">
        <v>2.019177</v>
      </c>
      <c r="AH144" s="26">
        <v>2.0344869999999999</v>
      </c>
      <c r="AI144" s="26">
        <v>2.048041</v>
      </c>
      <c r="AJ144" s="26">
        <v>2.0589019999999998</v>
      </c>
      <c r="AK144" s="26">
        <v>2.0673720000000002</v>
      </c>
      <c r="AL144" s="26">
        <v>2.088311</v>
      </c>
      <c r="AM144" s="27">
        <v>7.561E-3</v>
      </c>
    </row>
    <row r="145" spans="1:39" ht="15" customHeight="1" x14ac:dyDescent="0.35">
      <c r="A145" s="21" t="s">
        <v>206</v>
      </c>
      <c r="B145" s="25" t="s">
        <v>98</v>
      </c>
      <c r="C145" s="26">
        <v>0</v>
      </c>
      <c r="D145" s="26">
        <v>1.6396000000000001E-2</v>
      </c>
      <c r="E145" s="26">
        <v>5.5049000000000001E-2</v>
      </c>
      <c r="F145" s="26">
        <v>0.105097</v>
      </c>
      <c r="G145" s="26">
        <v>0.19354299999999999</v>
      </c>
      <c r="H145" s="26">
        <v>0.30096499999999998</v>
      </c>
      <c r="I145" s="26">
        <v>0.31367</v>
      </c>
      <c r="J145" s="26">
        <v>0.32744400000000001</v>
      </c>
      <c r="K145" s="26">
        <v>0.34810400000000002</v>
      </c>
      <c r="L145" s="26">
        <v>0.36876399999999998</v>
      </c>
      <c r="M145" s="26">
        <v>0.38253700000000002</v>
      </c>
      <c r="N145" s="26">
        <v>0.39631</v>
      </c>
      <c r="O145" s="26">
        <v>0.410084</v>
      </c>
      <c r="P145" s="26">
        <v>0.41697000000000001</v>
      </c>
      <c r="Q145" s="26">
        <v>0.41697000000000001</v>
      </c>
      <c r="R145" s="26">
        <v>0.42385699999999998</v>
      </c>
      <c r="S145" s="26">
        <v>0.43074400000000002</v>
      </c>
      <c r="T145" s="26">
        <v>0.43763000000000002</v>
      </c>
      <c r="U145" s="26">
        <v>0.444517</v>
      </c>
      <c r="V145" s="26">
        <v>0.45140400000000003</v>
      </c>
      <c r="W145" s="26">
        <v>0.45828999999999998</v>
      </c>
      <c r="X145" s="26">
        <v>0.45828999999999998</v>
      </c>
      <c r="Y145" s="26">
        <v>0.45828999999999998</v>
      </c>
      <c r="Z145" s="26">
        <v>0.45828999999999998</v>
      </c>
      <c r="AA145" s="26">
        <v>0.45828999999999998</v>
      </c>
      <c r="AB145" s="26">
        <v>0.45828999999999998</v>
      </c>
      <c r="AC145" s="26">
        <v>0.45828999999999998</v>
      </c>
      <c r="AD145" s="26">
        <v>0.45828999999999998</v>
      </c>
      <c r="AE145" s="26">
        <v>0.45828999999999998</v>
      </c>
      <c r="AF145" s="26">
        <v>0.45828999999999998</v>
      </c>
      <c r="AG145" s="26">
        <v>0.45828999999999998</v>
      </c>
      <c r="AH145" s="26">
        <v>0.45828999999999998</v>
      </c>
      <c r="AI145" s="26">
        <v>0.45828999999999998</v>
      </c>
      <c r="AJ145" s="26">
        <v>0.45828999999999998</v>
      </c>
      <c r="AK145" s="26">
        <v>0.45828999999999998</v>
      </c>
      <c r="AL145" s="26">
        <v>0.45828999999999998</v>
      </c>
      <c r="AM145" s="27">
        <v>0.102913</v>
      </c>
    </row>
    <row r="146" spans="1:39" ht="15" customHeight="1" x14ac:dyDescent="0.35">
      <c r="A146" s="21" t="s">
        <v>207</v>
      </c>
      <c r="B146" s="25" t="s">
        <v>133</v>
      </c>
      <c r="C146" s="26">
        <v>0.69172100000000003</v>
      </c>
      <c r="D146" s="26">
        <v>0.68908100000000005</v>
      </c>
      <c r="E146" s="26">
        <v>0.65462799999999999</v>
      </c>
      <c r="F146" s="26">
        <v>0.67199299999999995</v>
      </c>
      <c r="G146" s="26">
        <v>0.67932499999999996</v>
      </c>
      <c r="H146" s="26">
        <v>0.68556600000000001</v>
      </c>
      <c r="I146" s="26">
        <v>0.68124600000000002</v>
      </c>
      <c r="J146" s="26">
        <v>0.68265200000000004</v>
      </c>
      <c r="K146" s="26">
        <v>0.68936299999999995</v>
      </c>
      <c r="L146" s="26">
        <v>0.70040199999999997</v>
      </c>
      <c r="M146" s="26">
        <v>0.71115700000000004</v>
      </c>
      <c r="N146" s="26">
        <v>0.71785399999999999</v>
      </c>
      <c r="O146" s="26">
        <v>0.72053500000000004</v>
      </c>
      <c r="P146" s="26">
        <v>0.72517200000000004</v>
      </c>
      <c r="Q146" s="26">
        <v>0.729487</v>
      </c>
      <c r="R146" s="26">
        <v>0.73280100000000004</v>
      </c>
      <c r="S146" s="26">
        <v>0.73160099999999995</v>
      </c>
      <c r="T146" s="26">
        <v>0.73513600000000001</v>
      </c>
      <c r="U146" s="26">
        <v>0.738174</v>
      </c>
      <c r="V146" s="26">
        <v>0.74643199999999998</v>
      </c>
      <c r="W146" s="26">
        <v>0.75612500000000005</v>
      </c>
      <c r="X146" s="26">
        <v>0.75980800000000004</v>
      </c>
      <c r="Y146" s="26">
        <v>0.766289</v>
      </c>
      <c r="Z146" s="26">
        <v>0.77251199999999998</v>
      </c>
      <c r="AA146" s="26">
        <v>0.77823799999999999</v>
      </c>
      <c r="AB146" s="26">
        <v>0.78113299999999997</v>
      </c>
      <c r="AC146" s="26">
        <v>0.78649899999999995</v>
      </c>
      <c r="AD146" s="26">
        <v>0.79083999999999999</v>
      </c>
      <c r="AE146" s="26">
        <v>0.79465699999999995</v>
      </c>
      <c r="AF146" s="26">
        <v>0.79997600000000002</v>
      </c>
      <c r="AG146" s="26">
        <v>0.80574999999999997</v>
      </c>
      <c r="AH146" s="26">
        <v>0.81116900000000003</v>
      </c>
      <c r="AI146" s="26">
        <v>0.81711699999999998</v>
      </c>
      <c r="AJ146" s="26">
        <v>0.82068799999999997</v>
      </c>
      <c r="AK146" s="26">
        <v>0.82395499999999999</v>
      </c>
      <c r="AL146" s="26">
        <v>0.83204</v>
      </c>
      <c r="AM146" s="27">
        <v>5.5599999999999998E-3</v>
      </c>
    </row>
    <row r="147" spans="1:39" ht="15" customHeight="1" x14ac:dyDescent="0.35">
      <c r="A147" s="21" t="s">
        <v>208</v>
      </c>
      <c r="B147" s="25" t="s">
        <v>100</v>
      </c>
      <c r="C147" s="26">
        <v>28.189962000000001</v>
      </c>
      <c r="D147" s="26">
        <v>28.593996000000001</v>
      </c>
      <c r="E147" s="26">
        <v>28.766604999999998</v>
      </c>
      <c r="F147" s="26">
        <v>29.022687999999999</v>
      </c>
      <c r="G147" s="26">
        <v>28.762492999999999</v>
      </c>
      <c r="H147" s="26">
        <v>28.216740000000001</v>
      </c>
      <c r="I147" s="26">
        <v>28.090239</v>
      </c>
      <c r="J147" s="26">
        <v>28.072969000000001</v>
      </c>
      <c r="K147" s="26">
        <v>28.231183999999999</v>
      </c>
      <c r="L147" s="26">
        <v>28.667878999999999</v>
      </c>
      <c r="M147" s="26">
        <v>29.143995</v>
      </c>
      <c r="N147" s="26">
        <v>29.571498999999999</v>
      </c>
      <c r="O147" s="26">
        <v>29.709593000000002</v>
      </c>
      <c r="P147" s="26">
        <v>29.944077</v>
      </c>
      <c r="Q147" s="26">
        <v>30.194714000000001</v>
      </c>
      <c r="R147" s="26">
        <v>30.363586000000002</v>
      </c>
      <c r="S147" s="26">
        <v>30.330390999999999</v>
      </c>
      <c r="T147" s="26">
        <v>30.557321999999999</v>
      </c>
      <c r="U147" s="26">
        <v>30.705759</v>
      </c>
      <c r="V147" s="26">
        <v>31.124531000000001</v>
      </c>
      <c r="W147" s="26">
        <v>31.606297999999999</v>
      </c>
      <c r="X147" s="26">
        <v>31.782554999999999</v>
      </c>
      <c r="Y147" s="26">
        <v>32.126350000000002</v>
      </c>
      <c r="Z147" s="26">
        <v>32.431870000000004</v>
      </c>
      <c r="AA147" s="26">
        <v>32.707496999999996</v>
      </c>
      <c r="AB147" s="26">
        <v>32.873837000000002</v>
      </c>
      <c r="AC147" s="26">
        <v>33.139823999999997</v>
      </c>
      <c r="AD147" s="26">
        <v>33.371867999999999</v>
      </c>
      <c r="AE147" s="26">
        <v>33.559607999999997</v>
      </c>
      <c r="AF147" s="26">
        <v>33.859088999999997</v>
      </c>
      <c r="AG147" s="26">
        <v>34.182586999999998</v>
      </c>
      <c r="AH147" s="26">
        <v>34.464348000000001</v>
      </c>
      <c r="AI147" s="26">
        <v>34.769477999999999</v>
      </c>
      <c r="AJ147" s="26">
        <v>34.982886999999998</v>
      </c>
      <c r="AK147" s="26">
        <v>35.176479</v>
      </c>
      <c r="AL147" s="26">
        <v>35.652538</v>
      </c>
      <c r="AM147" s="27">
        <v>6.5100000000000002E-3</v>
      </c>
    </row>
    <row r="148" spans="1:39" ht="15" customHeight="1" x14ac:dyDescent="0.35">
      <c r="A148" s="21" t="s">
        <v>209</v>
      </c>
      <c r="B148" s="25" t="s">
        <v>102</v>
      </c>
      <c r="C148" s="26">
        <v>0.56159999999999999</v>
      </c>
      <c r="D148" s="26">
        <v>0.52190000000000003</v>
      </c>
      <c r="E148" s="26">
        <v>0.5232</v>
      </c>
      <c r="F148" s="26">
        <v>0.48971500000000001</v>
      </c>
      <c r="G148" s="26">
        <v>0.47312900000000002</v>
      </c>
      <c r="H148" s="26">
        <v>0.47251900000000002</v>
      </c>
      <c r="I148" s="26">
        <v>0.47910000000000003</v>
      </c>
      <c r="J148" s="26">
        <v>0.471329</v>
      </c>
      <c r="K148" s="26">
        <v>0.45925300000000002</v>
      </c>
      <c r="L148" s="26">
        <v>0.44300499999999998</v>
      </c>
      <c r="M148" s="26">
        <v>0.43004199999999998</v>
      </c>
      <c r="N148" s="26">
        <v>0.42483799999999999</v>
      </c>
      <c r="O148" s="26">
        <v>0.414933</v>
      </c>
      <c r="P148" s="26">
        <v>0.408553</v>
      </c>
      <c r="Q148" s="26">
        <v>0.399285</v>
      </c>
      <c r="R148" s="26">
        <v>0.39369999999999999</v>
      </c>
      <c r="S148" s="26">
        <v>0.37812299999999999</v>
      </c>
      <c r="T148" s="26">
        <v>0.36382500000000001</v>
      </c>
      <c r="U148" s="26">
        <v>0.35655500000000001</v>
      </c>
      <c r="V148" s="26">
        <v>0.34543800000000002</v>
      </c>
      <c r="W148" s="26">
        <v>0.33096799999999998</v>
      </c>
      <c r="X148" s="26">
        <v>0.32147700000000001</v>
      </c>
      <c r="Y148" s="26">
        <v>0.31068800000000002</v>
      </c>
      <c r="Z148" s="26">
        <v>0.30201699999999998</v>
      </c>
      <c r="AA148" s="26">
        <v>0.28819499999999998</v>
      </c>
      <c r="AB148" s="26">
        <v>0.27673599999999998</v>
      </c>
      <c r="AC148" s="26">
        <v>0.26245200000000002</v>
      </c>
      <c r="AD148" s="26">
        <v>0.253083</v>
      </c>
      <c r="AE148" s="26">
        <v>0.24357000000000001</v>
      </c>
      <c r="AF148" s="26">
        <v>0.23734</v>
      </c>
      <c r="AG148" s="26">
        <v>0.230072</v>
      </c>
      <c r="AH148" s="26">
        <v>0.223195</v>
      </c>
      <c r="AI148" s="26">
        <v>0.21567</v>
      </c>
      <c r="AJ148" s="26">
        <v>0.207674</v>
      </c>
      <c r="AK148" s="26">
        <v>0.202984</v>
      </c>
      <c r="AL148" s="26">
        <v>0.19589300000000001</v>
      </c>
      <c r="AM148" s="27">
        <v>-2.8409E-2</v>
      </c>
    </row>
    <row r="149" spans="1:39" ht="15" customHeight="1" x14ac:dyDescent="0.35">
      <c r="A149" s="21" t="s">
        <v>210</v>
      </c>
      <c r="B149" s="25" t="s">
        <v>164</v>
      </c>
      <c r="C149" s="26">
        <v>14.927788</v>
      </c>
      <c r="D149" s="26">
        <v>13.413796</v>
      </c>
      <c r="E149" s="26">
        <v>13.594764</v>
      </c>
      <c r="F149" s="26">
        <v>13.639713</v>
      </c>
      <c r="G149" s="26">
        <v>14.348518</v>
      </c>
      <c r="H149" s="26">
        <v>14.760928</v>
      </c>
      <c r="I149" s="26">
        <v>14.460070999999999</v>
      </c>
      <c r="J149" s="26">
        <v>13.974186</v>
      </c>
      <c r="K149" s="26">
        <v>13.758243999999999</v>
      </c>
      <c r="L149" s="26">
        <v>13.436868</v>
      </c>
      <c r="M149" s="26">
        <v>13.036308</v>
      </c>
      <c r="N149" s="26">
        <v>12.582348</v>
      </c>
      <c r="O149" s="26">
        <v>12.152805000000001</v>
      </c>
      <c r="P149" s="26">
        <v>11.779427999999999</v>
      </c>
      <c r="Q149" s="26">
        <v>11.412761</v>
      </c>
      <c r="R149" s="26">
        <v>11.110908999999999</v>
      </c>
      <c r="S149" s="26">
        <v>11.099325</v>
      </c>
      <c r="T149" s="26">
        <v>10.982131000000001</v>
      </c>
      <c r="U149" s="26">
        <v>10.948805999999999</v>
      </c>
      <c r="V149" s="26">
        <v>10.802058000000001</v>
      </c>
      <c r="W149" s="26">
        <v>10.634318</v>
      </c>
      <c r="X149" s="26">
        <v>10.634442999999999</v>
      </c>
      <c r="Y149" s="26">
        <v>10.500022</v>
      </c>
      <c r="Z149" s="26">
        <v>10.375413999999999</v>
      </c>
      <c r="AA149" s="26">
        <v>10.309677000000001</v>
      </c>
      <c r="AB149" s="26">
        <v>10.262411999999999</v>
      </c>
      <c r="AC149" s="26">
        <v>10.186311</v>
      </c>
      <c r="AD149" s="26">
        <v>10.130228000000001</v>
      </c>
      <c r="AE149" s="26">
        <v>10.108544</v>
      </c>
      <c r="AF149" s="26">
        <v>10.023208</v>
      </c>
      <c r="AG149" s="26">
        <v>9.9270549999999993</v>
      </c>
      <c r="AH149" s="26">
        <v>9.8904289999999992</v>
      </c>
      <c r="AI149" s="26">
        <v>9.8274209999999993</v>
      </c>
      <c r="AJ149" s="26">
        <v>9.7891840000000006</v>
      </c>
      <c r="AK149" s="26">
        <v>9.7748889999999999</v>
      </c>
      <c r="AL149" s="26">
        <v>9.6407989999999995</v>
      </c>
      <c r="AM149" s="27">
        <v>-9.6670000000000002E-3</v>
      </c>
    </row>
    <row r="150" spans="1:39" ht="15" customHeight="1" x14ac:dyDescent="0.35">
      <c r="A150" s="21" t="s">
        <v>211</v>
      </c>
      <c r="B150" s="25" t="s">
        <v>106</v>
      </c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>
        <v>0</v>
      </c>
      <c r="AI150" s="26">
        <v>0</v>
      </c>
      <c r="AJ150" s="26">
        <v>0</v>
      </c>
      <c r="AK150" s="26">
        <v>0</v>
      </c>
      <c r="AL150" s="26">
        <v>0</v>
      </c>
      <c r="AM150" s="27" t="s">
        <v>94</v>
      </c>
    </row>
    <row r="151" spans="1:39" ht="15" customHeight="1" x14ac:dyDescent="0.35">
      <c r="A151" s="21" t="s">
        <v>212</v>
      </c>
      <c r="B151" s="25" t="s">
        <v>108</v>
      </c>
      <c r="C151" s="26">
        <v>-1.78E-2</v>
      </c>
      <c r="D151" s="26">
        <v>-1.6000000000000001E-3</v>
      </c>
      <c r="E151" s="26">
        <v>3.8999999999999998E-3</v>
      </c>
      <c r="F151" s="26">
        <v>1.689E-3</v>
      </c>
      <c r="G151" s="26">
        <v>2.8540000000000002E-3</v>
      </c>
      <c r="H151" s="26">
        <v>3.0309999999999998E-3</v>
      </c>
      <c r="I151" s="26">
        <v>3.8679999999999999E-3</v>
      </c>
      <c r="J151" s="26">
        <v>3.173E-3</v>
      </c>
      <c r="K151" s="26">
        <v>3.9129999999999998E-3</v>
      </c>
      <c r="L151" s="26">
        <v>3.9399999999999999E-3</v>
      </c>
      <c r="M151" s="26">
        <v>4.0549999999999996E-3</v>
      </c>
      <c r="N151" s="26">
        <v>3.9969999999999997E-3</v>
      </c>
      <c r="O151" s="26">
        <v>4.2449999999999996E-3</v>
      </c>
      <c r="P151" s="26">
        <v>4.3689999999999996E-3</v>
      </c>
      <c r="Q151" s="26">
        <v>4.581E-3</v>
      </c>
      <c r="R151" s="26">
        <v>4.8380000000000003E-3</v>
      </c>
      <c r="S151" s="26">
        <v>5.1219999999999998E-3</v>
      </c>
      <c r="T151" s="26">
        <v>5.4250000000000001E-3</v>
      </c>
      <c r="U151" s="26">
        <v>5.9940000000000002E-3</v>
      </c>
      <c r="V151" s="26">
        <v>6.43E-3</v>
      </c>
      <c r="W151" s="26">
        <v>6.8430000000000001E-3</v>
      </c>
      <c r="X151" s="26">
        <v>7.1609999999999998E-3</v>
      </c>
      <c r="Y151" s="26">
        <v>7.8209999999999998E-3</v>
      </c>
      <c r="Z151" s="26">
        <v>8.5030000000000001E-3</v>
      </c>
      <c r="AA151" s="26">
        <v>8.9420000000000003E-3</v>
      </c>
      <c r="AB151" s="26">
        <v>9.5969999999999996E-3</v>
      </c>
      <c r="AC151" s="26">
        <v>1.0135999999999999E-2</v>
      </c>
      <c r="AD151" s="26">
        <v>1.0182E-2</v>
      </c>
      <c r="AE151" s="26">
        <v>1.0449999999999999E-2</v>
      </c>
      <c r="AF151" s="26">
        <v>1.0673999999999999E-2</v>
      </c>
      <c r="AG151" s="26">
        <v>1.0943E-2</v>
      </c>
      <c r="AH151" s="26">
        <v>1.1343000000000001E-2</v>
      </c>
      <c r="AI151" s="26">
        <v>1.1511E-2</v>
      </c>
      <c r="AJ151" s="26">
        <v>1.1967E-2</v>
      </c>
      <c r="AK151" s="26">
        <v>1.2337000000000001E-2</v>
      </c>
      <c r="AL151" s="26">
        <v>1.2647E-2</v>
      </c>
      <c r="AM151" s="27" t="s">
        <v>94</v>
      </c>
    </row>
    <row r="152" spans="1:39" ht="15" customHeight="1" x14ac:dyDescent="0.35">
      <c r="A152" s="21" t="s">
        <v>213</v>
      </c>
      <c r="B152" s="25" t="s">
        <v>110</v>
      </c>
      <c r="C152" s="26">
        <v>15.471587</v>
      </c>
      <c r="D152" s="26">
        <v>13.934096</v>
      </c>
      <c r="E152" s="26">
        <v>14.121862999999999</v>
      </c>
      <c r="F152" s="26">
        <v>14.131117</v>
      </c>
      <c r="G152" s="26">
        <v>14.824502000000001</v>
      </c>
      <c r="H152" s="26">
        <v>15.236478</v>
      </c>
      <c r="I152" s="26">
        <v>14.943038</v>
      </c>
      <c r="J152" s="26">
        <v>14.448689</v>
      </c>
      <c r="K152" s="26">
        <v>14.221410000000001</v>
      </c>
      <c r="L152" s="26">
        <v>13.883812000000001</v>
      </c>
      <c r="M152" s="26">
        <v>13.470406000000001</v>
      </c>
      <c r="N152" s="26">
        <v>13.011183000000001</v>
      </c>
      <c r="O152" s="26">
        <v>12.571982999999999</v>
      </c>
      <c r="P152" s="26">
        <v>12.192351</v>
      </c>
      <c r="Q152" s="26">
        <v>11.816625999999999</v>
      </c>
      <c r="R152" s="26">
        <v>11.509447</v>
      </c>
      <c r="S152" s="26">
        <v>11.482571</v>
      </c>
      <c r="T152" s="26">
        <v>11.351381</v>
      </c>
      <c r="U152" s="26">
        <v>11.311356</v>
      </c>
      <c r="V152" s="26">
        <v>11.153926999999999</v>
      </c>
      <c r="W152" s="26">
        <v>10.972129000000001</v>
      </c>
      <c r="X152" s="26">
        <v>10.963081000000001</v>
      </c>
      <c r="Y152" s="26">
        <v>10.818531</v>
      </c>
      <c r="Z152" s="26">
        <v>10.685933</v>
      </c>
      <c r="AA152" s="26">
        <v>10.606814</v>
      </c>
      <c r="AB152" s="26">
        <v>10.548745</v>
      </c>
      <c r="AC152" s="26">
        <v>10.458899000000001</v>
      </c>
      <c r="AD152" s="26">
        <v>10.393492999999999</v>
      </c>
      <c r="AE152" s="26">
        <v>10.362563</v>
      </c>
      <c r="AF152" s="26">
        <v>10.271221000000001</v>
      </c>
      <c r="AG152" s="26">
        <v>10.16807</v>
      </c>
      <c r="AH152" s="26">
        <v>10.124968000000001</v>
      </c>
      <c r="AI152" s="26">
        <v>10.054603</v>
      </c>
      <c r="AJ152" s="26">
        <v>10.008825</v>
      </c>
      <c r="AK152" s="26">
        <v>9.9902099999999994</v>
      </c>
      <c r="AL152" s="26">
        <v>9.8493390000000005</v>
      </c>
      <c r="AM152" s="27">
        <v>-1.0152E-2</v>
      </c>
    </row>
    <row r="153" spans="1:39" ht="15" customHeight="1" x14ac:dyDescent="0.35">
      <c r="A153" s="21" t="s">
        <v>214</v>
      </c>
      <c r="B153" s="25" t="s">
        <v>184</v>
      </c>
      <c r="C153" s="26">
        <v>8.3376850000000005</v>
      </c>
      <c r="D153" s="26">
        <v>8.3449570000000008</v>
      </c>
      <c r="E153" s="26">
        <v>8.2841129999999996</v>
      </c>
      <c r="F153" s="26">
        <v>8.1508730000000007</v>
      </c>
      <c r="G153" s="26">
        <v>8.0524319999999996</v>
      </c>
      <c r="H153" s="26">
        <v>7.967206</v>
      </c>
      <c r="I153" s="26">
        <v>8.0772390000000005</v>
      </c>
      <c r="J153" s="26">
        <v>8.1143879999999999</v>
      </c>
      <c r="K153" s="26">
        <v>8.1426449999999999</v>
      </c>
      <c r="L153" s="26">
        <v>8.1536869999999997</v>
      </c>
      <c r="M153" s="26">
        <v>8.0893029999999992</v>
      </c>
      <c r="N153" s="26">
        <v>7.9958179999999999</v>
      </c>
      <c r="O153" s="26">
        <v>8.0133670000000006</v>
      </c>
      <c r="P153" s="26">
        <v>8.0280369999999994</v>
      </c>
      <c r="Q153" s="26">
        <v>8.0353580000000004</v>
      </c>
      <c r="R153" s="26">
        <v>8.0326780000000007</v>
      </c>
      <c r="S153" s="26">
        <v>8.0153239999999997</v>
      </c>
      <c r="T153" s="26">
        <v>7.9763710000000003</v>
      </c>
      <c r="U153" s="26">
        <v>7.9626720000000004</v>
      </c>
      <c r="V153" s="26">
        <v>7.8054160000000001</v>
      </c>
      <c r="W153" s="26">
        <v>7.5440440000000004</v>
      </c>
      <c r="X153" s="26">
        <v>7.4935029999999996</v>
      </c>
      <c r="Y153" s="26">
        <v>7.3858519999999999</v>
      </c>
      <c r="Z153" s="26">
        <v>7.3536489999999999</v>
      </c>
      <c r="AA153" s="26">
        <v>7.3173389999999996</v>
      </c>
      <c r="AB153" s="26">
        <v>7.3402409999999998</v>
      </c>
      <c r="AC153" s="26">
        <v>7.2730899999999998</v>
      </c>
      <c r="AD153" s="26">
        <v>7.2143300000000004</v>
      </c>
      <c r="AE153" s="26">
        <v>7.154865</v>
      </c>
      <c r="AF153" s="26">
        <v>7.0412119999999998</v>
      </c>
      <c r="AG153" s="26">
        <v>6.9072800000000001</v>
      </c>
      <c r="AH153" s="26">
        <v>6.8028599999999999</v>
      </c>
      <c r="AI153" s="26">
        <v>6.6246320000000001</v>
      </c>
      <c r="AJ153" s="26">
        <v>6.5391320000000004</v>
      </c>
      <c r="AK153" s="26">
        <v>6.5139800000000001</v>
      </c>
      <c r="AL153" s="26">
        <v>6.3606829999999999</v>
      </c>
      <c r="AM153" s="27">
        <v>-7.9539999999999993E-3</v>
      </c>
    </row>
    <row r="154" spans="1:39" ht="15" customHeight="1" x14ac:dyDescent="0.35">
      <c r="A154" s="21" t="s">
        <v>215</v>
      </c>
      <c r="B154" s="25" t="s">
        <v>112</v>
      </c>
      <c r="C154" s="26">
        <v>0.84770599999999996</v>
      </c>
      <c r="D154" s="26">
        <v>0.89812800000000004</v>
      </c>
      <c r="E154" s="26">
        <v>0.89724099999999996</v>
      </c>
      <c r="F154" s="26">
        <v>0.87282099999999996</v>
      </c>
      <c r="G154" s="26">
        <v>0.87095299999999998</v>
      </c>
      <c r="H154" s="26">
        <v>0.86611199999999999</v>
      </c>
      <c r="I154" s="26">
        <v>0.86182999999999998</v>
      </c>
      <c r="J154" s="26">
        <v>0.86224000000000001</v>
      </c>
      <c r="K154" s="26">
        <v>0.86230700000000005</v>
      </c>
      <c r="L154" s="26">
        <v>0.86153800000000003</v>
      </c>
      <c r="M154" s="26">
        <v>0.86226499999999995</v>
      </c>
      <c r="N154" s="26">
        <v>0.85340400000000005</v>
      </c>
      <c r="O154" s="26">
        <v>0.851329</v>
      </c>
      <c r="P154" s="26">
        <v>0.85101899999999997</v>
      </c>
      <c r="Q154" s="26">
        <v>0.84963500000000003</v>
      </c>
      <c r="R154" s="26">
        <v>0.85008799999999995</v>
      </c>
      <c r="S154" s="26">
        <v>0.83955199999999996</v>
      </c>
      <c r="T154" s="26">
        <v>0.83661600000000003</v>
      </c>
      <c r="U154" s="26">
        <v>0.836565</v>
      </c>
      <c r="V154" s="26">
        <v>0.836565</v>
      </c>
      <c r="W154" s="26">
        <v>0.836565</v>
      </c>
      <c r="X154" s="26">
        <v>0.83656600000000003</v>
      </c>
      <c r="Y154" s="26">
        <v>0.83756200000000003</v>
      </c>
      <c r="Z154" s="26">
        <v>0.839557</v>
      </c>
      <c r="AA154" s="26">
        <v>0.84146500000000002</v>
      </c>
      <c r="AB154" s="26">
        <v>0.84198700000000004</v>
      </c>
      <c r="AC154" s="26">
        <v>0.83784999999999998</v>
      </c>
      <c r="AD154" s="26">
        <v>0.83785699999999996</v>
      </c>
      <c r="AE154" s="26">
        <v>0.835229</v>
      </c>
      <c r="AF154" s="26">
        <v>0.835229</v>
      </c>
      <c r="AG154" s="26">
        <v>0.83401700000000001</v>
      </c>
      <c r="AH154" s="26">
        <v>0.83393600000000001</v>
      </c>
      <c r="AI154" s="26">
        <v>0.83549499999999999</v>
      </c>
      <c r="AJ154" s="26">
        <v>0.83491099999999996</v>
      </c>
      <c r="AK154" s="26">
        <v>0.82204999999999995</v>
      </c>
      <c r="AL154" s="26">
        <v>0.79797899999999999</v>
      </c>
      <c r="AM154" s="27">
        <v>-3.4710000000000001E-3</v>
      </c>
    </row>
    <row r="155" spans="1:39" ht="15" customHeight="1" x14ac:dyDescent="0.35">
      <c r="A155" s="21" t="s">
        <v>216</v>
      </c>
      <c r="B155" s="25" t="s">
        <v>217</v>
      </c>
      <c r="C155" s="26">
        <v>7.0640400000000003</v>
      </c>
      <c r="D155" s="26">
        <v>7.3921989999999997</v>
      </c>
      <c r="E155" s="26">
        <v>7.6939060000000001</v>
      </c>
      <c r="F155" s="26">
        <v>8.1843529999999998</v>
      </c>
      <c r="G155" s="26">
        <v>8.5633979999999994</v>
      </c>
      <c r="H155" s="26">
        <v>9.0966109999999993</v>
      </c>
      <c r="I155" s="26">
        <v>9.7429030000000001</v>
      </c>
      <c r="J155" s="26">
        <v>10.579597</v>
      </c>
      <c r="K155" s="26">
        <v>11.042986000000001</v>
      </c>
      <c r="L155" s="26">
        <v>11.168877</v>
      </c>
      <c r="M155" s="26">
        <v>11.204058</v>
      </c>
      <c r="N155" s="26">
        <v>11.251542000000001</v>
      </c>
      <c r="O155" s="26">
        <v>11.365679</v>
      </c>
      <c r="P155" s="26">
        <v>11.439026999999999</v>
      </c>
      <c r="Q155" s="26">
        <v>11.578715000000001</v>
      </c>
      <c r="R155" s="26">
        <v>11.729013999999999</v>
      </c>
      <c r="S155" s="26">
        <v>11.834656000000001</v>
      </c>
      <c r="T155" s="26">
        <v>11.881033</v>
      </c>
      <c r="U155" s="26">
        <v>12.053375000000001</v>
      </c>
      <c r="V155" s="26">
        <v>12.166736</v>
      </c>
      <c r="W155" s="26">
        <v>12.278228</v>
      </c>
      <c r="X155" s="26">
        <v>12.496686</v>
      </c>
      <c r="Y155" s="26">
        <v>12.609693</v>
      </c>
      <c r="Z155" s="26">
        <v>12.783604</v>
      </c>
      <c r="AA155" s="26">
        <v>12.962828</v>
      </c>
      <c r="AB155" s="26">
        <v>13.182612000000001</v>
      </c>
      <c r="AC155" s="26">
        <v>13.357821</v>
      </c>
      <c r="AD155" s="26">
        <v>13.543041000000001</v>
      </c>
      <c r="AE155" s="26">
        <v>13.785078</v>
      </c>
      <c r="AF155" s="26">
        <v>14.00802</v>
      </c>
      <c r="AG155" s="26">
        <v>14.161061999999999</v>
      </c>
      <c r="AH155" s="26">
        <v>14.324553</v>
      </c>
      <c r="AI155" s="26">
        <v>14.530296999999999</v>
      </c>
      <c r="AJ155" s="26">
        <v>14.735011999999999</v>
      </c>
      <c r="AK155" s="26">
        <v>14.970173000000001</v>
      </c>
      <c r="AL155" s="26">
        <v>15.049728</v>
      </c>
      <c r="AM155" s="27">
        <v>2.1129999999999999E-2</v>
      </c>
    </row>
    <row r="156" spans="1:39" ht="15" customHeight="1" x14ac:dyDescent="0.35">
      <c r="A156" s="21" t="s">
        <v>218</v>
      </c>
      <c r="B156" s="25" t="s">
        <v>137</v>
      </c>
      <c r="C156" s="26">
        <v>2.8499999999999999E-4</v>
      </c>
      <c r="D156" s="26">
        <v>5.71E-4</v>
      </c>
      <c r="E156" s="26">
        <v>8.9099999999999997E-4</v>
      </c>
      <c r="F156" s="26">
        <v>1.9480000000000001E-3</v>
      </c>
      <c r="G156" s="26">
        <v>3.7429999999999998E-3</v>
      </c>
      <c r="H156" s="26">
        <v>6.2849999999999998E-3</v>
      </c>
      <c r="I156" s="26">
        <v>9.4990000000000005E-3</v>
      </c>
      <c r="J156" s="26">
        <v>1.3063999999999999E-2</v>
      </c>
      <c r="K156" s="26">
        <v>1.7087999999999999E-2</v>
      </c>
      <c r="L156" s="26">
        <v>2.1323999999999999E-2</v>
      </c>
      <c r="M156" s="26">
        <v>2.5732999999999999E-2</v>
      </c>
      <c r="N156" s="26">
        <v>2.9755E-2</v>
      </c>
      <c r="O156" s="26">
        <v>3.3516999999999998E-2</v>
      </c>
      <c r="P156" s="26">
        <v>3.6849E-2</v>
      </c>
      <c r="Q156" s="26">
        <v>3.9913999999999998E-2</v>
      </c>
      <c r="R156" s="26">
        <v>4.2892E-2</v>
      </c>
      <c r="S156" s="26">
        <v>4.5645999999999999E-2</v>
      </c>
      <c r="T156" s="26">
        <v>4.8117E-2</v>
      </c>
      <c r="U156" s="26">
        <v>5.0441E-2</v>
      </c>
      <c r="V156" s="26">
        <v>5.2671000000000003E-2</v>
      </c>
      <c r="W156" s="26">
        <v>5.4760000000000003E-2</v>
      </c>
      <c r="X156" s="26">
        <v>5.6689999999999997E-2</v>
      </c>
      <c r="Y156" s="26">
        <v>5.8465999999999997E-2</v>
      </c>
      <c r="Z156" s="26">
        <v>6.0151000000000003E-2</v>
      </c>
      <c r="AA156" s="26">
        <v>6.1751E-2</v>
      </c>
      <c r="AB156" s="26">
        <v>6.3353000000000007E-2</v>
      </c>
      <c r="AC156" s="26">
        <v>6.4861000000000002E-2</v>
      </c>
      <c r="AD156" s="26">
        <v>6.6355999999999998E-2</v>
      </c>
      <c r="AE156" s="26">
        <v>6.7823999999999995E-2</v>
      </c>
      <c r="AF156" s="26">
        <v>6.9276000000000004E-2</v>
      </c>
      <c r="AG156" s="26">
        <v>7.0627999999999996E-2</v>
      </c>
      <c r="AH156" s="26">
        <v>7.1979000000000001E-2</v>
      </c>
      <c r="AI156" s="26">
        <v>7.3391999999999999E-2</v>
      </c>
      <c r="AJ156" s="26">
        <v>7.4875999999999998E-2</v>
      </c>
      <c r="AK156" s="26">
        <v>7.6430999999999999E-2</v>
      </c>
      <c r="AL156" s="26">
        <v>7.8097E-2</v>
      </c>
      <c r="AM156" s="27">
        <v>0.15565100000000001</v>
      </c>
    </row>
    <row r="157" spans="1:39" ht="15" customHeight="1" x14ac:dyDescent="0.35">
      <c r="A157" s="21" t="s">
        <v>219</v>
      </c>
      <c r="B157" s="25" t="s">
        <v>188</v>
      </c>
      <c r="C157" s="26">
        <v>0.225214</v>
      </c>
      <c r="D157" s="26">
        <v>0.225214</v>
      </c>
      <c r="E157" s="26">
        <v>0.225214</v>
      </c>
      <c r="F157" s="26">
        <v>0.225214</v>
      </c>
      <c r="G157" s="26">
        <v>0.225214</v>
      </c>
      <c r="H157" s="26">
        <v>0.225214</v>
      </c>
      <c r="I157" s="26">
        <v>0.225214</v>
      </c>
      <c r="J157" s="26">
        <v>0.225214</v>
      </c>
      <c r="K157" s="26">
        <v>0.225214</v>
      </c>
      <c r="L157" s="26">
        <v>0.225214</v>
      </c>
      <c r="M157" s="26">
        <v>0.225214</v>
      </c>
      <c r="N157" s="26">
        <v>0.225214</v>
      </c>
      <c r="O157" s="26">
        <v>0.225214</v>
      </c>
      <c r="P157" s="26">
        <v>0.225214</v>
      </c>
      <c r="Q157" s="26">
        <v>0.225214</v>
      </c>
      <c r="R157" s="26">
        <v>0.225214</v>
      </c>
      <c r="S157" s="26">
        <v>0.225214</v>
      </c>
      <c r="T157" s="26">
        <v>0.225214</v>
      </c>
      <c r="U157" s="26">
        <v>0.225214</v>
      </c>
      <c r="V157" s="26">
        <v>0.225214</v>
      </c>
      <c r="W157" s="26">
        <v>0.225214</v>
      </c>
      <c r="X157" s="26">
        <v>0.225214</v>
      </c>
      <c r="Y157" s="26">
        <v>0.225214</v>
      </c>
      <c r="Z157" s="26">
        <v>0.225214</v>
      </c>
      <c r="AA157" s="26">
        <v>0.225214</v>
      </c>
      <c r="AB157" s="26">
        <v>0.225214</v>
      </c>
      <c r="AC157" s="26">
        <v>0.225214</v>
      </c>
      <c r="AD157" s="26">
        <v>0.225214</v>
      </c>
      <c r="AE157" s="26">
        <v>0.225214</v>
      </c>
      <c r="AF157" s="26">
        <v>0.225214</v>
      </c>
      <c r="AG157" s="26">
        <v>0.225214</v>
      </c>
      <c r="AH157" s="26">
        <v>0.225214</v>
      </c>
      <c r="AI157" s="26">
        <v>0.225214</v>
      </c>
      <c r="AJ157" s="26">
        <v>0.225214</v>
      </c>
      <c r="AK157" s="26">
        <v>0.225214</v>
      </c>
      <c r="AL157" s="26">
        <v>0.225214</v>
      </c>
      <c r="AM157" s="27">
        <v>0</v>
      </c>
    </row>
    <row r="158" spans="1:39" ht="15" customHeight="1" x14ac:dyDescent="0.35">
      <c r="A158" s="21" t="s">
        <v>220</v>
      </c>
      <c r="B158" s="25" t="s">
        <v>190</v>
      </c>
      <c r="C158" s="26">
        <v>0.22656399999999999</v>
      </c>
      <c r="D158" s="26">
        <v>0.19450500000000001</v>
      </c>
      <c r="E158" s="26">
        <v>0.11274099999999999</v>
      </c>
      <c r="F158" s="26">
        <v>0.18829199999999999</v>
      </c>
      <c r="G158" s="26">
        <v>0.19167300000000001</v>
      </c>
      <c r="H158" s="26">
        <v>0.19317100000000001</v>
      </c>
      <c r="I158" s="26">
        <v>0.20841399999999999</v>
      </c>
      <c r="J158" s="26">
        <v>0.20913499999999999</v>
      </c>
      <c r="K158" s="26">
        <v>0.204175</v>
      </c>
      <c r="L158" s="26">
        <v>0.199161</v>
      </c>
      <c r="M158" s="26">
        <v>0.194711</v>
      </c>
      <c r="N158" s="26">
        <v>0.18807099999999999</v>
      </c>
      <c r="O158" s="26">
        <v>0.18495600000000001</v>
      </c>
      <c r="P158" s="26">
        <v>0.175012</v>
      </c>
      <c r="Q158" s="26">
        <v>0.17074800000000001</v>
      </c>
      <c r="R158" s="26">
        <v>0.169317</v>
      </c>
      <c r="S158" s="26">
        <v>0.17150899999999999</v>
      </c>
      <c r="T158" s="26">
        <v>0.161493</v>
      </c>
      <c r="U158" s="26">
        <v>0.158939</v>
      </c>
      <c r="V158" s="26">
        <v>0.156415</v>
      </c>
      <c r="W158" s="26">
        <v>0.154692</v>
      </c>
      <c r="X158" s="26">
        <v>0.15234800000000001</v>
      </c>
      <c r="Y158" s="26">
        <v>0.15027599999999999</v>
      </c>
      <c r="Z158" s="26">
        <v>0.148204</v>
      </c>
      <c r="AA158" s="26">
        <v>0.14613200000000001</v>
      </c>
      <c r="AB158" s="26">
        <v>0.14403299999999999</v>
      </c>
      <c r="AC158" s="26">
        <v>0.14335300000000001</v>
      </c>
      <c r="AD158" s="26">
        <v>0.14267299999999999</v>
      </c>
      <c r="AE158" s="26">
        <v>0.14199300000000001</v>
      </c>
      <c r="AF158" s="26">
        <v>0.14131299999999999</v>
      </c>
      <c r="AG158" s="26">
        <v>0.14063300000000001</v>
      </c>
      <c r="AH158" s="26">
        <v>0.14063300000000001</v>
      </c>
      <c r="AI158" s="26">
        <v>0.14063300000000001</v>
      </c>
      <c r="AJ158" s="26">
        <v>0.14068</v>
      </c>
      <c r="AK158" s="26">
        <v>0.14069799999999999</v>
      </c>
      <c r="AL158" s="26">
        <v>0.14069799999999999</v>
      </c>
      <c r="AM158" s="27">
        <v>-9.4800000000000006E-3</v>
      </c>
    </row>
    <row r="159" spans="1:39" ht="15" customHeight="1" x14ac:dyDescent="0.35">
      <c r="A159" s="21" t="s">
        <v>221</v>
      </c>
      <c r="B159" s="24" t="s">
        <v>61</v>
      </c>
      <c r="C159" s="28">
        <v>96.933075000000002</v>
      </c>
      <c r="D159" s="28">
        <v>96.471755999999999</v>
      </c>
      <c r="E159" s="28">
        <v>97.309509000000006</v>
      </c>
      <c r="F159" s="28">
        <v>98.572754000000003</v>
      </c>
      <c r="G159" s="28">
        <v>99.471992</v>
      </c>
      <c r="H159" s="28">
        <v>99.661895999999999</v>
      </c>
      <c r="I159" s="28">
        <v>99.972922999999994</v>
      </c>
      <c r="J159" s="28">
        <v>100.28057099999999</v>
      </c>
      <c r="K159" s="28">
        <v>100.566643</v>
      </c>
      <c r="L159" s="28">
        <v>100.55697600000001</v>
      </c>
      <c r="M159" s="28">
        <v>100.24191999999999</v>
      </c>
      <c r="N159" s="28">
        <v>99.829361000000006</v>
      </c>
      <c r="O159" s="28">
        <v>99.357490999999996</v>
      </c>
      <c r="P159" s="28">
        <v>99.039992999999996</v>
      </c>
      <c r="Q159" s="28">
        <v>98.873092999999997</v>
      </c>
      <c r="R159" s="28">
        <v>98.733718999999994</v>
      </c>
      <c r="S159" s="28">
        <v>98.608481999999995</v>
      </c>
      <c r="T159" s="28">
        <v>98.569405000000003</v>
      </c>
      <c r="U159" s="28">
        <v>98.766281000000006</v>
      </c>
      <c r="V159" s="28">
        <v>99.009513999999996</v>
      </c>
      <c r="W159" s="28">
        <v>99.207984999999994</v>
      </c>
      <c r="X159" s="28">
        <v>99.610611000000006</v>
      </c>
      <c r="Y159" s="28">
        <v>99.915169000000006</v>
      </c>
      <c r="Z159" s="28">
        <v>100.370514</v>
      </c>
      <c r="AA159" s="28">
        <v>100.889297</v>
      </c>
      <c r="AB159" s="28">
        <v>101.380791</v>
      </c>
      <c r="AC159" s="28">
        <v>101.7957</v>
      </c>
      <c r="AD159" s="28">
        <v>102.267448</v>
      </c>
      <c r="AE159" s="28">
        <v>102.823296</v>
      </c>
      <c r="AF159" s="28">
        <v>103.370079</v>
      </c>
      <c r="AG159" s="28">
        <v>103.84206399999999</v>
      </c>
      <c r="AH159" s="28">
        <v>104.381783</v>
      </c>
      <c r="AI159" s="28">
        <v>104.899559</v>
      </c>
      <c r="AJ159" s="28">
        <v>105.444923</v>
      </c>
      <c r="AK159" s="28">
        <v>106.115662</v>
      </c>
      <c r="AL159" s="28">
        <v>106.69781500000001</v>
      </c>
      <c r="AM159" s="29">
        <v>2.9680000000000002E-3</v>
      </c>
    </row>
    <row r="161" spans="1:39" ht="15" customHeight="1" x14ac:dyDescent="0.35">
      <c r="B161" s="24" t="s">
        <v>222</v>
      </c>
    </row>
    <row r="162" spans="1:39" ht="15" customHeight="1" x14ac:dyDescent="0.35">
      <c r="A162" s="21" t="s">
        <v>223</v>
      </c>
      <c r="B162" s="25" t="s">
        <v>224</v>
      </c>
      <c r="C162" s="26">
        <v>71.461258000000001</v>
      </c>
      <c r="D162" s="26">
        <v>71.660483999999997</v>
      </c>
      <c r="E162" s="26">
        <v>72.434898000000004</v>
      </c>
      <c r="F162" s="26">
        <v>73.578033000000005</v>
      </c>
      <c r="G162" s="26">
        <v>74.188125999999997</v>
      </c>
      <c r="H162" s="26">
        <v>74.237166999999999</v>
      </c>
      <c r="I162" s="26">
        <v>74.462585000000004</v>
      </c>
      <c r="J162" s="26">
        <v>74.706344999999999</v>
      </c>
      <c r="K162" s="26">
        <v>74.867064999999997</v>
      </c>
      <c r="L162" s="26">
        <v>74.841826999999995</v>
      </c>
      <c r="M162" s="26">
        <v>74.633979999999994</v>
      </c>
      <c r="N162" s="26">
        <v>74.425583000000003</v>
      </c>
      <c r="O162" s="26">
        <v>74.057525999999996</v>
      </c>
      <c r="P162" s="26">
        <v>73.862494999999996</v>
      </c>
      <c r="Q162" s="26">
        <v>73.746216000000004</v>
      </c>
      <c r="R162" s="26">
        <v>73.670394999999999</v>
      </c>
      <c r="S162" s="26">
        <v>73.558479000000005</v>
      </c>
      <c r="T162" s="26">
        <v>73.551544000000007</v>
      </c>
      <c r="U162" s="26">
        <v>73.649619999999999</v>
      </c>
      <c r="V162" s="26">
        <v>73.899483000000004</v>
      </c>
      <c r="W162" s="26">
        <v>74.149673000000007</v>
      </c>
      <c r="X162" s="26">
        <v>74.436790000000002</v>
      </c>
      <c r="Y162" s="26">
        <v>74.755454999999998</v>
      </c>
      <c r="Z162" s="26">
        <v>75.124343999999994</v>
      </c>
      <c r="AA162" s="26">
        <v>75.557357999999994</v>
      </c>
      <c r="AB162" s="26">
        <v>75.919394999999994</v>
      </c>
      <c r="AC162" s="26">
        <v>76.256241000000003</v>
      </c>
      <c r="AD162" s="26">
        <v>76.637253000000001</v>
      </c>
      <c r="AE162" s="26">
        <v>77.063018999999997</v>
      </c>
      <c r="AF162" s="26">
        <v>77.538368000000006</v>
      </c>
      <c r="AG162" s="26">
        <v>78.012039000000001</v>
      </c>
      <c r="AH162" s="26">
        <v>78.500884999999997</v>
      </c>
      <c r="AI162" s="26">
        <v>78.990913000000006</v>
      </c>
      <c r="AJ162" s="26">
        <v>79.457237000000006</v>
      </c>
      <c r="AK162" s="26">
        <v>80.005898000000002</v>
      </c>
      <c r="AL162" s="26">
        <v>80.601746000000006</v>
      </c>
      <c r="AM162" s="27">
        <v>3.4640000000000001E-3</v>
      </c>
    </row>
    <row r="163" spans="1:39" ht="15" customHeight="1" x14ac:dyDescent="0.35">
      <c r="A163" s="21" t="s">
        <v>225</v>
      </c>
      <c r="B163" s="25" t="s">
        <v>226</v>
      </c>
      <c r="C163" s="26">
        <v>96.933075000000002</v>
      </c>
      <c r="D163" s="26">
        <v>96.471755999999999</v>
      </c>
      <c r="E163" s="26">
        <v>97.309509000000006</v>
      </c>
      <c r="F163" s="26">
        <v>98.572754000000003</v>
      </c>
      <c r="G163" s="26">
        <v>99.471992</v>
      </c>
      <c r="H163" s="26">
        <v>99.661895999999999</v>
      </c>
      <c r="I163" s="26">
        <v>99.972922999999994</v>
      </c>
      <c r="J163" s="26">
        <v>100.28057099999999</v>
      </c>
      <c r="K163" s="26">
        <v>100.566643</v>
      </c>
      <c r="L163" s="26">
        <v>100.55697600000001</v>
      </c>
      <c r="M163" s="26">
        <v>100.24191999999999</v>
      </c>
      <c r="N163" s="26">
        <v>99.829361000000006</v>
      </c>
      <c r="O163" s="26">
        <v>99.357490999999996</v>
      </c>
      <c r="P163" s="26">
        <v>99.039992999999996</v>
      </c>
      <c r="Q163" s="26">
        <v>98.873092999999997</v>
      </c>
      <c r="R163" s="26">
        <v>98.733718999999994</v>
      </c>
      <c r="S163" s="26">
        <v>98.608481999999995</v>
      </c>
      <c r="T163" s="26">
        <v>98.569405000000003</v>
      </c>
      <c r="U163" s="26">
        <v>98.766281000000006</v>
      </c>
      <c r="V163" s="26">
        <v>99.009513999999996</v>
      </c>
      <c r="W163" s="26">
        <v>99.207984999999994</v>
      </c>
      <c r="X163" s="26">
        <v>99.610611000000006</v>
      </c>
      <c r="Y163" s="26">
        <v>99.915169000000006</v>
      </c>
      <c r="Z163" s="26">
        <v>100.370514</v>
      </c>
      <c r="AA163" s="26">
        <v>100.889297</v>
      </c>
      <c r="AB163" s="26">
        <v>101.380791</v>
      </c>
      <c r="AC163" s="26">
        <v>101.7957</v>
      </c>
      <c r="AD163" s="26">
        <v>102.267448</v>
      </c>
      <c r="AE163" s="26">
        <v>102.823296</v>
      </c>
      <c r="AF163" s="26">
        <v>103.370079</v>
      </c>
      <c r="AG163" s="26">
        <v>103.84206399999999</v>
      </c>
      <c r="AH163" s="26">
        <v>104.381783</v>
      </c>
      <c r="AI163" s="26">
        <v>104.899559</v>
      </c>
      <c r="AJ163" s="26">
        <v>105.444923</v>
      </c>
      <c r="AK163" s="26">
        <v>106.115662</v>
      </c>
      <c r="AL163" s="26">
        <v>106.69781500000001</v>
      </c>
      <c r="AM163" s="27">
        <v>2.9680000000000002E-3</v>
      </c>
    </row>
    <row r="164" spans="1:39" ht="15" customHeight="1" x14ac:dyDescent="0.35">
      <c r="A164" s="21" t="s">
        <v>227</v>
      </c>
      <c r="B164" s="25" t="s">
        <v>228</v>
      </c>
      <c r="C164" s="26">
        <v>1.1817899999999999</v>
      </c>
      <c r="D164" s="26">
        <v>1.218153</v>
      </c>
      <c r="E164" s="26">
        <v>1.2168540000000001</v>
      </c>
      <c r="F164" s="26">
        <v>1.2347649999999999</v>
      </c>
      <c r="G164" s="26">
        <v>1.227322</v>
      </c>
      <c r="H164" s="26">
        <v>1.215338</v>
      </c>
      <c r="I164" s="26">
        <v>1.200966</v>
      </c>
      <c r="J164" s="26">
        <v>1.1906209999999999</v>
      </c>
      <c r="K164" s="26">
        <v>1.181773</v>
      </c>
      <c r="L164" s="26">
        <v>1.1750149999999999</v>
      </c>
      <c r="M164" s="26">
        <v>1.1671750000000001</v>
      </c>
      <c r="N164" s="26">
        <v>1.151348</v>
      </c>
      <c r="O164" s="26">
        <v>1.1408739999999999</v>
      </c>
      <c r="P164" s="26">
        <v>1.1347529999999999</v>
      </c>
      <c r="Q164" s="26">
        <v>1.1272979999999999</v>
      </c>
      <c r="R164" s="26">
        <v>1.1217189999999999</v>
      </c>
      <c r="S164" s="26">
        <v>1.1136699999999999</v>
      </c>
      <c r="T164" s="26">
        <v>1.106938</v>
      </c>
      <c r="U164" s="26">
        <v>1.1028039999999999</v>
      </c>
      <c r="V164" s="26">
        <v>1.1018490000000001</v>
      </c>
      <c r="W164" s="26">
        <v>1.1023309999999999</v>
      </c>
      <c r="X164" s="26">
        <v>1.1023289999999999</v>
      </c>
      <c r="Y164" s="26">
        <v>1.1023320000000001</v>
      </c>
      <c r="Z164" s="26">
        <v>1.102306</v>
      </c>
      <c r="AA164" s="26">
        <v>1.102319</v>
      </c>
      <c r="AB164" s="26">
        <v>1.102306</v>
      </c>
      <c r="AC164" s="26">
        <v>1.1023320000000001</v>
      </c>
      <c r="AD164" s="26">
        <v>1.1023689999999999</v>
      </c>
      <c r="AE164" s="26">
        <v>1.1062320000000001</v>
      </c>
      <c r="AF164" s="26">
        <v>1.1141559999999999</v>
      </c>
      <c r="AG164" s="26">
        <v>1.130269</v>
      </c>
      <c r="AH164" s="26">
        <v>1.1510640000000001</v>
      </c>
      <c r="AI164" s="26">
        <v>1.180104</v>
      </c>
      <c r="AJ164" s="26">
        <v>1.206961</v>
      </c>
      <c r="AK164" s="26">
        <v>1.236845</v>
      </c>
      <c r="AL164" s="26">
        <v>1.254033</v>
      </c>
      <c r="AM164" s="27">
        <v>8.5400000000000005E-4</v>
      </c>
    </row>
    <row r="165" spans="1:39" ht="15" customHeight="1" x14ac:dyDescent="0.35">
      <c r="A165" s="21" t="s">
        <v>229</v>
      </c>
      <c r="B165" s="25" t="s">
        <v>230</v>
      </c>
      <c r="C165" s="26">
        <v>321.97769199999999</v>
      </c>
      <c r="D165" s="26">
        <v>324.49349999999998</v>
      </c>
      <c r="E165" s="26">
        <v>327.14514200000002</v>
      </c>
      <c r="F165" s="26">
        <v>329.77548200000001</v>
      </c>
      <c r="G165" s="26">
        <v>332.40213</v>
      </c>
      <c r="H165" s="26">
        <v>335.01986699999998</v>
      </c>
      <c r="I165" s="26">
        <v>337.62341300000003</v>
      </c>
      <c r="J165" s="26">
        <v>340.21005200000002</v>
      </c>
      <c r="K165" s="26">
        <v>342.77658100000002</v>
      </c>
      <c r="L165" s="26">
        <v>345.320312</v>
      </c>
      <c r="M165" s="26">
        <v>347.83724999999998</v>
      </c>
      <c r="N165" s="26">
        <v>350.32663000000002</v>
      </c>
      <c r="O165" s="26">
        <v>352.779358</v>
      </c>
      <c r="P165" s="26">
        <v>355.19259599999998</v>
      </c>
      <c r="Q165" s="26">
        <v>357.563019</v>
      </c>
      <c r="R165" s="26">
        <v>359.88809199999997</v>
      </c>
      <c r="S165" s="26">
        <v>362.16616800000003</v>
      </c>
      <c r="T165" s="26">
        <v>364.39642300000003</v>
      </c>
      <c r="U165" s="26">
        <v>366.57870500000001</v>
      </c>
      <c r="V165" s="26">
        <v>368.71343999999999</v>
      </c>
      <c r="W165" s="26">
        <v>370.802277</v>
      </c>
      <c r="X165" s="26">
        <v>372.85015900000002</v>
      </c>
      <c r="Y165" s="26">
        <v>374.85839800000002</v>
      </c>
      <c r="Z165" s="26">
        <v>376.82894900000002</v>
      </c>
      <c r="AA165" s="26">
        <v>378.76443499999999</v>
      </c>
      <c r="AB165" s="26">
        <v>380.668091</v>
      </c>
      <c r="AC165" s="26">
        <v>382.54336499999999</v>
      </c>
      <c r="AD165" s="26">
        <v>384.39410400000003</v>
      </c>
      <c r="AE165" s="26">
        <v>386.22393799999998</v>
      </c>
      <c r="AF165" s="26">
        <v>388.03723100000002</v>
      </c>
      <c r="AG165" s="26">
        <v>389.83828699999998</v>
      </c>
      <c r="AH165" s="26">
        <v>391.63253800000001</v>
      </c>
      <c r="AI165" s="26">
        <v>393.41992199999999</v>
      </c>
      <c r="AJ165" s="26">
        <v>395.20333900000003</v>
      </c>
      <c r="AK165" s="26">
        <v>396.98809799999998</v>
      </c>
      <c r="AL165" s="26">
        <v>398.77731299999999</v>
      </c>
      <c r="AM165" s="27">
        <v>6.0809999999999996E-3</v>
      </c>
    </row>
    <row r="166" spans="1:39" ht="15" customHeight="1" x14ac:dyDescent="0.35">
      <c r="A166" s="21" t="s">
        <v>231</v>
      </c>
      <c r="B166" s="25" t="s">
        <v>232</v>
      </c>
      <c r="C166" s="30">
        <v>16397.199218999998</v>
      </c>
      <c r="D166" s="30">
        <v>16651.755859000001</v>
      </c>
      <c r="E166" s="30">
        <v>17113.863281000002</v>
      </c>
      <c r="F166" s="30">
        <v>17499.224609000001</v>
      </c>
      <c r="G166" s="30">
        <v>17816.785156000002</v>
      </c>
      <c r="H166" s="30">
        <v>18235.726562</v>
      </c>
      <c r="I166" s="30">
        <v>18733.505859000001</v>
      </c>
      <c r="J166" s="30">
        <v>19220.935547000001</v>
      </c>
      <c r="K166" s="30">
        <v>19649.935547000001</v>
      </c>
      <c r="L166" s="30">
        <v>20126.998047000001</v>
      </c>
      <c r="M166" s="30">
        <v>20558.339843999998</v>
      </c>
      <c r="N166" s="30">
        <v>20905.552734000001</v>
      </c>
      <c r="O166" s="30">
        <v>21284.435547000001</v>
      </c>
      <c r="P166" s="30">
        <v>21724.974609000001</v>
      </c>
      <c r="Q166" s="30">
        <v>22164.972656000002</v>
      </c>
      <c r="R166" s="30">
        <v>22585.408202999999</v>
      </c>
      <c r="S166" s="30">
        <v>23007.966797000001</v>
      </c>
      <c r="T166" s="30">
        <v>23445.144531000002</v>
      </c>
      <c r="U166" s="30">
        <v>23953.267577999999</v>
      </c>
      <c r="V166" s="30">
        <v>24510.802734000001</v>
      </c>
      <c r="W166" s="30">
        <v>25054.046875</v>
      </c>
      <c r="X166" s="30">
        <v>25589.572265999999</v>
      </c>
      <c r="Y166" s="30">
        <v>26150.734375</v>
      </c>
      <c r="Z166" s="30">
        <v>26764.792968999998</v>
      </c>
      <c r="AA166" s="30">
        <v>27324.046875</v>
      </c>
      <c r="AB166" s="30">
        <v>27851.509765999999</v>
      </c>
      <c r="AC166" s="30">
        <v>28413.130859000001</v>
      </c>
      <c r="AD166" s="30">
        <v>29000.740234000001</v>
      </c>
      <c r="AE166" s="30">
        <v>29600.431640999999</v>
      </c>
      <c r="AF166" s="30">
        <v>30191.017577999999</v>
      </c>
      <c r="AG166" s="30">
        <v>30781.542968999998</v>
      </c>
      <c r="AH166" s="30">
        <v>31370.693359000001</v>
      </c>
      <c r="AI166" s="30">
        <v>31923.365234000001</v>
      </c>
      <c r="AJ166" s="30">
        <v>32468.044922000001</v>
      </c>
      <c r="AK166" s="30">
        <v>33061.589844000002</v>
      </c>
      <c r="AL166" s="30">
        <v>33652.632812000003</v>
      </c>
      <c r="AM166" s="27">
        <v>2.0909000000000001E-2</v>
      </c>
    </row>
    <row r="167" spans="1:39" ht="15" customHeight="1" x14ac:dyDescent="0.35">
      <c r="B167" s="31" t="s">
        <v>233</v>
      </c>
    </row>
    <row r="168" spans="1:39" ht="15" customHeight="1" thickBot="1" x14ac:dyDescent="0.4">
      <c r="A168" s="21" t="s">
        <v>234</v>
      </c>
      <c r="B168" s="25" t="s">
        <v>235</v>
      </c>
      <c r="C168" s="32">
        <v>5259.1367190000001</v>
      </c>
      <c r="D168" s="32">
        <v>5157.0546880000002</v>
      </c>
      <c r="E168" s="32">
        <v>5182.859375</v>
      </c>
      <c r="F168" s="32">
        <v>5222.2041019999997</v>
      </c>
      <c r="G168" s="32">
        <v>5271.9179690000001</v>
      </c>
      <c r="H168" s="32">
        <v>5271.7138670000004</v>
      </c>
      <c r="I168" s="32">
        <v>5230.1713870000003</v>
      </c>
      <c r="J168" s="32">
        <v>5170.126953</v>
      </c>
      <c r="K168" s="32">
        <v>5140.6694340000004</v>
      </c>
      <c r="L168" s="32">
        <v>5110.2680659999996</v>
      </c>
      <c r="M168" s="32">
        <v>5068.5839839999999</v>
      </c>
      <c r="N168" s="32">
        <v>5021.451172</v>
      </c>
      <c r="O168" s="32">
        <v>4965.3115230000003</v>
      </c>
      <c r="P168" s="32">
        <v>4923.0473629999997</v>
      </c>
      <c r="Q168" s="32">
        <v>4886.0883789999998</v>
      </c>
      <c r="R168" s="32">
        <v>4850.9155270000001</v>
      </c>
      <c r="S168" s="32">
        <v>4832.0839839999999</v>
      </c>
      <c r="T168" s="32">
        <v>4818.46875</v>
      </c>
      <c r="U168" s="32">
        <v>4814.8110349999997</v>
      </c>
      <c r="V168" s="32">
        <v>4819.3095700000003</v>
      </c>
      <c r="W168" s="32">
        <v>4827.1459960000002</v>
      </c>
      <c r="X168" s="32">
        <v>4836.4633789999998</v>
      </c>
      <c r="Y168" s="32">
        <v>4844.8808589999999</v>
      </c>
      <c r="Z168" s="32">
        <v>4855.0478519999997</v>
      </c>
      <c r="AA168" s="32">
        <v>4869.2001950000003</v>
      </c>
      <c r="AB168" s="32">
        <v>4878.3715819999998</v>
      </c>
      <c r="AC168" s="32">
        <v>4891.267578</v>
      </c>
      <c r="AD168" s="32">
        <v>4907.5126950000003</v>
      </c>
      <c r="AE168" s="32">
        <v>4927.5375979999999</v>
      </c>
      <c r="AF168" s="32">
        <v>4947.9946289999998</v>
      </c>
      <c r="AG168" s="32">
        <v>4968.3481449999999</v>
      </c>
      <c r="AH168" s="32">
        <v>4992.3310549999997</v>
      </c>
      <c r="AI168" s="32">
        <v>5013.1025390000004</v>
      </c>
      <c r="AJ168" s="32">
        <v>5032.9453119999998</v>
      </c>
      <c r="AK168" s="32">
        <v>5055.9155270000001</v>
      </c>
      <c r="AL168" s="32">
        <v>5084.1816410000001</v>
      </c>
      <c r="AM168" s="27">
        <v>-4.1800000000000002E-4</v>
      </c>
    </row>
    <row r="169" spans="1:39" ht="15" customHeight="1" x14ac:dyDescent="0.35">
      <c r="B169" s="33" t="s">
        <v>236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</row>
    <row r="170" spans="1:39" ht="15" customHeight="1" x14ac:dyDescent="0.35">
      <c r="B170" s="34" t="s">
        <v>237</v>
      </c>
    </row>
    <row r="171" spans="1:39" ht="15" customHeight="1" x14ac:dyDescent="0.35">
      <c r="B171" s="34" t="s">
        <v>238</v>
      </c>
    </row>
    <row r="172" spans="1:39" ht="15" customHeight="1" x14ac:dyDescent="0.35">
      <c r="B172" s="34" t="s">
        <v>239</v>
      </c>
    </row>
    <row r="173" spans="1:39" ht="15" customHeight="1" x14ac:dyDescent="0.35">
      <c r="B173" s="34" t="s">
        <v>240</v>
      </c>
    </row>
    <row r="174" spans="1:39" ht="15" customHeight="1" x14ac:dyDescent="0.35">
      <c r="B174" s="34" t="s">
        <v>241</v>
      </c>
    </row>
    <row r="175" spans="1:39" ht="15" customHeight="1" x14ac:dyDescent="0.35">
      <c r="B175" s="34" t="s">
        <v>242</v>
      </c>
    </row>
    <row r="176" spans="1:39" ht="15" customHeight="1" x14ac:dyDescent="0.35">
      <c r="B176" s="34" t="s">
        <v>243</v>
      </c>
    </row>
    <row r="177" spans="2:2" ht="15" customHeight="1" x14ac:dyDescent="0.35">
      <c r="B177" s="34" t="s">
        <v>244</v>
      </c>
    </row>
    <row r="178" spans="2:2" ht="15" customHeight="1" x14ac:dyDescent="0.35">
      <c r="B178" s="34" t="s">
        <v>245</v>
      </c>
    </row>
    <row r="179" spans="2:2" ht="15" customHeight="1" x14ac:dyDescent="0.35">
      <c r="B179" s="34" t="s">
        <v>246</v>
      </c>
    </row>
    <row r="180" spans="2:2" ht="15" customHeight="1" x14ac:dyDescent="0.35">
      <c r="B180" s="34" t="s">
        <v>247</v>
      </c>
    </row>
    <row r="181" spans="2:2" ht="15" customHeight="1" x14ac:dyDescent="0.35">
      <c r="B181" s="34" t="s">
        <v>248</v>
      </c>
    </row>
    <row r="182" spans="2:2" ht="15" customHeight="1" x14ac:dyDescent="0.35">
      <c r="B182" s="34" t="s">
        <v>249</v>
      </c>
    </row>
    <row r="183" spans="2:2" ht="15" customHeight="1" x14ac:dyDescent="0.35">
      <c r="B183" s="34" t="s">
        <v>250</v>
      </c>
    </row>
    <row r="184" spans="2:2" ht="15" customHeight="1" x14ac:dyDescent="0.35">
      <c r="B184" s="34" t="s">
        <v>251</v>
      </c>
    </row>
    <row r="185" spans="2:2" ht="15" customHeight="1" x14ac:dyDescent="0.35">
      <c r="B185" s="34" t="s">
        <v>252</v>
      </c>
    </row>
    <row r="186" spans="2:2" ht="15" customHeight="1" x14ac:dyDescent="0.35">
      <c r="B186" s="34" t="s">
        <v>253</v>
      </c>
    </row>
    <row r="187" spans="2:2" ht="15" customHeight="1" x14ac:dyDescent="0.35">
      <c r="B187" s="34" t="s">
        <v>254</v>
      </c>
    </row>
    <row r="188" spans="2:2" ht="15" customHeight="1" x14ac:dyDescent="0.35">
      <c r="B188" s="34" t="s">
        <v>255</v>
      </c>
    </row>
    <row r="189" spans="2:2" ht="15" customHeight="1" x14ac:dyDescent="0.35">
      <c r="B189" s="34" t="s">
        <v>256</v>
      </c>
    </row>
    <row r="190" spans="2:2" ht="15" customHeight="1" x14ac:dyDescent="0.35">
      <c r="B190" s="34" t="s">
        <v>257</v>
      </c>
    </row>
    <row r="191" spans="2:2" ht="15" customHeight="1" x14ac:dyDescent="0.35">
      <c r="B191" s="34" t="s">
        <v>258</v>
      </c>
    </row>
    <row r="192" spans="2:2" ht="15" customHeight="1" x14ac:dyDescent="0.35">
      <c r="B192" s="34" t="s">
        <v>259</v>
      </c>
    </row>
    <row r="193" spans="2:2" ht="15" customHeight="1" x14ac:dyDescent="0.35">
      <c r="B193" s="34" t="s">
        <v>260</v>
      </c>
    </row>
    <row r="194" spans="2:2" ht="15" customHeight="1" x14ac:dyDescent="0.35">
      <c r="B194" s="34" t="s">
        <v>261</v>
      </c>
    </row>
    <row r="195" spans="2:2" ht="15" customHeight="1" x14ac:dyDescent="0.35">
      <c r="B195" s="34" t="s">
        <v>262</v>
      </c>
    </row>
    <row r="196" spans="2:2" ht="15" customHeight="1" x14ac:dyDescent="0.35">
      <c r="B196" s="34" t="s">
        <v>263</v>
      </c>
    </row>
    <row r="197" spans="2:2" ht="15" customHeight="1" x14ac:dyDescent="0.35">
      <c r="B197" s="34" t="s">
        <v>264</v>
      </c>
    </row>
    <row r="198" spans="2:2" ht="15" customHeight="1" x14ac:dyDescent="0.35">
      <c r="B198" s="34" t="s">
        <v>265</v>
      </c>
    </row>
    <row r="199" spans="2:2" ht="15" customHeight="1" x14ac:dyDescent="0.35">
      <c r="B199" s="34" t="s">
        <v>266</v>
      </c>
    </row>
    <row r="200" spans="2:2" ht="15" customHeight="1" x14ac:dyDescent="0.35">
      <c r="B200" s="34" t="s">
        <v>267</v>
      </c>
    </row>
    <row r="201" spans="2:2" ht="15" customHeight="1" x14ac:dyDescent="0.35">
      <c r="B201" s="34" t="s">
        <v>268</v>
      </c>
    </row>
    <row r="202" spans="2:2" ht="15" customHeight="1" x14ac:dyDescent="0.35">
      <c r="B202" s="34" t="s">
        <v>269</v>
      </c>
    </row>
    <row r="203" spans="2:2" ht="15" customHeight="1" x14ac:dyDescent="0.35">
      <c r="B203" s="34" t="s">
        <v>270</v>
      </c>
    </row>
    <row r="204" spans="2:2" ht="15" customHeight="1" x14ac:dyDescent="0.35">
      <c r="B204" s="34" t="s">
        <v>271</v>
      </c>
    </row>
    <row r="205" spans="2:2" ht="15" customHeight="1" x14ac:dyDescent="0.35">
      <c r="B205" s="34" t="s">
        <v>272</v>
      </c>
    </row>
    <row r="206" spans="2:2" ht="15" customHeight="1" x14ac:dyDescent="0.35">
      <c r="B206" s="34" t="s">
        <v>273</v>
      </c>
    </row>
    <row r="207" spans="2:2" ht="15" customHeight="1" x14ac:dyDescent="0.35">
      <c r="B207" s="34" t="s">
        <v>274</v>
      </c>
    </row>
    <row r="208" spans="2:2" ht="15" customHeight="1" x14ac:dyDescent="0.35">
      <c r="B208" s="34" t="s">
        <v>275</v>
      </c>
    </row>
  </sheetData>
  <mergeCells count="1">
    <mergeCell ref="B169:AM1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topLeftCell="W25" workbookViewId="0">
      <selection activeCell="X38" sqref="X38"/>
    </sheetView>
  </sheetViews>
  <sheetFormatPr defaultRowHeight="14.5" x14ac:dyDescent="0.35"/>
  <cols>
    <col min="1" max="16384" width="8.7265625" style="36"/>
  </cols>
  <sheetData>
    <row r="1" spans="1:47" ht="21" x14ac:dyDescent="0.5">
      <c r="A1" s="35" t="s">
        <v>353</v>
      </c>
    </row>
    <row r="2" spans="1:47" ht="21" x14ac:dyDescent="0.5">
      <c r="A2" s="35" t="s">
        <v>276</v>
      </c>
    </row>
    <row r="3" spans="1:47" ht="21" x14ac:dyDescent="0.5">
      <c r="A3" s="35" t="s">
        <v>277</v>
      </c>
    </row>
    <row r="4" spans="1:47" ht="21" x14ac:dyDescent="0.5">
      <c r="A4" s="35" t="s">
        <v>278</v>
      </c>
    </row>
    <row r="7" spans="1:47" ht="18.5" x14ac:dyDescent="0.45">
      <c r="A7" s="37" t="s">
        <v>279</v>
      </c>
    </row>
    <row r="8" spans="1:47" x14ac:dyDescent="0.35">
      <c r="A8" s="36" t="s">
        <v>280</v>
      </c>
      <c r="B8" s="36" t="s">
        <v>281</v>
      </c>
      <c r="C8" s="36" t="s">
        <v>282</v>
      </c>
      <c r="D8" s="36" t="s">
        <v>283</v>
      </c>
      <c r="E8" s="36" t="s">
        <v>284</v>
      </c>
      <c r="F8" s="36" t="s">
        <v>285</v>
      </c>
      <c r="G8" s="36" t="s">
        <v>286</v>
      </c>
      <c r="H8" s="36" t="s">
        <v>287</v>
      </c>
      <c r="I8" s="36" t="s">
        <v>288</v>
      </c>
      <c r="J8" s="36" t="s">
        <v>289</v>
      </c>
      <c r="K8" s="36" t="s">
        <v>290</v>
      </c>
      <c r="L8" s="36" t="s">
        <v>291</v>
      </c>
      <c r="M8" s="36" t="s">
        <v>292</v>
      </c>
      <c r="N8" s="36" t="s">
        <v>293</v>
      </c>
      <c r="O8" s="36" t="s">
        <v>294</v>
      </c>
      <c r="P8" s="36" t="s">
        <v>295</v>
      </c>
      <c r="Q8" s="36" t="s">
        <v>296</v>
      </c>
      <c r="R8" s="36" t="s">
        <v>297</v>
      </c>
      <c r="S8" s="36" t="s">
        <v>298</v>
      </c>
      <c r="T8" s="36" t="s">
        <v>299</v>
      </c>
      <c r="U8" s="36" t="s">
        <v>300</v>
      </c>
      <c r="V8" s="36" t="s">
        <v>301</v>
      </c>
      <c r="W8" s="36" t="s">
        <v>302</v>
      </c>
      <c r="X8" s="36" t="s">
        <v>303</v>
      </c>
      <c r="Y8" s="36" t="s">
        <v>304</v>
      </c>
      <c r="Z8" s="36" t="s">
        <v>305</v>
      </c>
      <c r="AA8" s="36" t="s">
        <v>306</v>
      </c>
      <c r="AB8" s="36" t="s">
        <v>307</v>
      </c>
      <c r="AC8" s="36" t="s">
        <v>308</v>
      </c>
      <c r="AD8" s="36" t="s">
        <v>309</v>
      </c>
      <c r="AE8" s="36" t="s">
        <v>310</v>
      </c>
      <c r="AF8" s="36" t="s">
        <v>311</v>
      </c>
      <c r="AG8" s="36" t="s">
        <v>312</v>
      </c>
      <c r="AH8" s="36" t="s">
        <v>313</v>
      </c>
      <c r="AI8" s="36" t="s">
        <v>314</v>
      </c>
      <c r="AJ8" s="36" t="s">
        <v>315</v>
      </c>
      <c r="AK8" s="36" t="s">
        <v>316</v>
      </c>
      <c r="AL8" s="36" t="s">
        <v>335</v>
      </c>
      <c r="AM8" s="36" t="s">
        <v>336</v>
      </c>
      <c r="AN8" s="36" t="s">
        <v>337</v>
      </c>
      <c r="AO8" s="36" t="s">
        <v>338</v>
      </c>
      <c r="AP8" s="36" t="s">
        <v>339</v>
      </c>
      <c r="AQ8" s="36" t="s">
        <v>340</v>
      </c>
      <c r="AR8" s="36" t="s">
        <v>341</v>
      </c>
      <c r="AS8" s="36" t="s">
        <v>342</v>
      </c>
      <c r="AT8" s="36" t="s">
        <v>343</v>
      </c>
      <c r="AU8" s="36" t="s">
        <v>344</v>
      </c>
    </row>
    <row r="9" spans="1:47" x14ac:dyDescent="0.35">
      <c r="A9" s="36" t="s">
        <v>354</v>
      </c>
      <c r="B9" s="36">
        <v>10728.46</v>
      </c>
      <c r="C9" s="36">
        <v>10698.17</v>
      </c>
      <c r="D9" s="36">
        <v>11112.2</v>
      </c>
      <c r="E9" s="36">
        <v>10852.69</v>
      </c>
      <c r="F9" s="36">
        <v>10509.98</v>
      </c>
      <c r="G9" s="36">
        <v>10719.41</v>
      </c>
      <c r="H9" s="36">
        <v>10987.13</v>
      </c>
      <c r="I9" s="36">
        <v>11168.94</v>
      </c>
      <c r="J9" s="36">
        <v>11406.91</v>
      </c>
      <c r="K9" s="36">
        <v>11625.99</v>
      </c>
      <c r="L9" s="36">
        <v>11930.26</v>
      </c>
      <c r="M9" s="36">
        <v>12195.55</v>
      </c>
      <c r="N9" s="36">
        <v>12419.69</v>
      </c>
      <c r="O9" s="36">
        <v>12576.18</v>
      </c>
      <c r="P9" s="36">
        <v>12718.54</v>
      </c>
      <c r="Q9" s="36">
        <v>12808.17</v>
      </c>
      <c r="R9" s="36">
        <v>12887.61</v>
      </c>
      <c r="S9" s="36">
        <v>12971.23</v>
      </c>
      <c r="T9" s="36">
        <v>13082.43</v>
      </c>
      <c r="U9" s="36">
        <v>13171.37</v>
      </c>
      <c r="V9" s="36">
        <v>13239.23</v>
      </c>
      <c r="W9" s="36">
        <v>13295.12</v>
      </c>
      <c r="X9" s="36">
        <v>13363.65</v>
      </c>
      <c r="Y9" s="36">
        <v>13427.75</v>
      </c>
      <c r="Z9" s="36">
        <v>13487.07</v>
      </c>
      <c r="AA9" s="36">
        <v>13548.11</v>
      </c>
      <c r="AB9" s="36">
        <v>13611.9</v>
      </c>
      <c r="AC9" s="36">
        <v>13668.32</v>
      </c>
      <c r="AD9" s="36">
        <v>13714.71</v>
      </c>
      <c r="AE9" s="36">
        <v>13750.97</v>
      </c>
      <c r="AF9" s="36">
        <v>13784.3</v>
      </c>
      <c r="AG9" s="36">
        <v>13811.59</v>
      </c>
      <c r="AH9" s="36">
        <v>13828.7</v>
      </c>
      <c r="AI9" s="36">
        <v>13841.51</v>
      </c>
      <c r="AJ9" s="36">
        <v>13853.54</v>
      </c>
      <c r="AK9" s="36">
        <v>13867.95</v>
      </c>
      <c r="AL9" s="36">
        <f>((($AK9/$AB9-1)/10)+1)*Table1[[#This Row],[2040]]</f>
        <v>13894.0366491636</v>
      </c>
      <c r="AM9" s="36">
        <f>((($AK9/$AB9-1)/10)+1)*Table1[[#This Row],[2041]]</f>
        <v>13920.172369261589</v>
      </c>
      <c r="AN9" s="36">
        <f>((($AK9/$AB9-1)/10)+1)*Table1[[#This Row],[2042]]</f>
        <v>13946.357252600059</v>
      </c>
      <c r="AO9" s="36">
        <f>((($AK9/$AB9-1)/10)+1)*Table1[[#This Row],[2043]]</f>
        <v>13972.591391658736</v>
      </c>
      <c r="AP9" s="36">
        <f>((($AK9/$AB9-1)/10)+1)*Table1[[#This Row],[2044]]</f>
        <v>13998.874879091307</v>
      </c>
      <c r="AQ9" s="36">
        <f>((($AK9/$AB9-1)/10)+1)*Table1[[#This Row],[2045]]</f>
        <v>14025.207807725747</v>
      </c>
      <c r="AR9" s="36">
        <f>((($AK9/$AB9-1)/10)+1)*Table1[[#This Row],[2046]]</f>
        <v>14051.590270564646</v>
      </c>
      <c r="AS9" s="36">
        <f>((($AK9/$AB9-1)/10)+1)*Table1[[#This Row],[2047]]</f>
        <v>14078.022360785541</v>
      </c>
      <c r="AT9" s="36">
        <f>((($AK9/$AB9-1)/10)+1)*Table1[[#This Row],[2048]]</f>
        <v>14104.50417174124</v>
      </c>
      <c r="AU9" s="36">
        <f>((($AK9/$AB9-1)/10)+1)*Table1[[#This Row],[2049]]</f>
        <v>14131.035796960161</v>
      </c>
    </row>
    <row r="10" spans="1:47" x14ac:dyDescent="0.35">
      <c r="A10" s="36" t="s">
        <v>317</v>
      </c>
      <c r="B10" s="36">
        <v>1935.96</v>
      </c>
      <c r="C10" s="36">
        <v>1910.82</v>
      </c>
      <c r="D10" s="36">
        <v>1985.2</v>
      </c>
      <c r="E10" s="36">
        <v>2006.93</v>
      </c>
      <c r="F10" s="36">
        <v>1845.05</v>
      </c>
      <c r="G10" s="36">
        <v>1850.98</v>
      </c>
      <c r="H10" s="36">
        <v>1894.72</v>
      </c>
      <c r="I10" s="36">
        <v>1892.24</v>
      </c>
      <c r="J10" s="36">
        <v>1961.19</v>
      </c>
      <c r="K10" s="36">
        <v>1979.62</v>
      </c>
      <c r="L10" s="36">
        <v>1999.49</v>
      </c>
      <c r="M10" s="36">
        <v>2021.69</v>
      </c>
      <c r="N10" s="36">
        <v>2043.76</v>
      </c>
      <c r="O10" s="36">
        <v>2059.2600000000002</v>
      </c>
      <c r="P10" s="36">
        <v>2087.65</v>
      </c>
      <c r="Q10" s="36">
        <v>2104.39</v>
      </c>
      <c r="R10" s="36">
        <v>2118.1999999999998</v>
      </c>
      <c r="S10" s="36">
        <v>2132.75</v>
      </c>
      <c r="T10" s="36">
        <v>2150.71</v>
      </c>
      <c r="U10" s="36">
        <v>2168.85</v>
      </c>
      <c r="V10" s="36">
        <v>2186</v>
      </c>
      <c r="W10" s="36">
        <v>2203.44</v>
      </c>
      <c r="X10" s="36">
        <v>2222.5100000000002</v>
      </c>
      <c r="Y10" s="36">
        <v>2241.21</v>
      </c>
      <c r="Z10" s="36">
        <v>2260.5</v>
      </c>
      <c r="AA10" s="36">
        <v>2280.7800000000002</v>
      </c>
      <c r="AB10" s="36">
        <v>2301.7600000000002</v>
      </c>
      <c r="AC10" s="36">
        <v>2322.08</v>
      </c>
      <c r="AD10" s="36">
        <v>2341.5</v>
      </c>
      <c r="AE10" s="36">
        <v>2360.7600000000002</v>
      </c>
      <c r="AF10" s="36">
        <v>2379.83</v>
      </c>
      <c r="AG10" s="36">
        <v>2397.2199999999998</v>
      </c>
      <c r="AH10" s="36">
        <v>2414.7199999999998</v>
      </c>
      <c r="AI10" s="36">
        <v>2431.54</v>
      </c>
      <c r="AJ10" s="36">
        <v>2447.48</v>
      </c>
      <c r="AK10" s="36">
        <v>2463.7199999999998</v>
      </c>
      <c r="AL10" s="36">
        <f>((($AK10/$AB10-1)/10)+1)*Table1[[#This Row],[2040]]</f>
        <v>2481.0556080216875</v>
      </c>
      <c r="AM10" s="36">
        <f>((($AK10/$AB10-1)/10)+1)*Table1[[#This Row],[2041]]</f>
        <v>2498.5131955319057</v>
      </c>
      <c r="AN10" s="36">
        <f>((($AK10/$AB10-1)/10)+1)*Table1[[#This Row],[2042]]</f>
        <v>2516.0936208216121</v>
      </c>
      <c r="AO10" s="36">
        <f>((($AK10/$AB10-1)/10)+1)*Table1[[#This Row],[2043]]</f>
        <v>2533.7977482210053</v>
      </c>
      <c r="AP10" s="36">
        <f>((($AK10/$AB10-1)/10)+1)*Table1[[#This Row],[2044]]</f>
        <v>2551.6264481420167</v>
      </c>
      <c r="AQ10" s="36">
        <f>((($AK10/$AB10-1)/10)+1)*Table1[[#This Row],[2045]]</f>
        <v>2569.5805971211057</v>
      </c>
      <c r="AR10" s="36">
        <f>((($AK10/$AB10-1)/10)+1)*Table1[[#This Row],[2046]]</f>
        <v>2587.6610778623531</v>
      </c>
      <c r="AS10" s="36">
        <f>((($AK10/$AB10-1)/10)+1)*Table1[[#This Row],[2047]]</f>
        <v>2605.8687792808582</v>
      </c>
      <c r="AT10" s="36">
        <f>((($AK10/$AB10-1)/10)+1)*Table1[[#This Row],[2048]]</f>
        <v>2624.2045965464431</v>
      </c>
      <c r="AU10" s="36">
        <f>((($AK10/$AB10-1)/10)+1)*Table1[[#This Row],[2049]]</f>
        <v>2642.6694311276619</v>
      </c>
    </row>
    <row r="11" spans="1:47" x14ac:dyDescent="0.35">
      <c r="A11" s="36" t="s">
        <v>318</v>
      </c>
      <c r="B11" s="36">
        <v>3310.98</v>
      </c>
      <c r="C11" s="36">
        <v>3298.73</v>
      </c>
      <c r="D11" s="36">
        <v>3499.1</v>
      </c>
      <c r="E11" s="36">
        <v>3420.58</v>
      </c>
      <c r="F11" s="36">
        <v>3422.38</v>
      </c>
      <c r="G11" s="36">
        <v>3393.16</v>
      </c>
      <c r="H11" s="36">
        <v>3589.77</v>
      </c>
      <c r="I11" s="36">
        <v>3699.54</v>
      </c>
      <c r="J11" s="36">
        <v>3952.54</v>
      </c>
      <c r="K11" s="36">
        <v>4134.97</v>
      </c>
      <c r="L11" s="36">
        <v>4343.29</v>
      </c>
      <c r="M11" s="36">
        <v>4519.1000000000004</v>
      </c>
      <c r="N11" s="36">
        <v>4679.3500000000004</v>
      </c>
      <c r="O11" s="36">
        <v>4773.3900000000003</v>
      </c>
      <c r="P11" s="36">
        <v>4856.43</v>
      </c>
      <c r="Q11" s="36">
        <v>4933.6000000000004</v>
      </c>
      <c r="R11" s="36">
        <v>5006.09</v>
      </c>
      <c r="S11" s="36">
        <v>5094.6099999999997</v>
      </c>
      <c r="T11" s="36">
        <v>5201.96</v>
      </c>
      <c r="U11" s="36">
        <v>5282.13</v>
      </c>
      <c r="V11" s="36">
        <v>5341.91</v>
      </c>
      <c r="W11" s="36">
        <v>5393.35</v>
      </c>
      <c r="X11" s="36">
        <v>5445.89</v>
      </c>
      <c r="Y11" s="36">
        <v>5497.3</v>
      </c>
      <c r="Z11" s="36">
        <v>5537.67</v>
      </c>
      <c r="AA11" s="36">
        <v>5576.42</v>
      </c>
      <c r="AB11" s="36">
        <v>5615.47</v>
      </c>
      <c r="AC11" s="36">
        <v>5660.93</v>
      </c>
      <c r="AD11" s="36">
        <v>5690.42</v>
      </c>
      <c r="AE11" s="36">
        <v>5714.38</v>
      </c>
      <c r="AF11" s="36">
        <v>5737.18</v>
      </c>
      <c r="AG11" s="36">
        <v>5767.7</v>
      </c>
      <c r="AH11" s="36">
        <v>5781.88</v>
      </c>
      <c r="AI11" s="36">
        <v>5793.5</v>
      </c>
      <c r="AJ11" s="36">
        <v>5804.67</v>
      </c>
      <c r="AK11" s="36">
        <v>5815.99</v>
      </c>
      <c r="AL11" s="36">
        <f>((($AK11/$AB11-1)/10)+1)*Table1[[#This Row],[2040]]</f>
        <v>5836.7580268045231</v>
      </c>
      <c r="AM11" s="36">
        <f>((($AK11/$AB11-1)/10)+1)*Table1[[#This Row],[2041]]</f>
        <v>5857.6002131136802</v>
      </c>
      <c r="AN11" s="36">
        <f>((($AK11/$AB11-1)/10)+1)*Table1[[#This Row],[2042]]</f>
        <v>5878.5168237399239</v>
      </c>
      <c r="AO11" s="36">
        <f>((($AK11/$AB11-1)/10)+1)*Table1[[#This Row],[2043]]</f>
        <v>5899.5081244413132</v>
      </c>
      <c r="AP11" s="36">
        <f>((($AK11/$AB11-1)/10)+1)*Table1[[#This Row],[2044]]</f>
        <v>5920.5743819248892</v>
      </c>
      <c r="AQ11" s="36">
        <f>((($AK11/$AB11-1)/10)+1)*Table1[[#This Row],[2045]]</f>
        <v>5941.7158638500632</v>
      </c>
      <c r="AR11" s="36">
        <f>((($AK11/$AB11-1)/10)+1)*Table1[[#This Row],[2046]]</f>
        <v>5962.9328388320182</v>
      </c>
      <c r="AS11" s="36">
        <f>((($AK11/$AB11-1)/10)+1)*Table1[[#This Row],[2047]]</f>
        <v>5984.225576445122</v>
      </c>
      <c r="AT11" s="36">
        <f>((($AK11/$AB11-1)/10)+1)*Table1[[#This Row],[2048]]</f>
        <v>6005.5943472263525</v>
      </c>
      <c r="AU11" s="36">
        <f>((($AK11/$AB11-1)/10)+1)*Table1[[#This Row],[2049]]</f>
        <v>6027.039422678733</v>
      </c>
    </row>
    <row r="12" spans="1:47" x14ac:dyDescent="0.35">
      <c r="A12" s="36" t="s">
        <v>355</v>
      </c>
      <c r="B12" s="36">
        <v>4545.49</v>
      </c>
      <c r="C12" s="36">
        <v>4590.76</v>
      </c>
      <c r="D12" s="36">
        <v>4732.8</v>
      </c>
      <c r="E12" s="36">
        <v>4595.87</v>
      </c>
      <c r="F12" s="36">
        <v>4476.5200000000004</v>
      </c>
      <c r="G12" s="36">
        <v>4700.4799999999996</v>
      </c>
      <c r="H12" s="36">
        <v>4699.0200000000004</v>
      </c>
      <c r="I12" s="36">
        <v>4799.9799999999996</v>
      </c>
      <c r="J12" s="36">
        <v>4693.26</v>
      </c>
      <c r="K12" s="36">
        <v>4707.5600000000004</v>
      </c>
      <c r="L12" s="36">
        <v>4779.43</v>
      </c>
      <c r="M12" s="36">
        <v>4844.7</v>
      </c>
      <c r="N12" s="36">
        <v>4886.8100000000004</v>
      </c>
      <c r="O12" s="36">
        <v>4936.88</v>
      </c>
      <c r="P12" s="36">
        <v>4970.1899999999996</v>
      </c>
      <c r="Q12" s="36">
        <v>4970.41</v>
      </c>
      <c r="R12" s="36">
        <v>4970.16</v>
      </c>
      <c r="S12" s="36">
        <v>4958.18</v>
      </c>
      <c r="T12" s="36">
        <v>4950.75</v>
      </c>
      <c r="U12" s="36">
        <v>4946.46</v>
      </c>
      <c r="V12" s="36">
        <v>4942.4799999999996</v>
      </c>
      <c r="W12" s="36">
        <v>4934.88</v>
      </c>
      <c r="X12" s="36">
        <v>4936.17</v>
      </c>
      <c r="Y12" s="36">
        <v>4934.76</v>
      </c>
      <c r="Z12" s="36">
        <v>4939.13</v>
      </c>
      <c r="AA12" s="36">
        <v>4945.74</v>
      </c>
      <c r="AB12" s="36">
        <v>4954.3500000000004</v>
      </c>
      <c r="AC12" s="36">
        <v>4950.3999999999996</v>
      </c>
      <c r="AD12" s="36">
        <v>4953.3900000000003</v>
      </c>
      <c r="AE12" s="36">
        <v>4952.28</v>
      </c>
      <c r="AF12" s="36">
        <v>4949.8100000000004</v>
      </c>
      <c r="AG12" s="36">
        <v>4935.3900000000003</v>
      </c>
      <c r="AH12" s="36">
        <v>4927.05</v>
      </c>
      <c r="AI12" s="36">
        <v>4917.5600000000004</v>
      </c>
      <c r="AJ12" s="36">
        <v>4908.47</v>
      </c>
      <c r="AK12" s="36">
        <v>4901.01</v>
      </c>
      <c r="AL12" s="36">
        <f>((($AK12/$AB12-1)/10)+1)*Table1[[#This Row],[2040]]</f>
        <v>4895.7334274243849</v>
      </c>
      <c r="AM12" s="36">
        <f>((($AK12/$AB12-1)/10)+1)*Table1[[#This Row],[2041]]</f>
        <v>4890.4625357631412</v>
      </c>
      <c r="AN12" s="36">
        <f>((($AK12/$AB12-1)/10)+1)*Table1[[#This Row],[2042]]</f>
        <v>4885.1973189000291</v>
      </c>
      <c r="AO12" s="36">
        <f>((($AK12/$AB12-1)/10)+1)*Table1[[#This Row],[2043]]</f>
        <v>4879.9377707253925</v>
      </c>
      <c r="AP12" s="36">
        <f>((($AK12/$AB12-1)/10)+1)*Table1[[#This Row],[2044]]</f>
        <v>4874.6838851361526</v>
      </c>
      <c r="AQ12" s="36">
        <f>((($AK12/$AB12-1)/10)+1)*Table1[[#This Row],[2045]]</f>
        <v>4869.4356560358028</v>
      </c>
      <c r="AR12" s="36">
        <f>((($AK12/$AB12-1)/10)+1)*Table1[[#This Row],[2046]]</f>
        <v>4864.1930773344002</v>
      </c>
      <c r="AS12" s="36">
        <f>((($AK12/$AB12-1)/10)+1)*Table1[[#This Row],[2047]]</f>
        <v>4858.9561429485566</v>
      </c>
      <c r="AT12" s="36">
        <f>((($AK12/$AB12-1)/10)+1)*Table1[[#This Row],[2048]]</f>
        <v>4853.7248468014359</v>
      </c>
      <c r="AU12" s="36">
        <f>((($AK12/$AB12-1)/10)+1)*Table1[[#This Row],[2049]]</f>
        <v>4848.499182822743</v>
      </c>
    </row>
    <row r="13" spans="1:47" x14ac:dyDescent="0.35">
      <c r="A13" s="36" t="s">
        <v>320</v>
      </c>
      <c r="B13" s="36">
        <v>655.65</v>
      </c>
      <c r="C13" s="36">
        <v>619</v>
      </c>
      <c r="D13" s="36">
        <v>623.42999999999995</v>
      </c>
      <c r="E13" s="36">
        <v>569.82000000000005</v>
      </c>
      <c r="F13" s="36">
        <v>545.91</v>
      </c>
      <c r="G13" s="36">
        <v>563.98</v>
      </c>
      <c r="H13" s="36">
        <v>589.70000000000005</v>
      </c>
      <c r="I13" s="36">
        <v>578.66</v>
      </c>
      <c r="J13" s="36">
        <v>602.37</v>
      </c>
      <c r="K13" s="36">
        <v>604.04</v>
      </c>
      <c r="L13" s="36">
        <v>613.89</v>
      </c>
      <c r="M13" s="36">
        <v>618.52</v>
      </c>
      <c r="N13" s="36">
        <v>621.16</v>
      </c>
      <c r="O13" s="36">
        <v>620.84</v>
      </c>
      <c r="P13" s="36">
        <v>620.34</v>
      </c>
      <c r="Q13" s="36">
        <v>618.02</v>
      </c>
      <c r="R13" s="36">
        <v>613.89</v>
      </c>
      <c r="S13" s="36">
        <v>608.96</v>
      </c>
      <c r="T13" s="36">
        <v>604.42999999999995</v>
      </c>
      <c r="U13" s="36">
        <v>600.73</v>
      </c>
      <c r="V13" s="36">
        <v>597.04999999999995</v>
      </c>
      <c r="W13" s="36">
        <v>592.94000000000005</v>
      </c>
      <c r="X13" s="36">
        <v>589.76</v>
      </c>
      <c r="Y13" s="36">
        <v>586.36</v>
      </c>
      <c r="Z13" s="36">
        <v>582.80999999999995</v>
      </c>
      <c r="AA13" s="36">
        <v>579.24</v>
      </c>
      <c r="AB13" s="36">
        <v>575.47</v>
      </c>
      <c r="AC13" s="36">
        <v>571.26</v>
      </c>
      <c r="AD13" s="36">
        <v>566.87</v>
      </c>
      <c r="AE13" s="36">
        <v>562.16</v>
      </c>
      <c r="AF13" s="36">
        <v>557.23</v>
      </c>
      <c r="AG13" s="36">
        <v>552.12</v>
      </c>
      <c r="AH13" s="36">
        <v>546.92999999999995</v>
      </c>
      <c r="AI13" s="36">
        <v>541.75</v>
      </c>
      <c r="AJ13" s="36">
        <v>536.62</v>
      </c>
      <c r="AK13" s="36">
        <v>531.65</v>
      </c>
      <c r="AL13" s="36">
        <f>((($AK13/$AB13-1)/10)+1)*Table1[[#This Row],[2040]]</f>
        <v>527.60167376231595</v>
      </c>
      <c r="AM13" s="36">
        <f>((($AK13/$AB13-1)/10)+1)*Table1[[#This Row],[2041]]</f>
        <v>523.58417409347749</v>
      </c>
      <c r="AN13" s="36">
        <f>((($AK13/$AB13-1)/10)+1)*Table1[[#This Row],[2042]]</f>
        <v>519.59726626009319</v>
      </c>
      <c r="AO13" s="36">
        <f>((($AK13/$AB13-1)/10)+1)*Table1[[#This Row],[2043]]</f>
        <v>515.64071731618344</v>
      </c>
      <c r="AP13" s="36">
        <f>((($AK13/$AB13-1)/10)+1)*Table1[[#This Row],[2044]]</f>
        <v>511.71429608956947</v>
      </c>
      <c r="AQ13" s="36">
        <f>((($AK13/$AB13-1)/10)+1)*Table1[[#This Row],[2045]]</f>
        <v>507.81777316836678</v>
      </c>
      <c r="AR13" s="36">
        <f>((($AK13/$AB13-1)/10)+1)*Table1[[#This Row],[2046]]</f>
        <v>503.95092088758099</v>
      </c>
      <c r="AS13" s="36">
        <f>((($AK13/$AB13-1)/10)+1)*Table1[[#This Row],[2047]]</f>
        <v>500.1135133158059</v>
      </c>
      <c r="AT13" s="36">
        <f>((($AK13/$AB13-1)/10)+1)*Table1[[#This Row],[2048]]</f>
        <v>496.30532624202294</v>
      </c>
      <c r="AU13" s="36">
        <f>((($AK13/$AB13-1)/10)+1)*Table1[[#This Row],[2049]]</f>
        <v>492.5261371625009</v>
      </c>
    </row>
    <row r="14" spans="1:47" x14ac:dyDescent="0.35">
      <c r="A14" s="36" t="s">
        <v>321</v>
      </c>
      <c r="B14" s="36">
        <v>280.38</v>
      </c>
      <c r="C14" s="36">
        <v>278.86</v>
      </c>
      <c r="D14" s="36">
        <v>271.67</v>
      </c>
      <c r="E14" s="36">
        <v>259.49</v>
      </c>
      <c r="F14" s="36">
        <v>220.13</v>
      </c>
      <c r="G14" s="36">
        <v>210.81</v>
      </c>
      <c r="H14" s="36">
        <v>213.92</v>
      </c>
      <c r="I14" s="36">
        <v>198.53</v>
      </c>
      <c r="J14" s="36">
        <v>197.56</v>
      </c>
      <c r="K14" s="36">
        <v>199.79</v>
      </c>
      <c r="L14" s="36">
        <v>194.15</v>
      </c>
      <c r="M14" s="36">
        <v>191.53</v>
      </c>
      <c r="N14" s="36">
        <v>188.6</v>
      </c>
      <c r="O14" s="36">
        <v>185.81</v>
      </c>
      <c r="P14" s="36">
        <v>183.92</v>
      </c>
      <c r="Q14" s="36">
        <v>181.75</v>
      </c>
      <c r="R14" s="36">
        <v>179.28</v>
      </c>
      <c r="S14" s="36">
        <v>176.73</v>
      </c>
      <c r="T14" s="36">
        <v>174.58</v>
      </c>
      <c r="U14" s="36">
        <v>173.2</v>
      </c>
      <c r="V14" s="36">
        <v>171.79</v>
      </c>
      <c r="W14" s="36">
        <v>170.5</v>
      </c>
      <c r="X14" s="36">
        <v>169.33</v>
      </c>
      <c r="Y14" s="36">
        <v>168.13</v>
      </c>
      <c r="Z14" s="36">
        <v>166.96</v>
      </c>
      <c r="AA14" s="36">
        <v>165.93</v>
      </c>
      <c r="AB14" s="36">
        <v>164.85</v>
      </c>
      <c r="AC14" s="36">
        <v>163.65</v>
      </c>
      <c r="AD14" s="36">
        <v>162.54</v>
      </c>
      <c r="AE14" s="36">
        <v>161.38999999999999</v>
      </c>
      <c r="AF14" s="36">
        <v>160.26</v>
      </c>
      <c r="AG14" s="36">
        <v>159.16</v>
      </c>
      <c r="AH14" s="36">
        <v>158.11000000000001</v>
      </c>
      <c r="AI14" s="36">
        <v>157.16999999999999</v>
      </c>
      <c r="AJ14" s="36">
        <v>156.30000000000001</v>
      </c>
      <c r="AK14" s="36">
        <v>155.57</v>
      </c>
      <c r="AL14" s="36">
        <f>((($AK14/$AB14-1)/10)+1)*Table1[[#This Row],[2040]]</f>
        <v>154.69424046102517</v>
      </c>
      <c r="AM14" s="36">
        <f>((($AK14/$AB14-1)/10)+1)*Table1[[#This Row],[2041]]</f>
        <v>153.82341088778992</v>
      </c>
      <c r="AN14" s="36">
        <f>((($AK14/$AB14-1)/10)+1)*Table1[[#This Row],[2042]]</f>
        <v>152.95748352774217</v>
      </c>
      <c r="AO14" s="36">
        <f>((($AK14/$AB14-1)/10)+1)*Table1[[#This Row],[2043]]</f>
        <v>152.096430784559</v>
      </c>
      <c r="AP14" s="36">
        <f>((($AK14/$AB14-1)/10)+1)*Table1[[#This Row],[2044]]</f>
        <v>151.2402252172671</v>
      </c>
      <c r="AQ14" s="36">
        <f>((($AK14/$AB14-1)/10)+1)*Table1[[#This Row],[2045]]</f>
        <v>150.38883953936826</v>
      </c>
      <c r="AR14" s="36">
        <f>((($AK14/$AB14-1)/10)+1)*Table1[[#This Row],[2046]]</f>
        <v>149.54224661796982</v>
      </c>
      <c r="AS14" s="36">
        <f>((($AK14/$AB14-1)/10)+1)*Table1[[#This Row],[2047]]</f>
        <v>148.70041947291992</v>
      </c>
      <c r="AT14" s="36">
        <f>((($AK14/$AB14-1)/10)+1)*Table1[[#This Row],[2048]]</f>
        <v>147.8633312759477</v>
      </c>
      <c r="AU14" s="36">
        <f>((($AK14/$AB14-1)/10)+1)*Table1[[#This Row],[2049]]</f>
        <v>147.03095534980829</v>
      </c>
    </row>
    <row r="16" spans="1:47" ht="18.5" x14ac:dyDescent="0.45">
      <c r="A16" s="37" t="s">
        <v>322</v>
      </c>
    </row>
    <row r="17" spans="1:47" x14ac:dyDescent="0.35">
      <c r="A17" s="36" t="s">
        <v>280</v>
      </c>
      <c r="B17" s="36" t="s">
        <v>281</v>
      </c>
      <c r="C17" s="36" t="s">
        <v>282</v>
      </c>
      <c r="D17" s="36" t="s">
        <v>283</v>
      </c>
      <c r="E17" s="36" t="s">
        <v>284</v>
      </c>
      <c r="F17" s="36" t="s">
        <v>285</v>
      </c>
      <c r="G17" s="36" t="s">
        <v>286</v>
      </c>
      <c r="H17" s="36" t="s">
        <v>287</v>
      </c>
      <c r="I17" s="36" t="s">
        <v>288</v>
      </c>
      <c r="J17" s="36" t="s">
        <v>289</v>
      </c>
      <c r="K17" s="36" t="s">
        <v>290</v>
      </c>
      <c r="L17" s="36" t="s">
        <v>291</v>
      </c>
      <c r="M17" s="36" t="s">
        <v>292</v>
      </c>
      <c r="N17" s="36" t="s">
        <v>293</v>
      </c>
      <c r="O17" s="36" t="s">
        <v>294</v>
      </c>
      <c r="P17" s="36" t="s">
        <v>295</v>
      </c>
      <c r="Q17" s="36" t="s">
        <v>296</v>
      </c>
      <c r="R17" s="36" t="s">
        <v>297</v>
      </c>
      <c r="S17" s="36" t="s">
        <v>298</v>
      </c>
      <c r="T17" s="36" t="s">
        <v>299</v>
      </c>
      <c r="U17" s="36" t="s">
        <v>300</v>
      </c>
      <c r="V17" s="36" t="s">
        <v>301</v>
      </c>
      <c r="W17" s="36" t="s">
        <v>302</v>
      </c>
      <c r="X17" s="36" t="s">
        <v>303</v>
      </c>
      <c r="Y17" s="36" t="s">
        <v>304</v>
      </c>
      <c r="Z17" s="36" t="s">
        <v>305</v>
      </c>
      <c r="AA17" s="36" t="s">
        <v>306</v>
      </c>
      <c r="AB17" s="36" t="s">
        <v>307</v>
      </c>
      <c r="AC17" s="36" t="s">
        <v>308</v>
      </c>
      <c r="AD17" s="36" t="s">
        <v>309</v>
      </c>
      <c r="AE17" s="36" t="s">
        <v>310</v>
      </c>
      <c r="AF17" s="36" t="s">
        <v>311</v>
      </c>
      <c r="AG17" s="36" t="s">
        <v>312</v>
      </c>
      <c r="AH17" s="36" t="s">
        <v>313</v>
      </c>
      <c r="AI17" s="36" t="s">
        <v>314</v>
      </c>
      <c r="AJ17" s="36" t="s">
        <v>315</v>
      </c>
      <c r="AK17" s="36" t="s">
        <v>316</v>
      </c>
      <c r="AL17" s="36" t="s">
        <v>335</v>
      </c>
      <c r="AM17" s="36" t="s">
        <v>336</v>
      </c>
      <c r="AN17" s="36" t="s">
        <v>337</v>
      </c>
      <c r="AO17" s="36" t="s">
        <v>338</v>
      </c>
      <c r="AP17" s="36" t="s">
        <v>339</v>
      </c>
      <c r="AQ17" s="36" t="s">
        <v>340</v>
      </c>
      <c r="AR17" s="36" t="s">
        <v>341</v>
      </c>
      <c r="AS17" s="36" t="s">
        <v>342</v>
      </c>
      <c r="AT17" s="36" t="s">
        <v>343</v>
      </c>
      <c r="AU17" s="36" t="s">
        <v>344</v>
      </c>
    </row>
    <row r="18" spans="1:47" x14ac:dyDescent="0.35">
      <c r="A18" s="36" t="s">
        <v>354</v>
      </c>
      <c r="B18" s="36">
        <v>1496.16</v>
      </c>
      <c r="C18" s="36">
        <v>1443.35</v>
      </c>
      <c r="D18" s="36">
        <v>1562.29</v>
      </c>
      <c r="E18" s="36">
        <v>1566.33</v>
      </c>
      <c r="F18" s="36">
        <v>1482.01</v>
      </c>
      <c r="G18" s="36">
        <v>1436.96</v>
      </c>
      <c r="H18" s="36">
        <v>1526.37</v>
      </c>
      <c r="I18" s="36">
        <v>1458.88</v>
      </c>
      <c r="J18" s="36">
        <v>1526.31</v>
      </c>
      <c r="K18" s="36">
        <v>1512.71</v>
      </c>
      <c r="L18" s="36">
        <v>1525.4</v>
      </c>
      <c r="M18" s="36">
        <v>1535.99</v>
      </c>
      <c r="N18" s="36">
        <v>1544.57</v>
      </c>
      <c r="O18" s="36">
        <v>1551.74</v>
      </c>
      <c r="P18" s="36">
        <v>1558.02</v>
      </c>
      <c r="Q18" s="36">
        <v>1564.48</v>
      </c>
      <c r="R18" s="36">
        <v>1570.6</v>
      </c>
      <c r="S18" s="36">
        <v>1576.35</v>
      </c>
      <c r="T18" s="36">
        <v>1581.72</v>
      </c>
      <c r="U18" s="36">
        <v>1586.82</v>
      </c>
      <c r="V18" s="36">
        <v>1591.66</v>
      </c>
      <c r="W18" s="36">
        <v>1596.24</v>
      </c>
      <c r="X18" s="36">
        <v>1600.52</v>
      </c>
      <c r="Y18" s="36">
        <v>1604.53</v>
      </c>
      <c r="Z18" s="36">
        <v>1608.23</v>
      </c>
      <c r="AA18" s="36">
        <v>1611.67</v>
      </c>
      <c r="AB18" s="36">
        <v>1614.9</v>
      </c>
      <c r="AC18" s="36">
        <v>1617.86</v>
      </c>
      <c r="AD18" s="36">
        <v>1620.65</v>
      </c>
      <c r="AE18" s="36">
        <v>1623.23</v>
      </c>
      <c r="AF18" s="36">
        <v>1625.61</v>
      </c>
      <c r="AG18" s="36">
        <v>1627.82</v>
      </c>
      <c r="AH18" s="36">
        <v>1629.87</v>
      </c>
      <c r="AI18" s="36">
        <v>1631.73</v>
      </c>
      <c r="AJ18" s="36">
        <v>1633.4</v>
      </c>
      <c r="AK18" s="36">
        <v>1634.94</v>
      </c>
      <c r="AL18" s="36">
        <f>((($AK18/$AB18-1)/10)+1)*Table2[[#This Row],[2040]]</f>
        <v>1636.9688685119822</v>
      </c>
      <c r="AM18" s="36">
        <f>((($AK18/$AB18-1)/10)+1)*Table2[[#This Row],[2041]]</f>
        <v>1639.0002547355862</v>
      </c>
      <c r="AN18" s="36">
        <f>((($AK18/$AB18-1)/10)+1)*Table2[[#This Row],[2042]]</f>
        <v>1641.0341617951503</v>
      </c>
      <c r="AO18" s="36">
        <f>((($AK18/$AB18-1)/10)+1)*Table2[[#This Row],[2043]]</f>
        <v>1643.0705928188902</v>
      </c>
      <c r="AP18" s="36">
        <f>((($AK18/$AB18-1)/10)+1)*Table2[[#This Row],[2044]]</f>
        <v>1645.1095509389031</v>
      </c>
      <c r="AQ18" s="36">
        <f>((($AK18/$AB18-1)/10)+1)*Table2[[#This Row],[2045]]</f>
        <v>1647.1510392911734</v>
      </c>
      <c r="AR18" s="36">
        <f>((($AK18/$AB18-1)/10)+1)*Table2[[#This Row],[2046]]</f>
        <v>1649.195061015577</v>
      </c>
      <c r="AS18" s="36">
        <f>((($AK18/$AB18-1)/10)+1)*Table2[[#This Row],[2047]]</f>
        <v>1651.2416192558862</v>
      </c>
      <c r="AT18" s="36">
        <f>((($AK18/$AB18-1)/10)+1)*Table2[[#This Row],[2048]]</f>
        <v>1653.2907171597742</v>
      </c>
      <c r="AU18" s="36">
        <f>((($AK18/$AB18-1)/10)+1)*Table2[[#This Row],[2049]]</f>
        <v>1655.3423578788206</v>
      </c>
    </row>
    <row r="19" spans="1:47" x14ac:dyDescent="0.35">
      <c r="A19" s="36" t="s">
        <v>325</v>
      </c>
      <c r="B19" s="36">
        <v>543.54999999999995</v>
      </c>
      <c r="C19" s="36">
        <v>530.35</v>
      </c>
      <c r="D19" s="36">
        <v>568.24</v>
      </c>
      <c r="E19" s="36">
        <v>576.16999999999996</v>
      </c>
      <c r="F19" s="36">
        <v>533.87</v>
      </c>
      <c r="G19" s="36">
        <v>528.48</v>
      </c>
      <c r="H19" s="36">
        <v>550.91</v>
      </c>
      <c r="I19" s="36">
        <v>544.47</v>
      </c>
      <c r="J19" s="36">
        <v>566.4</v>
      </c>
      <c r="K19" s="36">
        <v>565.42999999999995</v>
      </c>
      <c r="L19" s="36">
        <v>567.91999999999996</v>
      </c>
      <c r="M19" s="36">
        <v>570.41</v>
      </c>
      <c r="N19" s="36">
        <v>572.82000000000005</v>
      </c>
      <c r="O19" s="36">
        <v>575.02</v>
      </c>
      <c r="P19" s="36">
        <v>577.15</v>
      </c>
      <c r="Q19" s="36">
        <v>579.25</v>
      </c>
      <c r="R19" s="36">
        <v>581.52</v>
      </c>
      <c r="S19" s="36">
        <v>583.85</v>
      </c>
      <c r="T19" s="36">
        <v>586.22</v>
      </c>
      <c r="U19" s="36">
        <v>588.64</v>
      </c>
      <c r="V19" s="36">
        <v>591.1</v>
      </c>
      <c r="W19" s="36">
        <v>593.61</v>
      </c>
      <c r="X19" s="36">
        <v>596.15</v>
      </c>
      <c r="Y19" s="36">
        <v>598.74</v>
      </c>
      <c r="Z19" s="36">
        <v>601.33000000000004</v>
      </c>
      <c r="AA19" s="36">
        <v>603.96</v>
      </c>
      <c r="AB19" s="36">
        <v>606.63</v>
      </c>
      <c r="AC19" s="36">
        <v>609.29</v>
      </c>
      <c r="AD19" s="36">
        <v>611.98</v>
      </c>
      <c r="AE19" s="36">
        <v>614.67999999999995</v>
      </c>
      <c r="AF19" s="36">
        <v>617.4</v>
      </c>
      <c r="AG19" s="36">
        <v>620.14</v>
      </c>
      <c r="AH19" s="36">
        <v>622.9</v>
      </c>
      <c r="AI19" s="36">
        <v>625.66</v>
      </c>
      <c r="AJ19" s="36">
        <v>628.41999999999996</v>
      </c>
      <c r="AK19" s="36">
        <v>631.19000000000005</v>
      </c>
      <c r="AL19" s="36">
        <f>((($AK19/$AB19-1)/10)+1)*Table2[[#This Row],[2040]]</f>
        <v>633.74543352620219</v>
      </c>
      <c r="AM19" s="36">
        <f>((($AK19/$AB19-1)/10)+1)*Table2[[#This Row],[2041]]</f>
        <v>636.31121297123525</v>
      </c>
      <c r="AN19" s="36">
        <f>((($AK19/$AB19-1)/10)+1)*Table2[[#This Row],[2042]]</f>
        <v>638.88738022154826</v>
      </c>
      <c r="AO19" s="36">
        <f>((($AK19/$AB19-1)/10)+1)*Table2[[#This Row],[2043]]</f>
        <v>641.47397733317177</v>
      </c>
      <c r="AP19" s="36">
        <f>((($AK19/$AB19-1)/10)+1)*Table2[[#This Row],[2044]]</f>
        <v>644.07104653240413</v>
      </c>
      <c r="AQ19" s="36">
        <f>((($AK19/$AB19-1)/10)+1)*Table2[[#This Row],[2045]]</f>
        <v>646.67863021650089</v>
      </c>
      <c r="AR19" s="36">
        <f>((($AK19/$AB19-1)/10)+1)*Table2[[#This Row],[2046]]</f>
        <v>649.29677095436705</v>
      </c>
      <c r="AS19" s="36">
        <f>((($AK19/$AB19-1)/10)+1)*Table2[[#This Row],[2047]]</f>
        <v>651.92551148725192</v>
      </c>
      <c r="AT19" s="36">
        <f>((($AK19/$AB19-1)/10)+1)*Table2[[#This Row],[2048]]</f>
        <v>654.56489472944691</v>
      </c>
      <c r="AU19" s="36">
        <f>((($AK19/$AB19-1)/10)+1)*Table2[[#This Row],[2049]]</f>
        <v>657.21496376898585</v>
      </c>
    </row>
    <row r="20" spans="1:47" x14ac:dyDescent="0.35">
      <c r="A20" s="36" t="s">
        <v>318</v>
      </c>
      <c r="B20" s="36">
        <v>646.6</v>
      </c>
      <c r="C20" s="36">
        <v>618.73</v>
      </c>
      <c r="D20" s="36">
        <v>686.09</v>
      </c>
      <c r="E20" s="36">
        <v>691.75</v>
      </c>
      <c r="F20" s="36">
        <v>660.38</v>
      </c>
      <c r="G20" s="36">
        <v>615.17999999999995</v>
      </c>
      <c r="H20" s="36">
        <v>682.21</v>
      </c>
      <c r="I20" s="36">
        <v>632.14</v>
      </c>
      <c r="J20" s="36">
        <v>685.28</v>
      </c>
      <c r="K20" s="36">
        <v>682.89</v>
      </c>
      <c r="L20" s="36">
        <v>692.26</v>
      </c>
      <c r="M20" s="36">
        <v>700.4</v>
      </c>
      <c r="N20" s="36">
        <v>707.16</v>
      </c>
      <c r="O20" s="36">
        <v>713.13</v>
      </c>
      <c r="P20" s="36">
        <v>718.51</v>
      </c>
      <c r="Q20" s="36">
        <v>723.85</v>
      </c>
      <c r="R20" s="36">
        <v>728.9</v>
      </c>
      <c r="S20" s="36">
        <v>733.69</v>
      </c>
      <c r="T20" s="36">
        <v>738.23</v>
      </c>
      <c r="U20" s="36">
        <v>742.59</v>
      </c>
      <c r="V20" s="36">
        <v>746.78</v>
      </c>
      <c r="W20" s="36">
        <v>750.76</v>
      </c>
      <c r="X20" s="36">
        <v>754.54</v>
      </c>
      <c r="Y20" s="36">
        <v>758.12</v>
      </c>
      <c r="Z20" s="36">
        <v>761.49</v>
      </c>
      <c r="AA20" s="36">
        <v>764.66</v>
      </c>
      <c r="AB20" s="36">
        <v>767.62</v>
      </c>
      <c r="AC20" s="36">
        <v>770.36</v>
      </c>
      <c r="AD20" s="36">
        <v>772.92</v>
      </c>
      <c r="AE20" s="36">
        <v>775.29</v>
      </c>
      <c r="AF20" s="36">
        <v>777.48</v>
      </c>
      <c r="AG20" s="36">
        <v>779.48</v>
      </c>
      <c r="AH20" s="36">
        <v>781.32</v>
      </c>
      <c r="AI20" s="36">
        <v>782.98</v>
      </c>
      <c r="AJ20" s="36">
        <v>784.48</v>
      </c>
      <c r="AK20" s="36">
        <v>785.83</v>
      </c>
      <c r="AL20" s="36">
        <f>((($AK20/$AB20-1)/10)+1)*Table2[[#This Row],[2040]]</f>
        <v>787.69419899168861</v>
      </c>
      <c r="AM20" s="36">
        <f>((($AK20/$AB20-1)/10)+1)*Table2[[#This Row],[2041]]</f>
        <v>789.56282036211132</v>
      </c>
      <c r="AN20" s="36">
        <f>((($AK20/$AB20-1)/10)+1)*Table2[[#This Row],[2042]]</f>
        <v>791.43587460233357</v>
      </c>
      <c r="AO20" s="36">
        <f>((($AK20/$AB20-1)/10)+1)*Table2[[#This Row],[2043]]</f>
        <v>793.31337222830848</v>
      </c>
      <c r="AP20" s="36">
        <f>((($AK20/$AB20-1)/10)+1)*Table2[[#This Row],[2044]]</f>
        <v>795.19532378093572</v>
      </c>
      <c r="AQ20" s="36">
        <f>((($AK20/$AB20-1)/10)+1)*Table2[[#This Row],[2045]]</f>
        <v>797.08173982612095</v>
      </c>
      <c r="AR20" s="36">
        <f>((($AK20/$AB20-1)/10)+1)*Table2[[#This Row],[2046]]</f>
        <v>798.97263095483481</v>
      </c>
      <c r="AS20" s="36">
        <f>((($AK20/$AB20-1)/10)+1)*Table2[[#This Row],[2047]]</f>
        <v>800.86800778317274</v>
      </c>
      <c r="AT20" s="36">
        <f>((($AK20/$AB20-1)/10)+1)*Table2[[#This Row],[2048]]</f>
        <v>802.7678809524142</v>
      </c>
      <c r="AU20" s="36">
        <f>((($AK20/$AB20-1)/10)+1)*Table2[[#This Row],[2049]]</f>
        <v>804.67226112908281</v>
      </c>
    </row>
    <row r="21" spans="1:47" x14ac:dyDescent="0.35">
      <c r="A21" s="36" t="s">
        <v>355</v>
      </c>
      <c r="B21" s="36">
        <v>139.66</v>
      </c>
      <c r="C21" s="36">
        <v>131.38999999999999</v>
      </c>
      <c r="D21" s="36">
        <v>144.32</v>
      </c>
      <c r="E21" s="36">
        <v>131.85</v>
      </c>
      <c r="F21" s="36">
        <v>126.44</v>
      </c>
      <c r="G21" s="36">
        <v>120.68</v>
      </c>
      <c r="H21" s="36">
        <v>119.09</v>
      </c>
      <c r="I21" s="36">
        <v>106.1</v>
      </c>
      <c r="J21" s="36">
        <v>91.57</v>
      </c>
      <c r="K21" s="36">
        <v>87.46</v>
      </c>
      <c r="L21" s="36">
        <v>86.07</v>
      </c>
      <c r="M21" s="36">
        <v>84.69</v>
      </c>
      <c r="N21" s="36">
        <v>83.23</v>
      </c>
      <c r="O21" s="36">
        <v>81.739999999999995</v>
      </c>
      <c r="P21" s="36">
        <v>80.2</v>
      </c>
      <c r="Q21" s="36">
        <v>78.53</v>
      </c>
      <c r="R21" s="36">
        <v>76.84</v>
      </c>
      <c r="S21" s="36">
        <v>75.150000000000006</v>
      </c>
      <c r="T21" s="36">
        <v>73.459999999999994</v>
      </c>
      <c r="U21" s="36">
        <v>71.760000000000005</v>
      </c>
      <c r="V21" s="36">
        <v>70.08</v>
      </c>
      <c r="W21" s="36">
        <v>68.42</v>
      </c>
      <c r="X21" s="36">
        <v>66.760000000000005</v>
      </c>
      <c r="Y21" s="36">
        <v>65.12</v>
      </c>
      <c r="Z21" s="36">
        <v>63.51</v>
      </c>
      <c r="AA21" s="36">
        <v>61.93</v>
      </c>
      <c r="AB21" s="36">
        <v>60.37</v>
      </c>
      <c r="AC21" s="36">
        <v>58.85</v>
      </c>
      <c r="AD21" s="36">
        <v>57.36</v>
      </c>
      <c r="AE21" s="36">
        <v>55.9</v>
      </c>
      <c r="AF21" s="36">
        <v>54.48</v>
      </c>
      <c r="AG21" s="36">
        <v>53.09</v>
      </c>
      <c r="AH21" s="36">
        <v>51.74</v>
      </c>
      <c r="AI21" s="36">
        <v>50.43</v>
      </c>
      <c r="AJ21" s="36">
        <v>49.16</v>
      </c>
      <c r="AK21" s="36">
        <v>47.92</v>
      </c>
      <c r="AL21" s="36">
        <f>((($AK21/$AB21-1)/10)+1)*Table2[[#This Row],[2040]]</f>
        <v>46.931754182540999</v>
      </c>
      <c r="AM21" s="36">
        <f>((($AK21/$AB21-1)/10)+1)*Table2[[#This Row],[2041]]</f>
        <v>45.963888786528678</v>
      </c>
      <c r="AN21" s="36">
        <f>((($AK21/$AB21-1)/10)+1)*Table2[[#This Row],[2042]]</f>
        <v>45.015983510079643</v>
      </c>
      <c r="AO21" s="36">
        <f>((($AK21/$AB21-1)/10)+1)*Table2[[#This Row],[2043]]</f>
        <v>44.087626719123051</v>
      </c>
      <c r="AP21" s="36">
        <f>((($AK21/$AB21-1)/10)+1)*Table2[[#This Row],[2044]]</f>
        <v>43.178415268645857</v>
      </c>
      <c r="AQ21" s="36">
        <f>((($AK21/$AB21-1)/10)+1)*Table2[[#This Row],[2045]]</f>
        <v>42.287954327624419</v>
      </c>
      <c r="AR21" s="36">
        <f>((($AK21/$AB21-1)/10)+1)*Table2[[#This Row],[2046]]</f>
        <v>41.415857207566567</v>
      </c>
      <c r="AS21" s="36">
        <f>((($AK21/$AB21-1)/10)+1)*Table2[[#This Row],[2047]]</f>
        <v>40.561745194589584</v>
      </c>
      <c r="AT21" s="36">
        <f>((($AK21/$AB21-1)/10)+1)*Table2[[#This Row],[2048]]</f>
        <v>39.725247384961222</v>
      </c>
      <c r="AU21" s="36">
        <f>((($AK21/$AB21-1)/10)+1)*Table2[[#This Row],[2049]]</f>
        <v>38.906000524032336</v>
      </c>
    </row>
    <row r="22" spans="1:47" x14ac:dyDescent="0.35">
      <c r="A22" s="36" t="s">
        <v>356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0.22</v>
      </c>
      <c r="L22" s="36">
        <v>0.44</v>
      </c>
      <c r="M22" s="36">
        <v>0.65</v>
      </c>
      <c r="N22" s="36">
        <v>0.86</v>
      </c>
      <c r="O22" s="36">
        <v>1.07</v>
      </c>
      <c r="P22" s="36">
        <v>1.27</v>
      </c>
      <c r="Q22" s="36">
        <v>1.47</v>
      </c>
      <c r="R22" s="36">
        <v>1.67</v>
      </c>
      <c r="S22" s="36">
        <v>1.87</v>
      </c>
      <c r="T22" s="36">
        <v>2.06</v>
      </c>
      <c r="U22" s="36">
        <v>2.25</v>
      </c>
      <c r="V22" s="36">
        <v>2.44</v>
      </c>
      <c r="W22" s="36">
        <v>2.63</v>
      </c>
      <c r="X22" s="36">
        <v>2.81</v>
      </c>
      <c r="Y22" s="36">
        <v>2.99</v>
      </c>
      <c r="Z22" s="36">
        <v>3.17</v>
      </c>
      <c r="AA22" s="36">
        <v>3.34</v>
      </c>
      <c r="AB22" s="36">
        <v>3.51</v>
      </c>
      <c r="AC22" s="36">
        <v>3.67</v>
      </c>
      <c r="AD22" s="36">
        <v>3.83</v>
      </c>
      <c r="AE22" s="36">
        <v>3.99</v>
      </c>
      <c r="AF22" s="36">
        <v>4.1399999999999997</v>
      </c>
      <c r="AG22" s="36">
        <v>4.29</v>
      </c>
      <c r="AH22" s="36">
        <v>4.43</v>
      </c>
      <c r="AI22" s="36">
        <v>4.5599999999999996</v>
      </c>
      <c r="AJ22" s="36">
        <v>4.7</v>
      </c>
      <c r="AK22" s="36">
        <v>4.82</v>
      </c>
      <c r="AL22" s="36">
        <f>((($AK22/$AB22-1)/10)+1)*Table2[[#This Row],[2040]]</f>
        <v>4.9998917378917387</v>
      </c>
      <c r="AM22" s="36">
        <f>((($AK22/$AB22-1)/10)+1)*Table2[[#This Row],[2041]]</f>
        <v>5.1864973839498063</v>
      </c>
      <c r="AN22" s="36">
        <f>((($AK22/$AB22-1)/10)+1)*Table2[[#This Row],[2042]]</f>
        <v>5.3800675142339731</v>
      </c>
      <c r="AO22" s="36">
        <f>((($AK22/$AB22-1)/10)+1)*Table2[[#This Row],[2043]]</f>
        <v>5.5808620567880043</v>
      </c>
      <c r="AP22" s="36">
        <f>((($AK22/$AB22-1)/10)+1)*Table2[[#This Row],[2044]]</f>
        <v>5.7891506406738245</v>
      </c>
      <c r="AQ22" s="36">
        <f>((($AK22/$AB22-1)/10)+1)*Table2[[#This Row],[2045]]</f>
        <v>6.0052129580323061</v>
      </c>
      <c r="AR22" s="36">
        <f>((($AK22/$AB22-1)/10)+1)*Table2[[#This Row],[2046]]</f>
        <v>6.229339139656874</v>
      </c>
      <c r="AS22" s="36">
        <f>((($AK22/$AB22-1)/10)+1)*Table2[[#This Row],[2047]]</f>
        <v>6.4618301445842388</v>
      </c>
      <c r="AT22" s="36">
        <f>((($AK22/$AB22-1)/10)+1)*Table2[[#This Row],[2048]]</f>
        <v>6.7029981642254173</v>
      </c>
      <c r="AU22" s="36">
        <f>((($AK22/$AB22-1)/10)+1)*Table2[[#This Row],[2049]]</f>
        <v>6.9531670415796993</v>
      </c>
    </row>
    <row r="23" spans="1:47" x14ac:dyDescent="0.35">
      <c r="A23" s="36" t="s">
        <v>357</v>
      </c>
      <c r="B23" s="36">
        <v>164.9</v>
      </c>
      <c r="C23" s="36">
        <v>161.5</v>
      </c>
      <c r="D23" s="36">
        <v>162.19999999999999</v>
      </c>
      <c r="E23" s="36">
        <v>165.1</v>
      </c>
      <c r="F23" s="36">
        <v>160</v>
      </c>
      <c r="G23" s="36">
        <v>171.1</v>
      </c>
      <c r="H23" s="36">
        <v>173.2</v>
      </c>
      <c r="I23" s="36">
        <v>175.4</v>
      </c>
      <c r="J23" s="36">
        <v>182.33</v>
      </c>
      <c r="K23" s="36">
        <v>176.03</v>
      </c>
      <c r="L23" s="36">
        <v>178.06</v>
      </c>
      <c r="M23" s="36">
        <v>179.19</v>
      </c>
      <c r="N23" s="36">
        <v>179.87</v>
      </c>
      <c r="O23" s="36">
        <v>180.17</v>
      </c>
      <c r="P23" s="36">
        <v>180.29</v>
      </c>
      <c r="Q23" s="36">
        <v>180.81</v>
      </c>
      <c r="R23" s="36">
        <v>181.12</v>
      </c>
      <c r="S23" s="36">
        <v>181.25</v>
      </c>
      <c r="T23" s="36">
        <v>181.23</v>
      </c>
      <c r="U23" s="36">
        <v>181.07</v>
      </c>
      <c r="V23" s="36">
        <v>180.78</v>
      </c>
      <c r="W23" s="36">
        <v>180.36</v>
      </c>
      <c r="X23" s="36">
        <v>179.8</v>
      </c>
      <c r="Y23" s="36">
        <v>179.12</v>
      </c>
      <c r="Z23" s="36">
        <v>178.31</v>
      </c>
      <c r="AA23" s="36">
        <v>177.38</v>
      </c>
      <c r="AB23" s="36">
        <v>176.39</v>
      </c>
      <c r="AC23" s="36">
        <v>175.33</v>
      </c>
      <c r="AD23" s="36">
        <v>174.21</v>
      </c>
      <c r="AE23" s="36">
        <v>173.04</v>
      </c>
      <c r="AF23" s="36">
        <v>171.8</v>
      </c>
      <c r="AG23" s="36">
        <v>170.52</v>
      </c>
      <c r="AH23" s="36">
        <v>169.18</v>
      </c>
      <c r="AI23" s="36">
        <v>167.81</v>
      </c>
      <c r="AJ23" s="36">
        <v>166.38</v>
      </c>
      <c r="AK23" s="36">
        <v>164.93</v>
      </c>
      <c r="AL23" s="36">
        <f>((($AK23/$AB23-1)/10)+1)*Table2[[#This Row],[2040]]</f>
        <v>163.85845524122684</v>
      </c>
      <c r="AM23" s="36">
        <f>((($AK23/$AB23-1)/10)+1)*Table2[[#This Row],[2041]]</f>
        <v>162.79387227333498</v>
      </c>
      <c r="AN23" s="36">
        <f>((($AK23/$AB23-1)/10)+1)*Table2[[#This Row],[2042]]</f>
        <v>161.73620586579918</v>
      </c>
      <c r="AO23" s="36">
        <f>((($AK23/$AB23-1)/10)+1)*Table2[[#This Row],[2043]]</f>
        <v>160.68541108195541</v>
      </c>
      <c r="AP23" s="36">
        <f>((($AK23/$AB23-1)/10)+1)*Table2[[#This Row],[2044]]</f>
        <v>159.64144327709164</v>
      </c>
      <c r="AQ23" s="36">
        <f>((($AK23/$AB23-1)/10)+1)*Table2[[#This Row],[2045]]</f>
        <v>158.60425809655109</v>
      </c>
      <c r="AR23" s="36">
        <f>((($AK23/$AB23-1)/10)+1)*Table2[[#This Row],[2046]]</f>
        <v>157.57381147384774</v>
      </c>
      <c r="AS23" s="36">
        <f>((($AK23/$AB23-1)/10)+1)*Table2[[#This Row],[2047]]</f>
        <v>156.550059628794</v>
      </c>
      <c r="AT23" s="36">
        <f>((($AK23/$AB23-1)/10)+1)*Table2[[#This Row],[2048]]</f>
        <v>155.5329590656408</v>
      </c>
      <c r="AU23" s="36">
        <f>((($AK23/$AB23-1)/10)+1)*Table2[[#This Row],[2049]]</f>
        <v>154.52246657122942</v>
      </c>
    </row>
    <row r="24" spans="1:47" x14ac:dyDescent="0.35">
      <c r="A24" s="36" t="s">
        <v>321</v>
      </c>
      <c r="B24" s="36">
        <v>1.44</v>
      </c>
      <c r="C24" s="36">
        <v>1.39</v>
      </c>
      <c r="D24" s="36">
        <v>1.45</v>
      </c>
      <c r="E24" s="36">
        <v>1.46</v>
      </c>
      <c r="F24" s="36">
        <v>1.31</v>
      </c>
      <c r="G24" s="36">
        <v>1.52</v>
      </c>
      <c r="H24" s="36">
        <v>0.95</v>
      </c>
      <c r="I24" s="36">
        <v>0.77</v>
      </c>
      <c r="J24" s="36">
        <v>0.73</v>
      </c>
      <c r="K24" s="36">
        <v>0.68</v>
      </c>
      <c r="L24" s="36">
        <v>0.67</v>
      </c>
      <c r="M24" s="36">
        <v>0.65</v>
      </c>
      <c r="N24" s="36">
        <v>0.63</v>
      </c>
      <c r="O24" s="36">
        <v>0.61</v>
      </c>
      <c r="P24" s="36">
        <v>0.59</v>
      </c>
      <c r="Q24" s="36">
        <v>0.57999999999999996</v>
      </c>
      <c r="R24" s="36">
        <v>0.56000000000000005</v>
      </c>
      <c r="S24" s="36">
        <v>0.54</v>
      </c>
      <c r="T24" s="36">
        <v>0.52</v>
      </c>
      <c r="U24" s="36">
        <v>0.5</v>
      </c>
      <c r="V24" s="36">
        <v>0.49</v>
      </c>
      <c r="W24" s="36">
        <v>0.47</v>
      </c>
      <c r="X24" s="36">
        <v>0.45</v>
      </c>
      <c r="Y24" s="36">
        <v>0.43</v>
      </c>
      <c r="Z24" s="36">
        <v>0.42</v>
      </c>
      <c r="AA24" s="36">
        <v>0.4</v>
      </c>
      <c r="AB24" s="36">
        <v>0.38</v>
      </c>
      <c r="AC24" s="36">
        <v>0.37</v>
      </c>
      <c r="AD24" s="36">
        <v>0.35</v>
      </c>
      <c r="AE24" s="36">
        <v>0.34</v>
      </c>
      <c r="AF24" s="36">
        <v>0.32</v>
      </c>
      <c r="AG24" s="36">
        <v>0.31</v>
      </c>
      <c r="AH24" s="36">
        <v>0.28999999999999998</v>
      </c>
      <c r="AI24" s="36">
        <v>0.28000000000000003</v>
      </c>
      <c r="AJ24" s="36">
        <v>0.27</v>
      </c>
      <c r="AK24" s="36">
        <v>0.25</v>
      </c>
      <c r="AL24" s="36">
        <f>((($AK24/$AB24-1)/10)+1)*Table2[[#This Row],[2040]]</f>
        <v>0.24144736842105263</v>
      </c>
      <c r="AM24" s="36">
        <f>((($AK24/$AB24-1)/10)+1)*Table2[[#This Row],[2041]]</f>
        <v>0.23318732686980609</v>
      </c>
      <c r="AN24" s="36">
        <f>((($AK24/$AB24-1)/10)+1)*Table2[[#This Row],[2042]]</f>
        <v>0.22520986568741799</v>
      </c>
      <c r="AO24" s="36">
        <f>((($AK24/$AB24-1)/10)+1)*Table2[[#This Row],[2043]]</f>
        <v>0.21750531765074316</v>
      </c>
      <c r="AP24" s="36">
        <f>((($AK24/$AB24-1)/10)+1)*Table2[[#This Row],[2044]]</f>
        <v>0.21006434625742826</v>
      </c>
      <c r="AQ24" s="36">
        <f>((($AK24/$AB24-1)/10)+1)*Table2[[#This Row],[2045]]</f>
        <v>0.2028779344117794</v>
      </c>
      <c r="AR24" s="36">
        <f>((($AK24/$AB24-1)/10)+1)*Table2[[#This Row],[2046]]</f>
        <v>0.19593737349769222</v>
      </c>
      <c r="AS24" s="36">
        <f>((($AK24/$AB24-1)/10)+1)*Table2[[#This Row],[2047]]</f>
        <v>0.18923425282540274</v>
      </c>
      <c r="AT24" s="36">
        <f>((($AK24/$AB24-1)/10)+1)*Table2[[#This Row],[2048]]</f>
        <v>0.18276044943927053</v>
      </c>
      <c r="AU24" s="36">
        <f>((($AK24/$AB24-1)/10)+1)*Table2[[#This Row],[2049]]</f>
        <v>0.17650811827424284</v>
      </c>
    </row>
    <row r="26" spans="1:47" ht="18.5" x14ac:dyDescent="0.45">
      <c r="A26" s="37" t="s">
        <v>323</v>
      </c>
    </row>
    <row r="27" spans="1:47" x14ac:dyDescent="0.35">
      <c r="A27" s="36" t="s">
        <v>280</v>
      </c>
      <c r="B27" s="36" t="s">
        <v>281</v>
      </c>
      <c r="C27" s="36" t="s">
        <v>282</v>
      </c>
      <c r="D27" s="36" t="s">
        <v>283</v>
      </c>
      <c r="E27" s="36" t="s">
        <v>284</v>
      </c>
      <c r="F27" s="36" t="s">
        <v>285</v>
      </c>
      <c r="G27" s="36" t="s">
        <v>286</v>
      </c>
      <c r="H27" s="36" t="s">
        <v>287</v>
      </c>
      <c r="I27" s="36" t="s">
        <v>288</v>
      </c>
      <c r="J27" s="36" t="s">
        <v>289</v>
      </c>
      <c r="K27" s="36" t="s">
        <v>290</v>
      </c>
      <c r="L27" s="36" t="s">
        <v>291</v>
      </c>
      <c r="M27" s="36" t="s">
        <v>292</v>
      </c>
      <c r="N27" s="36" t="s">
        <v>293</v>
      </c>
      <c r="O27" s="36" t="s">
        <v>294</v>
      </c>
      <c r="P27" s="36" t="s">
        <v>295</v>
      </c>
      <c r="Q27" s="36" t="s">
        <v>296</v>
      </c>
      <c r="R27" s="36" t="s">
        <v>297</v>
      </c>
      <c r="S27" s="36" t="s">
        <v>298</v>
      </c>
      <c r="T27" s="36" t="s">
        <v>299</v>
      </c>
      <c r="U27" s="36" t="s">
        <v>300</v>
      </c>
      <c r="V27" s="36" t="s">
        <v>301</v>
      </c>
      <c r="W27" s="36" t="s">
        <v>302</v>
      </c>
      <c r="X27" s="36" t="s">
        <v>303</v>
      </c>
      <c r="Y27" s="36" t="s">
        <v>304</v>
      </c>
      <c r="Z27" s="36" t="s">
        <v>305</v>
      </c>
      <c r="AA27" s="36" t="s">
        <v>306</v>
      </c>
      <c r="AB27" s="36" t="s">
        <v>307</v>
      </c>
      <c r="AC27" s="36" t="s">
        <v>308</v>
      </c>
      <c r="AD27" s="36" t="s">
        <v>309</v>
      </c>
      <c r="AE27" s="36" t="s">
        <v>310</v>
      </c>
      <c r="AF27" s="36" t="s">
        <v>311</v>
      </c>
      <c r="AG27" s="36" t="s">
        <v>312</v>
      </c>
      <c r="AH27" s="36" t="s">
        <v>313</v>
      </c>
      <c r="AI27" s="36" t="s">
        <v>314</v>
      </c>
      <c r="AJ27" s="36" t="s">
        <v>315</v>
      </c>
      <c r="AK27" s="36" t="s">
        <v>316</v>
      </c>
      <c r="AL27" s="36" t="s">
        <v>335</v>
      </c>
      <c r="AM27" s="36" t="s">
        <v>336</v>
      </c>
      <c r="AN27" s="36" t="s">
        <v>337</v>
      </c>
      <c r="AO27" s="36" t="s">
        <v>338</v>
      </c>
      <c r="AP27" s="36" t="s">
        <v>339</v>
      </c>
      <c r="AQ27" s="36" t="s">
        <v>340</v>
      </c>
      <c r="AR27" s="36" t="s">
        <v>341</v>
      </c>
      <c r="AS27" s="36" t="s">
        <v>342</v>
      </c>
      <c r="AT27" s="36" t="s">
        <v>343</v>
      </c>
      <c r="AU27" s="36" t="s">
        <v>344</v>
      </c>
    </row>
    <row r="28" spans="1:47" x14ac:dyDescent="0.35">
      <c r="A28" s="36" t="s">
        <v>354</v>
      </c>
      <c r="B28" s="36">
        <v>1427.3</v>
      </c>
      <c r="C28" s="36">
        <v>1355.24</v>
      </c>
      <c r="D28" s="36">
        <v>1399.46</v>
      </c>
      <c r="E28" s="36">
        <v>1424.67</v>
      </c>
      <c r="F28" s="36">
        <v>1352.25</v>
      </c>
      <c r="G28" s="36">
        <v>1339.37</v>
      </c>
      <c r="H28" s="36">
        <v>1380.35</v>
      </c>
      <c r="I28" s="36">
        <v>1455.48</v>
      </c>
      <c r="J28" s="36">
        <v>1457</v>
      </c>
      <c r="K28" s="36">
        <v>1459.07</v>
      </c>
      <c r="L28" s="36">
        <v>1489.84</v>
      </c>
      <c r="M28" s="36">
        <v>1513.69</v>
      </c>
      <c r="N28" s="36">
        <v>1529.08</v>
      </c>
      <c r="O28" s="36">
        <v>1545.63</v>
      </c>
      <c r="P28" s="36">
        <v>1570.66</v>
      </c>
      <c r="Q28" s="36">
        <v>1589.02</v>
      </c>
      <c r="R28" s="36">
        <v>1606.85</v>
      </c>
      <c r="S28" s="36">
        <v>1625.41</v>
      </c>
      <c r="T28" s="36">
        <v>1643.93</v>
      </c>
      <c r="U28" s="36">
        <v>1660.93</v>
      </c>
      <c r="V28" s="36">
        <v>1676.36</v>
      </c>
      <c r="W28" s="36">
        <v>1692.58</v>
      </c>
      <c r="X28" s="36">
        <v>1709.44</v>
      </c>
      <c r="Y28" s="36">
        <v>1726.68</v>
      </c>
      <c r="Z28" s="36">
        <v>1744.04</v>
      </c>
      <c r="AA28" s="36">
        <v>1762.75</v>
      </c>
      <c r="AB28" s="36">
        <v>1782.18</v>
      </c>
      <c r="AC28" s="36">
        <v>1801.54</v>
      </c>
      <c r="AD28" s="36">
        <v>1819.92</v>
      </c>
      <c r="AE28" s="36">
        <v>1837.59</v>
      </c>
      <c r="AF28" s="36">
        <v>1854.45</v>
      </c>
      <c r="AG28" s="36">
        <v>1868.48</v>
      </c>
      <c r="AH28" s="36">
        <v>1882.08</v>
      </c>
      <c r="AI28" s="36">
        <v>1894.27</v>
      </c>
      <c r="AJ28" s="36">
        <v>1904.54</v>
      </c>
      <c r="AK28" s="36">
        <v>1914.09</v>
      </c>
      <c r="AL28" s="36">
        <f>((($AK28/$AB28-1)/10)+1)*Table3[[#This Row],[2040]]</f>
        <v>1928.2573462781534</v>
      </c>
      <c r="AM28" s="36">
        <f>((($AK28/$AB28-1)/10)+1)*Table3[[#This Row],[2041]]</f>
        <v>1942.5295537177806</v>
      </c>
      <c r="AN28" s="36">
        <f>((($AK28/$AB28-1)/10)+1)*Table3[[#This Row],[2042]]</f>
        <v>1956.9073984602257</v>
      </c>
      <c r="AO28" s="36">
        <f>((($AK28/$AB28-1)/10)+1)*Table3[[#This Row],[2043]]</f>
        <v>1971.3916623915281</v>
      </c>
      <c r="AP28" s="36">
        <f>((($AK28/$AB28-1)/10)+1)*Table3[[#This Row],[2044]]</f>
        <v>1985.9831331849421</v>
      </c>
      <c r="AQ28" s="36">
        <f>((($AK28/$AB28-1)/10)+1)*Table3[[#This Row],[2045]]</f>
        <v>2000.6826043437711</v>
      </c>
      <c r="AR28" s="36">
        <f>((($AK28/$AB28-1)/10)+1)*Table3[[#This Row],[2046]]</f>
        <v>2015.490875244521</v>
      </c>
      <c r="AS28" s="36">
        <f>((($AK28/$AB28-1)/10)+1)*Table3[[#This Row],[2047]]</f>
        <v>2030.4087511803693</v>
      </c>
      <c r="AT28" s="36">
        <f>((($AK28/$AB28-1)/10)+1)*Table3[[#This Row],[2048]]</f>
        <v>2045.4370434049592</v>
      </c>
      <c r="AU28" s="36">
        <f>((($AK28/$AB28-1)/10)+1)*Table3[[#This Row],[2049]]</f>
        <v>2060.5765691765168</v>
      </c>
    </row>
    <row r="29" spans="1:47" x14ac:dyDescent="0.35">
      <c r="A29" s="36" t="s">
        <v>325</v>
      </c>
      <c r="B29" s="36">
        <v>493.45</v>
      </c>
      <c r="C29" s="36">
        <v>484.99</v>
      </c>
      <c r="D29" s="36">
        <v>537.29</v>
      </c>
      <c r="E29" s="36">
        <v>571.20000000000005</v>
      </c>
      <c r="F29" s="36">
        <v>521.6</v>
      </c>
      <c r="G29" s="36">
        <v>527.45000000000005</v>
      </c>
      <c r="H29" s="36">
        <v>539.65</v>
      </c>
      <c r="I29" s="36">
        <v>548.96</v>
      </c>
      <c r="J29" s="36">
        <v>561.71</v>
      </c>
      <c r="K29" s="36">
        <v>567.99</v>
      </c>
      <c r="L29" s="36">
        <v>574.25</v>
      </c>
      <c r="M29" s="36">
        <v>581.1</v>
      </c>
      <c r="N29" s="36">
        <v>588.57000000000005</v>
      </c>
      <c r="O29" s="36">
        <v>594.75</v>
      </c>
      <c r="P29" s="36">
        <v>607.89</v>
      </c>
      <c r="Q29" s="36">
        <v>613.12</v>
      </c>
      <c r="R29" s="36">
        <v>617.97</v>
      </c>
      <c r="S29" s="36">
        <v>623.88</v>
      </c>
      <c r="T29" s="36">
        <v>631.09</v>
      </c>
      <c r="U29" s="36">
        <v>637.96</v>
      </c>
      <c r="V29" s="36">
        <v>644.57000000000005</v>
      </c>
      <c r="W29" s="36">
        <v>652.13</v>
      </c>
      <c r="X29" s="36">
        <v>660.45</v>
      </c>
      <c r="Y29" s="36">
        <v>669.39</v>
      </c>
      <c r="Z29" s="36">
        <v>678.31</v>
      </c>
      <c r="AA29" s="36">
        <v>687.73</v>
      </c>
      <c r="AB29" s="36">
        <v>697.71</v>
      </c>
      <c r="AC29" s="36">
        <v>707.71</v>
      </c>
      <c r="AD29" s="36">
        <v>716.99</v>
      </c>
      <c r="AE29" s="36">
        <v>726.64</v>
      </c>
      <c r="AF29" s="36">
        <v>736.1</v>
      </c>
      <c r="AG29" s="36">
        <v>743.72</v>
      </c>
      <c r="AH29" s="36">
        <v>751.78</v>
      </c>
      <c r="AI29" s="36">
        <v>759.02</v>
      </c>
      <c r="AJ29" s="36">
        <v>765.01</v>
      </c>
      <c r="AK29" s="36">
        <v>770.71</v>
      </c>
      <c r="AL29" s="36">
        <f>((($AK29/$AB29-1)/10)+1)*Table3[[#This Row],[2040]]</f>
        <v>778.77378438032997</v>
      </c>
      <c r="AM29" s="36">
        <f>((($AK29/$AB29-1)/10)+1)*Table3[[#This Row],[2041]]</f>
        <v>786.92193852170158</v>
      </c>
      <c r="AN29" s="36">
        <f>((($AK29/$AB29-1)/10)+1)*Table3[[#This Row],[2042]]</f>
        <v>795.15534516802802</v>
      </c>
      <c r="AO29" s="36">
        <f>((($AK29/$AB29-1)/10)+1)*Table3[[#This Row],[2043]]</f>
        <v>803.47489629919517</v>
      </c>
      <c r="AP29" s="36">
        <f>((($AK29/$AB29-1)/10)+1)*Table3[[#This Row],[2044]]</f>
        <v>811.88149322769573</v>
      </c>
      <c r="AQ29" s="36">
        <f>((($AK29/$AB29-1)/10)+1)*Table3[[#This Row],[2045]]</f>
        <v>820.37604669627467</v>
      </c>
      <c r="AR29" s="36">
        <f>((($AK29/$AB29-1)/10)+1)*Table3[[#This Row],[2046]]</f>
        <v>828.95947697659574</v>
      </c>
      <c r="AS29" s="36">
        <f>((($AK29/$AB29-1)/10)+1)*Table3[[#This Row],[2047]]</f>
        <v>837.63271396894095</v>
      </c>
      <c r="AT29" s="36">
        <f>((($AK29/$AB29-1)/10)+1)*Table3[[#This Row],[2048]]</f>
        <v>846.39669730295259</v>
      </c>
      <c r="AU29" s="36">
        <f>((($AK29/$AB29-1)/10)+1)*Table3[[#This Row],[2049]]</f>
        <v>855.2523764394299</v>
      </c>
    </row>
    <row r="30" spans="1:47" x14ac:dyDescent="0.35">
      <c r="A30" s="36" t="s">
        <v>318</v>
      </c>
      <c r="B30" s="36">
        <v>702.98</v>
      </c>
      <c r="C30" s="36">
        <v>657.49</v>
      </c>
      <c r="D30" s="36">
        <v>647.79</v>
      </c>
      <c r="E30" s="36">
        <v>643.38</v>
      </c>
      <c r="F30" s="36">
        <v>634.41999999999996</v>
      </c>
      <c r="G30" s="36">
        <v>593.20000000000005</v>
      </c>
      <c r="H30" s="36">
        <v>615.38</v>
      </c>
      <c r="I30" s="36">
        <v>579.39</v>
      </c>
      <c r="J30" s="36">
        <v>625.07000000000005</v>
      </c>
      <c r="K30" s="36">
        <v>631.54999999999995</v>
      </c>
      <c r="L30" s="36">
        <v>656.3</v>
      </c>
      <c r="M30" s="36">
        <v>673.37</v>
      </c>
      <c r="N30" s="36">
        <v>681.93</v>
      </c>
      <c r="O30" s="36">
        <v>693.26</v>
      </c>
      <c r="P30" s="36">
        <v>705.48</v>
      </c>
      <c r="Q30" s="36">
        <v>718.83</v>
      </c>
      <c r="R30" s="36">
        <v>731.86</v>
      </c>
      <c r="S30" s="36">
        <v>744.08</v>
      </c>
      <c r="T30" s="36">
        <v>754.78</v>
      </c>
      <c r="U30" s="36">
        <v>764.04</v>
      </c>
      <c r="V30" s="36">
        <v>771.88</v>
      </c>
      <c r="W30" s="36">
        <v>779.48</v>
      </c>
      <c r="X30" s="36">
        <v>786.82</v>
      </c>
      <c r="Y30" s="36">
        <v>793.86</v>
      </c>
      <c r="Z30" s="36">
        <v>801.08</v>
      </c>
      <c r="AA30" s="36">
        <v>808.99</v>
      </c>
      <c r="AB30" s="36">
        <v>817.07</v>
      </c>
      <c r="AC30" s="36">
        <v>825.1</v>
      </c>
      <c r="AD30" s="36">
        <v>832.81</v>
      </c>
      <c r="AE30" s="36">
        <v>839.6</v>
      </c>
      <c r="AF30" s="36">
        <v>845.79</v>
      </c>
      <c r="AG30" s="36">
        <v>851.21</v>
      </c>
      <c r="AH30" s="36">
        <v>855.94</v>
      </c>
      <c r="AI30" s="36">
        <v>860.2</v>
      </c>
      <c r="AJ30" s="36">
        <v>863.91</v>
      </c>
      <c r="AK30" s="36">
        <v>867.28</v>
      </c>
      <c r="AL30" s="36">
        <f>((($AK30/$AB30-1)/10)+1)*Table3[[#This Row],[2040]]</f>
        <v>872.60954689316702</v>
      </c>
      <c r="AM30" s="36">
        <f>((($AK30/$AB30-1)/10)+1)*Table3[[#This Row],[2041]]</f>
        <v>877.9718445359033</v>
      </c>
      <c r="AN30" s="36">
        <f>((($AK30/$AB30-1)/10)+1)*Table3[[#This Row],[2042]]</f>
        <v>883.36709418576777</v>
      </c>
      <c r="AO30" s="36">
        <f>((($AK30/$AB30-1)/10)+1)*Table3[[#This Row],[2043]]</f>
        <v>888.79549833707267</v>
      </c>
      <c r="AP30" s="36">
        <f>((($AK30/$AB30-1)/10)+1)*Table3[[#This Row],[2044]]</f>
        <v>894.25726072848397</v>
      </c>
      <c r="AQ30" s="36">
        <f>((($AK30/$AB30-1)/10)+1)*Table3[[#This Row],[2045]]</f>
        <v>899.75258635066768</v>
      </c>
      <c r="AR30" s="36">
        <f>((($AK30/$AB30-1)/10)+1)*Table3[[#This Row],[2046]]</f>
        <v>905.28168145398399</v>
      </c>
      <c r="AS30" s="36">
        <f>((($AK30/$AB30-1)/10)+1)*Table3[[#This Row],[2047]]</f>
        <v>910.84475355622783</v>
      </c>
      <c r="AT30" s="36">
        <f>((($AK30/$AB30-1)/10)+1)*Table3[[#This Row],[2048]]</f>
        <v>916.44201145041779</v>
      </c>
      <c r="AU30" s="36">
        <f>((($AK30/$AB30-1)/10)+1)*Table3[[#This Row],[2049]]</f>
        <v>922.07366521263214</v>
      </c>
    </row>
    <row r="31" spans="1:47" x14ac:dyDescent="0.35">
      <c r="A31" s="36" t="s">
        <v>355</v>
      </c>
      <c r="B31" s="36">
        <v>230.35</v>
      </c>
      <c r="C31" s="36">
        <v>212.38</v>
      </c>
      <c r="D31" s="36">
        <v>213.84</v>
      </c>
      <c r="E31" s="36">
        <v>209.52</v>
      </c>
      <c r="F31" s="36">
        <v>196.1</v>
      </c>
      <c r="G31" s="36">
        <v>218.55</v>
      </c>
      <c r="H31" s="36">
        <v>225.11</v>
      </c>
      <c r="I31" s="36">
        <v>326.89999999999998</v>
      </c>
      <c r="J31" s="36">
        <v>269.89999999999998</v>
      </c>
      <c r="K31" s="36">
        <v>258.63</v>
      </c>
      <c r="L31" s="36">
        <v>257.98</v>
      </c>
      <c r="M31" s="36">
        <v>257.44</v>
      </c>
      <c r="N31" s="36">
        <v>256.35000000000002</v>
      </c>
      <c r="O31" s="36">
        <v>254.96</v>
      </c>
      <c r="P31" s="36">
        <v>254.21</v>
      </c>
      <c r="Q31" s="36">
        <v>253.56</v>
      </c>
      <c r="R31" s="36">
        <v>253.13</v>
      </c>
      <c r="S31" s="36">
        <v>253.17</v>
      </c>
      <c r="T31" s="36">
        <v>253.42</v>
      </c>
      <c r="U31" s="36">
        <v>253.93</v>
      </c>
      <c r="V31" s="36">
        <v>254.54</v>
      </c>
      <c r="W31" s="36">
        <v>255.31</v>
      </c>
      <c r="X31" s="36">
        <v>256.22000000000003</v>
      </c>
      <c r="Y31" s="36">
        <v>257.2</v>
      </c>
      <c r="Z31" s="36">
        <v>258.14</v>
      </c>
      <c r="AA31" s="36">
        <v>259.27</v>
      </c>
      <c r="AB31" s="36">
        <v>260.38</v>
      </c>
      <c r="AC31" s="36">
        <v>261.49</v>
      </c>
      <c r="AD31" s="36">
        <v>262.67</v>
      </c>
      <c r="AE31" s="36">
        <v>263.69</v>
      </c>
      <c r="AF31" s="36">
        <v>264.73</v>
      </c>
      <c r="AG31" s="36">
        <v>265.56</v>
      </c>
      <c r="AH31" s="36">
        <v>266.24</v>
      </c>
      <c r="AI31" s="36">
        <v>266.81</v>
      </c>
      <c r="AJ31" s="36">
        <v>267.26</v>
      </c>
      <c r="AK31" s="36">
        <v>267.64</v>
      </c>
      <c r="AL31" s="36">
        <f>((($AK31/$AB31-1)/10)+1)*Table3[[#This Row],[2040]]</f>
        <v>268.3862425685536</v>
      </c>
      <c r="AM31" s="36">
        <f>((($AK31/$AB31-1)/10)+1)*Table3[[#This Row],[2041]]</f>
        <v>269.13456583495179</v>
      </c>
      <c r="AN31" s="36">
        <f>((($AK31/$AB31-1)/10)+1)*Table3[[#This Row],[2042]]</f>
        <v>269.88497560066412</v>
      </c>
      <c r="AO31" s="36">
        <f>((($AK31/$AB31-1)/10)+1)*Table3[[#This Row],[2043]]</f>
        <v>270.63747768333587</v>
      </c>
      <c r="AP31" s="36">
        <f>((($AK31/$AB31-1)/10)+1)*Table3[[#This Row],[2044]]</f>
        <v>271.39207791683344</v>
      </c>
      <c r="AQ31" s="36">
        <f>((($AK31/$AB31-1)/10)+1)*Table3[[#This Row],[2045]]</f>
        <v>272.14878215128931</v>
      </c>
      <c r="AR31" s="36">
        <f>((($AK31/$AB31-1)/10)+1)*Table3[[#This Row],[2046]]</f>
        <v>272.90759625314746</v>
      </c>
      <c r="AS31" s="36">
        <f>((($AK31/$AB31-1)/10)+1)*Table3[[#This Row],[2047]]</f>
        <v>273.66852610520897</v>
      </c>
      <c r="AT31" s="36">
        <f>((($AK31/$AB31-1)/10)+1)*Table3[[#This Row],[2048]]</f>
        <v>274.43157760667748</v>
      </c>
      <c r="AU31" s="36">
        <f>((($AK31/$AB31-1)/10)+1)*Table3[[#This Row],[2049]]</f>
        <v>275.19675667320502</v>
      </c>
    </row>
    <row r="32" spans="1:47" x14ac:dyDescent="0.35">
      <c r="A32" s="36" t="s">
        <v>356</v>
      </c>
      <c r="B32" s="36">
        <v>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0.24</v>
      </c>
      <c r="L32" s="36">
        <v>0.28999999999999998</v>
      </c>
      <c r="M32" s="36">
        <v>0.44</v>
      </c>
      <c r="N32" s="36">
        <v>0.59</v>
      </c>
      <c r="O32" s="36">
        <v>0.73</v>
      </c>
      <c r="P32" s="36">
        <v>0.88</v>
      </c>
      <c r="Q32" s="36">
        <v>1.02</v>
      </c>
      <c r="R32" s="36">
        <v>1.1599999999999999</v>
      </c>
      <c r="S32" s="36">
        <v>1.29</v>
      </c>
      <c r="T32" s="36">
        <v>1.42</v>
      </c>
      <c r="U32" s="36">
        <v>1.54</v>
      </c>
      <c r="V32" s="36">
        <v>1.65</v>
      </c>
      <c r="W32" s="36">
        <v>1.76</v>
      </c>
      <c r="X32" s="36">
        <v>1.86</v>
      </c>
      <c r="Y32" s="36">
        <v>1.96</v>
      </c>
      <c r="Z32" s="36">
        <v>2.06</v>
      </c>
      <c r="AA32" s="36">
        <v>2.15</v>
      </c>
      <c r="AB32" s="36">
        <v>2.23</v>
      </c>
      <c r="AC32" s="36">
        <v>2.31</v>
      </c>
      <c r="AD32" s="36">
        <v>2.39</v>
      </c>
      <c r="AE32" s="36">
        <v>2.46</v>
      </c>
      <c r="AF32" s="36">
        <v>2.52</v>
      </c>
      <c r="AG32" s="36">
        <v>2.58</v>
      </c>
      <c r="AH32" s="36">
        <v>2.63</v>
      </c>
      <c r="AI32" s="36">
        <v>2.67</v>
      </c>
      <c r="AJ32" s="36">
        <v>2.71</v>
      </c>
      <c r="AK32" s="36">
        <v>2.75</v>
      </c>
      <c r="AL32" s="36">
        <f>((($AK32/$AB32-1)/10)+1)*Table3[[#This Row],[2040]]</f>
        <v>2.8141255605381166</v>
      </c>
      <c r="AM32" s="36">
        <f>((($AK32/$AB32-1)/10)+1)*Table3[[#This Row],[2041]]</f>
        <v>2.8797464256268976</v>
      </c>
      <c r="AN32" s="36">
        <f>((($AK32/$AB32-1)/10)+1)*Table3[[#This Row],[2042]]</f>
        <v>2.94689746335452</v>
      </c>
      <c r="AO32" s="36">
        <f>((($AK32/$AB32-1)/10)+1)*Table3[[#This Row],[2043]]</f>
        <v>3.0156143548766878</v>
      </c>
      <c r="AP32" s="36">
        <f>((($AK32/$AB32-1)/10)+1)*Table3[[#This Row],[2044]]</f>
        <v>3.0859336133760542</v>
      </c>
      <c r="AQ32" s="36">
        <f>((($AK32/$AB32-1)/10)+1)*Table3[[#This Row],[2045]]</f>
        <v>3.1578926034637469</v>
      </c>
      <c r="AR32" s="36">
        <f>((($AK32/$AB32-1)/10)+1)*Table3[[#This Row],[2046]]</f>
        <v>3.2315295610333048</v>
      </c>
      <c r="AS32" s="36">
        <f>((($AK32/$AB32-1)/10)+1)*Table3[[#This Row],[2047]]</f>
        <v>3.306883613577579</v>
      </c>
      <c r="AT32" s="36">
        <f>((($AK32/$AB32-1)/10)+1)*Table3[[#This Row],[2048]]</f>
        <v>3.3839948009793877</v>
      </c>
      <c r="AU32" s="36">
        <f>((($AK32/$AB32-1)/10)+1)*Table3[[#This Row],[2049]]</f>
        <v>3.4629040967869784</v>
      </c>
    </row>
    <row r="33" spans="1:47" x14ac:dyDescent="0.35">
      <c r="A33" s="36" t="s">
        <v>357</v>
      </c>
      <c r="B33" s="36">
        <v>0.02</v>
      </c>
      <c r="C33" s="36">
        <v>0.02</v>
      </c>
      <c r="D33" s="36">
        <v>0.04</v>
      </c>
      <c r="E33" s="36">
        <v>0.09</v>
      </c>
      <c r="F33" s="36">
        <v>0.11</v>
      </c>
      <c r="G33" s="36">
        <v>0.16</v>
      </c>
      <c r="H33" s="36">
        <v>0.19</v>
      </c>
      <c r="I33" s="36">
        <v>0.23</v>
      </c>
      <c r="J33" s="36">
        <v>0.27</v>
      </c>
      <c r="K33" s="36">
        <v>0.28000000000000003</v>
      </c>
      <c r="L33" s="36">
        <v>0.28999999999999998</v>
      </c>
      <c r="M33" s="36">
        <v>0.3</v>
      </c>
      <c r="N33" s="36">
        <v>0.31</v>
      </c>
      <c r="O33" s="36">
        <v>0.33</v>
      </c>
      <c r="P33" s="36">
        <v>0.33</v>
      </c>
      <c r="Q33" s="36">
        <v>0.35</v>
      </c>
      <c r="R33" s="36">
        <v>0.36</v>
      </c>
      <c r="S33" s="36">
        <v>0.37</v>
      </c>
      <c r="T33" s="36">
        <v>0.4</v>
      </c>
      <c r="U33" s="36">
        <v>0.43</v>
      </c>
      <c r="V33" s="36">
        <v>0.47</v>
      </c>
      <c r="W33" s="36">
        <v>0.48</v>
      </c>
      <c r="X33" s="36">
        <v>0.48</v>
      </c>
      <c r="Y33" s="36">
        <v>0.48</v>
      </c>
      <c r="Z33" s="36">
        <v>0.48</v>
      </c>
      <c r="AA33" s="36">
        <v>0.48</v>
      </c>
      <c r="AB33" s="36">
        <v>0.48</v>
      </c>
      <c r="AC33" s="36">
        <v>0.47</v>
      </c>
      <c r="AD33" s="36">
        <v>0.47</v>
      </c>
      <c r="AE33" s="36">
        <v>0.47</v>
      </c>
      <c r="AF33" s="36">
        <v>0.46</v>
      </c>
      <c r="AG33" s="36">
        <v>0.46</v>
      </c>
      <c r="AH33" s="36">
        <v>0.45</v>
      </c>
      <c r="AI33" s="36">
        <v>0.44</v>
      </c>
      <c r="AJ33" s="36">
        <v>0.44</v>
      </c>
      <c r="AK33" s="36">
        <v>0.43</v>
      </c>
      <c r="AL33" s="36">
        <f>((($AK33/$AB33-1)/10)+1)*Table3[[#This Row],[2040]]</f>
        <v>0.42552083333333335</v>
      </c>
      <c r="AM33" s="36">
        <f>((($AK33/$AB33-1)/10)+1)*Table3[[#This Row],[2041]]</f>
        <v>0.42108832465277779</v>
      </c>
      <c r="AN33" s="36">
        <f>((($AK33/$AB33-1)/10)+1)*Table3[[#This Row],[2042]]</f>
        <v>0.41670198793764468</v>
      </c>
      <c r="AO33" s="36">
        <f>((($AK33/$AB33-1)/10)+1)*Table3[[#This Row],[2043]]</f>
        <v>0.4123613422299609</v>
      </c>
      <c r="AP33" s="36">
        <f>((($AK33/$AB33-1)/10)+1)*Table3[[#This Row],[2044]]</f>
        <v>0.40806591158173217</v>
      </c>
      <c r="AQ33" s="36">
        <f>((($AK33/$AB33-1)/10)+1)*Table3[[#This Row],[2045]]</f>
        <v>0.4038152250027558</v>
      </c>
      <c r="AR33" s="36">
        <f>((($AK33/$AB33-1)/10)+1)*Table3[[#This Row],[2046]]</f>
        <v>0.39960881640897711</v>
      </c>
      <c r="AS33" s="36">
        <f>((($AK33/$AB33-1)/10)+1)*Table3[[#This Row],[2047]]</f>
        <v>0.39544622457138362</v>
      </c>
      <c r="AT33" s="36">
        <f>((($AK33/$AB33-1)/10)+1)*Table3[[#This Row],[2048]]</f>
        <v>0.39132699306543173</v>
      </c>
      <c r="AU33" s="36">
        <f>((($AK33/$AB33-1)/10)+1)*Table3[[#This Row],[2049]]</f>
        <v>0.38725067022100018</v>
      </c>
    </row>
    <row r="34" spans="1:47" x14ac:dyDescent="0.35">
      <c r="A34" s="36" t="s">
        <v>321</v>
      </c>
      <c r="B34" s="36">
        <v>0.49</v>
      </c>
      <c r="C34" s="36">
        <v>0.35</v>
      </c>
      <c r="D34" s="36">
        <v>0.52</v>
      </c>
      <c r="E34" s="36">
        <v>0.48</v>
      </c>
      <c r="F34" s="36">
        <v>0.02</v>
      </c>
      <c r="G34" s="36">
        <v>0.01</v>
      </c>
      <c r="H34" s="36">
        <v>0.02</v>
      </c>
      <c r="I34" s="36">
        <v>0.02</v>
      </c>
      <c r="J34" s="36">
        <v>0.05</v>
      </c>
      <c r="K34" s="36">
        <v>0.39</v>
      </c>
      <c r="L34" s="36">
        <v>0.74</v>
      </c>
      <c r="M34" s="36">
        <v>1.05</v>
      </c>
      <c r="N34" s="36">
        <v>1.34</v>
      </c>
      <c r="O34" s="36">
        <v>1.61</v>
      </c>
      <c r="P34" s="36">
        <v>1.87</v>
      </c>
      <c r="Q34" s="36">
        <v>2.13</v>
      </c>
      <c r="R34" s="36">
        <v>2.38</v>
      </c>
      <c r="S34" s="36">
        <v>2.61</v>
      </c>
      <c r="T34" s="36">
        <v>2.83</v>
      </c>
      <c r="U34" s="36">
        <v>3.04</v>
      </c>
      <c r="V34" s="36">
        <v>3.24</v>
      </c>
      <c r="W34" s="36">
        <v>3.43</v>
      </c>
      <c r="X34" s="36">
        <v>3.62</v>
      </c>
      <c r="Y34" s="36">
        <v>3.79</v>
      </c>
      <c r="Z34" s="36">
        <v>3.97</v>
      </c>
      <c r="AA34" s="36">
        <v>4.1399999999999997</v>
      </c>
      <c r="AB34" s="36">
        <v>4.3</v>
      </c>
      <c r="AC34" s="36">
        <v>4.46</v>
      </c>
      <c r="AD34" s="36">
        <v>4.5999999999999996</v>
      </c>
      <c r="AE34" s="36">
        <v>4.7300000000000004</v>
      </c>
      <c r="AF34" s="36">
        <v>4.8499999999999996</v>
      </c>
      <c r="AG34" s="36">
        <v>4.95</v>
      </c>
      <c r="AH34" s="36">
        <v>5.05</v>
      </c>
      <c r="AI34" s="36">
        <v>5.13</v>
      </c>
      <c r="AJ34" s="36">
        <v>5.21</v>
      </c>
      <c r="AK34" s="36">
        <v>5.28</v>
      </c>
      <c r="AL34" s="36">
        <f>((($AK34/$AB34-1)/10)+1)*Table3[[#This Row],[2040]]</f>
        <v>5.4003348837209302</v>
      </c>
      <c r="AM34" s="36">
        <f>((($AK34/$AB34-1)/10)+1)*Table3[[#This Row],[2041]]</f>
        <v>5.5234122833964303</v>
      </c>
      <c r="AN34" s="36">
        <f>((($AK34/$AB34-1)/10)+1)*Table3[[#This Row],[2042]]</f>
        <v>5.6492947028784881</v>
      </c>
      <c r="AO34" s="36">
        <f>((($AK34/$AB34-1)/10)+1)*Table3[[#This Row],[2043]]</f>
        <v>5.7780460705254857</v>
      </c>
      <c r="AP34" s="36">
        <f>((($AK34/$AB34-1)/10)+1)*Table3[[#This Row],[2044]]</f>
        <v>5.909731771667694</v>
      </c>
      <c r="AQ34" s="36">
        <f>((($AK34/$AB34-1)/10)+1)*Table3[[#This Row],[2045]]</f>
        <v>6.0444186818126786</v>
      </c>
      <c r="AR34" s="36">
        <f>((($AK34/$AB34-1)/10)+1)*Table3[[#This Row],[2046]]</f>
        <v>6.182175200607479</v>
      </c>
      <c r="AS34" s="36">
        <f>((($AK34/$AB34-1)/10)+1)*Table3[[#This Row],[2047]]</f>
        <v>6.3230712865748115</v>
      </c>
      <c r="AT34" s="36">
        <f>((($AK34/$AB34-1)/10)+1)*Table3[[#This Row],[2048]]</f>
        <v>6.4671784926409348</v>
      </c>
      <c r="AU34" s="36">
        <f>((($AK34/$AB34-1)/10)+1)*Table3[[#This Row],[2049]]</f>
        <v>6.6145700024732159</v>
      </c>
    </row>
    <row r="36" spans="1:47" ht="18.5" x14ac:dyDescent="0.45">
      <c r="A36" s="37" t="s">
        <v>324</v>
      </c>
    </row>
    <row r="37" spans="1:47" x14ac:dyDescent="0.35">
      <c r="A37" s="36" t="s">
        <v>280</v>
      </c>
      <c r="B37" s="36" t="s">
        <v>281</v>
      </c>
      <c r="C37" s="36" t="s">
        <v>282</v>
      </c>
      <c r="D37" s="36" t="s">
        <v>283</v>
      </c>
      <c r="E37" s="36" t="s">
        <v>284</v>
      </c>
      <c r="F37" s="36" t="s">
        <v>285</v>
      </c>
      <c r="G37" s="36" t="s">
        <v>286</v>
      </c>
      <c r="H37" s="36" t="s">
        <v>287</v>
      </c>
      <c r="I37" s="36" t="s">
        <v>288</v>
      </c>
      <c r="J37" s="36" t="s">
        <v>289</v>
      </c>
      <c r="K37" s="36" t="s">
        <v>290</v>
      </c>
      <c r="L37" s="36" t="s">
        <v>291</v>
      </c>
      <c r="M37" s="36" t="s">
        <v>292</v>
      </c>
      <c r="N37" s="36" t="s">
        <v>293</v>
      </c>
      <c r="O37" s="36" t="s">
        <v>294</v>
      </c>
      <c r="P37" s="36" t="s">
        <v>295</v>
      </c>
      <c r="Q37" s="36" t="s">
        <v>296</v>
      </c>
      <c r="R37" s="36" t="s">
        <v>297</v>
      </c>
      <c r="S37" s="36" t="s">
        <v>298</v>
      </c>
      <c r="T37" s="36" t="s">
        <v>299</v>
      </c>
      <c r="U37" s="36" t="s">
        <v>300</v>
      </c>
      <c r="V37" s="36" t="s">
        <v>301</v>
      </c>
      <c r="W37" s="36" t="s">
        <v>302</v>
      </c>
      <c r="X37" s="36" t="s">
        <v>303</v>
      </c>
      <c r="Y37" s="36" t="s">
        <v>304</v>
      </c>
      <c r="Z37" s="36" t="s">
        <v>305</v>
      </c>
      <c r="AA37" s="36" t="s">
        <v>306</v>
      </c>
      <c r="AB37" s="36" t="s">
        <v>307</v>
      </c>
      <c r="AC37" s="36" t="s">
        <v>308</v>
      </c>
      <c r="AD37" s="36" t="s">
        <v>309</v>
      </c>
      <c r="AE37" s="36" t="s">
        <v>310</v>
      </c>
      <c r="AF37" s="36" t="s">
        <v>311</v>
      </c>
      <c r="AG37" s="36" t="s">
        <v>312</v>
      </c>
      <c r="AH37" s="36" t="s">
        <v>313</v>
      </c>
      <c r="AI37" s="36" t="s">
        <v>314</v>
      </c>
      <c r="AJ37" s="36" t="s">
        <v>315</v>
      </c>
      <c r="AK37" s="36" t="s">
        <v>316</v>
      </c>
      <c r="AL37" s="36" t="s">
        <v>335</v>
      </c>
      <c r="AM37" s="36" t="s">
        <v>336</v>
      </c>
      <c r="AN37" s="36" t="s">
        <v>337</v>
      </c>
      <c r="AO37" s="36" t="s">
        <v>338</v>
      </c>
      <c r="AP37" s="36" t="s">
        <v>339</v>
      </c>
      <c r="AQ37" s="36" t="s">
        <v>340</v>
      </c>
      <c r="AR37" s="36" t="s">
        <v>341</v>
      </c>
      <c r="AS37" s="36" t="s">
        <v>342</v>
      </c>
      <c r="AT37" s="36" t="s">
        <v>343</v>
      </c>
      <c r="AU37" s="36" t="s">
        <v>344</v>
      </c>
    </row>
    <row r="38" spans="1:47" x14ac:dyDescent="0.35">
      <c r="A38" s="36" t="s">
        <v>354</v>
      </c>
      <c r="B38" s="36">
        <v>5314.88</v>
      </c>
      <c r="C38" s="36">
        <v>5426.64</v>
      </c>
      <c r="D38" s="36">
        <v>5583.08</v>
      </c>
      <c r="E38" s="36">
        <v>5304.67</v>
      </c>
      <c r="F38" s="36">
        <v>5151.79</v>
      </c>
      <c r="G38" s="36">
        <v>5306.13</v>
      </c>
      <c r="H38" s="36">
        <v>5444.96</v>
      </c>
      <c r="I38" s="36">
        <v>5630.46</v>
      </c>
      <c r="J38" s="36">
        <v>5770.4</v>
      </c>
      <c r="K38" s="36">
        <v>5964.52</v>
      </c>
      <c r="L38" s="36">
        <v>6182.88</v>
      </c>
      <c r="M38" s="36">
        <v>6381.23</v>
      </c>
      <c r="N38" s="36">
        <v>6563.34</v>
      </c>
      <c r="O38" s="36">
        <v>6696.4</v>
      </c>
      <c r="P38" s="36">
        <v>6808.56</v>
      </c>
      <c r="Q38" s="36">
        <v>6873.05</v>
      </c>
      <c r="R38" s="36">
        <v>6926.95</v>
      </c>
      <c r="S38" s="36">
        <v>6989.52</v>
      </c>
      <c r="T38" s="36">
        <v>7082.38</v>
      </c>
      <c r="U38" s="36">
        <v>7153.05</v>
      </c>
      <c r="V38" s="36">
        <v>7201.34</v>
      </c>
      <c r="W38" s="36">
        <v>7237.78</v>
      </c>
      <c r="X38" s="36">
        <v>7280.98</v>
      </c>
      <c r="Y38" s="36">
        <v>7317.39</v>
      </c>
      <c r="Z38" s="36">
        <v>7346.09</v>
      </c>
      <c r="AA38" s="36">
        <v>7372.84</v>
      </c>
      <c r="AB38" s="36">
        <v>7401.09</v>
      </c>
      <c r="AC38" s="36">
        <v>7424.62</v>
      </c>
      <c r="AD38" s="36">
        <v>7440.14</v>
      </c>
      <c r="AE38" s="36">
        <v>7448.7</v>
      </c>
      <c r="AF38" s="36">
        <v>7457.56</v>
      </c>
      <c r="AG38" s="36">
        <v>7465.47</v>
      </c>
      <c r="AH38" s="36">
        <v>7465.23</v>
      </c>
      <c r="AI38" s="36">
        <v>7462.67</v>
      </c>
      <c r="AJ38" s="36">
        <v>7461.07</v>
      </c>
      <c r="AK38" s="36">
        <v>7461.26</v>
      </c>
      <c r="AL38" s="36">
        <f>((($AK38/$AB38-1)/10)+1)*Table4[[#This Row],[2040]]</f>
        <v>7467.3259175094481</v>
      </c>
      <c r="AM38" s="36">
        <f>((($AK38/$AB38-1)/10)+1)*Table4[[#This Row],[2041]]</f>
        <v>7473.3967665392065</v>
      </c>
      <c r="AN38" s="36">
        <f>((($AK38/$AB38-1)/10)+1)*Table4[[#This Row],[2042]]</f>
        <v>7479.4725510985445</v>
      </c>
      <c r="AO38" s="36">
        <f>((($AK38/$AB38-1)/10)+1)*Table4[[#This Row],[2043]]</f>
        <v>7485.553275199989</v>
      </c>
      <c r="AP38" s="36">
        <f>((($AK38/$AB38-1)/10)+1)*Table4[[#This Row],[2044]]</f>
        <v>7491.6389428593311</v>
      </c>
      <c r="AQ38" s="36">
        <f>((($AK38/$AB38-1)/10)+1)*Table4[[#This Row],[2045]]</f>
        <v>7497.7295580956252</v>
      </c>
      <c r="AR38" s="36">
        <f>((($AK38/$AB38-1)/10)+1)*Table4[[#This Row],[2046]]</f>
        <v>7503.8251249311943</v>
      </c>
      <c r="AS38" s="36">
        <f>((($AK38/$AB38-1)/10)+1)*Table4[[#This Row],[2047]]</f>
        <v>7509.9256473916312</v>
      </c>
      <c r="AT38" s="36">
        <f>((($AK38/$AB38-1)/10)+1)*Table4[[#This Row],[2048]]</f>
        <v>7516.0311295058009</v>
      </c>
      <c r="AU38" s="36">
        <f>((($AK38/$AB38-1)/10)+1)*Table4[[#This Row],[2049]]</f>
        <v>7522.1415753058436</v>
      </c>
    </row>
    <row r="39" spans="1:47" x14ac:dyDescent="0.35">
      <c r="A39" s="36" t="s">
        <v>325</v>
      </c>
      <c r="B39" s="36">
        <v>895.42</v>
      </c>
      <c r="C39" s="36">
        <v>891.98</v>
      </c>
      <c r="D39" s="36">
        <v>877.2</v>
      </c>
      <c r="E39" s="36">
        <v>857.25</v>
      </c>
      <c r="F39" s="36">
        <v>787.21</v>
      </c>
      <c r="G39" s="36">
        <v>792.53</v>
      </c>
      <c r="H39" s="36">
        <v>801.54</v>
      </c>
      <c r="I39" s="36">
        <v>794.96</v>
      </c>
      <c r="J39" s="36">
        <v>828.85</v>
      </c>
      <c r="K39" s="36">
        <v>841.85</v>
      </c>
      <c r="L39" s="36">
        <v>852.79</v>
      </c>
      <c r="M39" s="36">
        <v>865.53</v>
      </c>
      <c r="N39" s="36">
        <v>877.63</v>
      </c>
      <c r="O39" s="36">
        <v>884.73</v>
      </c>
      <c r="P39" s="36">
        <v>897.82</v>
      </c>
      <c r="Q39" s="36">
        <v>907.23</v>
      </c>
      <c r="R39" s="36">
        <v>913.88</v>
      </c>
      <c r="S39" s="36">
        <v>920.16</v>
      </c>
      <c r="T39" s="36">
        <v>928.52</v>
      </c>
      <c r="U39" s="36">
        <v>937.35</v>
      </c>
      <c r="V39" s="36">
        <v>945.38</v>
      </c>
      <c r="W39" s="36">
        <v>952.67</v>
      </c>
      <c r="X39" s="36">
        <v>960.75</v>
      </c>
      <c r="Y39" s="36">
        <v>967.76</v>
      </c>
      <c r="Z39" s="36">
        <v>975.33</v>
      </c>
      <c r="AA39" s="36">
        <v>983.31</v>
      </c>
      <c r="AB39" s="36">
        <v>991.35</v>
      </c>
      <c r="AC39" s="36">
        <v>998.72</v>
      </c>
      <c r="AD39" s="36">
        <v>1005.84</v>
      </c>
      <c r="AE39" s="36">
        <v>1012.37</v>
      </c>
      <c r="AF39" s="36">
        <v>1018.88</v>
      </c>
      <c r="AG39" s="36">
        <v>1025.44</v>
      </c>
      <c r="AH39" s="36">
        <v>1031.6300000000001</v>
      </c>
      <c r="AI39" s="36">
        <v>1037.8800000000001</v>
      </c>
      <c r="AJ39" s="36">
        <v>1044.4100000000001</v>
      </c>
      <c r="AK39" s="36">
        <v>1051.44</v>
      </c>
      <c r="AL39" s="36">
        <f>((($AK39/$AB39-1)/10)+1)*Table4[[#This Row],[2040]]</f>
        <v>1057.8132314117113</v>
      </c>
      <c r="AM39" s="36">
        <f>((($AK39/$AB39-1)/10)+1)*Table4[[#This Row],[2041]]</f>
        <v>1064.2250937283027</v>
      </c>
      <c r="AN39" s="36">
        <f>((($AK39/$AB39-1)/10)+1)*Table4[[#This Row],[2042]]</f>
        <v>1070.6758211083536</v>
      </c>
      <c r="AO39" s="36">
        <f>((($AK39/$AB39-1)/10)+1)*Table4[[#This Row],[2043]]</f>
        <v>1077.165649129779</v>
      </c>
      <c r="AP39" s="36">
        <f>((($AK39/$AB39-1)/10)+1)*Table4[[#This Row],[2044]]</f>
        <v>1083.6948147984338</v>
      </c>
      <c r="AQ39" s="36">
        <f>((($AK39/$AB39-1)/10)+1)*Table4[[#This Row],[2045]]</f>
        <v>1090.2635565567671</v>
      </c>
      <c r="AR39" s="36">
        <f>((($AK39/$AB39-1)/10)+1)*Table4[[#This Row],[2046]]</f>
        <v>1096.872114292531</v>
      </c>
      <c r="AS39" s="36">
        <f>((($AK39/$AB39-1)/10)+1)*Table4[[#This Row],[2047]]</f>
        <v>1103.5207293475407</v>
      </c>
      <c r="AT39" s="36">
        <f>((($AK39/$AB39-1)/10)+1)*Table4[[#This Row],[2048]]</f>
        <v>1110.2096445264881</v>
      </c>
      <c r="AU39" s="36">
        <f>((($AK39/$AB39-1)/10)+1)*Table4[[#This Row],[2049]]</f>
        <v>1116.9391041058088</v>
      </c>
    </row>
    <row r="40" spans="1:47" x14ac:dyDescent="0.35">
      <c r="A40" s="36" t="s">
        <v>358</v>
      </c>
      <c r="B40" s="36">
        <v>625.72</v>
      </c>
      <c r="C40" s="36">
        <v>674.44</v>
      </c>
      <c r="D40" s="36">
        <v>683.64</v>
      </c>
      <c r="E40" s="36">
        <v>647.91999999999996</v>
      </c>
      <c r="F40" s="36">
        <v>580.99</v>
      </c>
      <c r="G40" s="36">
        <v>621.5</v>
      </c>
      <c r="H40" s="36">
        <v>628.14</v>
      </c>
      <c r="I40" s="36">
        <v>666.28</v>
      </c>
      <c r="J40" s="36">
        <v>634.6</v>
      </c>
      <c r="K40" s="36">
        <v>655.09</v>
      </c>
      <c r="L40" s="36">
        <v>679.11</v>
      </c>
      <c r="M40" s="36">
        <v>688.89</v>
      </c>
      <c r="N40" s="36">
        <v>691.51</v>
      </c>
      <c r="O40" s="36">
        <v>726.16</v>
      </c>
      <c r="P40" s="36">
        <v>744.59</v>
      </c>
      <c r="Q40" s="36">
        <v>744.98</v>
      </c>
      <c r="R40" s="36">
        <v>744.99</v>
      </c>
      <c r="S40" s="36">
        <v>744.63</v>
      </c>
      <c r="T40" s="36">
        <v>744.38</v>
      </c>
      <c r="U40" s="36">
        <v>744.28</v>
      </c>
      <c r="V40" s="36">
        <v>743.91</v>
      </c>
      <c r="W40" s="36">
        <v>743.39</v>
      </c>
      <c r="X40" s="36">
        <v>742.92</v>
      </c>
      <c r="Y40" s="36">
        <v>742.38</v>
      </c>
      <c r="Z40" s="36">
        <v>741.87</v>
      </c>
      <c r="AA40" s="36">
        <v>741.52</v>
      </c>
      <c r="AB40" s="36">
        <v>741.17</v>
      </c>
      <c r="AC40" s="36">
        <v>740.78</v>
      </c>
      <c r="AD40" s="36">
        <v>740.42</v>
      </c>
      <c r="AE40" s="36">
        <v>739.97</v>
      </c>
      <c r="AF40" s="36">
        <v>739.5</v>
      </c>
      <c r="AG40" s="36">
        <v>739.05</v>
      </c>
      <c r="AH40" s="36">
        <v>738.64</v>
      </c>
      <c r="AI40" s="36">
        <v>738.3</v>
      </c>
      <c r="AJ40" s="36">
        <v>738.06</v>
      </c>
      <c r="AK40" s="36">
        <v>738.01</v>
      </c>
      <c r="AL40" s="36">
        <f>((($AK40/$AB40-1)/10)+1)*Table4[[#This Row],[2040]]</f>
        <v>737.69534727525399</v>
      </c>
      <c r="AM40" s="36">
        <f>((($AK40/$AB40-1)/10)+1)*Table4[[#This Row],[2041]]</f>
        <v>737.3808287036187</v>
      </c>
      <c r="AN40" s="36">
        <f>((($AK40/$AB40-1)/10)+1)*Table4[[#This Row],[2042]]</f>
        <v>737.06644422789748</v>
      </c>
      <c r="AO40" s="36">
        <f>((($AK40/$AB40-1)/10)+1)*Table4[[#This Row],[2043]]</f>
        <v>736.75219379091811</v>
      </c>
      <c r="AP40" s="36">
        <f>((($AK40/$AB40-1)/10)+1)*Table4[[#This Row],[2044]]</f>
        <v>736.43807733553285</v>
      </c>
      <c r="AQ40" s="36">
        <f>((($AK40/$AB40-1)/10)+1)*Table4[[#This Row],[2045]]</f>
        <v>736.12409480461815</v>
      </c>
      <c r="AR40" s="36">
        <f>((($AK40/$AB40-1)/10)+1)*Table4[[#This Row],[2046]]</f>
        <v>735.81024614107503</v>
      </c>
      <c r="AS40" s="36">
        <f>((($AK40/$AB40-1)/10)+1)*Table4[[#This Row],[2047]]</f>
        <v>735.4965312878287</v>
      </c>
      <c r="AT40" s="36">
        <f>((($AK40/$AB40-1)/10)+1)*Table4[[#This Row],[2048]]</f>
        <v>735.18295018782874</v>
      </c>
      <c r="AU40" s="36">
        <f>((($AK40/$AB40-1)/10)+1)*Table4[[#This Row],[2049]]</f>
        <v>734.86950278404913</v>
      </c>
    </row>
    <row r="41" spans="1:47" x14ac:dyDescent="0.35">
      <c r="A41" s="36" t="s">
        <v>318</v>
      </c>
      <c r="B41" s="36">
        <v>1959.67</v>
      </c>
      <c r="C41" s="36">
        <v>2020.76</v>
      </c>
      <c r="D41" s="36">
        <v>2163.48</v>
      </c>
      <c r="E41" s="36">
        <v>2083.6999999999998</v>
      </c>
      <c r="F41" s="36">
        <v>2125.86</v>
      </c>
      <c r="G41" s="36">
        <v>2183.12</v>
      </c>
      <c r="H41" s="36">
        <v>2290.87</v>
      </c>
      <c r="I41" s="36">
        <v>2486.56</v>
      </c>
      <c r="J41" s="36">
        <v>2640.99</v>
      </c>
      <c r="K41" s="36">
        <v>2817.6</v>
      </c>
      <c r="L41" s="36">
        <v>2989.6</v>
      </c>
      <c r="M41" s="36">
        <v>3137.16</v>
      </c>
      <c r="N41" s="36">
        <v>3278.94</v>
      </c>
      <c r="O41" s="36">
        <v>3352.82</v>
      </c>
      <c r="P41" s="36">
        <v>3415.3</v>
      </c>
      <c r="Q41" s="36">
        <v>3470.33</v>
      </c>
      <c r="R41" s="36">
        <v>3521.16</v>
      </c>
      <c r="S41" s="36">
        <v>3584.25</v>
      </c>
      <c r="T41" s="36">
        <v>3672.55</v>
      </c>
      <c r="U41" s="36">
        <v>3735</v>
      </c>
      <c r="V41" s="36">
        <v>3778.51</v>
      </c>
      <c r="W41" s="36">
        <v>3814.09</v>
      </c>
      <c r="X41" s="36">
        <v>3850.98</v>
      </c>
      <c r="Y41" s="36">
        <v>3882.26</v>
      </c>
      <c r="Z41" s="36">
        <v>3907.12</v>
      </c>
      <c r="AA41" s="36">
        <v>3929.62</v>
      </c>
      <c r="AB41" s="36">
        <v>3952.22</v>
      </c>
      <c r="AC41" s="36">
        <v>3971.69</v>
      </c>
      <c r="AD41" s="36">
        <v>3985.17</v>
      </c>
      <c r="AE41" s="36">
        <v>3994.11</v>
      </c>
      <c r="AF41" s="36">
        <v>4002.61</v>
      </c>
      <c r="AG41" s="36">
        <v>4010</v>
      </c>
      <c r="AH41" s="36">
        <v>4011.48</v>
      </c>
      <c r="AI41" s="36">
        <v>4010.79</v>
      </c>
      <c r="AJ41" s="36">
        <v>4010.08</v>
      </c>
      <c r="AK41" s="36">
        <v>4009.6</v>
      </c>
      <c r="AL41" s="36">
        <f>((($AK41/$AB41-1)/10)+1)*Table4[[#This Row],[2040]]</f>
        <v>4015.4213067086343</v>
      </c>
      <c r="AM41" s="36">
        <f>((($AK41/$AB41-1)/10)+1)*Table4[[#This Row],[2041]]</f>
        <v>4021.251065036332</v>
      </c>
      <c r="AN41" s="36">
        <f>((($AK41/$AB41-1)/10)+1)*Table4[[#This Row],[2042]]</f>
        <v>4027.0892872535105</v>
      </c>
      <c r="AO41" s="36">
        <f>((($AK41/$AB41-1)/10)+1)*Table4[[#This Row],[2043]]</f>
        <v>4032.9359856484025</v>
      </c>
      <c r="AP41" s="36">
        <f>((($AK41/$AB41-1)/10)+1)*Table4[[#This Row],[2044]]</f>
        <v>4038.7911725270806</v>
      </c>
      <c r="AQ41" s="36">
        <f>((($AK41/$AB41-1)/10)+1)*Table4[[#This Row],[2045]]</f>
        <v>4044.6548602134844</v>
      </c>
      <c r="AR41" s="36">
        <f>((($AK41/$AB41-1)/10)+1)*Table4[[#This Row],[2046]]</f>
        <v>4050.5270610494458</v>
      </c>
      <c r="AS41" s="36">
        <f>((($AK41/$AB41-1)/10)+1)*Table4[[#This Row],[2047]]</f>
        <v>4056.4077873947153</v>
      </c>
      <c r="AT41" s="36">
        <f>((($AK41/$AB41-1)/10)+1)*Table4[[#This Row],[2048]]</f>
        <v>4062.297051626987</v>
      </c>
      <c r="AU41" s="36">
        <f>((($AK41/$AB41-1)/10)+1)*Table4[[#This Row],[2049]]</f>
        <v>4068.1948661419265</v>
      </c>
    </row>
    <row r="42" spans="1:47" x14ac:dyDescent="0.35">
      <c r="A42" s="36" t="s">
        <v>319</v>
      </c>
      <c r="B42" s="36">
        <v>607.59</v>
      </c>
      <c r="C42" s="36">
        <v>612.96</v>
      </c>
      <c r="D42" s="36">
        <v>631.02</v>
      </c>
      <c r="E42" s="36">
        <v>619.20000000000005</v>
      </c>
      <c r="F42" s="36">
        <v>587.54</v>
      </c>
      <c r="G42" s="36">
        <v>671.53</v>
      </c>
      <c r="H42" s="36">
        <v>680.88</v>
      </c>
      <c r="I42" s="36">
        <v>673.88</v>
      </c>
      <c r="J42" s="36">
        <v>645.84</v>
      </c>
      <c r="K42" s="36">
        <v>623.78</v>
      </c>
      <c r="L42" s="36">
        <v>618.19000000000005</v>
      </c>
      <c r="M42" s="36">
        <v>637.15</v>
      </c>
      <c r="N42" s="36">
        <v>652.64</v>
      </c>
      <c r="O42" s="36">
        <v>659.58</v>
      </c>
      <c r="P42" s="36">
        <v>670.14</v>
      </c>
      <c r="Q42" s="36">
        <v>674.98</v>
      </c>
      <c r="R42" s="36">
        <v>678.72</v>
      </c>
      <c r="S42" s="36">
        <v>680.7</v>
      </c>
      <c r="T42" s="36">
        <v>683.29</v>
      </c>
      <c r="U42" s="36">
        <v>687.09</v>
      </c>
      <c r="V42" s="36">
        <v>690.29</v>
      </c>
      <c r="W42" s="36">
        <v>690.86</v>
      </c>
      <c r="X42" s="36">
        <v>693.83</v>
      </c>
      <c r="Y42" s="36">
        <v>696.91</v>
      </c>
      <c r="Z42" s="36">
        <v>699.98</v>
      </c>
      <c r="AA42" s="36">
        <v>703.35</v>
      </c>
      <c r="AB42" s="36">
        <v>706.92</v>
      </c>
      <c r="AC42" s="36">
        <v>709.75</v>
      </c>
      <c r="AD42" s="36">
        <v>712.25</v>
      </c>
      <c r="AE42" s="36">
        <v>713.62</v>
      </c>
      <c r="AF42" s="36">
        <v>714.53</v>
      </c>
      <c r="AG42" s="36">
        <v>715.23</v>
      </c>
      <c r="AH42" s="36">
        <v>715.29</v>
      </c>
      <c r="AI42" s="36">
        <v>715.24</v>
      </c>
      <c r="AJ42" s="36">
        <v>715.61</v>
      </c>
      <c r="AK42" s="36">
        <v>716.51</v>
      </c>
      <c r="AL42" s="36">
        <f>((($AK42/$AB42-1)/10)+1)*Table4[[#This Row],[2040]]</f>
        <v>717.48200968992251</v>
      </c>
      <c r="AM42" s="36">
        <f>((($AK42/$AB42-1)/10)+1)*Table4[[#This Row],[2041]]</f>
        <v>718.45533799764144</v>
      </c>
      <c r="AN42" s="36">
        <f>((($AK42/$AB42-1)/10)+1)*Table4[[#This Row],[2042]]</f>
        <v>719.42998671197938</v>
      </c>
      <c r="AO42" s="36">
        <f>((($AK42/$AB42-1)/10)+1)*Table4[[#This Row],[2043]]</f>
        <v>720.40595762418559</v>
      </c>
      <c r="AP42" s="36">
        <f>((($AK42/$AB42-1)/10)+1)*Table4[[#This Row],[2044]]</f>
        <v>721.38325252793936</v>
      </c>
      <c r="AQ42" s="36">
        <f>((($AK42/$AB42-1)/10)+1)*Table4[[#This Row],[2045]]</f>
        <v>722.36187321935324</v>
      </c>
      <c r="AR42" s="36">
        <f>((($AK42/$AB42-1)/10)+1)*Table4[[#This Row],[2046]]</f>
        <v>723.34182149697642</v>
      </c>
      <c r="AS42" s="36">
        <f>((($AK42/$AB42-1)/10)+1)*Table4[[#This Row],[2047]]</f>
        <v>724.32309916179793</v>
      </c>
      <c r="AT42" s="36">
        <f>((($AK42/$AB42-1)/10)+1)*Table4[[#This Row],[2048]]</f>
        <v>725.30570801725003</v>
      </c>
      <c r="AU42" s="36">
        <f>((($AK42/$AB42-1)/10)+1)*Table4[[#This Row],[2049]]</f>
        <v>726.28964986921142</v>
      </c>
    </row>
    <row r="43" spans="1:47" x14ac:dyDescent="0.35">
      <c r="A43" s="36" t="s">
        <v>356</v>
      </c>
      <c r="B43" s="36">
        <v>0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</row>
    <row r="44" spans="1:47" x14ac:dyDescent="0.35">
      <c r="A44" s="36" t="s">
        <v>359</v>
      </c>
      <c r="B44" s="36">
        <v>468.39</v>
      </c>
      <c r="C44" s="36">
        <v>504.23</v>
      </c>
      <c r="D44" s="36">
        <v>524.41</v>
      </c>
      <c r="E44" s="36">
        <v>471.55</v>
      </c>
      <c r="F44" s="36">
        <v>507.45</v>
      </c>
      <c r="G44" s="36">
        <v>493.55</v>
      </c>
      <c r="H44" s="36">
        <v>499.76</v>
      </c>
      <c r="I44" s="36">
        <v>497.72</v>
      </c>
      <c r="J44" s="36">
        <v>489.1</v>
      </c>
      <c r="K44" s="36">
        <v>489.85</v>
      </c>
      <c r="L44" s="36">
        <v>508.3</v>
      </c>
      <c r="M44" s="36">
        <v>520.1</v>
      </c>
      <c r="N44" s="36">
        <v>533.97</v>
      </c>
      <c r="O44" s="36">
        <v>549.87</v>
      </c>
      <c r="P44" s="36">
        <v>561.91999999999996</v>
      </c>
      <c r="Q44" s="36">
        <v>563.80999999999995</v>
      </c>
      <c r="R44" s="36">
        <v>563.74</v>
      </c>
      <c r="S44" s="36">
        <v>563.11</v>
      </c>
      <c r="T44" s="36">
        <v>563.77</v>
      </c>
      <c r="U44" s="36">
        <v>564.5</v>
      </c>
      <c r="V44" s="36">
        <v>563.36</v>
      </c>
      <c r="W44" s="36">
        <v>562.04999999999995</v>
      </c>
      <c r="X44" s="36">
        <v>561.98</v>
      </c>
      <c r="Y44" s="36">
        <v>561.95000000000005</v>
      </c>
      <c r="Z44" s="36">
        <v>560.16</v>
      </c>
      <c r="AA44" s="36">
        <v>557.73</v>
      </c>
      <c r="AB44" s="36">
        <v>556.63</v>
      </c>
      <c r="AC44" s="36">
        <v>555.76</v>
      </c>
      <c r="AD44" s="36">
        <v>553.38</v>
      </c>
      <c r="AE44" s="36">
        <v>550.54999999999995</v>
      </c>
      <c r="AF44" s="36">
        <v>549.01</v>
      </c>
      <c r="AG44" s="36">
        <v>547.75</v>
      </c>
      <c r="AH44" s="36">
        <v>545.09</v>
      </c>
      <c r="AI44" s="36">
        <v>542.08000000000004</v>
      </c>
      <c r="AJ44" s="36">
        <v>539.04</v>
      </c>
      <c r="AK44" s="36">
        <v>536.01</v>
      </c>
      <c r="AL44" s="36">
        <f>((($AK44/$AB44-1)/10)+1)*Table4[[#This Row],[2040]]</f>
        <v>534.02438546251551</v>
      </c>
      <c r="AM44" s="36">
        <f>((($AK44/$AB44-1)/10)+1)*Table4[[#This Row],[2041]]</f>
        <v>532.04612650625427</v>
      </c>
      <c r="AN44" s="36">
        <f>((($AK44/$AB44-1)/10)+1)*Table4[[#This Row],[2042]]</f>
        <v>530.07519588293917</v>
      </c>
      <c r="AO44" s="36">
        <f>((($AK44/$AB44-1)/10)+1)*Table4[[#This Row],[2043]]</f>
        <v>528.1115664452326</v>
      </c>
      <c r="AP44" s="36">
        <f>((($AK44/$AB44-1)/10)+1)*Table4[[#This Row],[2044]]</f>
        <v>526.15521114636249</v>
      </c>
      <c r="AQ44" s="36">
        <f>((($AK44/$AB44-1)/10)+1)*Table4[[#This Row],[2045]]</f>
        <v>524.20610303974979</v>
      </c>
      <c r="AR44" s="36">
        <f>((($AK44/$AB44-1)/10)+1)*Table4[[#This Row],[2046]]</f>
        <v>522.26421527863749</v>
      </c>
      <c r="AS44" s="36">
        <f>((($AK44/$AB44-1)/10)+1)*Table4[[#This Row],[2047]]</f>
        <v>520.32952111572035</v>
      </c>
      <c r="AT44" s="36">
        <f>((($AK44/$AB44-1)/10)+1)*Table4[[#This Row],[2048]]</f>
        <v>518.40199390277712</v>
      </c>
      <c r="AU44" s="36">
        <f>((($AK44/$AB44-1)/10)+1)*Table4[[#This Row],[2049]]</f>
        <v>516.48160709030287</v>
      </c>
    </row>
    <row r="45" spans="1:47" x14ac:dyDescent="0.35">
      <c r="A45" s="36" t="s">
        <v>357</v>
      </c>
      <c r="B45" s="36">
        <v>479.65</v>
      </c>
      <c r="C45" s="36">
        <v>445.15</v>
      </c>
      <c r="D45" s="36">
        <v>433.63</v>
      </c>
      <c r="E45" s="36">
        <v>367.49</v>
      </c>
      <c r="F45" s="36">
        <v>343.95</v>
      </c>
      <c r="G45" s="36">
        <v>334.63</v>
      </c>
      <c r="H45" s="36">
        <v>330.83</v>
      </c>
      <c r="I45" s="36">
        <v>313.32</v>
      </c>
      <c r="J45" s="36">
        <v>334.22</v>
      </c>
      <c r="K45" s="36">
        <v>337.63</v>
      </c>
      <c r="L45" s="36">
        <v>342.14</v>
      </c>
      <c r="M45" s="36">
        <v>342.57</v>
      </c>
      <c r="N45" s="36">
        <v>342.03</v>
      </c>
      <c r="O45" s="36">
        <v>339.65</v>
      </c>
      <c r="P45" s="36">
        <v>337.32</v>
      </c>
      <c r="Q45" s="36">
        <v>332.67</v>
      </c>
      <c r="R45" s="36">
        <v>328.1</v>
      </c>
      <c r="S45" s="36">
        <v>323.08</v>
      </c>
      <c r="T45" s="36">
        <v>318.64</v>
      </c>
      <c r="U45" s="36">
        <v>315.19</v>
      </c>
      <c r="V45" s="36">
        <v>311.83</v>
      </c>
      <c r="W45" s="36">
        <v>308.12</v>
      </c>
      <c r="X45" s="36">
        <v>305.26</v>
      </c>
      <c r="Y45" s="36">
        <v>302.23</v>
      </c>
      <c r="Z45" s="36">
        <v>299.05</v>
      </c>
      <c r="AA45" s="36">
        <v>295.91000000000003</v>
      </c>
      <c r="AB45" s="36">
        <v>292.63</v>
      </c>
      <c r="AC45" s="36">
        <v>289.08999999999997</v>
      </c>
      <c r="AD45" s="36">
        <v>285.49</v>
      </c>
      <c r="AE45" s="36">
        <v>281.76</v>
      </c>
      <c r="AF45" s="36">
        <v>277.95</v>
      </c>
      <c r="AG45" s="36">
        <v>274.11</v>
      </c>
      <c r="AH45" s="36">
        <v>270.32</v>
      </c>
      <c r="AI45" s="36">
        <v>266.63</v>
      </c>
      <c r="AJ45" s="36">
        <v>263.04000000000002</v>
      </c>
      <c r="AK45" s="36">
        <v>259.66000000000003</v>
      </c>
      <c r="AL45" s="36">
        <f>((($AK45/$AB45-1)/10)+1)*Table4[[#This Row],[2040]]</f>
        <v>256.73446598093159</v>
      </c>
      <c r="AM45" s="36">
        <f>((($AK45/$AB45-1)/10)+1)*Table4[[#This Row],[2041]]</f>
        <v>253.84189333171884</v>
      </c>
      <c r="AN45" s="36">
        <f>((($AK45/$AB45-1)/10)+1)*Table4[[#This Row],[2042]]</f>
        <v>250.98191068361484</v>
      </c>
      <c r="AO45" s="36">
        <f>((($AK45/$AB45-1)/10)+1)*Table4[[#This Row],[2043]]</f>
        <v>248.15415085200539</v>
      </c>
      <c r="AP45" s="36">
        <f>((($AK45/$AB45-1)/10)+1)*Table4[[#This Row],[2044]]</f>
        <v>245.35825078926726</v>
      </c>
      <c r="AQ45" s="36">
        <f>((($AK45/$AB45-1)/10)+1)*Table4[[#This Row],[2045]]</f>
        <v>242.59385153815762</v>
      </c>
      <c r="AR45" s="36">
        <f>((($AK45/$AB45-1)/10)+1)*Table4[[#This Row],[2046]]</f>
        <v>239.86059818572861</v>
      </c>
      <c r="AS45" s="36">
        <f>((($AK45/$AB45-1)/10)+1)*Table4[[#This Row],[2047]]</f>
        <v>237.15813981776105</v>
      </c>
      <c r="AT45" s="36">
        <f>((($AK45/$AB45-1)/10)+1)*Table4[[#This Row],[2048]]</f>
        <v>234.48612947371171</v>
      </c>
      <c r="AU45" s="36">
        <f>((($AK45/$AB45-1)/10)+1)*Table4[[#This Row],[2049]]</f>
        <v>231.84422410216803</v>
      </c>
    </row>
    <row r="46" spans="1:47" x14ac:dyDescent="0.35">
      <c r="A46" s="36" t="s">
        <v>360</v>
      </c>
      <c r="B46" s="36">
        <v>242.96</v>
      </c>
      <c r="C46" s="36">
        <v>243.47</v>
      </c>
      <c r="D46" s="36">
        <v>239.58</v>
      </c>
      <c r="E46" s="36">
        <v>229.11</v>
      </c>
      <c r="F46" s="36">
        <v>181.87</v>
      </c>
      <c r="G46" s="36">
        <v>192.49</v>
      </c>
      <c r="H46" s="36">
        <v>194.55</v>
      </c>
      <c r="I46" s="36">
        <v>178.83</v>
      </c>
      <c r="J46" s="36">
        <v>177.5</v>
      </c>
      <c r="K46" s="36">
        <v>180.84</v>
      </c>
      <c r="L46" s="36">
        <v>176.13</v>
      </c>
      <c r="M46" s="36">
        <v>174.37</v>
      </c>
      <c r="N46" s="36">
        <v>172.29</v>
      </c>
      <c r="O46" s="36">
        <v>170.29</v>
      </c>
      <c r="P46" s="36">
        <v>169.12</v>
      </c>
      <c r="Q46" s="36">
        <v>167.62</v>
      </c>
      <c r="R46" s="36">
        <v>165.77</v>
      </c>
      <c r="S46" s="36">
        <v>163.76</v>
      </c>
      <c r="T46" s="36">
        <v>162.12</v>
      </c>
      <c r="U46" s="36">
        <v>161.16999999999999</v>
      </c>
      <c r="V46" s="36">
        <v>160.13999999999999</v>
      </c>
      <c r="W46" s="36">
        <v>159.19</v>
      </c>
      <c r="X46" s="36">
        <v>158.32</v>
      </c>
      <c r="Y46" s="36">
        <v>157.37</v>
      </c>
      <c r="Z46" s="36">
        <v>156.41999999999999</v>
      </c>
      <c r="AA46" s="36">
        <v>155.57</v>
      </c>
      <c r="AB46" s="36">
        <v>154.65</v>
      </c>
      <c r="AC46" s="36">
        <v>153.58000000000001</v>
      </c>
      <c r="AD46" s="36">
        <v>152.59</v>
      </c>
      <c r="AE46" s="36">
        <v>151.55000000000001</v>
      </c>
      <c r="AF46" s="36">
        <v>150.52000000000001</v>
      </c>
      <c r="AG46" s="36">
        <v>149.51</v>
      </c>
      <c r="AH46" s="36">
        <v>148.55000000000001</v>
      </c>
      <c r="AI46" s="36">
        <v>147.69</v>
      </c>
      <c r="AJ46" s="36">
        <v>146.88999999999999</v>
      </c>
      <c r="AK46" s="36">
        <v>146.22999999999999</v>
      </c>
      <c r="AL46" s="36">
        <f>((($AK46/$AB46-1)/10)+1)*Table4[[#This Row],[2040]]</f>
        <v>145.43384312964758</v>
      </c>
      <c r="AM46" s="36">
        <f>((($AK46/$AB46-1)/10)+1)*Table4[[#This Row],[2041]]</f>
        <v>144.6420209769469</v>
      </c>
      <c r="AN46" s="36">
        <f>((($AK46/$AB46-1)/10)+1)*Table4[[#This Row],[2042]]</f>
        <v>143.8545099413013</v>
      </c>
      <c r="AO46" s="36">
        <f>((($AK46/$AB46-1)/10)+1)*Table4[[#This Row],[2043]]</f>
        <v>143.07128655060893</v>
      </c>
      <c r="AP46" s="36">
        <f>((($AK46/$AB46-1)/10)+1)*Table4[[#This Row],[2044]]</f>
        <v>142.29232746056294</v>
      </c>
      <c r="AQ46" s="36">
        <f>((($AK46/$AB46-1)/10)+1)*Table4[[#This Row],[2045]]</f>
        <v>141.5176094539558</v>
      </c>
      <c r="AR46" s="36">
        <f>((($AK46/$AB46-1)/10)+1)*Table4[[#This Row],[2046]]</f>
        <v>140.74710943998727</v>
      </c>
      <c r="AS46" s="36">
        <f>((($AK46/$AB46-1)/10)+1)*Table4[[#This Row],[2047]]</f>
        <v>139.98080445357621</v>
      </c>
      <c r="AT46" s="36">
        <f>((($AK46/$AB46-1)/10)+1)*Table4[[#This Row],[2048]]</f>
        <v>139.21867165467603</v>
      </c>
      <c r="AU46" s="36">
        <f>((($AK46/$AB46-1)/10)+1)*Table4[[#This Row],[2049]]</f>
        <v>138.460688327594</v>
      </c>
    </row>
    <row r="47" spans="1:47" x14ac:dyDescent="0.35">
      <c r="A47" s="36" t="s">
        <v>321</v>
      </c>
      <c r="B47" s="36">
        <v>35.49</v>
      </c>
      <c r="C47" s="36">
        <v>33.659999999999997</v>
      </c>
      <c r="D47" s="36">
        <v>30.13</v>
      </c>
      <c r="E47" s="36">
        <v>28.45</v>
      </c>
      <c r="F47" s="36">
        <v>36.93</v>
      </c>
      <c r="G47" s="36">
        <v>16.79</v>
      </c>
      <c r="H47" s="36">
        <v>18.399999999999999</v>
      </c>
      <c r="I47" s="36">
        <v>18.91</v>
      </c>
      <c r="J47" s="36">
        <v>19.29</v>
      </c>
      <c r="K47" s="36">
        <v>17.88</v>
      </c>
      <c r="L47" s="36">
        <v>16.62</v>
      </c>
      <c r="M47" s="36">
        <v>15.45</v>
      </c>
      <c r="N47" s="36">
        <v>14.34</v>
      </c>
      <c r="O47" s="36">
        <v>13.3</v>
      </c>
      <c r="P47" s="36">
        <v>12.34</v>
      </c>
      <c r="Q47" s="36">
        <v>11.42</v>
      </c>
      <c r="R47" s="36">
        <v>10.58</v>
      </c>
      <c r="S47" s="36">
        <v>9.81</v>
      </c>
      <c r="T47" s="36">
        <v>9.1199999999999992</v>
      </c>
      <c r="U47" s="36">
        <v>8.49</v>
      </c>
      <c r="V47" s="36">
        <v>7.92</v>
      </c>
      <c r="W47" s="36">
        <v>7.41</v>
      </c>
      <c r="X47" s="36">
        <v>6.95</v>
      </c>
      <c r="Y47" s="36">
        <v>6.53</v>
      </c>
      <c r="Z47" s="36">
        <v>6.16</v>
      </c>
      <c r="AA47" s="36">
        <v>5.83</v>
      </c>
      <c r="AB47" s="36">
        <v>5.52</v>
      </c>
      <c r="AC47" s="36">
        <v>5.25</v>
      </c>
      <c r="AD47" s="36">
        <v>5</v>
      </c>
      <c r="AE47" s="36">
        <v>4.7699999999999996</v>
      </c>
      <c r="AF47" s="36">
        <v>4.57</v>
      </c>
      <c r="AG47" s="36">
        <v>4.38</v>
      </c>
      <c r="AH47" s="36">
        <v>4.22</v>
      </c>
      <c r="AI47" s="36">
        <v>4.07</v>
      </c>
      <c r="AJ47" s="36">
        <v>3.93</v>
      </c>
      <c r="AK47" s="36">
        <v>3.81</v>
      </c>
      <c r="AL47" s="36">
        <f>((($AK47/$AB47-1)/10)+1)*Table4[[#This Row],[2040]]</f>
        <v>3.6919728260869564</v>
      </c>
      <c r="AM47" s="36">
        <f>((($AK47/$AB47-1)/10)+1)*Table4[[#This Row],[2041]]</f>
        <v>3.5776019287570886</v>
      </c>
      <c r="AN47" s="36">
        <f>((($AK47/$AB47-1)/10)+1)*Table4[[#This Row],[2042]]</f>
        <v>3.466774042920592</v>
      </c>
      <c r="AO47" s="36">
        <f>((($AK47/$AB47-1)/10)+1)*Table4[[#This Row],[2043]]</f>
        <v>3.3593794122431606</v>
      </c>
      <c r="AP47" s="36">
        <f>((($AK47/$AB47-1)/10)+1)*Table4[[#This Row],[2044]]</f>
        <v>3.2553116804508453</v>
      </c>
      <c r="AQ47" s="36">
        <f>((($AK47/$AB47-1)/10)+1)*Table4[[#This Row],[2045]]</f>
        <v>3.1544677860020962</v>
      </c>
      <c r="AR47" s="36">
        <f>((($AK47/$AB47-1)/10)+1)*Table4[[#This Row],[2046]]</f>
        <v>3.0567478600226834</v>
      </c>
      <c r="AS47" s="36">
        <f>((($AK47/$AB47-1)/10)+1)*Table4[[#This Row],[2047]]</f>
        <v>2.9620551274024156</v>
      </c>
      <c r="AT47" s="36">
        <f>((($AK47/$AB47-1)/10)+1)*Table4[[#This Row],[2048]]</f>
        <v>2.8702958109557102</v>
      </c>
      <c r="AU47" s="36">
        <f>((($AK47/$AB47-1)/10)+1)*Table4[[#This Row],[2049]]</f>
        <v>2.7813790385511039</v>
      </c>
    </row>
    <row r="49" spans="1:47" ht="18.5" x14ac:dyDescent="0.45">
      <c r="A49" s="37" t="s">
        <v>326</v>
      </c>
    </row>
    <row r="50" spans="1:47" x14ac:dyDescent="0.35">
      <c r="A50" s="36" t="s">
        <v>280</v>
      </c>
      <c r="B50" s="36" t="s">
        <v>281</v>
      </c>
      <c r="C50" s="36" t="s">
        <v>282</v>
      </c>
      <c r="D50" s="36" t="s">
        <v>283</v>
      </c>
      <c r="E50" s="36" t="s">
        <v>284</v>
      </c>
      <c r="F50" s="36" t="s">
        <v>285</v>
      </c>
      <c r="G50" s="36" t="s">
        <v>286</v>
      </c>
      <c r="H50" s="36" t="s">
        <v>287</v>
      </c>
      <c r="I50" s="36" t="s">
        <v>288</v>
      </c>
      <c r="J50" s="36" t="s">
        <v>289</v>
      </c>
      <c r="K50" s="36" t="s">
        <v>290</v>
      </c>
      <c r="L50" s="36" t="s">
        <v>291</v>
      </c>
      <c r="M50" s="36" t="s">
        <v>292</v>
      </c>
      <c r="N50" s="36" t="s">
        <v>293</v>
      </c>
      <c r="O50" s="36" t="s">
        <v>294</v>
      </c>
      <c r="P50" s="36" t="s">
        <v>295</v>
      </c>
      <c r="Q50" s="36" t="s">
        <v>296</v>
      </c>
      <c r="R50" s="36" t="s">
        <v>297</v>
      </c>
      <c r="S50" s="36" t="s">
        <v>298</v>
      </c>
      <c r="T50" s="36" t="s">
        <v>299</v>
      </c>
      <c r="U50" s="36" t="s">
        <v>300</v>
      </c>
      <c r="V50" s="36" t="s">
        <v>301</v>
      </c>
      <c r="W50" s="36" t="s">
        <v>302</v>
      </c>
      <c r="X50" s="36" t="s">
        <v>303</v>
      </c>
      <c r="Y50" s="36" t="s">
        <v>304</v>
      </c>
      <c r="Z50" s="36" t="s">
        <v>305</v>
      </c>
      <c r="AA50" s="36" t="s">
        <v>306</v>
      </c>
      <c r="AB50" s="36" t="s">
        <v>307</v>
      </c>
      <c r="AC50" s="36" t="s">
        <v>308</v>
      </c>
      <c r="AD50" s="36" t="s">
        <v>309</v>
      </c>
      <c r="AE50" s="36" t="s">
        <v>310</v>
      </c>
      <c r="AF50" s="36" t="s">
        <v>311</v>
      </c>
      <c r="AG50" s="36" t="s">
        <v>312</v>
      </c>
      <c r="AH50" s="36" t="s">
        <v>313</v>
      </c>
      <c r="AI50" s="36" t="s">
        <v>314</v>
      </c>
      <c r="AJ50" s="36" t="s">
        <v>315</v>
      </c>
      <c r="AK50" s="36" t="s">
        <v>316</v>
      </c>
      <c r="AL50" s="36" t="s">
        <v>335</v>
      </c>
      <c r="AM50" s="36" t="s">
        <v>336</v>
      </c>
      <c r="AN50" s="36" t="s">
        <v>337</v>
      </c>
      <c r="AO50" s="36" t="s">
        <v>338</v>
      </c>
      <c r="AP50" s="36" t="s">
        <v>339</v>
      </c>
      <c r="AQ50" s="36" t="s">
        <v>340</v>
      </c>
      <c r="AR50" s="36" t="s">
        <v>341</v>
      </c>
      <c r="AS50" s="36" t="s">
        <v>342</v>
      </c>
      <c r="AT50" s="36" t="s">
        <v>343</v>
      </c>
      <c r="AU50" s="36" t="s">
        <v>344</v>
      </c>
    </row>
    <row r="51" spans="1:47" x14ac:dyDescent="0.35">
      <c r="A51" s="36" t="s">
        <v>354</v>
      </c>
      <c r="B51" s="36">
        <v>2490.12</v>
      </c>
      <c r="C51" s="36">
        <v>2472.94</v>
      </c>
      <c r="D51" s="36">
        <v>2567.36</v>
      </c>
      <c r="E51" s="36">
        <v>2557.04</v>
      </c>
      <c r="F51" s="36">
        <v>2523.9299999999998</v>
      </c>
      <c r="G51" s="36">
        <v>2636.94</v>
      </c>
      <c r="H51" s="36">
        <v>2635.45</v>
      </c>
      <c r="I51" s="36">
        <v>2624.13</v>
      </c>
      <c r="J51" s="36">
        <v>2653.21</v>
      </c>
      <c r="K51" s="36">
        <v>2689.69</v>
      </c>
      <c r="L51" s="36">
        <v>2732.14</v>
      </c>
      <c r="M51" s="36">
        <v>2764.63</v>
      </c>
      <c r="N51" s="36">
        <v>2782.69</v>
      </c>
      <c r="O51" s="36">
        <v>2782.41</v>
      </c>
      <c r="P51" s="36">
        <v>2781.31</v>
      </c>
      <c r="Q51" s="36">
        <v>2781.62</v>
      </c>
      <c r="R51" s="36">
        <v>2783.22</v>
      </c>
      <c r="S51" s="36">
        <v>2779.96</v>
      </c>
      <c r="T51" s="36">
        <v>2774.4</v>
      </c>
      <c r="U51" s="36">
        <v>2770.57</v>
      </c>
      <c r="V51" s="36">
        <v>2769.86</v>
      </c>
      <c r="W51" s="36">
        <v>2768.51</v>
      </c>
      <c r="X51" s="36">
        <v>2772.71</v>
      </c>
      <c r="Y51" s="36">
        <v>2779.16</v>
      </c>
      <c r="Z51" s="36">
        <v>2788.72</v>
      </c>
      <c r="AA51" s="36">
        <v>2800.85</v>
      </c>
      <c r="AB51" s="36">
        <v>2813.73</v>
      </c>
      <c r="AC51" s="36">
        <v>2824.3</v>
      </c>
      <c r="AD51" s="36">
        <v>2834.01</v>
      </c>
      <c r="AE51" s="36">
        <v>2841.45</v>
      </c>
      <c r="AF51" s="36">
        <v>2846.68</v>
      </c>
      <c r="AG51" s="36">
        <v>2849.83</v>
      </c>
      <c r="AH51" s="36">
        <v>2851.52</v>
      </c>
      <c r="AI51" s="36">
        <v>2852.85</v>
      </c>
      <c r="AJ51" s="36">
        <v>2854.52</v>
      </c>
      <c r="AK51" s="36">
        <v>2857.66</v>
      </c>
      <c r="AL51" s="36">
        <f>((($AK51/$AB51-1)/10)+1)*Table5[[#This Row],[2040]]</f>
        <v>2862.1215867122996</v>
      </c>
      <c r="AM51" s="36">
        <f>((($AK51/$AB51-1)/10)+1)*Table5[[#This Row],[2041]]</f>
        <v>2866.590139178395</v>
      </c>
      <c r="AN51" s="36">
        <f>((($AK51/$AB51-1)/10)+1)*Table5[[#This Row],[2042]]</f>
        <v>2871.0656682737276</v>
      </c>
      <c r="AO51" s="36">
        <f>((($AK51/$AB51-1)/10)+1)*Table5[[#This Row],[2043]]</f>
        <v>2875.5481848907184</v>
      </c>
      <c r="AP51" s="36">
        <f>((($AK51/$AB51-1)/10)+1)*Table5[[#This Row],[2044]]</f>
        <v>2880.037699938795</v>
      </c>
      <c r="AQ51" s="36">
        <f>((($AK51/$AB51-1)/10)+1)*Table5[[#This Row],[2045]]</f>
        <v>2884.534224344417</v>
      </c>
      <c r="AR51" s="36">
        <f>((($AK51/$AB51-1)/10)+1)*Table5[[#This Row],[2046]]</f>
        <v>2889.0377690511032</v>
      </c>
      <c r="AS51" s="36">
        <f>((($AK51/$AB51-1)/10)+1)*Table5[[#This Row],[2047]]</f>
        <v>2893.5483450194588</v>
      </c>
      <c r="AT51" s="36">
        <f>((($AK51/$AB51-1)/10)+1)*Table5[[#This Row],[2048]]</f>
        <v>2898.0659632272009</v>
      </c>
      <c r="AU51" s="36">
        <f>((($AK51/$AB51-1)/10)+1)*Table5[[#This Row],[2049]]</f>
        <v>2902.5906346691859</v>
      </c>
    </row>
    <row r="52" spans="1:47" x14ac:dyDescent="0.35">
      <c r="A52" s="36" t="s">
        <v>317</v>
      </c>
      <c r="B52" s="36">
        <v>3.53</v>
      </c>
      <c r="C52" s="36">
        <v>3.5</v>
      </c>
      <c r="D52" s="36">
        <v>2.48</v>
      </c>
      <c r="E52" s="36">
        <v>2.31</v>
      </c>
      <c r="F52" s="36">
        <v>2.37</v>
      </c>
      <c r="G52" s="36">
        <v>2.52</v>
      </c>
      <c r="H52" s="36">
        <v>2.62</v>
      </c>
      <c r="I52" s="36">
        <v>3.85</v>
      </c>
      <c r="J52" s="36">
        <v>4.22</v>
      </c>
      <c r="K52" s="36">
        <v>4.3600000000000003</v>
      </c>
      <c r="L52" s="36">
        <v>4.54</v>
      </c>
      <c r="M52" s="36">
        <v>4.66</v>
      </c>
      <c r="N52" s="36">
        <v>4.74</v>
      </c>
      <c r="O52" s="36">
        <v>4.7699999999999996</v>
      </c>
      <c r="P52" s="36">
        <v>4.79</v>
      </c>
      <c r="Q52" s="36">
        <v>4.8</v>
      </c>
      <c r="R52" s="36">
        <v>4.83</v>
      </c>
      <c r="S52" s="36">
        <v>4.8499999999999996</v>
      </c>
      <c r="T52" s="36">
        <v>4.88</v>
      </c>
      <c r="U52" s="36">
        <v>4.9000000000000004</v>
      </c>
      <c r="V52" s="36">
        <v>4.95</v>
      </c>
      <c r="W52" s="36">
        <v>5.03</v>
      </c>
      <c r="X52" s="36">
        <v>5.16</v>
      </c>
      <c r="Y52" s="36">
        <v>5.33</v>
      </c>
      <c r="Z52" s="36">
        <v>5.53</v>
      </c>
      <c r="AA52" s="36">
        <v>5.78</v>
      </c>
      <c r="AB52" s="36">
        <v>6.06</v>
      </c>
      <c r="AC52" s="36">
        <v>6.37</v>
      </c>
      <c r="AD52" s="36">
        <v>6.7</v>
      </c>
      <c r="AE52" s="36">
        <v>7.06</v>
      </c>
      <c r="AF52" s="36">
        <v>7.46</v>
      </c>
      <c r="AG52" s="36">
        <v>7.91</v>
      </c>
      <c r="AH52" s="36">
        <v>8.41</v>
      </c>
      <c r="AI52" s="36">
        <v>8.98</v>
      </c>
      <c r="AJ52" s="36">
        <v>9.6300000000000008</v>
      </c>
      <c r="AK52" s="36">
        <v>10.38</v>
      </c>
      <c r="AL52" s="36">
        <f>((($AK52/$AB52-1)/10)+1)*Table5[[#This Row],[2040]]</f>
        <v>11.119960396039605</v>
      </c>
      <c r="AM52" s="36">
        <f>((($AK52/$AB52-1)/10)+1)*Table5[[#This Row],[2041]]</f>
        <v>11.912670444074113</v>
      </c>
      <c r="AN52" s="36">
        <f>((($AK52/$AB52-1)/10)+1)*Table5[[#This Row],[2042]]</f>
        <v>12.761890515334843</v>
      </c>
      <c r="AO52" s="36">
        <f>((($AK52/$AB52-1)/10)+1)*Table5[[#This Row],[2043]]</f>
        <v>13.67164904712109</v>
      </c>
      <c r="AP52" s="36">
        <f>((($AK52/$AB52-1)/10)+1)*Table5[[#This Row],[2044]]</f>
        <v>14.646261652460415</v>
      </c>
      <c r="AQ52" s="36">
        <f>((($AK52/$AB52-1)/10)+1)*Table5[[#This Row],[2045]]</f>
        <v>15.690351592041752</v>
      </c>
      <c r="AR52" s="36">
        <f>((($AK52/$AB52-1)/10)+1)*Table5[[#This Row],[2046]]</f>
        <v>16.808871705533839</v>
      </c>
      <c r="AS52" s="36">
        <f>((($AK52/$AB52-1)/10)+1)*Table5[[#This Row],[2047]]</f>
        <v>18.007127906324371</v>
      </c>
      <c r="AT52" s="36">
        <f>((($AK52/$AB52-1)/10)+1)*Table5[[#This Row],[2048]]</f>
        <v>19.290804351131655</v>
      </c>
      <c r="AU52" s="36">
        <f>((($AK52/$AB52-1)/10)+1)*Table5[[#This Row],[2049]]</f>
        <v>20.665990403885594</v>
      </c>
    </row>
    <row r="53" spans="1:47" x14ac:dyDescent="0.35">
      <c r="A53" s="36" t="s">
        <v>327</v>
      </c>
      <c r="B53" s="36">
        <v>10.27</v>
      </c>
      <c r="C53" s="36">
        <v>11.35</v>
      </c>
      <c r="D53" s="36">
        <v>12.06</v>
      </c>
      <c r="E53" s="36">
        <v>12.81</v>
      </c>
      <c r="F53" s="36">
        <v>11.25</v>
      </c>
      <c r="G53" s="36">
        <v>11.18</v>
      </c>
      <c r="H53" s="36">
        <v>12.05</v>
      </c>
      <c r="I53" s="36">
        <v>12.99</v>
      </c>
      <c r="J53" s="36">
        <v>10.42</v>
      </c>
      <c r="K53" s="36">
        <v>9.92</v>
      </c>
      <c r="L53" s="36">
        <v>9.52</v>
      </c>
      <c r="M53" s="36">
        <v>9.08</v>
      </c>
      <c r="N53" s="36">
        <v>8.6300000000000008</v>
      </c>
      <c r="O53" s="36">
        <v>8.17</v>
      </c>
      <c r="P53" s="36">
        <v>7.73</v>
      </c>
      <c r="Q53" s="36">
        <v>7.25</v>
      </c>
      <c r="R53" s="36">
        <v>6.82</v>
      </c>
      <c r="S53" s="36">
        <v>6.41</v>
      </c>
      <c r="T53" s="36">
        <v>6.03</v>
      </c>
      <c r="U53" s="36">
        <v>5.68</v>
      </c>
      <c r="V53" s="36">
        <v>5.35</v>
      </c>
      <c r="W53" s="36">
        <v>5.0599999999999996</v>
      </c>
      <c r="X53" s="36">
        <v>4.82</v>
      </c>
      <c r="Y53" s="36">
        <v>4.5999999999999996</v>
      </c>
      <c r="Z53" s="36">
        <v>4.41</v>
      </c>
      <c r="AA53" s="36">
        <v>4.24</v>
      </c>
      <c r="AB53" s="36">
        <v>4.09</v>
      </c>
      <c r="AC53" s="36">
        <v>3.95</v>
      </c>
      <c r="AD53" s="36">
        <v>3.81</v>
      </c>
      <c r="AE53" s="36">
        <v>3.69</v>
      </c>
      <c r="AF53" s="36">
        <v>3.57</v>
      </c>
      <c r="AG53" s="36">
        <v>3.45</v>
      </c>
      <c r="AH53" s="36">
        <v>3.34</v>
      </c>
      <c r="AI53" s="36">
        <v>3.24</v>
      </c>
      <c r="AJ53" s="36">
        <v>3.14</v>
      </c>
      <c r="AK53" s="36">
        <v>3.04</v>
      </c>
      <c r="AL53" s="36">
        <f>((($AK53/$AB53-1)/10)+1)*Table5[[#This Row],[2040]]</f>
        <v>2.9619559902200487</v>
      </c>
      <c r="AM53" s="36">
        <f>((($AK53/$AB53-1)/10)+1)*Table5[[#This Row],[2041]]</f>
        <v>2.8859155552632991</v>
      </c>
      <c r="AN53" s="36">
        <f>((($AK53/$AB53-1)/10)+1)*Table5[[#This Row],[2042]]</f>
        <v>2.8118272586122854</v>
      </c>
      <c r="AO53" s="36">
        <f>((($AK53/$AB53-1)/10)+1)*Table5[[#This Row],[2043]]</f>
        <v>2.7396409842469334</v>
      </c>
      <c r="AP53" s="36">
        <f>((($AK53/$AB53-1)/10)+1)*Table5[[#This Row],[2044]]</f>
        <v>2.6693079027442614</v>
      </c>
      <c r="AQ53" s="36">
        <f>((($AK53/$AB53-1)/10)+1)*Table5[[#This Row],[2045]]</f>
        <v>2.6007804382483819</v>
      </c>
      <c r="AR53" s="36">
        <f>((($AK53/$AB53-1)/10)+1)*Table5[[#This Row],[2046]]</f>
        <v>2.5340122362884601</v>
      </c>
      <c r="AS53" s="36">
        <f>((($AK53/$AB53-1)/10)+1)*Table5[[#This Row],[2047]]</f>
        <v>2.468958132422864</v>
      </c>
      <c r="AT53" s="36">
        <f>((($AK53/$AB53-1)/10)+1)*Table5[[#This Row],[2048]]</f>
        <v>2.4055741216882915</v>
      </c>
      <c r="AU53" s="36">
        <f>((($AK53/$AB53-1)/10)+1)*Table5[[#This Row],[2049]]</f>
        <v>2.3438173288332131</v>
      </c>
    </row>
    <row r="54" spans="1:47" x14ac:dyDescent="0.35">
      <c r="A54" s="36" t="s">
        <v>318</v>
      </c>
      <c r="B54" s="36">
        <v>1.72</v>
      </c>
      <c r="C54" s="36">
        <v>1.75</v>
      </c>
      <c r="D54" s="36">
        <v>1.76</v>
      </c>
      <c r="E54" s="36">
        <v>1.75</v>
      </c>
      <c r="F54" s="36">
        <v>1.71</v>
      </c>
      <c r="G54" s="36">
        <v>1.66</v>
      </c>
      <c r="H54" s="36">
        <v>1.31</v>
      </c>
      <c r="I54" s="36">
        <v>1.46</v>
      </c>
      <c r="J54" s="36">
        <v>1.2</v>
      </c>
      <c r="K54" s="36">
        <v>2.94</v>
      </c>
      <c r="L54" s="36">
        <v>5.13</v>
      </c>
      <c r="M54" s="36">
        <v>8.18</v>
      </c>
      <c r="N54" s="36">
        <v>11.33</v>
      </c>
      <c r="O54" s="36">
        <v>14.18</v>
      </c>
      <c r="P54" s="36">
        <v>17.14</v>
      </c>
      <c r="Q54" s="36">
        <v>20.58</v>
      </c>
      <c r="R54" s="36">
        <v>24.16</v>
      </c>
      <c r="S54" s="36">
        <v>32.590000000000003</v>
      </c>
      <c r="T54" s="36">
        <v>36.39</v>
      </c>
      <c r="U54" s="36">
        <v>40.51</v>
      </c>
      <c r="V54" s="36">
        <v>44.74</v>
      </c>
      <c r="W54" s="36">
        <v>49.03</v>
      </c>
      <c r="X54" s="36">
        <v>53.55</v>
      </c>
      <c r="Y54" s="36">
        <v>63.06</v>
      </c>
      <c r="Z54" s="36">
        <v>67.98</v>
      </c>
      <c r="AA54" s="36">
        <v>73.150000000000006</v>
      </c>
      <c r="AB54" s="36">
        <v>78.569999999999993</v>
      </c>
      <c r="AC54" s="36">
        <v>93.79</v>
      </c>
      <c r="AD54" s="36">
        <v>99.52</v>
      </c>
      <c r="AE54" s="36">
        <v>105.38</v>
      </c>
      <c r="AF54" s="36">
        <v>111.31</v>
      </c>
      <c r="AG54" s="36">
        <v>127.02</v>
      </c>
      <c r="AH54" s="36">
        <v>133.13999999999999</v>
      </c>
      <c r="AI54" s="36">
        <v>139.52000000000001</v>
      </c>
      <c r="AJ54" s="36">
        <v>146.19999999999999</v>
      </c>
      <c r="AK54" s="36">
        <v>153.28</v>
      </c>
      <c r="AL54" s="36">
        <f>((($AK54/$AB54-1)/10)+1)*Table5[[#This Row],[2040]]</f>
        <v>167.85496347206313</v>
      </c>
      <c r="AM54" s="36">
        <f>((($AK54/$AB54-1)/10)+1)*Table5[[#This Row],[2041]]</f>
        <v>183.81581916889124</v>
      </c>
      <c r="AN54" s="36">
        <f>((($AK54/$AB54-1)/10)+1)*Table5[[#This Row],[2042]]</f>
        <v>201.29434767863779</v>
      </c>
      <c r="AO54" s="36">
        <f>((($AK54/$AB54-1)/10)+1)*Table5[[#This Row],[2043]]</f>
        <v>220.43486023441105</v>
      </c>
      <c r="AP54" s="36">
        <f>((($AK54/$AB54-1)/10)+1)*Table5[[#This Row],[2044]]</f>
        <v>241.39539021800894</v>
      </c>
      <c r="AQ54" s="36">
        <f>((($AK54/$AB54-1)/10)+1)*Table5[[#This Row],[2045]]</f>
        <v>264.34899796038832</v>
      </c>
      <c r="AR54" s="36">
        <f>((($AK54/$AB54-1)/10)+1)*Table5[[#This Row],[2046]]</f>
        <v>289.48519961193551</v>
      </c>
      <c r="AS54" s="36">
        <f>((($AK54/$AB54-1)/10)+1)*Table5[[#This Row],[2047]]</f>
        <v>317.01153187998659</v>
      </c>
      <c r="AT54" s="36">
        <f>((($AK54/$AB54-1)/10)+1)*Table5[[#This Row],[2048]]</f>
        <v>347.15526555283094</v>
      </c>
      <c r="AU54" s="36">
        <f>((($AK54/$AB54-1)/10)+1)*Table5[[#This Row],[2049]]</f>
        <v>380.16528195788635</v>
      </c>
    </row>
    <row r="55" spans="1:47" x14ac:dyDescent="0.35">
      <c r="A55" s="36" t="s">
        <v>328</v>
      </c>
      <c r="B55" s="36">
        <v>11.07</v>
      </c>
      <c r="C55" s="36">
        <v>12.33</v>
      </c>
      <c r="D55" s="36">
        <v>27.56</v>
      </c>
      <c r="E55" s="36">
        <v>37.14</v>
      </c>
      <c r="F55" s="36">
        <v>41.85</v>
      </c>
      <c r="G55" s="36">
        <v>58.08</v>
      </c>
      <c r="H55" s="36">
        <v>85.48</v>
      </c>
      <c r="I55" s="36">
        <v>89.72</v>
      </c>
      <c r="J55" s="36">
        <v>85.55</v>
      </c>
      <c r="K55" s="36">
        <v>89.65</v>
      </c>
      <c r="L55" s="36">
        <v>92.68</v>
      </c>
      <c r="M55" s="36">
        <v>95.36</v>
      </c>
      <c r="N55" s="36">
        <v>97.51</v>
      </c>
      <c r="O55" s="36">
        <v>98.89</v>
      </c>
      <c r="P55" s="36">
        <v>100.25</v>
      </c>
      <c r="Q55" s="36">
        <v>101.7</v>
      </c>
      <c r="R55" s="36">
        <v>101.49</v>
      </c>
      <c r="S55" s="36">
        <v>101.1</v>
      </c>
      <c r="T55" s="36">
        <v>100.68</v>
      </c>
      <c r="U55" s="36">
        <v>100.25</v>
      </c>
      <c r="V55" s="36">
        <v>99.88</v>
      </c>
      <c r="W55" s="36">
        <v>99.6</v>
      </c>
      <c r="X55" s="36">
        <v>99.55</v>
      </c>
      <c r="Y55" s="36">
        <v>99.58</v>
      </c>
      <c r="Z55" s="36">
        <v>99.74</v>
      </c>
      <c r="AA55" s="36">
        <v>99.98</v>
      </c>
      <c r="AB55" s="36">
        <v>100.23</v>
      </c>
      <c r="AC55" s="36">
        <v>100.38</v>
      </c>
      <c r="AD55" s="36">
        <v>100.47</v>
      </c>
      <c r="AE55" s="36">
        <v>100.45</v>
      </c>
      <c r="AF55" s="36">
        <v>100.35</v>
      </c>
      <c r="AG55" s="36">
        <v>100.18</v>
      </c>
      <c r="AH55" s="36">
        <v>99.92</v>
      </c>
      <c r="AI55" s="36">
        <v>99.64</v>
      </c>
      <c r="AJ55" s="36">
        <v>99.34</v>
      </c>
      <c r="AK55" s="36">
        <v>99.07</v>
      </c>
      <c r="AL55" s="36">
        <f>((($AK55/$AB55-1)/10)+1)*Table5[[#This Row],[2040]]</f>
        <v>98.95534251222189</v>
      </c>
      <c r="AM55" s="36">
        <f>((($AK55/$AB55-1)/10)+1)*Table5[[#This Row],[2041]]</f>
        <v>98.84081772192539</v>
      </c>
      <c r="AN55" s="36">
        <f>((($AK55/$AB55-1)/10)+1)*Table5[[#This Row],[2042]]</f>
        <v>98.726425475534654</v>
      </c>
      <c r="AO55" s="36">
        <f>((($AK55/$AB55-1)/10)+1)*Table5[[#This Row],[2043]]</f>
        <v>98.612165619651563</v>
      </c>
      <c r="AP55" s="36">
        <f>((($AK55/$AB55-1)/10)+1)*Table5[[#This Row],[2044]]</f>
        <v>98.498038001055534</v>
      </c>
      <c r="AQ55" s="36">
        <f>((($AK55/$AB55-1)/10)+1)*Table5[[#This Row],[2045]]</f>
        <v>98.38404246670332</v>
      </c>
      <c r="AR55" s="36">
        <f>((($AK55/$AB55-1)/10)+1)*Table5[[#This Row],[2046]]</f>
        <v>98.270178863728788</v>
      </c>
      <c r="AS55" s="36">
        <f>((($AK55/$AB55-1)/10)+1)*Table5[[#This Row],[2047]]</f>
        <v>98.156447039442725</v>
      </c>
      <c r="AT55" s="36">
        <f>((($AK55/$AB55-1)/10)+1)*Table5[[#This Row],[2048]]</f>
        <v>98.042846841332619</v>
      </c>
      <c r="AU55" s="36">
        <f>((($AK55/$AB55-1)/10)+1)*Table5[[#This Row],[2049]]</f>
        <v>97.929378117062498</v>
      </c>
    </row>
    <row r="56" spans="1:47" x14ac:dyDescent="0.35">
      <c r="A56" s="36" t="s">
        <v>329</v>
      </c>
      <c r="B56" s="36">
        <v>256.92</v>
      </c>
      <c r="C56" s="36">
        <v>255.25</v>
      </c>
      <c r="D56" s="36">
        <v>257.83999999999997</v>
      </c>
      <c r="E56" s="36">
        <v>243.21</v>
      </c>
      <c r="F56" s="36">
        <v>222.56</v>
      </c>
      <c r="G56" s="36">
        <v>230.44</v>
      </c>
      <c r="H56" s="36">
        <v>230.5</v>
      </c>
      <c r="I56" s="36">
        <v>231.96</v>
      </c>
      <c r="J56" s="36">
        <v>219.71</v>
      </c>
      <c r="K56" s="36">
        <v>222.91</v>
      </c>
      <c r="L56" s="36">
        <v>228.48</v>
      </c>
      <c r="M56" s="36">
        <v>232.46</v>
      </c>
      <c r="N56" s="36">
        <v>235.29</v>
      </c>
      <c r="O56" s="36">
        <v>237.27</v>
      </c>
      <c r="P56" s="36">
        <v>239.17</v>
      </c>
      <c r="Q56" s="36">
        <v>241.22</v>
      </c>
      <c r="R56" s="36">
        <v>243.07</v>
      </c>
      <c r="S56" s="36">
        <v>244.67</v>
      </c>
      <c r="T56" s="36">
        <v>245.97</v>
      </c>
      <c r="U56" s="36">
        <v>247.48</v>
      </c>
      <c r="V56" s="36">
        <v>249.54</v>
      </c>
      <c r="W56" s="36">
        <v>251.21</v>
      </c>
      <c r="X56" s="36">
        <v>253.26</v>
      </c>
      <c r="Y56" s="36">
        <v>255.4</v>
      </c>
      <c r="Z56" s="36">
        <v>257.79000000000002</v>
      </c>
      <c r="AA56" s="36">
        <v>260.3</v>
      </c>
      <c r="AB56" s="36">
        <v>262.72000000000003</v>
      </c>
      <c r="AC56" s="36">
        <v>264.76</v>
      </c>
      <c r="AD56" s="36">
        <v>266.62</v>
      </c>
      <c r="AE56" s="36">
        <v>268.18</v>
      </c>
      <c r="AF56" s="36">
        <v>269.44</v>
      </c>
      <c r="AG56" s="36">
        <v>270.45999999999998</v>
      </c>
      <c r="AH56" s="36">
        <v>271.22000000000003</v>
      </c>
      <c r="AI56" s="36">
        <v>271.88</v>
      </c>
      <c r="AJ56" s="36">
        <v>272.52999999999997</v>
      </c>
      <c r="AK56" s="36">
        <v>273.29000000000002</v>
      </c>
      <c r="AL56" s="36">
        <f>((($AK56/$AB56-1)/10)+1)*Table5[[#This Row],[2040]]</f>
        <v>274.38952622563949</v>
      </c>
      <c r="AM56" s="36">
        <f>((($AK56/$AB56-1)/10)+1)*Table5[[#This Row],[2041]]</f>
        <v>275.49347616938377</v>
      </c>
      <c r="AN56" s="36">
        <f>((($AK56/$AB56-1)/10)+1)*Table5[[#This Row],[2042]]</f>
        <v>276.60186762915475</v>
      </c>
      <c r="AO56" s="36">
        <f>((($AK56/$AB56-1)/10)+1)*Table5[[#This Row],[2043]]</f>
        <v>277.71471847448061</v>
      </c>
      <c r="AP56" s="36">
        <f>((($AK56/$AB56-1)/10)+1)*Table5[[#This Row],[2044]]</f>
        <v>278.83204664678391</v>
      </c>
      <c r="AQ56" s="36">
        <f>((($AK56/$AB56-1)/10)+1)*Table5[[#This Row],[2045]]</f>
        <v>279.95387015967083</v>
      </c>
      <c r="AR56" s="36">
        <f>((($AK56/$AB56-1)/10)+1)*Table5[[#This Row],[2046]]</f>
        <v>281.08020709922158</v>
      </c>
      <c r="AS56" s="36">
        <f>((($AK56/$AB56-1)/10)+1)*Table5[[#This Row],[2047]]</f>
        <v>282.21107562428199</v>
      </c>
      <c r="AT56" s="36">
        <f>((($AK56/$AB56-1)/10)+1)*Table5[[#This Row],[2048]]</f>
        <v>283.34649396675633</v>
      </c>
      <c r="AU56" s="36">
        <f>((($AK56/$AB56-1)/10)+1)*Table5[[#This Row],[2049]]</f>
        <v>284.48648043190121</v>
      </c>
    </row>
    <row r="57" spans="1:47" x14ac:dyDescent="0.35">
      <c r="A57" s="36" t="s">
        <v>330</v>
      </c>
      <c r="B57" s="36">
        <v>745.36</v>
      </c>
      <c r="C57" s="36">
        <v>740.5</v>
      </c>
      <c r="D57" s="36">
        <v>772.17</v>
      </c>
      <c r="E57" s="36">
        <v>789.1</v>
      </c>
      <c r="F57" s="36">
        <v>749.21</v>
      </c>
      <c r="G57" s="36">
        <v>817.38</v>
      </c>
      <c r="H57" s="36">
        <v>856.67</v>
      </c>
      <c r="I57" s="36">
        <v>837.28</v>
      </c>
      <c r="J57" s="36">
        <v>849.01</v>
      </c>
      <c r="K57" s="36">
        <v>869.25</v>
      </c>
      <c r="L57" s="36">
        <v>881.34</v>
      </c>
      <c r="M57" s="36">
        <v>895.78</v>
      </c>
      <c r="N57" s="36">
        <v>905.71</v>
      </c>
      <c r="O57" s="36">
        <v>909.46</v>
      </c>
      <c r="P57" s="36">
        <v>912.07</v>
      </c>
      <c r="Q57" s="36">
        <v>914.75</v>
      </c>
      <c r="R57" s="36">
        <v>916.81</v>
      </c>
      <c r="S57" s="36">
        <v>912.59</v>
      </c>
      <c r="T57" s="36">
        <v>912.53</v>
      </c>
      <c r="U57" s="36">
        <v>913.9</v>
      </c>
      <c r="V57" s="36">
        <v>916.12</v>
      </c>
      <c r="W57" s="36">
        <v>916.73</v>
      </c>
      <c r="X57" s="36">
        <v>918.32</v>
      </c>
      <c r="Y57" s="36">
        <v>915.54</v>
      </c>
      <c r="Z57" s="36">
        <v>917.89</v>
      </c>
      <c r="AA57" s="36">
        <v>920.78</v>
      </c>
      <c r="AB57" s="36">
        <v>923.87</v>
      </c>
      <c r="AC57" s="36">
        <v>916.7</v>
      </c>
      <c r="AD57" s="36">
        <v>919.01</v>
      </c>
      <c r="AE57" s="36">
        <v>920.84</v>
      </c>
      <c r="AF57" s="36">
        <v>921.82</v>
      </c>
      <c r="AG57" s="36">
        <v>912.1</v>
      </c>
      <c r="AH57" s="36">
        <v>911.89</v>
      </c>
      <c r="AI57" s="36">
        <v>911.54</v>
      </c>
      <c r="AJ57" s="36">
        <v>911.19</v>
      </c>
      <c r="AK57" s="36">
        <v>911.16</v>
      </c>
      <c r="AL57" s="36">
        <f>((($AK57/$AB57-1)/10)+1)*Table5[[#This Row],[2040]]</f>
        <v>909.90648558779912</v>
      </c>
      <c r="AM57" s="36">
        <f>((($AK57/$AB57-1)/10)+1)*Table5[[#This Row],[2041]]</f>
        <v>908.65469567884861</v>
      </c>
      <c r="AN57" s="36">
        <f>((($AK57/$AB57-1)/10)+1)*Table5[[#This Row],[2042]]</f>
        <v>907.40462790068955</v>
      </c>
      <c r="AO57" s="36">
        <f>((($AK57/$AB57-1)/10)+1)*Table5[[#This Row],[2043]]</f>
        <v>906.15627988412677</v>
      </c>
      <c r="AP57" s="36">
        <f>((($AK57/$AB57-1)/10)+1)*Table5[[#This Row],[2044]]</f>
        <v>904.90964926322476</v>
      </c>
      <c r="AQ57" s="36">
        <f>((($AK57/$AB57-1)/10)+1)*Table5[[#This Row],[2045]]</f>
        <v>903.66473367530261</v>
      </c>
      <c r="AR57" s="36">
        <f>((($AK57/$AB57-1)/10)+1)*Table5[[#This Row],[2046]]</f>
        <v>902.42153076093007</v>
      </c>
      <c r="AS57" s="36">
        <f>((($AK57/$AB57-1)/10)+1)*Table5[[#This Row],[2047]]</f>
        <v>901.18003816392275</v>
      </c>
      <c r="AT57" s="36">
        <f>((($AK57/$AB57-1)/10)+1)*Table5[[#This Row],[2048]]</f>
        <v>899.9402535313377</v>
      </c>
      <c r="AU57" s="36">
        <f>((($AK57/$AB57-1)/10)+1)*Table5[[#This Row],[2049]]</f>
        <v>898.702174513469</v>
      </c>
    </row>
    <row r="58" spans="1:47" x14ac:dyDescent="0.35">
      <c r="A58" s="36" t="s">
        <v>331</v>
      </c>
      <c r="B58" s="36">
        <v>82.96</v>
      </c>
      <c r="C58" s="36">
        <v>68.7</v>
      </c>
      <c r="D58" s="36">
        <v>84.44</v>
      </c>
      <c r="E58" s="36">
        <v>84.9</v>
      </c>
      <c r="F58" s="36">
        <v>86.98</v>
      </c>
      <c r="G58" s="36">
        <v>86.15</v>
      </c>
      <c r="H58" s="36">
        <v>61.18</v>
      </c>
      <c r="I58" s="36">
        <v>66.34</v>
      </c>
      <c r="J58" s="36">
        <v>69.14</v>
      </c>
      <c r="K58" s="36">
        <v>71.25</v>
      </c>
      <c r="L58" s="36">
        <v>73.53</v>
      </c>
      <c r="M58" s="36">
        <v>75.61</v>
      </c>
      <c r="N58" s="36">
        <v>77.38</v>
      </c>
      <c r="O58" s="36">
        <v>79.12</v>
      </c>
      <c r="P58" s="36">
        <v>80.8</v>
      </c>
      <c r="Q58" s="36">
        <v>81.75</v>
      </c>
      <c r="R58" s="36">
        <v>82.51</v>
      </c>
      <c r="S58" s="36">
        <v>83.07</v>
      </c>
      <c r="T58" s="36">
        <v>83.57</v>
      </c>
      <c r="U58" s="36">
        <v>84.04</v>
      </c>
      <c r="V58" s="36">
        <v>84.58</v>
      </c>
      <c r="W58" s="36">
        <v>85.15</v>
      </c>
      <c r="X58" s="36">
        <v>85.78</v>
      </c>
      <c r="Y58" s="36">
        <v>86.44</v>
      </c>
      <c r="Z58" s="36">
        <v>87.13</v>
      </c>
      <c r="AA58" s="36">
        <v>87.84</v>
      </c>
      <c r="AB58" s="36">
        <v>88.45</v>
      </c>
      <c r="AC58" s="36">
        <v>88.91</v>
      </c>
      <c r="AD58" s="36">
        <v>89.26</v>
      </c>
      <c r="AE58" s="36">
        <v>89.47</v>
      </c>
      <c r="AF58" s="36">
        <v>89.58</v>
      </c>
      <c r="AG58" s="36">
        <v>89.61</v>
      </c>
      <c r="AH58" s="36">
        <v>89.58</v>
      </c>
      <c r="AI58" s="36">
        <v>89.5</v>
      </c>
      <c r="AJ58" s="36">
        <v>89.39</v>
      </c>
      <c r="AK58" s="36">
        <v>89.29</v>
      </c>
      <c r="AL58" s="36">
        <f>((($AK58/$AB58-1)/10)+1)*Table5[[#This Row],[2040]]</f>
        <v>89.374797738835497</v>
      </c>
      <c r="AM58" s="36">
        <f>((($AK58/$AB58-1)/10)+1)*Table5[[#This Row],[2041]]</f>
        <v>89.459676009158414</v>
      </c>
      <c r="AN58" s="36">
        <f>((($AK58/$AB58-1)/10)+1)*Table5[[#This Row],[2042]]</f>
        <v>89.544634887448623</v>
      </c>
      <c r="AO58" s="36">
        <f>((($AK58/$AB58-1)/10)+1)*Table5[[#This Row],[2043]]</f>
        <v>89.629674450258634</v>
      </c>
      <c r="AP58" s="36">
        <f>((($AK58/$AB58-1)/10)+1)*Table5[[#This Row],[2044]]</f>
        <v>89.714794774213658</v>
      </c>
      <c r="AQ58" s="36">
        <f>((($AK58/$AB58-1)/10)+1)*Table5[[#This Row],[2045]]</f>
        <v>89.799995936011669</v>
      </c>
      <c r="AR58" s="36">
        <f>((($AK58/$AB58-1)/10)+1)*Table5[[#This Row],[2046]]</f>
        <v>89.885278012423484</v>
      </c>
      <c r="AS58" s="36">
        <f>((($AK58/$AB58-1)/10)+1)*Table5[[#This Row],[2047]]</f>
        <v>89.970641080292822</v>
      </c>
      <c r="AT58" s="36">
        <f>((($AK58/$AB58-1)/10)+1)*Table5[[#This Row],[2048]]</f>
        <v>90.056085216536403</v>
      </c>
      <c r="AU58" s="36">
        <f>((($AK58/$AB58-1)/10)+1)*Table5[[#This Row],[2049]]</f>
        <v>90.141610498143962</v>
      </c>
    </row>
    <row r="59" spans="1:47" x14ac:dyDescent="0.35">
      <c r="A59" s="36" t="s">
        <v>332</v>
      </c>
      <c r="B59" s="36">
        <v>3.31</v>
      </c>
      <c r="C59" s="36">
        <v>3.26</v>
      </c>
      <c r="D59" s="36">
        <v>3.3</v>
      </c>
      <c r="E59" s="36">
        <v>3.08</v>
      </c>
      <c r="F59" s="36">
        <v>2.25</v>
      </c>
      <c r="G59" s="36">
        <v>2.04</v>
      </c>
      <c r="H59" s="36">
        <v>3.05</v>
      </c>
      <c r="I59" s="36">
        <v>3.46</v>
      </c>
      <c r="J59" s="36">
        <v>1.17</v>
      </c>
      <c r="K59" s="36">
        <v>1.2</v>
      </c>
      <c r="L59" s="36">
        <v>1.23</v>
      </c>
      <c r="M59" s="36">
        <v>1.26</v>
      </c>
      <c r="N59" s="36">
        <v>1.28</v>
      </c>
      <c r="O59" s="36">
        <v>1.3</v>
      </c>
      <c r="P59" s="36">
        <v>1.32</v>
      </c>
      <c r="Q59" s="36">
        <v>1.34</v>
      </c>
      <c r="R59" s="36">
        <v>1.37</v>
      </c>
      <c r="S59" s="36">
        <v>1.39</v>
      </c>
      <c r="T59" s="36">
        <v>1.41</v>
      </c>
      <c r="U59" s="36">
        <v>1.43</v>
      </c>
      <c r="V59" s="36">
        <v>1.46</v>
      </c>
      <c r="W59" s="36">
        <v>1.48</v>
      </c>
      <c r="X59" s="36">
        <v>1.51</v>
      </c>
      <c r="Y59" s="36">
        <v>1.54</v>
      </c>
      <c r="Z59" s="36">
        <v>1.58</v>
      </c>
      <c r="AA59" s="36">
        <v>1.61</v>
      </c>
      <c r="AB59" s="36">
        <v>1.64</v>
      </c>
      <c r="AC59" s="36">
        <v>1.68</v>
      </c>
      <c r="AD59" s="36">
        <v>1.71</v>
      </c>
      <c r="AE59" s="36">
        <v>1.74</v>
      </c>
      <c r="AF59" s="36">
        <v>1.77</v>
      </c>
      <c r="AG59" s="36">
        <v>1.79</v>
      </c>
      <c r="AH59" s="36">
        <v>1.82</v>
      </c>
      <c r="AI59" s="36">
        <v>1.84</v>
      </c>
      <c r="AJ59" s="36">
        <v>1.87</v>
      </c>
      <c r="AK59" s="36">
        <v>1.9</v>
      </c>
      <c r="AL59" s="36">
        <f>((($AK59/$AB59-1)/10)+1)*Table5[[#This Row],[2040]]</f>
        <v>1.930121951219512</v>
      </c>
      <c r="AM59" s="36">
        <f>((($AK59/$AB59-1)/10)+1)*Table5[[#This Row],[2041]]</f>
        <v>1.9607214455681141</v>
      </c>
      <c r="AN59" s="36">
        <f>((($AK59/$AB59-1)/10)+1)*Table5[[#This Row],[2042]]</f>
        <v>1.991806053851511</v>
      </c>
      <c r="AO59" s="36">
        <f>((($AK59/$AB59-1)/10)+1)*Table5[[#This Row],[2043]]</f>
        <v>2.0233834669003765</v>
      </c>
      <c r="AP59" s="36">
        <f>((($AK59/$AB59-1)/10)+1)*Table5[[#This Row],[2044]]</f>
        <v>2.0554614974731873</v>
      </c>
      <c r="AQ59" s="36">
        <f>((($AK59/$AB59-1)/10)+1)*Table5[[#This Row],[2045]]</f>
        <v>2.0880480821892258</v>
      </c>
      <c r="AR59" s="36">
        <f>((($AK59/$AB59-1)/10)+1)*Table5[[#This Row],[2046]]</f>
        <v>2.1211512834922259</v>
      </c>
      <c r="AS59" s="36">
        <f>((($AK59/$AB59-1)/10)+1)*Table5[[#This Row],[2047]]</f>
        <v>2.1547792916451516</v>
      </c>
      <c r="AT59" s="36">
        <f>((($AK59/$AB59-1)/10)+1)*Table5[[#This Row],[2048]]</f>
        <v>2.1889404267565991</v>
      </c>
      <c r="AU59" s="36">
        <f>((($AK59/$AB59-1)/10)+1)*Table5[[#This Row],[2049]]</f>
        <v>2.2236431408393256</v>
      </c>
    </row>
    <row r="60" spans="1:47" x14ac:dyDescent="0.35">
      <c r="A60" s="36" t="s">
        <v>333</v>
      </c>
      <c r="B60" s="36">
        <v>1374.97</v>
      </c>
      <c r="C60" s="36">
        <v>1376.31</v>
      </c>
      <c r="D60" s="36">
        <v>1405.76</v>
      </c>
      <c r="E60" s="36">
        <v>1382.73</v>
      </c>
      <c r="F60" s="36">
        <v>1405.77</v>
      </c>
      <c r="G60" s="36">
        <v>1427.51</v>
      </c>
      <c r="H60" s="36">
        <v>1382.6</v>
      </c>
      <c r="I60" s="36">
        <v>1377.1</v>
      </c>
      <c r="J60" s="36">
        <v>1412.78</v>
      </c>
      <c r="K60" s="36">
        <v>1418.21</v>
      </c>
      <c r="L60" s="36">
        <v>1435.69</v>
      </c>
      <c r="M60" s="36">
        <v>1442.24</v>
      </c>
      <c r="N60" s="36">
        <v>1440.83</v>
      </c>
      <c r="O60" s="36">
        <v>1429.25</v>
      </c>
      <c r="P60" s="36">
        <v>1418.03</v>
      </c>
      <c r="Q60" s="36">
        <v>1408.22</v>
      </c>
      <c r="R60" s="36">
        <v>1402.17</v>
      </c>
      <c r="S60" s="36">
        <v>1393.29</v>
      </c>
      <c r="T60" s="36">
        <v>1382.93</v>
      </c>
      <c r="U60" s="36">
        <v>1372.38</v>
      </c>
      <c r="V60" s="36">
        <v>1363.26</v>
      </c>
      <c r="W60" s="36">
        <v>1355.22</v>
      </c>
      <c r="X60" s="36">
        <v>1350.77</v>
      </c>
      <c r="Y60" s="36">
        <v>1347.67</v>
      </c>
      <c r="Z60" s="36">
        <v>1346.68</v>
      </c>
      <c r="AA60" s="36">
        <v>1347.16</v>
      </c>
      <c r="AB60" s="36">
        <v>1348.1</v>
      </c>
      <c r="AC60" s="36">
        <v>1347.77</v>
      </c>
      <c r="AD60" s="36">
        <v>1346.91</v>
      </c>
      <c r="AE60" s="36">
        <v>1344.65</v>
      </c>
      <c r="AF60" s="36">
        <v>1341.38</v>
      </c>
      <c r="AG60" s="36">
        <v>1337.31</v>
      </c>
      <c r="AH60" s="36">
        <v>1332.19</v>
      </c>
      <c r="AI60" s="36">
        <v>1326.7</v>
      </c>
      <c r="AJ60" s="36">
        <v>1321.23</v>
      </c>
      <c r="AK60" s="36">
        <v>1316.24</v>
      </c>
      <c r="AL60" s="36">
        <f>((($AK60/$AB60-1)/10)+1)*Table5[[#This Row],[2040]]</f>
        <v>1313.1292955715451</v>
      </c>
      <c r="AM60" s="36">
        <f>((($AK60/$AB60-1)/10)+1)*Table5[[#This Row],[2041]]</f>
        <v>1310.0259427522506</v>
      </c>
      <c r="AN60" s="36">
        <f>((($AK60/$AB60-1)/10)+1)*Table5[[#This Row],[2042]]</f>
        <v>1306.9299241678661</v>
      </c>
      <c r="AO60" s="36">
        <f>((($AK60/$AB60-1)/10)+1)*Table5[[#This Row],[2043]]</f>
        <v>1303.8412224852025</v>
      </c>
      <c r="AP60" s="36">
        <f>((($AK60/$AB60-1)/10)+1)*Table5[[#This Row],[2044]]</f>
        <v>1300.7598204120343</v>
      </c>
      <c r="AQ60" s="36">
        <f>((($AK60/$AB60-1)/10)+1)*Table5[[#This Row],[2045]]</f>
        <v>1297.6857006970038</v>
      </c>
      <c r="AR60" s="36">
        <f>((($AK60/$AB60-1)/10)+1)*Table5[[#This Row],[2046]]</f>
        <v>1294.618846129523</v>
      </c>
      <c r="AS60" s="36">
        <f>((($AK60/$AB60-1)/10)+1)*Table5[[#This Row],[2047]]</f>
        <v>1291.5592395396791</v>
      </c>
      <c r="AT60" s="36">
        <f>((($AK60/$AB60-1)/10)+1)*Table5[[#This Row],[2048]]</f>
        <v>1288.5068637981365</v>
      </c>
      <c r="AU60" s="36">
        <f>((($AK60/$AB60-1)/10)+1)*Table5[[#This Row],[2049]]</f>
        <v>1285.4617018160425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5" x14ac:dyDescent="0.35"/>
  <sheetData>
    <row r="1" spans="1:2" x14ac:dyDescent="0.35">
      <c r="A1" s="1" t="s">
        <v>10</v>
      </c>
    </row>
    <row r="2" spans="1:2" x14ac:dyDescent="0.35">
      <c r="A2" s="1">
        <v>2009</v>
      </c>
      <c r="B2" s="1">
        <v>2019</v>
      </c>
    </row>
    <row r="3" spans="1:2" x14ac:dyDescent="0.35">
      <c r="A3">
        <v>37</v>
      </c>
      <c r="B3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B2" sqref="B2"/>
    </sheetView>
  </sheetViews>
  <sheetFormatPr defaultRowHeight="14.5" x14ac:dyDescent="0.35"/>
  <cols>
    <col min="1" max="1" width="19.26953125" customWidth="1"/>
  </cols>
  <sheetData>
    <row r="1" spans="1:37" x14ac:dyDescent="0.35">
      <c r="A1" s="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11</v>
      </c>
      <c r="B2" s="10">
        <f>TREND('BAU DR Capacity'!$A3:$B3,'BAU DR Capacity'!$A2:$B2,B1)*1000*SUM('NEB Data'!L18,'NEB Data'!L28,'NEB Data'!L38)/(SUM('EIA Data'!C25,'EIA Data'!C40,'EIA Data'!C65)*About!$A$42)</f>
        <v>4716.2906450385854</v>
      </c>
      <c r="C2" s="10">
        <f>TREND('BAU DR Capacity'!$A3:$B3,'BAU DR Capacity'!$A2:$B2,C1)*1000*SUM('NEB Data'!M18,'NEB Data'!M28,'NEB Data'!M38)/(SUM('EIA Data'!D25,'EIA Data'!D40,'EIA Data'!D65)*About!$A$42)</f>
        <v>4906.8148766788872</v>
      </c>
      <c r="D2" s="10">
        <f>TREND('BAU DR Capacity'!$A3:$B3,'BAU DR Capacity'!$A2:$B2,D1)*1000*SUM('NEB Data'!N18,'NEB Data'!N28,'NEB Data'!N38)/(SUM('EIA Data'!E25,'EIA Data'!E40,'EIA Data'!E65)*About!$A$42)</f>
        <v>4969.8818994985313</v>
      </c>
      <c r="E2" s="10">
        <f>TREND('BAU DR Capacity'!$A3:$B3,'BAU DR Capacity'!$A2:$B2,E1)*1000*SUM('NEB Data'!O18,'NEB Data'!O28,'NEB Data'!O38)/(SUM('EIA Data'!F25,'EIA Data'!F40,'EIA Data'!F65)*About!$A$42)</f>
        <v>4988.6045970306568</v>
      </c>
      <c r="F2" s="10">
        <f>TREND('BAU DR Capacity'!$A3:$B3,'BAU DR Capacity'!$A2:$B2,F1)*1000*SUM('NEB Data'!P18,'NEB Data'!P28,'NEB Data'!P38)/(SUM('EIA Data'!G25,'EIA Data'!G40,'EIA Data'!G65)*About!$A$42)</f>
        <v>5015.3055910893781</v>
      </c>
      <c r="G2" s="10">
        <f>TREND('BAU DR Capacity'!$A3:$B3,'BAU DR Capacity'!$A2:$B2,G1)*1000*SUM('NEB Data'!Q18,'NEB Data'!Q28,'NEB Data'!Q38)/(SUM('EIA Data'!H25,'EIA Data'!H40,'EIA Data'!H65)*About!$A$42)</f>
        <v>5054.1679986610061</v>
      </c>
      <c r="H2" s="10">
        <f>TREND('BAU DR Capacity'!$A3:$B3,'BAU DR Capacity'!$A2:$B2,H1)*1000*SUM('NEB Data'!R18,'NEB Data'!R28,'NEB Data'!R38)/(SUM('EIA Data'!I25,'EIA Data'!I40,'EIA Data'!I65)*About!$A$42)</f>
        <v>5077.9083981858839</v>
      </c>
      <c r="I2" s="10">
        <f>TREND('BAU DR Capacity'!$A3:$B3,'BAU DR Capacity'!$A2:$B2,I1)*1000*SUM('NEB Data'!S18,'NEB Data'!S28,'NEB Data'!S38)/(SUM('EIA Data'!J25,'EIA Data'!J40,'EIA Data'!J65)*About!$A$42)</f>
        <v>5103.0781600799355</v>
      </c>
      <c r="J2" s="10">
        <f>TREND('BAU DR Capacity'!$A3:$B3,'BAU DR Capacity'!$A2:$B2,J1)*1000*SUM('NEB Data'!T18,'NEB Data'!T28,'NEB Data'!T38)/(SUM('EIA Data'!K25,'EIA Data'!K40,'EIA Data'!K65)*About!$A$42)</f>
        <v>5139.5922006404226</v>
      </c>
      <c r="K2" s="10">
        <f>TREND('BAU DR Capacity'!$A3:$B3,'BAU DR Capacity'!$A2:$B2,K1)*1000*SUM('NEB Data'!U18,'NEB Data'!U28,'NEB Data'!U38)/(SUM('EIA Data'!L25,'EIA Data'!L40,'EIA Data'!L65)*About!$A$42)</f>
        <v>5181.3257570109708</v>
      </c>
      <c r="L2" s="10">
        <f>TREND('BAU DR Capacity'!$A3:$B3,'BAU DR Capacity'!$A2:$B2,L1)*1000*SUM('NEB Data'!V18,'NEB Data'!V28,'NEB Data'!V38)/(SUM('EIA Data'!M25,'EIA Data'!M40,'EIA Data'!M65)*About!$A$42)</f>
        <v>5228.9692601034239</v>
      </c>
      <c r="M2" s="10">
        <f>TREND('BAU DR Capacity'!$A3:$B3,'BAU DR Capacity'!$A2:$B2,M1)*1000*SUM('NEB Data'!W18,'NEB Data'!W28,'NEB Data'!W38)/(SUM('EIA Data'!N25,'EIA Data'!N40,'EIA Data'!N65)*About!$A$42)</f>
        <v>5278.7834885727771</v>
      </c>
      <c r="N2" s="10">
        <f>TREND('BAU DR Capacity'!$A3:$B3,'BAU DR Capacity'!$A2:$B2,N1)*1000*SUM('NEB Data'!X18,'NEB Data'!X28,'NEB Data'!X38)/(SUM('EIA Data'!O25,'EIA Data'!O40,'EIA Data'!O65)*About!$A$42)</f>
        <v>5341.1408949577126</v>
      </c>
      <c r="O2" s="10">
        <f>TREND('BAU DR Capacity'!$A3:$B3,'BAU DR Capacity'!$A2:$B2,O1)*1000*SUM('NEB Data'!Y18,'NEB Data'!Y28,'NEB Data'!Y38)/(SUM('EIA Data'!P25,'EIA Data'!P40,'EIA Data'!P65)*About!$A$42)</f>
        <v>5393.4167703058847</v>
      </c>
      <c r="P2" s="10">
        <f>TREND('BAU DR Capacity'!$A3:$B3,'BAU DR Capacity'!$A2:$B2,P1)*1000*SUM('NEB Data'!Z18,'NEB Data'!Z28,'NEB Data'!Z38)/(SUM('EIA Data'!Q25,'EIA Data'!Q40,'EIA Data'!Q65)*About!$A$42)</f>
        <v>5432.6433935601344</v>
      </c>
      <c r="Q2" s="10">
        <f>TREND('BAU DR Capacity'!$A3:$B3,'BAU DR Capacity'!$A2:$B2,Q1)*1000*SUM('NEB Data'!AA18,'NEB Data'!AA28,'NEB Data'!AA38)/(SUM('EIA Data'!R25,'EIA Data'!R40,'EIA Data'!R65)*About!$A$42)</f>
        <v>5470.1890484116366</v>
      </c>
      <c r="R2" s="10">
        <f>TREND('BAU DR Capacity'!$A3:$B3,'BAU DR Capacity'!$A2:$B2,R1)*1000*SUM('NEB Data'!AB18,'NEB Data'!AB28,'NEB Data'!AB38)/(SUM('EIA Data'!S25,'EIA Data'!S40,'EIA Data'!S65)*About!$A$42)</f>
        <v>5508.7530015223274</v>
      </c>
      <c r="S2" s="10">
        <f>TREND('BAU DR Capacity'!$A3:$B3,'BAU DR Capacity'!$A2:$B2,S1)*1000*SUM('NEB Data'!AC18,'NEB Data'!AC28,'NEB Data'!AC38)/(SUM('EIA Data'!T25,'EIA Data'!T40,'EIA Data'!T65)*About!$A$42)</f>
        <v>5540.3764218311917</v>
      </c>
      <c r="T2" s="10">
        <f>TREND('BAU DR Capacity'!$A3:$B3,'BAU DR Capacity'!$A2:$B2,T1)*1000*SUM('NEB Data'!AD18,'NEB Data'!AD28,'NEB Data'!AD38)/(SUM('EIA Data'!U25,'EIA Data'!U40,'EIA Data'!U65)*About!$A$42)</f>
        <v>5555.0649558126997</v>
      </c>
      <c r="U2" s="10">
        <f>TREND('BAU DR Capacity'!$A3:$B3,'BAU DR Capacity'!$A2:$B2,U1)*1000*SUM('NEB Data'!AE18,'NEB Data'!AE28,'NEB Data'!AE38)/(SUM('EIA Data'!V25,'EIA Data'!V40,'EIA Data'!V65)*About!$A$42)</f>
        <v>5565.8292541496758</v>
      </c>
      <c r="V2" s="10">
        <f>TREND('BAU DR Capacity'!$A3:$B3,'BAU DR Capacity'!$A2:$B2,V1)*1000*SUM('NEB Data'!AF18,'NEB Data'!AF28,'NEB Data'!AF38)/(SUM('EIA Data'!W25,'EIA Data'!W40,'EIA Data'!W65)*About!$A$42)</f>
        <v>5581.8945998373019</v>
      </c>
      <c r="W2" s="10">
        <f>TREND('BAU DR Capacity'!$A3:$B3,'BAU DR Capacity'!$A2:$B2,W1)*1000*SUM('NEB Data'!AG18,'NEB Data'!AG28,'NEB Data'!AG38)/(SUM('EIA Data'!X25,'EIA Data'!X40,'EIA Data'!X65)*About!$A$42)</f>
        <v>5581.7069375784486</v>
      </c>
      <c r="X2" s="10">
        <f>TREND('BAU DR Capacity'!$A3:$B3,'BAU DR Capacity'!$A2:$B2,X1)*1000*SUM('NEB Data'!AH18,'NEB Data'!AH28,'NEB Data'!AH38)/(SUM('EIA Data'!Y25,'EIA Data'!Y40,'EIA Data'!Y65)*About!$A$42)</f>
        <v>5587.0275126151419</v>
      </c>
      <c r="Y2" s="10">
        <f>TREND('BAU DR Capacity'!$A3:$B3,'BAU DR Capacity'!$A2:$B2,Y1)*1000*SUM('NEB Data'!AI18,'NEB Data'!AI28,'NEB Data'!AI38)/(SUM('EIA Data'!Z25,'EIA Data'!Z40,'EIA Data'!Z65)*About!$A$42)</f>
        <v>5582.1613022832826</v>
      </c>
      <c r="Z2" s="10">
        <f>TREND('BAU DR Capacity'!$A3:$B3,'BAU DR Capacity'!$A2:$B2,Z1)*1000*SUM('NEB Data'!AJ18,'NEB Data'!AJ28,'NEB Data'!AJ38)/(SUM('EIA Data'!AA25,'EIA Data'!AA40,'EIA Data'!AA65)*About!$A$42)</f>
        <v>5571.6115383570313</v>
      </c>
      <c r="AA2" s="10">
        <f>TREND('BAU DR Capacity'!$A3:$B3,'BAU DR Capacity'!$A2:$B2,AA1)*1000*SUM('NEB Data'!AK18,'NEB Data'!AK28,'NEB Data'!AK38)/(SUM('EIA Data'!AB25,'EIA Data'!AB40,'EIA Data'!AB65)*About!$A$42)</f>
        <v>5563.3006806728808</v>
      </c>
      <c r="AB2" s="10">
        <f>TREND('BAU DR Capacity'!$A3:$B3,'BAU DR Capacity'!$A2:$B2,AB1)*1000*SUM('NEB Data'!AL18,'NEB Data'!AL28,'NEB Data'!AL38)/(SUM('EIA Data'!AC25,'EIA Data'!AC40,'EIA Data'!AC65)*About!$A$42)</f>
        <v>5568.3957073151778</v>
      </c>
      <c r="AC2" s="10">
        <f>TREND('BAU DR Capacity'!$A3:$B3,'BAU DR Capacity'!$A2:$B2,AC1)*1000*SUM('NEB Data'!AM18,'NEB Data'!AM28,'NEB Data'!AM38)/(SUM('EIA Data'!AD25,'EIA Data'!AD40,'EIA Data'!AD65)*About!$A$42)</f>
        <v>5571.7831273235897</v>
      </c>
      <c r="AD2" s="10">
        <f>TREND('BAU DR Capacity'!$A3:$B3,'BAU DR Capacity'!$A2:$B2,AD1)*1000*SUM('NEB Data'!AN18,'NEB Data'!AN28,'NEB Data'!AN38)/(SUM('EIA Data'!AE25,'EIA Data'!AE40,'EIA Data'!AE65)*About!$A$42)</f>
        <v>5571.0513426316202</v>
      </c>
      <c r="AE2" s="10">
        <f>TREND('BAU DR Capacity'!$A3:$B3,'BAU DR Capacity'!$A2:$B2,AE1)*1000*SUM('NEB Data'!AO18,'NEB Data'!AO28,'NEB Data'!AO38)/(SUM('EIA Data'!AF25,'EIA Data'!AF40,'EIA Data'!AF65)*About!$A$42)</f>
        <v>5571.7260669908383</v>
      </c>
      <c r="AF2" s="10">
        <f>TREND('BAU DR Capacity'!$A3:$B3,'BAU DR Capacity'!$A2:$B2,AF1)*1000*SUM('NEB Data'!AP18,'NEB Data'!AP28,'NEB Data'!AP38)/(SUM('EIA Data'!AG25,'EIA Data'!AG40,'EIA Data'!AG65)*About!$A$42)</f>
        <v>5578.2044425155345</v>
      </c>
      <c r="AG2" s="10">
        <f>TREND('BAU DR Capacity'!$A3:$B3,'BAU DR Capacity'!$A2:$B2,AG1)*1000*SUM('NEB Data'!AQ18,'NEB Data'!AQ28,'NEB Data'!AQ38)/(SUM('EIA Data'!AH25,'EIA Data'!AH40,'EIA Data'!AH65)*About!$A$42)</f>
        <v>5580.8294570334292</v>
      </c>
      <c r="AH2" s="10">
        <f>TREND('BAU DR Capacity'!$A3:$B3,'BAU DR Capacity'!$A2:$B2,AH1)*1000*SUM('NEB Data'!AR18,'NEB Data'!AR28,'NEB Data'!AR38)/(SUM('EIA Data'!AI25,'EIA Data'!AI40,'EIA Data'!AI65)*About!$A$42)</f>
        <v>5584.4520871027917</v>
      </c>
      <c r="AI2" s="10">
        <f>TREND('BAU DR Capacity'!$A3:$B3,'BAU DR Capacity'!$A2:$B2,AI1)*1000*SUM('NEB Data'!AS18,'NEB Data'!AS28,'NEB Data'!AS38)/(SUM('EIA Data'!AJ25,'EIA Data'!AJ40,'EIA Data'!AJ65)*About!$A$42)</f>
        <v>5586.6907017332596</v>
      </c>
      <c r="AJ2" s="10">
        <f>TREND('BAU DR Capacity'!$A3:$B3,'BAU DR Capacity'!$A2:$B2,AJ1)*1000*SUM('NEB Data'!AT18,'NEB Data'!AT28,'NEB Data'!AT38)/(SUM('EIA Data'!AK25,'EIA Data'!AK40,'EIA Data'!AK65)*About!$A$42)</f>
        <v>5582.3707227682207</v>
      </c>
      <c r="AK2" s="10">
        <f>TREND('BAU DR Capacity'!$A3:$B3,'BAU DR Capacity'!$A2:$B2,AK1)*1000*SUM('NEB Data'!AU18,'NEB Data'!AU28,'NEB Data'!AU38)/(SUM('EIA Data'!AL25,'EIA Data'!AL40,'EIA Data'!AL65)*About!$A$42)</f>
        <v>5584.6128064784862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5" x14ac:dyDescent="0.35"/>
  <cols>
    <col min="1" max="1" width="92" bestFit="1" customWidth="1"/>
    <col min="2" max="2" width="31.36328125" customWidth="1"/>
    <col min="3" max="3" width="12.7265625" customWidth="1"/>
    <col min="4" max="11" width="10.6328125" bestFit="1" customWidth="1"/>
    <col min="12" max="23" width="11.6328125" bestFit="1" customWidth="1"/>
  </cols>
  <sheetData>
    <row r="1" spans="1:3" x14ac:dyDescent="0.35">
      <c r="A1" s="9"/>
      <c r="B1" s="17" t="s">
        <v>24</v>
      </c>
      <c r="C1" s="12"/>
    </row>
    <row r="2" spans="1:3" x14ac:dyDescent="0.35">
      <c r="A2" s="13" t="s">
        <v>20</v>
      </c>
      <c r="B2" s="15">
        <v>38</v>
      </c>
    </row>
    <row r="3" spans="1:3" x14ac:dyDescent="0.35">
      <c r="A3" s="13" t="s">
        <v>19</v>
      </c>
      <c r="B3" s="16">
        <v>138</v>
      </c>
    </row>
    <row r="4" spans="1:3" x14ac:dyDescent="0.35">
      <c r="A4" s="13" t="s">
        <v>21</v>
      </c>
      <c r="B4" s="15">
        <f>B3-B2</f>
        <v>100</v>
      </c>
    </row>
    <row r="5" spans="1:3" x14ac:dyDescent="0.35">
      <c r="A5" s="13" t="s">
        <v>22</v>
      </c>
      <c r="B5" s="16">
        <f>B4/10</f>
        <v>10</v>
      </c>
    </row>
    <row r="6" spans="1:3" x14ac:dyDescent="0.35">
      <c r="A6" s="13" t="s">
        <v>23</v>
      </c>
      <c r="B6" s="16">
        <f>B5*15</f>
        <v>150</v>
      </c>
    </row>
    <row r="7" spans="1:3" x14ac:dyDescent="0.35">
      <c r="A7" s="13"/>
      <c r="B7" s="9"/>
      <c r="C7" s="1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topLeftCell="N1" workbookViewId="0">
      <selection activeCell="AJ14" sqref="AJ14"/>
    </sheetView>
  </sheetViews>
  <sheetFormatPr defaultRowHeight="14.5" x14ac:dyDescent="0.35"/>
  <cols>
    <col min="1" max="1" width="21" customWidth="1"/>
  </cols>
  <sheetData>
    <row r="1" spans="1:37" x14ac:dyDescent="0.35">
      <c r="A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9" x14ac:dyDescent="0.35">
      <c r="A2" s="11" t="s">
        <v>7</v>
      </c>
      <c r="B2" s="10">
        <v>0</v>
      </c>
      <c r="C2" s="10">
        <f>Calculations!$B$5*('DRC-PADRC'!C1-'DRC-PADRC'!$B$1)*1000*SUM('NEB Data'!L18,'NEB Data'!L28,'NEB Data'!L38)/(SUM('EIA Data'!C25,'EIA Data'!C40,'EIA Data'!C65)*About!$A$42)</f>
        <v>1254.3326183613262</v>
      </c>
      <c r="D2" s="10">
        <f>Calculations!$B$5*('DRC-PADRC'!D1-'DRC-PADRC'!$B$1)*1000*SUM('NEB Data'!M18,'NEB Data'!M28,'NEB Data'!M38)/(SUM('EIA Data'!D25,'EIA Data'!D40,'EIA Data'!D65)*About!$A$42)</f>
        <v>2603.084815214263</v>
      </c>
      <c r="E2" s="10">
        <f>Calculations!$B$5*('DRC-PADRC'!E1-'DRC-PADRC'!$B$1)*1000*SUM('NEB Data'!N18,'NEB Data'!N28,'NEB Data'!N38)/(SUM('EIA Data'!E25,'EIA Data'!E40,'EIA Data'!E65)*About!$A$42)</f>
        <v>3944.3507138877221</v>
      </c>
      <c r="F2" s="10">
        <f>Calculations!$B$5*('DRC-PADRC'!F1-'DRC-PADRC'!$B$1)*1000*SUM('NEB Data'!O18,'NEB Data'!O28,'NEB Data'!O38)/(SUM('EIA Data'!F25,'EIA Data'!F40,'EIA Data'!F65)*About!$A$42)</f>
        <v>5265.0180443595309</v>
      </c>
      <c r="G2" s="10">
        <f>Calculations!$B$5*('DRC-PADRC'!G1-'DRC-PADRC'!$B$1)*1000*SUM('NEB Data'!P18,'NEB Data'!P28,'NEB Data'!P38)/(SUM('EIA Data'!G25,'EIA Data'!G40,'EIA Data'!G65)*About!$A$42)</f>
        <v>6599.086304064971</v>
      </c>
      <c r="H2" s="10">
        <f>Calculations!$B$5*('DRC-PADRC'!H1-'DRC-PADRC'!$B$1)*1000*SUM('NEB Data'!Q18,'NEB Data'!Q28,'NEB Data'!Q38)/(SUM('EIA Data'!H25,'EIA Data'!H40,'EIA Data'!H65)*About!$A$42)</f>
        <v>7959.3196829307199</v>
      </c>
      <c r="I2" s="10">
        <f>Calculations!$B$5*('DRC-PADRC'!I1-'DRC-PADRC'!$B$1)*1000*SUM('NEB Data'!R18,'NEB Data'!R28,'NEB Data'!R38)/(SUM('EIA Data'!I25,'EIA Data'!I40,'EIA Data'!I65)*About!$A$42)</f>
        <v>9305.0677453667995</v>
      </c>
      <c r="J2" s="10">
        <f>Calculations!$B$5*('DRC-PADRC'!J1-'DRC-PADRC'!$B$1)*1000*SUM('NEB Data'!S18,'NEB Data'!S28,'NEB Data'!S38)/(SUM('EIA Data'!J25,'EIA Data'!J40,'EIA Data'!J65)*About!$A$42)</f>
        <v>10659.171091550774</v>
      </c>
      <c r="K2" s="10">
        <f>Calculations!$B$5*('DRC-PADRC'!K1-'DRC-PADRC'!$B$1)*1000*SUM('NEB Data'!T18,'NEB Data'!T28,'NEB Data'!T38)/(SUM('EIA Data'!K25,'EIA Data'!K40,'EIA Data'!K65)*About!$A$42)</f>
        <v>12045.919220250986</v>
      </c>
      <c r="L2" s="10">
        <f>Calculations!$B$5*('DRC-PADRC'!L1-'DRC-PADRC'!$B$1)*1000*SUM('NEB Data'!U18,'NEB Data'!U28,'NEB Data'!U38)/(SUM('EIA Data'!L25,'EIA Data'!L40,'EIA Data'!L65)*About!$A$42)</f>
        <v>13457.988979249274</v>
      </c>
      <c r="M2" s="10">
        <f>Calculations!$B$5*('DRC-PADRC'!M1-'DRC-PADRC'!$B$1)*1000*SUM('NEB Data'!V18,'NEB Data'!V28,'NEB Data'!V38)/(SUM('EIA Data'!M25,'EIA Data'!M40,'EIA Data'!M65)*About!$A$42)</f>
        <v>14901.20773604603</v>
      </c>
      <c r="N2" s="10">
        <f>Calculations!$B$5*('DRC-PADRC'!N1-'DRC-PADRC'!$B$1)*1000*SUM('NEB Data'!W18,'NEB Data'!W28,'NEB Data'!W38)/(SUM('EIA Data'!N25,'EIA Data'!N40,'EIA Data'!N65)*About!$A$42)</f>
        <v>16368.320894799299</v>
      </c>
      <c r="O2" s="10">
        <f>Calculations!$B$5*('DRC-PADRC'!O1-'DRC-PADRC'!$B$1)*1000*SUM('NEB Data'!X18,'NEB Data'!X28,'NEB Data'!X38)/(SUM('EIA Data'!O25,'EIA Data'!O40,'EIA Data'!O65)*About!$A$42)</f>
        <v>17895.5751635181</v>
      </c>
      <c r="P2" s="10">
        <f>Calculations!$B$5*('DRC-PADRC'!P1-'DRC-PADRC'!$B$1)*1000*SUM('NEB Data'!Y18,'NEB Data'!Y28,'NEB Data'!Y38)/(SUM('EIA Data'!P25,'EIA Data'!P40,'EIA Data'!P65)*About!$A$42)</f>
        <v>19410.754443260248</v>
      </c>
      <c r="Q2" s="10">
        <f>Calculations!$B$5*('DRC-PADRC'!Q1-'DRC-PADRC'!$B$1)*1000*SUM('NEB Data'!Z18,'NEB Data'!Z28,'NEB Data'!Z38)/(SUM('EIA Data'!Q25,'EIA Data'!Q40,'EIA Data'!Q65)*About!$A$42)</f>
        <v>20894.782282923596</v>
      </c>
      <c r="R2" s="10">
        <f>Calculations!$B$5*('DRC-PADRC'!R1-'DRC-PADRC'!$B$1)*1000*SUM('NEB Data'!AA18,'NEB Data'!AA28,'NEB Data'!AA38)/(SUM('EIA Data'!R25,'EIA Data'!R40,'EIA Data'!R65)*About!$A$42)</f>
        <v>22384.405313193402</v>
      </c>
      <c r="S2" s="10">
        <f>Calculations!$B$5*('DRC-PADRC'!S1-'DRC-PADRC'!$B$1)*1000*SUM('NEB Data'!AB18,'NEB Data'!AB28,'NEB Data'!AB38)/(SUM('EIA Data'!S25,'EIA Data'!S40,'EIA Data'!S65)*About!$A$42)</f>
        <v>23890.000261703961</v>
      </c>
      <c r="T2" s="10">
        <f>Calculations!$B$5*('DRC-PADRC'!T1-'DRC-PADRC'!$B$1)*1000*SUM('NEB Data'!AC18,'NEB Data'!AC28,'NEB Data'!AC38)/(SUM('EIA Data'!T25,'EIA Data'!T40,'EIA Data'!T65)*About!$A$42)</f>
        <v>25375.769870982545</v>
      </c>
      <c r="U2" s="10">
        <f>Calculations!$B$5*('DRC-PADRC'!U1-'DRC-PADRC'!$B$1)*1000*SUM('NEB Data'!AD18,'NEB Data'!AD28,'NEB Data'!AD38)/(SUM('EIA Data'!U25,'EIA Data'!U40,'EIA Data'!U65)*About!$A$42)</f>
        <v>26788.384304680527</v>
      </c>
      <c r="V2" s="10">
        <f>Calculations!$B$5*('DRC-PADRC'!V1-'DRC-PADRC'!$B$1)*1000*SUM('NEB Data'!AE18,'NEB Data'!AE28,'NEB Data'!AE38)/(SUM('EIA Data'!V25,'EIA Data'!V40,'EIA Data'!V65)*About!$A$42)</f>
        <v>28181.413945061646</v>
      </c>
      <c r="W2" s="10">
        <f>Calculations!$B$5*('DRC-PADRC'!W1-'DRC-PADRC'!$B$1)*1000*SUM('NEB Data'!AF18,'NEB Data'!AF28,'NEB Data'!AF38)/(SUM('EIA Data'!W25,'EIA Data'!W40,'EIA Data'!W65)*About!$A$42)</f>
        <v>29600.956211258424</v>
      </c>
      <c r="X2" s="10">
        <f>Calculations!$B$5*('DRC-PADRC'!X1-'DRC-PADRC'!$B$1)*1000*SUM('NEB Data'!AG18,'NEB Data'!AG28,'NEB Data'!AG38)/(SUM('EIA Data'!X25,'EIA Data'!X40,'EIA Data'!X65)*About!$A$42)</f>
        <v>30931.373457613554</v>
      </c>
      <c r="Y2" s="10">
        <f>Calculations!$B$5*('DRC-PADRC'!Y1-'DRC-PADRC'!$B$1)*1000*SUM('NEB Data'!AH18,'NEB Data'!AH28,'NEB Data'!AH38)/(SUM('EIA Data'!Y25,'EIA Data'!Y40,'EIA Data'!Y65)*About!$A$42)</f>
        <v>32286.842409584977</v>
      </c>
      <c r="Z2" s="10">
        <f>Calculations!$B$5*('DRC-PADRC'!Z1-'DRC-PADRC'!$B$1)*1000*SUM('NEB Data'!AI18,'NEB Data'!AI28,'NEB Data'!AI38)/(SUM('EIA Data'!Z25,'EIA Data'!Z40,'EIA Data'!Z65)*About!$A$42)</f>
        <v>33576.910088921999</v>
      </c>
      <c r="AA2" s="10">
        <f>Calculations!$B$5*('DRC-PADRC'!AA1-'DRC-PADRC'!$B$1)*1000*SUM('NEB Data'!AJ18,'NEB Data'!AJ28,'NEB Data'!AJ38)/(SUM('EIA Data'!AA25,'EIA Data'!AA40,'EIA Data'!AA65)*About!$A$42)</f>
        <v>34822.572114731447</v>
      </c>
      <c r="AB2" s="10">
        <f>Calculations!$B$5*('DRC-PADRC'!AB1-'DRC-PADRC'!$B$1)*1000*SUM('NEB Data'!AK18,'NEB Data'!AK28,'NEB Data'!AK38)/(SUM('EIA Data'!AB25,'EIA Data'!AB40,'EIA Data'!AB65)*About!$A$42)</f>
        <v>36071.276233789256</v>
      </c>
      <c r="AC2" s="10">
        <f>Calculations!$B$5*('DRC-PADRC'!AC1-'DRC-PADRC'!$B$1)*1000*SUM('NEB Data'!AL18,'NEB Data'!AL28,'NEB Data'!AL38)/(SUM('EIA Data'!AC25,'EIA Data'!AC40,'EIA Data'!AC65)*About!$A$42)</f>
        <v>37399.672661072073</v>
      </c>
      <c r="AD2" s="10">
        <f>Calculations!$B$5*('DRC-PADRC'!AD1-'DRC-PADRC'!$B$1)*1000*SUM('NEB Data'!AM18,'NEB Data'!AM28,'NEB Data'!AM38)/(SUM('EIA Data'!AD25,'EIA Data'!AD40,'EIA Data'!AD65)*About!$A$42)</f>
        <v>38712.140835002596</v>
      </c>
      <c r="AE2" s="10">
        <f>Calculations!$B$5*('DRC-PADRC'!AE1-'DRC-PADRC'!$B$1)*1000*SUM('NEB Data'!AN18,'NEB Data'!AN28,'NEB Data'!AN38)/(SUM('EIA Data'!AE25,'EIA Data'!AE40,'EIA Data'!AE65)*About!$A$42)</f>
        <v>39990.220033741818</v>
      </c>
      <c r="AF2" s="10">
        <f>Calculations!$B$5*('DRC-PADRC'!AF1-'DRC-PADRC'!$B$1)*1000*SUM('NEB Data'!AO18,'NEB Data'!AO28,'NEB Data'!AO38)/(SUM('EIA Data'!AF25,'EIA Data'!AF40,'EIA Data'!AF65)*About!$A$42)</f>
        <v>41272.044940672873</v>
      </c>
      <c r="AG2" s="10">
        <f>Calculations!$B$5*('DRC-PADRC'!AG1-'DRC-PADRC'!$B$1)*1000*SUM('NEB Data'!AP18,'NEB Data'!AP28,'NEB Data'!AP38)/(SUM('EIA Data'!AG25,'EIA Data'!AG40,'EIA Data'!AG65)*About!$A$42)</f>
        <v>42592.201408369852</v>
      </c>
      <c r="AH2" s="10">
        <f>Calculations!$B$5*('DRC-PADRC'!AH1-'DRC-PADRC'!$B$1)*1000*SUM('NEB Data'!AQ18,'NEB Data'!AQ28,'NEB Data'!AQ38)/(SUM('EIA Data'!AH25,'EIA Data'!AH40,'EIA Data'!AH65)*About!$A$42)</f>
        <v>43878.757401737021</v>
      </c>
      <c r="AI2" s="10">
        <f>Calculations!$B$5*('DRC-PADRC'!AI1-'DRC-PADRC'!$B$1)*1000*SUM('NEB Data'!AR18,'NEB Data'!AR28,'NEB Data'!AR38)/(SUM('EIA Data'!AI25,'EIA Data'!AI40,'EIA Data'!AI65)*About!$A$42)</f>
        <v>45168.362469213738</v>
      </c>
      <c r="AJ2" s="10">
        <f>Calculations!$B$5*('DRC-PADRC'!AJ1-'DRC-PADRC'!$B$1)*1000*SUM('NEB Data'!AS18,'NEB Data'!AS28,'NEB Data'!AS38)/(SUM('EIA Data'!AJ25,'EIA Data'!AJ40,'EIA Data'!AJ65)*About!$A$42)</f>
        <v>46441.927593870612</v>
      </c>
      <c r="AK2" s="10">
        <f>Calculations!$B$5*('DRC-PADRC'!AK1-'DRC-PADRC'!$B$1)*1000*SUM('NEB Data'!AT18,'NEB Data'!AT28,'NEB Data'!AT38)/(SUM('EIA Data'!AK25,'EIA Data'!AK40,'EIA Data'!AK65)*About!$A$42)</f>
        <v>47654.384218753097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EIA Data</vt:lpstr>
      <vt:lpstr>NEB Data</vt:lpstr>
      <vt:lpstr>BAU DR Capacity</vt:lpstr>
      <vt:lpstr>DRC-BDRC</vt:lpstr>
      <vt:lpstr>Calculations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2014-08-26T00:34:41Z</dcterms:created>
  <dcterms:modified xsi:type="dcterms:W3CDTF">2018-01-24T15:04:18Z</dcterms:modified>
</cp:coreProperties>
</file>