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EI EPS\Canada InputData\elec\FPC\"/>
    </mc:Choice>
  </mc:AlternateContent>
  <bookViews>
    <workbookView xWindow="240" yWindow="30" windowWidth="24920" windowHeight="12080" firstSheet="4" activeTab="11"/>
  </bookViews>
  <sheets>
    <sheet name="About" sheetId="1" r:id="rId1"/>
    <sheet name="Flexibility Points" sheetId="2" r:id="rId2"/>
    <sheet name="FPC-FPPpUPC" sheetId="3" r:id="rId3"/>
    <sheet name="FPC-FPPpUPH" sheetId="4" r:id="rId4"/>
    <sheet name="FPC-FPPpUBS" sheetId="6" r:id="rId5"/>
    <sheet name="FPC-FPPpUDRC" sheetId="5" r:id="rId6"/>
    <sheet name="FPC-FPPpUTCaMRB" sheetId="16" r:id="rId7"/>
    <sheet name="FPC-FPPpEV" sheetId="19" r:id="rId8"/>
    <sheet name="Transmission Connectivity" sheetId="8" r:id="rId9"/>
    <sheet name="NEB 2016" sheetId="20" r:id="rId10"/>
    <sheet name="NEB 2017" sheetId="21" r:id="rId11"/>
    <sheet name="FPC-BTCC" sheetId="7" r:id="rId12"/>
    <sheet name="E3 Data" sheetId="9" r:id="rId13"/>
    <sheet name="LCGS Data" sheetId="10" r:id="rId14"/>
    <sheet name="CA Interties" sheetId="12" r:id="rId15"/>
    <sheet name="Curtailment Calcs" sheetId="11" r:id="rId16"/>
    <sheet name="FPC-CSOC" sheetId="13" r:id="rId17"/>
    <sheet name="FPC-CFOC" sheetId="14" r:id="rId18"/>
    <sheet name="FPC-CZOC" sheetId="15" r:id="rId19"/>
    <sheet name="Target Max FP Used" sheetId="18" r:id="rId20"/>
    <sheet name="FPC-TMFoFPU" sheetId="17" r:id="rId21"/>
  </sheets>
  <calcPr calcId="162913" concurrentCalc="0"/>
</workbook>
</file>

<file path=xl/calcChain.xml><?xml version="1.0" encoding="utf-8"?>
<calcChain xmlns="http://schemas.openxmlformats.org/spreadsheetml/2006/main">
  <c r="B45" i="8" l="1"/>
  <c r="B18" i="8"/>
  <c r="B40" i="8"/>
  <c r="B42" i="8"/>
  <c r="B22" i="8"/>
  <c r="B43" i="8"/>
  <c r="B19" i="8"/>
  <c r="B20" i="8"/>
  <c r="B33" i="8"/>
  <c r="B41" i="8"/>
  <c r="B47" i="8"/>
  <c r="D3" i="2"/>
  <c r="B25" i="2"/>
  <c r="B43" i="2"/>
  <c r="B44" i="2"/>
  <c r="B45" i="2"/>
  <c r="B60" i="2"/>
  <c r="B7" i="19"/>
  <c r="B59" i="2"/>
  <c r="B3" i="19"/>
  <c r="B58" i="2"/>
  <c r="B2" i="19"/>
  <c r="B11" i="12"/>
  <c r="F3" i="11"/>
  <c r="F4" i="11"/>
  <c r="F5" i="11"/>
  <c r="F6" i="11"/>
  <c r="F7" i="11"/>
  <c r="F2" i="11"/>
  <c r="A29" i="11"/>
  <c r="B12" i="11"/>
  <c r="C20" i="11"/>
  <c r="C29" i="11"/>
  <c r="A30" i="11"/>
  <c r="A31" i="11"/>
  <c r="A32" i="11"/>
  <c r="B11" i="11"/>
  <c r="C19" i="11"/>
  <c r="C28" i="11"/>
  <c r="A28" i="11"/>
  <c r="B15" i="11"/>
  <c r="C23" i="11"/>
  <c r="C32" i="11"/>
  <c r="C15" i="11"/>
  <c r="C14" i="11"/>
  <c r="C13" i="11"/>
  <c r="C12" i="11"/>
  <c r="C11" i="11"/>
  <c r="C10" i="11"/>
  <c r="B14" i="11"/>
  <c r="C22" i="11"/>
  <c r="C31" i="11"/>
  <c r="B13" i="11"/>
  <c r="C21" i="11"/>
  <c r="C30" i="11"/>
  <c r="B10" i="11"/>
  <c r="C18" i="11"/>
  <c r="D30" i="10"/>
  <c r="C30" i="10"/>
  <c r="B30" i="10"/>
  <c r="B6" i="2"/>
  <c r="D4" i="2"/>
  <c r="D5" i="2"/>
  <c r="D7" i="2"/>
  <c r="D2" i="2"/>
  <c r="B2" i="6"/>
  <c r="E5" i="11"/>
  <c r="E7" i="11"/>
  <c r="E6" i="11"/>
  <c r="B5" i="11"/>
  <c r="B4" i="11"/>
  <c r="B3" i="11"/>
  <c r="B6" i="11"/>
  <c r="B7" i="11"/>
  <c r="B2" i="11"/>
  <c r="B2" i="5"/>
  <c r="C6" i="11"/>
  <c r="C5" i="11"/>
  <c r="C7" i="11"/>
  <c r="D6" i="2"/>
  <c r="B2" i="3"/>
  <c r="D6" i="11"/>
  <c r="G6" i="11"/>
  <c r="D2" i="11"/>
  <c r="G2" i="11"/>
  <c r="D7" i="11"/>
  <c r="G7" i="11"/>
  <c r="D4" i="11"/>
  <c r="G4" i="11"/>
  <c r="D3" i="11"/>
  <c r="G3" i="11"/>
  <c r="D5" i="11"/>
  <c r="G5" i="11"/>
  <c r="B2" i="4"/>
  <c r="B2" i="7"/>
  <c r="H4" i="11"/>
  <c r="B20" i="11"/>
  <c r="B29" i="11"/>
  <c r="H3" i="11"/>
  <c r="B19" i="11"/>
  <c r="B28" i="11"/>
  <c r="H7" i="11"/>
  <c r="B23" i="11"/>
  <c r="B32" i="11"/>
  <c r="H2" i="11"/>
  <c r="B18" i="11"/>
  <c r="H5" i="11"/>
  <c r="B21" i="11"/>
  <c r="B30" i="11"/>
  <c r="H6" i="11"/>
  <c r="B22" i="11"/>
  <c r="B31" i="11"/>
  <c r="G2" i="7"/>
  <c r="K2" i="7"/>
  <c r="O2" i="7"/>
  <c r="S2" i="7"/>
  <c r="W2" i="7"/>
  <c r="AA2" i="7"/>
  <c r="AE2" i="7"/>
  <c r="AI2" i="7"/>
  <c r="D2" i="7"/>
  <c r="H2" i="7"/>
  <c r="L2" i="7"/>
  <c r="P2" i="7"/>
  <c r="T2" i="7"/>
  <c r="X2" i="7"/>
  <c r="AB2" i="7"/>
  <c r="AF2" i="7"/>
  <c r="AJ2" i="7"/>
  <c r="E2" i="7"/>
  <c r="I2" i="7"/>
  <c r="M2" i="7"/>
  <c r="Q2" i="7"/>
  <c r="U2" i="7"/>
  <c r="Y2" i="7"/>
  <c r="AC2" i="7"/>
  <c r="AG2" i="7"/>
  <c r="C2" i="7"/>
  <c r="F2" i="7"/>
  <c r="J2" i="7"/>
  <c r="N2" i="7"/>
  <c r="R2" i="7"/>
  <c r="V2" i="7"/>
  <c r="Z2" i="7"/>
  <c r="AD2" i="7"/>
  <c r="AH2" i="7"/>
</calcChain>
</file>

<file path=xl/sharedStrings.xml><?xml version="1.0" encoding="utf-8"?>
<sst xmlns="http://schemas.openxmlformats.org/spreadsheetml/2006/main" count="1741" uniqueCount="415">
  <si>
    <t>Source:</t>
  </si>
  <si>
    <t>Pacific Northwest National Laboratory</t>
  </si>
  <si>
    <t>Energy Storage for Power Systems Applications: A Regional Assessment for the Northwest Power Pool (NWPP)</t>
  </si>
  <si>
    <t>http://energyenvironment.pnnl.gov/ei/pdf/NWPP%20report.pdf</t>
  </si>
  <si>
    <t>Page vi, Table E.1</t>
  </si>
  <si>
    <t>PNNL estimated the quantity of various technologies that would be necessary to satisfy</t>
  </si>
  <si>
    <t>We use their testcases which each featured a single technology, to get a sense of how much</t>
  </si>
  <si>
    <t>flexibility each technology provides on its own.</t>
  </si>
  <si>
    <t>We use PNNL's capacity estimates, not the total energy provided estimates, because only</t>
  </si>
  <si>
    <t>the capacity estimates are relevant for our model.</t>
  </si>
  <si>
    <t>PNNL's technologies are:</t>
  </si>
  <si>
    <t>CT</t>
  </si>
  <si>
    <t>Combustion turbine (natural gas)</t>
  </si>
  <si>
    <t>NaS or Li-ion</t>
  </si>
  <si>
    <t>Batteries</t>
  </si>
  <si>
    <t>PH</t>
  </si>
  <si>
    <t>DR</t>
  </si>
  <si>
    <t>Demand Response</t>
  </si>
  <si>
    <t>Pumped Hydro (with two different values for different numbers of mode changes per day)</t>
  </si>
  <si>
    <t>Although PNNL lists each battery technology separately, they have identical flexibility</t>
  </si>
  <si>
    <t>point rates, so we treat them as a single "batteries" category in this spreadsheet.</t>
  </si>
  <si>
    <t>Technology</t>
  </si>
  <si>
    <t>GW Needed</t>
  </si>
  <si>
    <t>CT (natural gas combustion turbine)</t>
  </si>
  <si>
    <t>NaS or Li-ion (batteries)</t>
  </si>
  <si>
    <t>PH (pumped hydro, many mode changes)</t>
  </si>
  <si>
    <t>PH (pumped hydro, 2 mode changes)</t>
  </si>
  <si>
    <t>DR (demand response)</t>
  </si>
  <si>
    <t>Flexibility Points per Unit of Technology</t>
  </si>
  <si>
    <t>PH (pumped hydro, average)</t>
  </si>
  <si>
    <t>Note that PNNL treats combustion turbines as being fully available to provide balancing</t>
  </si>
  <si>
    <t>services (the same as batteries), so we cannot apply this flexibility point rate to all</t>
  </si>
  <si>
    <t>NG capacity in the model.  We assume that only peaker plants are readily available to</t>
  </si>
  <si>
    <t>provide balancing services on demand and only allow this fraction of all NG plants to</t>
  </si>
  <si>
    <t>contribute flexibility points.  This may be a conservative assumption.</t>
  </si>
  <si>
    <t>Flexibility Points</t>
  </si>
  <si>
    <t>Pumped Hydro</t>
  </si>
  <si>
    <t>FPC Flexibility Points Provided per Unit Pumped Hydro</t>
  </si>
  <si>
    <t>FPC Flexibility Points Provided per Unit Demand Response Capacity</t>
  </si>
  <si>
    <t>Flexibility Points per Unit for Various Technologies</t>
  </si>
  <si>
    <t>RE, NG, and Storage Capacities in Transmission-Limited Regime</t>
  </si>
  <si>
    <t>National Renewable Energy Laboratory</t>
  </si>
  <si>
    <t>Renewable Energy Futures Study: Volume 1</t>
  </si>
  <si>
    <t>http://www.nrel.gov/docs/fy12osti/52409-1.pdf</t>
  </si>
  <si>
    <t>Procedure for Flexibility Points per Unit for Various Technologies</t>
  </si>
  <si>
    <t>Gas-CT</t>
  </si>
  <si>
    <t>GW</t>
  </si>
  <si>
    <t>PV</t>
  </si>
  <si>
    <t>Wind-Onshore</t>
  </si>
  <si>
    <t>Wind-Offshore</t>
  </si>
  <si>
    <t>Total Flexibility Point Need</t>
  </si>
  <si>
    <t>Each flexibility point supports both 1 MW of solar and 1 MW of wind.</t>
  </si>
  <si>
    <t>Accordingly:</t>
  </si>
  <si>
    <t>flexibility points</t>
  </si>
  <si>
    <t>Flexibility points per NG CT</t>
  </si>
  <si>
    <t>Total flexibility points provided</t>
  </si>
  <si>
    <t>Transmission Connectivity Coefficient</t>
  </si>
  <si>
    <t>See "Transmission Connectivity" tab for page and table numbers.</t>
  </si>
  <si>
    <t>transmission connectivity coefficient (TCC).  We assume this coefficient</t>
  </si>
  <si>
    <t>of connectivity, rather than a higher or lower level of connectivity than</t>
  </si>
  <si>
    <t>renewables enjoy today.)</t>
  </si>
  <si>
    <t>new transmission to provide all of the new renewables with today's level</t>
  </si>
  <si>
    <t>We choose to omit offshore wind from the total, because offshore wind</t>
  </si>
  <si>
    <t>is likely to need less flexibility backup due to windier conditions, and</t>
  </si>
  <si>
    <t>insofar as it does need flexibility backup, it will likely be at different</t>
  </si>
  <si>
    <t>times of the day than onshore wind, so it would not be appropriate</t>
  </si>
  <si>
    <t>to sum them.</t>
  </si>
  <si>
    <t>the balancing requirements to integrate an additional 11.1 GW of wind into the Pacific Northwest in 2019.</t>
  </si>
  <si>
    <t>Flexibility points per Unit DR</t>
  </si>
  <si>
    <t>to that of chemical batteries (dedicated use for FP provision).</t>
  </si>
  <si>
    <t>Flexibility points per unit batteries</t>
  </si>
  <si>
    <t>GW Additional Wind Integrated</t>
  </si>
  <si>
    <t>Table 23 (Page 85)</t>
  </si>
  <si>
    <t>Thermal Fleet Composition (MW)</t>
  </si>
  <si>
    <t>Thermal Resource</t>
  </si>
  <si>
    <t>2012 Cap</t>
  </si>
  <si>
    <t>2030 Cap</t>
  </si>
  <si>
    <t>Change</t>
  </si>
  <si>
    <t>Nuclear</t>
  </si>
  <si>
    <t>Coal</t>
  </si>
  <si>
    <t>Cogeneration</t>
  </si>
  <si>
    <t>Gas - Combined Cycle</t>
  </si>
  <si>
    <t>Gas - Combustion Turbine</t>
  </si>
  <si>
    <t>Gas - Steam Turbine</t>
  </si>
  <si>
    <t>Gas - Internal Combustion</t>
  </si>
  <si>
    <t>Total</t>
  </si>
  <si>
    <t>Table 11 (Page 55)</t>
  </si>
  <si>
    <t>2030 Renewable Capacity by Resource Type and Scenario (MW)</t>
  </si>
  <si>
    <t>33% RPS</t>
  </si>
  <si>
    <t>40% RPS</t>
  </si>
  <si>
    <t>50% RPS Large Solar</t>
  </si>
  <si>
    <t>50% RPS Diverse</t>
  </si>
  <si>
    <t>50% RPS Small Solar</t>
  </si>
  <si>
    <t>50% RPS Rooftop Solar</t>
  </si>
  <si>
    <t>Utility RPS Procurement</t>
  </si>
  <si>
    <t>Biogas</t>
  </si>
  <si>
    <t>Biomass</t>
  </si>
  <si>
    <t>Geothermal</t>
  </si>
  <si>
    <t>Hydro</t>
  </si>
  <si>
    <t>Solar PV - Rooftop</t>
  </si>
  <si>
    <t>Solar PV - Small</t>
  </si>
  <si>
    <t>Solar PV - Large</t>
  </si>
  <si>
    <t>Solar Thermal</t>
  </si>
  <si>
    <t>Wind (In State)</t>
  </si>
  <si>
    <t>Wind (Out-of-State)</t>
  </si>
  <si>
    <t>Subtotal, Utility Gen</t>
  </si>
  <si>
    <t>Customer Renewable Generation</t>
  </si>
  <si>
    <t>Solar PV = Rooftop, net energy metered</t>
  </si>
  <si>
    <t>Subtotal, Customer Gen</t>
  </si>
  <si>
    <t>Total Renewable Generation</t>
  </si>
  <si>
    <t>Total, All Sources</t>
  </si>
  <si>
    <t>Table 10 (Page 54)</t>
  </si>
  <si>
    <t>2030 Renewable Generation by Resource Type and Scenario (MW)</t>
  </si>
  <si>
    <t>Table 26 (Page 107)</t>
  </si>
  <si>
    <t>Overgeneration Statistics for Select Scenarios</t>
  </si>
  <si>
    <t>Total Overgeneration</t>
  </si>
  <si>
    <t>in GWh/yr</t>
  </si>
  <si>
    <t>as % of available RPS-qualifying energy</t>
  </si>
  <si>
    <t>Overgeneration Frequency</t>
  </si>
  <si>
    <t>in hours/yr</t>
  </si>
  <si>
    <t>percent of hours</t>
  </si>
  <si>
    <t>Extreme Overgeneration Events</t>
  </si>
  <si>
    <t>99th percentile</t>
  </si>
  <si>
    <t>Maximum observed</t>
  </si>
  <si>
    <t>Table 25 (Page 105)</t>
  </si>
  <si>
    <t>Annual Generation Mix under Three Scenarios</t>
  </si>
  <si>
    <t>Suppy-Side Equivalent Generation (GWh/yr)</t>
  </si>
  <si>
    <t>Conventional fossil resources</t>
  </si>
  <si>
    <t>Nuclear + Hydro</t>
  </si>
  <si>
    <t>RPS Renewables</t>
  </si>
  <si>
    <t>Non-RPS Rooftop Solar PV</t>
  </si>
  <si>
    <t>Imports</t>
  </si>
  <si>
    <t>Exports</t>
  </si>
  <si>
    <t>Overgeneration</t>
  </si>
  <si>
    <t>Pumped Storage (Page B-33)</t>
  </si>
  <si>
    <t>Project</t>
  </si>
  <si>
    <t>Cap (MW)</t>
  </si>
  <si>
    <t>Source for Capacity Value (not provided in E3 paper)</t>
  </si>
  <si>
    <t>Helms (3 units)</t>
  </si>
  <si>
    <t>https://en.wikipedia.org/wiki/Helms_Pumped_Storage_Plant</t>
  </si>
  <si>
    <t>Eastwood</t>
  </si>
  <si>
    <t>https://en.wikipedia.org/wiki/Big_Creek_Hydroelectric_Project</t>
  </si>
  <si>
    <t>Hodges-Olivehain</t>
  </si>
  <si>
    <t>http://www.sdcwa.org/lake-hodges-projects</t>
  </si>
  <si>
    <t>Castaic</t>
  </si>
  <si>
    <t>https://en.wikipedia.org/wiki/Castaic_Power_Plant</t>
  </si>
  <si>
    <t>Curtailment of Renewable Energy Serving CA Load (Slide 56)</t>
  </si>
  <si>
    <t>Baseline</t>
  </si>
  <si>
    <t>Target</t>
  </si>
  <si>
    <t>Accelerated</t>
  </si>
  <si>
    <t>Target, Fewer Mitigation Options</t>
  </si>
  <si>
    <t>Target, Fewer Mitigation Options, Import Constraint</t>
  </si>
  <si>
    <t>Comparison between Scenarios (Page 11, Table 4) and Sensitivity Case Assumptions (Page 13, Table 7)</t>
  </si>
  <si>
    <t>TWh</t>
  </si>
  <si>
    <t>Wind</t>
  </si>
  <si>
    <t>CSP</t>
  </si>
  <si>
    <t>Wholesale PV</t>
  </si>
  <si>
    <t>Customer-sited PV</t>
  </si>
  <si>
    <t>Small Hydro</t>
  </si>
  <si>
    <t>Total renewable generation</t>
  </si>
  <si>
    <t>Large hydro</t>
  </si>
  <si>
    <t>Gas CC</t>
  </si>
  <si>
    <t>Gas CT</t>
  </si>
  <si>
    <t>CHP-QF</t>
  </si>
  <si>
    <t>Total other generation</t>
  </si>
  <si>
    <t>Total storage</t>
  </si>
  <si>
    <t>Total EE</t>
  </si>
  <si>
    <t>Total DR</t>
  </si>
  <si>
    <t>Transmission Additions</t>
  </si>
  <si>
    <t>Storage Breakdown by Scenario (Page 10, Table 3)</t>
  </si>
  <si>
    <t>Baseline (GW)</t>
  </si>
  <si>
    <t>Target (GW)</t>
  </si>
  <si>
    <t>Accelerated (GW)</t>
  </si>
  <si>
    <t>Compressed Air</t>
  </si>
  <si>
    <t>Unspecified (assumed to be pumped hydro)</t>
  </si>
  <si>
    <t>Calculated Other Storage (assumed to be pumped hydro)</t>
  </si>
  <si>
    <t>Scenario</t>
  </si>
  <si>
    <t>E3 33% RPS</t>
  </si>
  <si>
    <t>E3 40% RPS</t>
  </si>
  <si>
    <t>E3 50% RPS Large Solar</t>
  </si>
  <si>
    <t>LGCS Baseline</t>
  </si>
  <si>
    <t>LGCS Target</t>
  </si>
  <si>
    <t>LGCS Accelerated</t>
  </si>
  <si>
    <t>FP from NG Peakers</t>
  </si>
  <si>
    <t>FP from DR</t>
  </si>
  <si>
    <t>FP from Pumped Hydro</t>
  </si>
  <si>
    <t>FP from Battery or Compressed Air Storage</t>
  </si>
  <si>
    <t>FP from Import/Export Cap</t>
  </si>
  <si>
    <t>Total FP Provided</t>
  </si>
  <si>
    <t>Usable FP (after TCC)</t>
  </si>
  <si>
    <t>Curtailment Perc (Solar PV)</t>
  </si>
  <si>
    <t>FP Consumed (Solar PV)</t>
  </si>
  <si>
    <t>Perc FP Use</t>
  </si>
  <si>
    <t>Curtailment Perc</t>
  </si>
  <si>
    <t>WECC Path Number</t>
  </si>
  <si>
    <t>Capacity (in the direction of California) (MW)</t>
  </si>
  <si>
    <t>Page Number</t>
  </si>
  <si>
    <t>n/a</t>
  </si>
  <si>
    <t>Version for Trendline Creation</t>
  </si>
  <si>
    <t>Energy + Environmental Economics</t>
  </si>
  <si>
    <t>Investigating a Higher Renewables Portfolio Standard in California</t>
  </si>
  <si>
    <t>https://ethree.com/documents/E3_Final_RPS_Report_2014_01_06_with_appendices.pdf</t>
  </si>
  <si>
    <t>See "E3 Data" tab for page and table numbers.</t>
  </si>
  <si>
    <t>National Renewable Energy Laboratory, GE Energy Consulting, and JBS Energy</t>
  </si>
  <si>
    <t>Low Carbon Grid Study</t>
  </si>
  <si>
    <t>Curtailment Percentage at FP Usage Rates (three out of six scenarios we used)</t>
  </si>
  <si>
    <t>http://lowcarbongrid2030.org/wp-content/uploads/2014/10/LCGS-Workpapers.pdf</t>
  </si>
  <si>
    <t>http://lowcarbongrid2030.org/wp-content/uploads/2014/10/LCGS_PhaseI_NRELslides.pdf</t>
  </si>
  <si>
    <t>Slide 57</t>
  </si>
  <si>
    <t>Pages 10-11, Tables 3 and 4</t>
  </si>
  <si>
    <t>Transmission Capacity Across California Border (contributor to FP total for scenarios above)</t>
  </si>
  <si>
    <t>Western Electricity Coordinating Council</t>
  </si>
  <si>
    <t>2013 WECC Path Reports</t>
  </si>
  <si>
    <t>https://www.wecc.biz/Reliability/TAS_PathReports_Combined_FINAL.pdf</t>
  </si>
  <si>
    <t>See "CA Interties" tab for page numbers.</t>
  </si>
  <si>
    <t>FPC Curtailment Second Order Coeff</t>
  </si>
  <si>
    <t>FPC Curtailment First Order Coeff</t>
  </si>
  <si>
    <t>FPC Curtailment Zeroth Order Coeff</t>
  </si>
  <si>
    <t>Coefficient</t>
  </si>
  <si>
    <t>Second Order Term</t>
  </si>
  <si>
    <t>Procedure for Curtailment Coefficient Calculations</t>
  </si>
  <si>
    <t>We wish to establish the reduction in generation from a variable source as that source runs out of</t>
  </si>
  <si>
    <t>available, usable flexibility points.  We do this by examining six scenarios for California</t>
  </si>
  <si>
    <t>(three from E3, three from the Low Carbon Grid Study) that provide the necessary information to</t>
  </si>
  <si>
    <t>establish data points: curtailment percentage, capacity of the curtailed resource, and capacity of</t>
  </si>
  <si>
    <t>flexibility point-providing technologies.  (The studies lacked information about import/export</t>
  </si>
  <si>
    <t>capacity, which also provides flexibility points, so we use a source from the Western Electricity</t>
  </si>
  <si>
    <t>Coordinating Council for this and add the flexibility points to all six scenarios.)</t>
  </si>
  <si>
    <t>Once we have our six data points, we apply a curve fit to create a second-order polynomial</t>
  </si>
  <si>
    <t>equation, which we use in the model.  We must provide the numbers as three separate</t>
  </si>
  <si>
    <t>values (in separate CSV files), because Vensim has no way to import an entire formula.</t>
  </si>
  <si>
    <t>All curtailment in these scenarios is solar PV.  We assume that if wind were to run out of</t>
  </si>
  <si>
    <t>flexibility points, its curtailment curve would follow a similar shape to that of solar PV.</t>
  </si>
  <si>
    <t>Remember that if you change any of the numbers elsewhere in this spreadsheet (including</t>
  </si>
  <si>
    <t>on the "Flexibility Points" and "Transmission Connectivity" tabs), you will likely have to manually</t>
  </si>
  <si>
    <t>recopy the numbers from the trendline on the lower graph on the "Curtailment Calcs" tab to the</t>
  </si>
  <si>
    <t>three Coefficient export tabs, as you can't refer to trendline coefficients via a formula in Excel.</t>
  </si>
  <si>
    <t>FPC Flexibility Points Provided per Unit Transmission Capacity Across Modeled Region Border</t>
  </si>
  <si>
    <t>Transmission across Modeled Region Border</t>
  </si>
  <si>
    <t>For flexibility points from transmission capacity across the modeled region border, we assume the</t>
  </si>
  <si>
    <t>limiting factor in FP provision is transmission line capacity (e.g. other regions have power sources</t>
  </si>
  <si>
    <t>they could send, at some price, if power were needed in the modeled region and adequate</t>
  </si>
  <si>
    <t>transmission lines were in place).  So, we assume one flexibility point per MW of cross-border</t>
  </si>
  <si>
    <t>transmission capacity.</t>
  </si>
  <si>
    <t>First Order Term</t>
  </si>
  <si>
    <t>Zeroth Order Term</t>
  </si>
  <si>
    <t>FPC Flexibility Points Provided per Unit Battery Storage</t>
  </si>
  <si>
    <t>Battery Storage</t>
  </si>
  <si>
    <t>FPC Flexibility Points Provided Per Unit Peaker Capacity</t>
  </si>
  <si>
    <t>Peakers</t>
  </si>
  <si>
    <t>FPC BAU Transmission Connectivity Coefficient</t>
  </si>
  <si>
    <t>BAU Transmission Connectivity Coefficient</t>
  </si>
  <si>
    <t>FPC Target Maximum Fraction of Flexibility Points Used</t>
  </si>
  <si>
    <t>Target Maximum</t>
  </si>
  <si>
    <t>FP</t>
  </si>
  <si>
    <t>The target maximum fraction of FP used represents the level</t>
  </si>
  <si>
    <t>of curtailment which utilities seek to avoid by building more</t>
  </si>
  <si>
    <t>peaker plants.  We set the FP level to 1.4 (that is, 140% of FP</t>
  </si>
  <si>
    <t>used), which is about 4% curtailment, a reasonable upper limit for utilities.</t>
  </si>
  <si>
    <t>(Note that in practice, the model does not tend to build right up</t>
  </si>
  <si>
    <t>to this limit due to the expensive tails of the bell curve price</t>
  </si>
  <si>
    <t>distributions, so we will likely fall in the 2-3% curtailment range,</t>
  </si>
  <si>
    <t>unless/until flexibility point generating technologies like peaker</t>
  </si>
  <si>
    <t>plants retire, which can push the system into much higher percentages</t>
  </si>
  <si>
    <t>of flexibility points used.)</t>
  </si>
  <si>
    <t>scale it up in subsequent years by the percentage increase in</t>
  </si>
  <si>
    <t>transmission capacity relative to the start year (all in the BAU case).</t>
  </si>
  <si>
    <t>From variable BTC BAU Transmission Capacity:</t>
  </si>
  <si>
    <t>FPC Flexibility Points Provided per Electric Vehicle</t>
  </si>
  <si>
    <t>aircraft</t>
  </si>
  <si>
    <t>rail</t>
  </si>
  <si>
    <t>ships</t>
  </si>
  <si>
    <t>motorbikes</t>
  </si>
  <si>
    <t>LDVs</t>
  </si>
  <si>
    <t>HDVs</t>
  </si>
  <si>
    <t>FP provided per electric vehicle</t>
  </si>
  <si>
    <t>Electric Vehicles</t>
  </si>
  <si>
    <t>Vehicle Type</t>
  </si>
  <si>
    <t>FP per EV</t>
  </si>
  <si>
    <t>It is possible that electric vehicles (Evs) may provide flexibility points, either if they alter their charging rate</t>
  </si>
  <si>
    <t>or if they will partially discharge at times of need to provide power to the grid in times of need.  However,</t>
  </si>
  <si>
    <t>they will not be as effective at providing FP as dedicated grid batteries, because:</t>
  </si>
  <si>
    <t>A) some regions simply won't support using EVs for grid balancing</t>
  </si>
  <si>
    <t>B) some owners won't agree to allow their EV to be used for grid balancing</t>
  </si>
  <si>
    <t>C) some EVs will be in use and thus not connected to the grid</t>
  </si>
  <si>
    <t>D) some EVs will already be fully charged, so they cannot contribute to balancing unless discharging is permitted</t>
  </si>
  <si>
    <t>share of regions that support using Evs for balancing</t>
  </si>
  <si>
    <t>share of owners who allow their EV to be used for balancing</t>
  </si>
  <si>
    <t>We use a series of mutlipliers (all assumptions) to reduce the FP rate from Evs to accont for each of these conditions:</t>
  </si>
  <si>
    <t>FP per MW of EV battery capacity</t>
  </si>
  <si>
    <t>We need the maximum charge (or discharge) rate of Evs (in MW), not the battery capacity (in kWh).</t>
  </si>
  <si>
    <t>This has more to do with the charger and less to do with the size of the battery inside the EV.</t>
  </si>
  <si>
    <t>Level 1 charging</t>
  </si>
  <si>
    <t>https://pluginamerica.org/understanding-electric-vehicle-charging/</t>
  </si>
  <si>
    <t>Charge Type</t>
  </si>
  <si>
    <t>Typical Rate (kW)</t>
  </si>
  <si>
    <t>Level 2 charging</t>
  </si>
  <si>
    <t>Level 3 / Fast charging</t>
  </si>
  <si>
    <t>Source</t>
  </si>
  <si>
    <t>These rates don't refer to the maximum charge rates allowed by the standards of each type (the max allowed</t>
  </si>
  <si>
    <t>based on what is available from an ordinary home outlet.  Level 2 is based on the type of public charging</t>
  </si>
  <si>
    <t>for level 2 is around 19.2 kW, and there is no maximum for level 3).  They refer to what is typical.  Level 1 is</t>
  </si>
  <si>
    <t>https://electrek.co/2016/07/20/tesla-supercharger-capacity-increase-145-kw/</t>
  </si>
  <si>
    <t>Tesla supercharger.</t>
  </si>
  <si>
    <t>stations being installed around the U.S. today.  Level 3 is based on the best rate by any existing Tesla using a</t>
  </si>
  <si>
    <t>http://www.mychevroletvolt.com/ev-home-charging-station-faqs-is-level-2-240v-charging-worth-it</t>
  </si>
  <si>
    <t>Vehicle type</t>
  </si>
  <si>
    <t>Share of L1 charging</t>
  </si>
  <si>
    <t>Share of L2 charging</t>
  </si>
  <si>
    <t>Share of L3 charging</t>
  </si>
  <si>
    <t>We assume that when a vehicle is plugged in, the share of time it is using each type of charger is as follows.</t>
  </si>
  <si>
    <t>Electric trains are assumed to use an electrified rail, not batteries.  We disregard electric aircraft and ships, if any.</t>
  </si>
  <si>
    <t>This will be overwhelmingly determined by whatever is the default setting</t>
  </si>
  <si>
    <t>share of Evs plugged in at peak electricity demand times</t>
  </si>
  <si>
    <t>share of Evs not already fully charged, or which allow discharging</t>
  </si>
  <si>
    <t>Next, we conver to MW, to match the unit used for FP in the EPS:</t>
  </si>
  <si>
    <t>Typical Rate (MW)</t>
  </si>
  <si>
    <t>Select Report Version: Canada’s Energy Future 2017</t>
  </si>
  <si>
    <t>Select Appendices: Electricity Capacity</t>
  </si>
  <si>
    <t>Select Case: Technology</t>
  </si>
  <si>
    <t>Select Type: Primary Fuel</t>
  </si>
  <si>
    <t>Canada</t>
  </si>
  <si>
    <t>_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</si>
  <si>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</si>
  <si>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</si>
  <si>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</si>
  <si>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</si>
  <si>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</si>
  <si>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</si>
  <si>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</si>
  <si>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</si>
  <si>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</si>
  <si>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</si>
  <si>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</si>
  <si>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</si>
  <si>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</si>
  <si>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</si>
  <si>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</si>
  <si>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</si>
  <si>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</si>
  <si>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</si>
  <si>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</si>
  <si>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</si>
  <si>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</si>
  <si>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</si>
  <si>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</si>
  <si>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</si>
  <si>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</si>
  <si>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</si>
  <si>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</si>
  <si>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</si>
  <si>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</si>
  <si>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</si>
  <si>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</si>
  <si>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</si>
  <si>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</si>
  <si>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</si>
  <si>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</si>
  <si>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</si>
  <si>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Hydro / Wave / Tidal</t>
  </si>
  <si>
    <t>Biomass / Geothermal</t>
  </si>
  <si>
    <t>Solar</t>
  </si>
  <si>
    <t>Uranium</t>
  </si>
  <si>
    <t>Coal &amp; Coke</t>
  </si>
  <si>
    <t>Natural Gas</t>
  </si>
  <si>
    <t>Oil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</si>
  <si>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</si>
  <si>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</si>
  <si>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</si>
  <si>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</si>
  <si>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</si>
  <si>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</si>
  <si>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</si>
  <si>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Alberta</t>
  </si>
  <si>
    <t>British Columbia</t>
  </si>
  <si>
    <t>Saskatchewan</t>
  </si>
  <si>
    <t>Yukon</t>
  </si>
  <si>
    <t>Northwest Territories</t>
  </si>
  <si>
    <t>Nunavut</t>
  </si>
  <si>
    <t>Select Report Version: Canada’s Energy Future 2016: Update</t>
  </si>
  <si>
    <t>Select Case: High Price</t>
  </si>
  <si>
    <t>Select Type: Plant Type</t>
  </si>
  <si>
    <t>Oil/Gas Combustion Turbine</t>
  </si>
  <si>
    <t>Oil/Gas Steam Turbine</t>
  </si>
  <si>
    <t>Oil/Gas Combined Cycle</t>
  </si>
  <si>
    <t>We use the high technology scenario from the NEB's future study to estimate</t>
  </si>
  <si>
    <t>applies throughout our model run (i.e. the RE build-out NEB models includes</t>
  </si>
  <si>
    <t>We assume that in this scenario, renewables become flexibility constrained</t>
  </si>
  <si>
    <t xml:space="preserve">per comments in the full report. Therefore we can use the deployment </t>
  </si>
  <si>
    <t xml:space="preserve">values and the availability of flexibility from other resources as a way to </t>
  </si>
  <si>
    <t>Flexibility points per pumped Hydro</t>
  </si>
  <si>
    <t>Hydro (capacity * 1-expected capacity factor)</t>
  </si>
  <si>
    <t>See BAU Expected Capacity Factors.xlsx</t>
  </si>
  <si>
    <t>estimate the connectivity of Canada's grid.</t>
  </si>
  <si>
    <t>Generation Capacity in 2040 Technology Scenario</t>
  </si>
  <si>
    <t>Hydro in Canada operates quite flexibly. To estimate the flexible portion of this capacity</t>
  </si>
  <si>
    <t xml:space="preserve">that might operate like pumped hydro, we multiple the total capacity by one minus the </t>
  </si>
  <si>
    <t>expected capacity factor.</t>
  </si>
  <si>
    <t xml:space="preserve">We don't have a flexibility point conversoin rate for </t>
  </si>
  <si>
    <t>compressed air, so we assume it has a rate similar</t>
  </si>
  <si>
    <t>For Canada, we assume this value is accurate for the start year and</t>
  </si>
  <si>
    <t>BAU Transmission Capacity (km)</t>
  </si>
  <si>
    <t>National Energy Board</t>
  </si>
  <si>
    <t>Canada’s Energy Future 2017: Energy Supply and Demand Projections to 2040</t>
  </si>
  <si>
    <t>http://www.neb-one.gc.ca/nrg/ntgrtd/ftr/2017/pblctn-eng.html</t>
  </si>
  <si>
    <t>Appendices: Electricity Capacity, Technology Case</t>
  </si>
  <si>
    <t>Growth in Renewables Capacity in High Renewables Scenario</t>
  </si>
  <si>
    <t>Share of Natural Gas Power Plant Capacity by Technology</t>
  </si>
  <si>
    <t>http://www.neb-one.gc.ca/nrg/ntgrtd/ftr/2016updt/index-eng.html</t>
  </si>
  <si>
    <t>Canada’s Energy Future 2016: Update - Energy Supply and Demand Projections to 2040</t>
  </si>
  <si>
    <t>Appendices: Electricity Capacity, High Price Case</t>
  </si>
  <si>
    <t>Canadian Hydro</t>
  </si>
  <si>
    <t>Canada has very little pumped hydro capacity, but a lot of highly flexible conventional hydro capacity.</t>
  </si>
  <si>
    <t>We include this capacity as a type of pumped hydro, by multiplying hydro capacity by (1-expected capacity factor).</t>
  </si>
  <si>
    <t>This allows the remaining, typically unused hydro capacity to provide flexibility for grid balancing.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</si>
</sst>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0.000"/>
    <numFmt numFmtId="166" formatCode="0.0%"/>
    <numFmt numFmtId="167" formatCode="0.0000"/>
    <numFmt numFmtId="170" formatCode="0E+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05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2" fontId="0" fillId="0" borderId="0" xfId="0" applyNumberFormat="1"/>
    <xf numFmtId="0" fontId="3" fillId="0" borderId="0" xfId="0" applyFont="1"/>
    <xf numFmtId="0" fontId="4" fillId="0" borderId="0" xfId="0" applyFont="1"/>
    <xf numFmtId="2" fontId="4" fillId="0" borderId="0" xfId="0" applyNumberFormat="1" applyFont="1"/>
    <xf numFmtId="0" fontId="1" fillId="2" borderId="0" xfId="0" applyFont="1" applyFill="1" applyAlignment="1">
      <alignment wrapText="1"/>
    </xf>
    <xf numFmtId="164" fontId="0" fillId="0" borderId="0" xfId="0" applyNumberFormat="1"/>
    <xf numFmtId="0" fontId="0" fillId="0" borderId="0" xfId="0" applyAlignment="1">
      <alignment horizontal="right"/>
    </xf>
    <xf numFmtId="0" fontId="1" fillId="2" borderId="0" xfId="0" applyFont="1" applyFill="1"/>
    <xf numFmtId="0" fontId="0" fillId="2" borderId="0" xfId="0" applyFill="1"/>
    <xf numFmtId="165" fontId="0" fillId="3" borderId="0" xfId="0" applyNumberFormat="1" applyFill="1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1" fillId="2" borderId="4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1" fillId="0" borderId="4" xfId="0" applyFont="1" applyBorder="1"/>
    <xf numFmtId="0" fontId="1" fillId="0" borderId="0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3" fontId="0" fillId="0" borderId="0" xfId="0" applyNumberFormat="1" applyBorder="1"/>
    <xf numFmtId="3" fontId="0" fillId="0" borderId="5" xfId="0" applyNumberFormat="1" applyBorder="1"/>
    <xf numFmtId="3" fontId="1" fillId="0" borderId="7" xfId="0" applyNumberFormat="1" applyFont="1" applyBorder="1"/>
    <xf numFmtId="3" fontId="1" fillId="0" borderId="8" xfId="0" applyNumberFormat="1" applyFont="1" applyBorder="1"/>
    <xf numFmtId="0" fontId="1" fillId="0" borderId="0" xfId="0" applyFont="1" applyBorder="1"/>
    <xf numFmtId="0" fontId="0" fillId="0" borderId="0" xfId="0" applyFill="1"/>
    <xf numFmtId="0" fontId="1" fillId="0" borderId="4" xfId="0" applyFont="1" applyFill="1" applyBorder="1"/>
    <xf numFmtId="0" fontId="0" fillId="4" borderId="4" xfId="0" applyFont="1" applyFill="1" applyBorder="1"/>
    <xf numFmtId="0" fontId="0" fillId="0" borderId="4" xfId="0" applyFont="1" applyFill="1" applyBorder="1"/>
    <xf numFmtId="166" fontId="0" fillId="0" borderId="0" xfId="0" applyNumberFormat="1" applyBorder="1"/>
    <xf numFmtId="166" fontId="0" fillId="0" borderId="5" xfId="0" applyNumberFormat="1" applyBorder="1"/>
    <xf numFmtId="10" fontId="0" fillId="0" borderId="0" xfId="0" applyNumberFormat="1" applyBorder="1"/>
    <xf numFmtId="9" fontId="0" fillId="0" borderId="5" xfId="0" applyNumberFormat="1" applyBorder="1"/>
    <xf numFmtId="0" fontId="0" fillId="0" borderId="6" xfId="0" applyBorder="1"/>
    <xf numFmtId="3" fontId="0" fillId="0" borderId="7" xfId="0" applyNumberFormat="1" applyBorder="1"/>
    <xf numFmtId="3" fontId="0" fillId="0" borderId="8" xfId="0" applyNumberFormat="1" applyBorder="1"/>
    <xf numFmtId="0" fontId="1" fillId="0" borderId="6" xfId="0" applyFont="1" applyFill="1" applyBorder="1"/>
    <xf numFmtId="0" fontId="1" fillId="0" borderId="5" xfId="0" applyFont="1" applyBorder="1"/>
    <xf numFmtId="0" fontId="0" fillId="0" borderId="8" xfId="0" applyBorder="1"/>
    <xf numFmtId="0" fontId="0" fillId="0" borderId="4" xfId="0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0" xfId="0" applyAlignment="1">
      <alignment wrapText="1"/>
    </xf>
    <xf numFmtId="166" fontId="0" fillId="0" borderId="7" xfId="0" applyNumberFormat="1" applyBorder="1"/>
    <xf numFmtId="166" fontId="0" fillId="0" borderId="8" xfId="0" applyNumberFormat="1" applyBorder="1"/>
    <xf numFmtId="0" fontId="0" fillId="2" borderId="4" xfId="0" applyFill="1" applyBorder="1"/>
    <xf numFmtId="0" fontId="1" fillId="2" borderId="9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0" fillId="5" borderId="4" xfId="0" applyFill="1" applyBorder="1"/>
    <xf numFmtId="0" fontId="0" fillId="5" borderId="9" xfId="0" applyFill="1" applyBorder="1"/>
    <xf numFmtId="0" fontId="0" fillId="5" borderId="10" xfId="0" applyFill="1" applyBorder="1"/>
    <xf numFmtId="0" fontId="0" fillId="0" borderId="11" xfId="0" applyBorder="1"/>
    <xf numFmtId="0" fontId="0" fillId="0" borderId="12" xfId="0" applyBorder="1"/>
    <xf numFmtId="0" fontId="0" fillId="0" borderId="6" xfId="0" applyBorder="1" applyAlignment="1">
      <alignment wrapText="1"/>
    </xf>
    <xf numFmtId="0" fontId="0" fillId="0" borderId="7" xfId="0" applyBorder="1"/>
    <xf numFmtId="0" fontId="1" fillId="4" borderId="0" xfId="0" applyFont="1" applyFill="1" applyAlignment="1">
      <alignment horizontal="right" wrapText="1"/>
    </xf>
    <xf numFmtId="1" fontId="0" fillId="0" borderId="0" xfId="0" applyNumberFormat="1"/>
    <xf numFmtId="0" fontId="1" fillId="6" borderId="0" xfId="0" applyFont="1" applyFill="1" applyAlignment="1">
      <alignment horizontal="right" wrapText="1"/>
    </xf>
    <xf numFmtId="0" fontId="1" fillId="2" borderId="0" xfId="0" applyFont="1" applyFill="1" applyAlignment="1">
      <alignment horizontal="right" wrapText="1"/>
    </xf>
    <xf numFmtId="10" fontId="0" fillId="0" borderId="0" xfId="2" applyNumberFormat="1" applyFont="1"/>
    <xf numFmtId="0" fontId="0" fillId="0" borderId="0" xfId="0" applyNumberFormat="1"/>
    <xf numFmtId="10" fontId="0" fillId="0" borderId="0" xfId="0" applyNumberFormat="1"/>
    <xf numFmtId="1" fontId="0" fillId="0" borderId="0" xfId="0" applyNumberFormat="1" applyFill="1"/>
    <xf numFmtId="0" fontId="1" fillId="7" borderId="0" xfId="0" applyFont="1" applyFill="1" applyAlignment="1">
      <alignment horizontal="right" wrapText="1"/>
    </xf>
    <xf numFmtId="9" fontId="0" fillId="0" borderId="0" xfId="0" applyNumberFormat="1"/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left"/>
    </xf>
    <xf numFmtId="0" fontId="0" fillId="0" borderId="0" xfId="0" applyAlignment="1"/>
    <xf numFmtId="0" fontId="0" fillId="5" borderId="5" xfId="0" applyFill="1" applyBorder="1"/>
    <xf numFmtId="0" fontId="6" fillId="0" borderId="0" xfId="0" applyFont="1"/>
    <xf numFmtId="167" fontId="0" fillId="0" borderId="0" xfId="0" applyNumberFormat="1"/>
    <xf numFmtId="0" fontId="1" fillId="5" borderId="0" xfId="0" applyFont="1" applyFill="1"/>
    <xf numFmtId="11" fontId="0" fillId="0" borderId="0" xfId="0" applyNumberFormat="1"/>
    <xf numFmtId="0" fontId="1" fillId="0" borderId="0" xfId="0" applyFont="1" applyFill="1"/>
    <xf numFmtId="0" fontId="0" fillId="0" borderId="0" xfId="0" applyFont="1" applyFill="1"/>
    <xf numFmtId="0" fontId="0" fillId="8" borderId="0" xfId="0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11" fontId="0" fillId="0" borderId="0" xfId="0" applyNumberFormat="1" applyFill="1" applyAlignment="1">
      <alignment horizontal="right"/>
    </xf>
    <xf numFmtId="11" fontId="0" fillId="0" borderId="0" xfId="0" applyNumberFormat="1" applyFill="1"/>
    <xf numFmtId="0" fontId="1" fillId="9" borderId="0" xfId="0" applyFont="1" applyFill="1"/>
    <xf numFmtId="11" fontId="0" fillId="9" borderId="0" xfId="0" applyNumberFormat="1" applyFill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7" fillId="0" borderId="0" xfId="0" applyNumberFormat="1" applyFont="1" applyFill="1" applyAlignment="1" applyProtection="1"/>
    <xf numFmtId="0" fontId="0" fillId="0" borderId="0" xfId="0" applyNumberFormat="1" applyFill="1" applyAlignment="1" applyProtection="1"/>
    <xf numFmtId="0" fontId="8" fillId="0" borderId="0" xfId="0" applyNumberFormat="1" applyFont="1" applyFill="1" applyAlignment="1" applyProtection="1"/>
    <xf numFmtId="170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E3</c:v>
          </c:tx>
          <c:spPr>
            <a:ln w="28575">
              <a:noFill/>
            </a:ln>
          </c:spPr>
          <c:xVal>
            <c:numRef>
              <c:f>'Curtailment Calcs'!$B$18:$B$20</c:f>
              <c:numCache>
                <c:formatCode>0.00%</c:formatCode>
                <c:ptCount val="3"/>
                <c:pt idx="0">
                  <c:v>1.1263325274591374</c:v>
                </c:pt>
                <c:pt idx="1">
                  <c:v>1.4743065887510676</c:v>
                </c:pt>
                <c:pt idx="2">
                  <c:v>1.9714867457939</c:v>
                </c:pt>
              </c:numCache>
            </c:numRef>
          </c:xVal>
          <c:yVal>
            <c:numRef>
              <c:f>'Curtailment Calcs'!$C$18:$C$20</c:f>
              <c:numCache>
                <c:formatCode>0.00%</c:formatCode>
                <c:ptCount val="3"/>
                <c:pt idx="0">
                  <c:v>6.1893058553227041E-3</c:v>
                </c:pt>
                <c:pt idx="1">
                  <c:v>4.4270747740345111E-2</c:v>
                </c:pt>
                <c:pt idx="2">
                  <c:v>0.18340437869098253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F-4F7E-B31F-AAF975F1CC3C}"/>
            </c:ext>
          </c:extLst>
        </c:ser>
        <c:ser>
          <c:idx val="1"/>
          <c:order val="1"/>
          <c:tx>
            <c:v>LCGS</c:v>
          </c:tx>
          <c:spPr>
            <a:ln w="28575">
              <a:noFill/>
            </a:ln>
          </c:spPr>
          <c:xVal>
            <c:numRef>
              <c:f>'Curtailment Calcs'!$B$21:$B$23</c:f>
              <c:numCache>
                <c:formatCode>0.00%</c:formatCode>
                <c:ptCount val="3"/>
                <c:pt idx="0">
                  <c:v>1.2117739535599559</c:v>
                </c:pt>
                <c:pt idx="1">
                  <c:v>1.3464690447689232</c:v>
                </c:pt>
                <c:pt idx="2">
                  <c:v>1.4515841701685224</c:v>
                </c:pt>
              </c:numCache>
            </c:numRef>
          </c:xVal>
          <c:yVal>
            <c:numRef>
              <c:f>'Curtailment Calcs'!$C$21:$C$23</c:f>
              <c:numCache>
                <c:formatCode>0.00%</c:formatCode>
                <c:ptCount val="3"/>
                <c:pt idx="0">
                  <c:v>1.7500000000000002E-2</c:v>
                </c:pt>
                <c:pt idx="1">
                  <c:v>3.1052631578947366E-2</c:v>
                </c:pt>
                <c:pt idx="2">
                  <c:v>4.7307692307692308E-2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5F-4F7E-B31F-AAF975F1C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76768"/>
        <c:axId val="204191616"/>
      </c:scatterChart>
      <c:valAx>
        <c:axId val="20417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Percent</a:t>
                </a:r>
                <a:r>
                  <a:rPr lang="en-US" sz="1400" baseline="0"/>
                  <a:t> of Flexibility Points Used</a:t>
                </a:r>
                <a:endParaRPr lang="en-US" sz="1400"/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04191616"/>
        <c:crosses val="autoZero"/>
        <c:crossBetween val="midCat"/>
      </c:valAx>
      <c:valAx>
        <c:axId val="204191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Percent Curtailment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04176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6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8.0776710247056141E-2"/>
                  <c:y val="0.13032535138092996"/>
                </c:manualLayout>
              </c:layout>
              <c:numFmt formatCode="0.00000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'Curtailment Calcs'!$B$27:$B$32</c:f>
              <c:numCache>
                <c:formatCode>0.00%</c:formatCode>
                <c:ptCount val="6"/>
                <c:pt idx="0" formatCode="0%">
                  <c:v>1</c:v>
                </c:pt>
                <c:pt idx="1">
                  <c:v>1.4743065887510676</c:v>
                </c:pt>
                <c:pt idx="2">
                  <c:v>1.9714867457939</c:v>
                </c:pt>
                <c:pt idx="3">
                  <c:v>1.2117739535599559</c:v>
                </c:pt>
                <c:pt idx="4">
                  <c:v>1.3464690447689232</c:v>
                </c:pt>
                <c:pt idx="5">
                  <c:v>1.4515841701685224</c:v>
                </c:pt>
              </c:numCache>
            </c:numRef>
          </c:xVal>
          <c:yVal>
            <c:numRef>
              <c:f>'Curtailment Calcs'!$C$27:$C$32</c:f>
              <c:numCache>
                <c:formatCode>0.00%</c:formatCode>
                <c:ptCount val="6"/>
                <c:pt idx="0" formatCode="General">
                  <c:v>0</c:v>
                </c:pt>
                <c:pt idx="1">
                  <c:v>4.4270747740345111E-2</c:v>
                </c:pt>
                <c:pt idx="2">
                  <c:v>0.18340437869098253</c:v>
                </c:pt>
                <c:pt idx="3">
                  <c:v>1.7500000000000002E-2</c:v>
                </c:pt>
                <c:pt idx="4">
                  <c:v>3.1052631578947366E-2</c:v>
                </c:pt>
                <c:pt idx="5">
                  <c:v>4.7307692307692308E-2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28-44BC-8D18-0759B5E3C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75936"/>
        <c:axId val="212337408"/>
      </c:scatterChart>
      <c:valAx>
        <c:axId val="21157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Percent of Flexibility Points Used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12337408"/>
        <c:crosses val="autoZero"/>
        <c:crossBetween val="midCat"/>
      </c:valAx>
      <c:valAx>
        <c:axId val="212337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Percent Curtailment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211575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8</xdr:row>
      <xdr:rowOff>9525</xdr:rowOff>
    </xdr:from>
    <xdr:to>
      <xdr:col>12</xdr:col>
      <xdr:colOff>0</xdr:colOff>
      <xdr:row>31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33</xdr:row>
      <xdr:rowOff>14287</xdr:rowOff>
    </xdr:from>
    <xdr:to>
      <xdr:col>10</xdr:col>
      <xdr:colOff>0</xdr:colOff>
      <xdr:row>52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5" name="Table116" displayName="Table116" ref="A8:AK17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24" name="Table1025" displayName="Table1025" ref="A116:AK125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25" name="Table1126" displayName="Table1126" ref="A128:AK137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26" name="Table1227" displayName="Table1227" ref="A140:AK149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id="27" name="Table1328" displayName="Table1328" ref="A152:AK161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28" name="Table1429" displayName="Table1429" ref="A164:AK173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id="29" name="Table1" displayName="Table1" ref="A8:AK16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30" name="Table2" displayName="Table2" ref="A19:AK27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id="31" name="Table3" displayName="Table3" ref="A30:AK38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id="32" name="Table4" displayName="Table4" ref="A41:AK49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33" name="Table5" displayName="Table5" ref="A52:AK60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6" name="Table217" displayName="Table217" ref="A20:AK29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4" name="Table6" displayName="Table6" ref="A63:AK71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id="35" name="Table7" displayName="Table7" ref="A74:AK82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id="36" name="Table8" displayName="Table8" ref="A85:AK93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id="37" name="Table9" displayName="Table9" ref="A96:AK104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id="38" name="Table10" displayName="Table10" ref="A107:AK115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id="39" name="Table11" displayName="Table11" ref="A118:AK126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id="40" name="Table12" displayName="Table12" ref="A129:AK137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id="41" name="Table13" displayName="Table13" ref="A140:AK148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id="42" name="Table14" displayName="Table14" ref="A151:AK159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7" name="Table318" displayName="Table318" ref="A32:AK41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8" name="Table419" displayName="Table419" ref="A44:AK53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19" name="Table520" displayName="Table520" ref="A56:AK65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20" name="Table621" displayName="Table621" ref="A68:AK77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21" name="Table722" displayName="Table722" ref="A80:AK89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2" name="Table823" displayName="Table823" ref="A92:AK101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23" name="Table924" displayName="Table924" ref="A104:AK113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eb-one.gc.ca/nrg/ntgrtd/ftr/2017/2017nrgftr-eng.pdf" TargetMode="External"/><Relationship Id="rId2" Type="http://schemas.openxmlformats.org/officeDocument/2006/relationships/hyperlink" Target="http://www.nrel.gov/docs/fy12osti/52409-1.pdf" TargetMode="External"/><Relationship Id="rId1" Type="http://schemas.openxmlformats.org/officeDocument/2006/relationships/hyperlink" Target="http://energyenvironment.pnnl.gov/ei/pdf/NWPP%20report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neb-one.gc.ca/nrg/ntgrtd/ftr/2017/2017nrgftr-eng.pdf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2.xml"/><Relationship Id="rId13" Type="http://schemas.openxmlformats.org/officeDocument/2006/relationships/table" Target="../tables/table27.xml"/><Relationship Id="rId3" Type="http://schemas.openxmlformats.org/officeDocument/2006/relationships/table" Target="../tables/table17.xml"/><Relationship Id="rId7" Type="http://schemas.openxmlformats.org/officeDocument/2006/relationships/table" Target="../tables/table21.xml"/><Relationship Id="rId12" Type="http://schemas.openxmlformats.org/officeDocument/2006/relationships/table" Target="../tables/table26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6" Type="http://schemas.openxmlformats.org/officeDocument/2006/relationships/table" Target="../tables/table20.xml"/><Relationship Id="rId11" Type="http://schemas.openxmlformats.org/officeDocument/2006/relationships/table" Target="../tables/table25.xml"/><Relationship Id="rId5" Type="http://schemas.openxmlformats.org/officeDocument/2006/relationships/table" Target="../tables/table19.xml"/><Relationship Id="rId10" Type="http://schemas.openxmlformats.org/officeDocument/2006/relationships/table" Target="../tables/table24.xml"/><Relationship Id="rId4" Type="http://schemas.openxmlformats.org/officeDocument/2006/relationships/table" Target="../tables/table18.xml"/><Relationship Id="rId9" Type="http://schemas.openxmlformats.org/officeDocument/2006/relationships/table" Target="../tables/table23.xml"/><Relationship Id="rId14" Type="http://schemas.openxmlformats.org/officeDocument/2006/relationships/table" Target="../tables/table2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8"/>
  <sheetViews>
    <sheetView topLeftCell="A93" workbookViewId="0">
      <selection activeCell="A119" sqref="A119"/>
    </sheetView>
  </sheetViews>
  <sheetFormatPr defaultRowHeight="14.5" x14ac:dyDescent="0.35"/>
  <cols>
    <col min="2" max="2" width="19.26953125" customWidth="1"/>
    <col min="3" max="3" width="62.1796875" customWidth="1"/>
  </cols>
  <sheetData>
    <row r="1" spans="1:3" x14ac:dyDescent="0.35">
      <c r="A1" s="1" t="s">
        <v>248</v>
      </c>
    </row>
    <row r="2" spans="1:3" x14ac:dyDescent="0.35">
      <c r="A2" s="1" t="s">
        <v>37</v>
      </c>
    </row>
    <row r="3" spans="1:3" x14ac:dyDescent="0.35">
      <c r="A3" s="1" t="s">
        <v>246</v>
      </c>
    </row>
    <row r="4" spans="1:3" x14ac:dyDescent="0.35">
      <c r="A4" s="1" t="s">
        <v>38</v>
      </c>
    </row>
    <row r="5" spans="1:3" x14ac:dyDescent="0.35">
      <c r="A5" s="1" t="s">
        <v>237</v>
      </c>
    </row>
    <row r="6" spans="1:3" x14ac:dyDescent="0.35">
      <c r="A6" s="1" t="s">
        <v>268</v>
      </c>
    </row>
    <row r="7" spans="1:3" x14ac:dyDescent="0.35">
      <c r="A7" s="1" t="s">
        <v>250</v>
      </c>
    </row>
    <row r="8" spans="1:3" x14ac:dyDescent="0.35">
      <c r="A8" s="1" t="s">
        <v>215</v>
      </c>
    </row>
    <row r="9" spans="1:3" x14ac:dyDescent="0.35">
      <c r="A9" s="1" t="s">
        <v>216</v>
      </c>
    </row>
    <row r="10" spans="1:3" x14ac:dyDescent="0.35">
      <c r="A10" s="1" t="s">
        <v>217</v>
      </c>
    </row>
    <row r="11" spans="1:3" x14ac:dyDescent="0.35">
      <c r="A11" s="1" t="s">
        <v>252</v>
      </c>
    </row>
    <row r="13" spans="1:3" x14ac:dyDescent="0.35">
      <c r="A13" s="1" t="s">
        <v>0</v>
      </c>
      <c r="B13" s="11" t="s">
        <v>39</v>
      </c>
      <c r="C13" s="12"/>
    </row>
    <row r="14" spans="1:3" x14ac:dyDescent="0.35">
      <c r="B14" t="s">
        <v>1</v>
      </c>
    </row>
    <row r="15" spans="1:3" x14ac:dyDescent="0.35">
      <c r="B15" s="3">
        <v>2010</v>
      </c>
    </row>
    <row r="16" spans="1:3" x14ac:dyDescent="0.35">
      <c r="B16" t="s">
        <v>2</v>
      </c>
    </row>
    <row r="17" spans="2:3" x14ac:dyDescent="0.35">
      <c r="B17" s="2" t="s">
        <v>3</v>
      </c>
    </row>
    <row r="18" spans="2:3" x14ac:dyDescent="0.35">
      <c r="B18" t="s">
        <v>4</v>
      </c>
    </row>
    <row r="20" spans="2:3" x14ac:dyDescent="0.35">
      <c r="B20" s="11" t="s">
        <v>40</v>
      </c>
      <c r="C20" s="12"/>
    </row>
    <row r="21" spans="2:3" x14ac:dyDescent="0.35">
      <c r="B21" t="s">
        <v>41</v>
      </c>
    </row>
    <row r="22" spans="2:3" x14ac:dyDescent="0.35">
      <c r="B22" s="3">
        <v>2012</v>
      </c>
    </row>
    <row r="23" spans="2:3" x14ac:dyDescent="0.35">
      <c r="B23" t="s">
        <v>42</v>
      </c>
    </row>
    <row r="24" spans="2:3" x14ac:dyDescent="0.35">
      <c r="B24" s="2" t="s">
        <v>43</v>
      </c>
    </row>
    <row r="25" spans="2:3" x14ac:dyDescent="0.35">
      <c r="B25" t="s">
        <v>57</v>
      </c>
    </row>
    <row r="27" spans="2:3" x14ac:dyDescent="0.35">
      <c r="B27" s="11" t="s">
        <v>205</v>
      </c>
      <c r="C27" s="12"/>
    </row>
    <row r="28" spans="2:3" x14ac:dyDescent="0.35">
      <c r="B28" t="s">
        <v>199</v>
      </c>
    </row>
    <row r="29" spans="2:3" x14ac:dyDescent="0.35">
      <c r="B29" s="3">
        <v>2014</v>
      </c>
    </row>
    <row r="30" spans="2:3" x14ac:dyDescent="0.35">
      <c r="B30" t="s">
        <v>200</v>
      </c>
    </row>
    <row r="31" spans="2:3" x14ac:dyDescent="0.35">
      <c r="B31" t="s">
        <v>201</v>
      </c>
    </row>
    <row r="32" spans="2:3" x14ac:dyDescent="0.35">
      <c r="B32" t="s">
        <v>202</v>
      </c>
    </row>
    <row r="34" spans="2:3" x14ac:dyDescent="0.35">
      <c r="B34" s="11" t="s">
        <v>205</v>
      </c>
      <c r="C34" s="12"/>
    </row>
    <row r="35" spans="2:3" x14ac:dyDescent="0.35">
      <c r="B35" t="s">
        <v>203</v>
      </c>
    </row>
    <row r="36" spans="2:3" x14ac:dyDescent="0.35">
      <c r="B36" s="3">
        <v>2015</v>
      </c>
    </row>
    <row r="37" spans="2:3" x14ac:dyDescent="0.35">
      <c r="B37" t="s">
        <v>204</v>
      </c>
    </row>
    <row r="38" spans="2:3" x14ac:dyDescent="0.35">
      <c r="B38" s="80" t="s">
        <v>206</v>
      </c>
    </row>
    <row r="39" spans="2:3" x14ac:dyDescent="0.35">
      <c r="B39" s="80" t="s">
        <v>209</v>
      </c>
    </row>
    <row r="40" spans="2:3" x14ac:dyDescent="0.35">
      <c r="B40" s="80" t="s">
        <v>207</v>
      </c>
    </row>
    <row r="41" spans="2:3" x14ac:dyDescent="0.35">
      <c r="B41" s="80" t="s">
        <v>208</v>
      </c>
    </row>
    <row r="43" spans="2:3" x14ac:dyDescent="0.35">
      <c r="B43" s="81" t="s">
        <v>210</v>
      </c>
      <c r="C43" s="12"/>
    </row>
    <row r="44" spans="2:3" x14ac:dyDescent="0.35">
      <c r="B44" s="82" t="s">
        <v>211</v>
      </c>
    </row>
    <row r="45" spans="2:3" x14ac:dyDescent="0.35">
      <c r="B45" s="3">
        <v>2013</v>
      </c>
    </row>
    <row r="46" spans="2:3" x14ac:dyDescent="0.35">
      <c r="B46" t="s">
        <v>212</v>
      </c>
    </row>
    <row r="47" spans="2:3" x14ac:dyDescent="0.35">
      <c r="B47" t="s">
        <v>213</v>
      </c>
    </row>
    <row r="48" spans="2:3" x14ac:dyDescent="0.35">
      <c r="B48" t="s">
        <v>214</v>
      </c>
    </row>
    <row r="50" spans="1:3" x14ac:dyDescent="0.35">
      <c r="B50" s="81" t="s">
        <v>406</v>
      </c>
      <c r="C50" s="12"/>
    </row>
    <row r="51" spans="1:3" x14ac:dyDescent="0.35">
      <c r="B51" s="82" t="s">
        <v>402</v>
      </c>
    </row>
    <row r="52" spans="1:3" x14ac:dyDescent="0.35">
      <c r="B52" s="3">
        <v>2017</v>
      </c>
    </row>
    <row r="53" spans="1:3" x14ac:dyDescent="0.35">
      <c r="B53" t="s">
        <v>403</v>
      </c>
    </row>
    <row r="54" spans="1:3" x14ac:dyDescent="0.35">
      <c r="B54" t="s">
        <v>404</v>
      </c>
    </row>
    <row r="55" spans="1:3" x14ac:dyDescent="0.35">
      <c r="B55" t="s">
        <v>405</v>
      </c>
    </row>
    <row r="57" spans="1:3" x14ac:dyDescent="0.35">
      <c r="B57" s="81" t="s">
        <v>407</v>
      </c>
      <c r="C57" s="12"/>
    </row>
    <row r="58" spans="1:3" x14ac:dyDescent="0.35">
      <c r="B58" s="82" t="s">
        <v>402</v>
      </c>
    </row>
    <row r="59" spans="1:3" x14ac:dyDescent="0.35">
      <c r="B59" s="3">
        <v>2016</v>
      </c>
    </row>
    <row r="60" spans="1:3" x14ac:dyDescent="0.35">
      <c r="B60" t="s">
        <v>409</v>
      </c>
    </row>
    <row r="61" spans="1:3" x14ac:dyDescent="0.35">
      <c r="B61" t="s">
        <v>408</v>
      </c>
    </row>
    <row r="62" spans="1:3" x14ac:dyDescent="0.35">
      <c r="B62" t="s">
        <v>410</v>
      </c>
    </row>
    <row r="64" spans="1:3" x14ac:dyDescent="0.35">
      <c r="A64" s="1" t="s">
        <v>44</v>
      </c>
    </row>
    <row r="65" spans="1:3" x14ac:dyDescent="0.35">
      <c r="A65" t="s">
        <v>5</v>
      </c>
    </row>
    <row r="66" spans="1:3" x14ac:dyDescent="0.35">
      <c r="A66" t="s">
        <v>67</v>
      </c>
    </row>
    <row r="67" spans="1:3" x14ac:dyDescent="0.35">
      <c r="A67" t="s">
        <v>6</v>
      </c>
    </row>
    <row r="68" spans="1:3" x14ac:dyDescent="0.35">
      <c r="A68" t="s">
        <v>7</v>
      </c>
    </row>
    <row r="70" spans="1:3" x14ac:dyDescent="0.35">
      <c r="A70" t="s">
        <v>8</v>
      </c>
    </row>
    <row r="71" spans="1:3" x14ac:dyDescent="0.35">
      <c r="A71" t="s">
        <v>9</v>
      </c>
    </row>
    <row r="73" spans="1:3" x14ac:dyDescent="0.35">
      <c r="A73" t="s">
        <v>10</v>
      </c>
    </row>
    <row r="74" spans="1:3" x14ac:dyDescent="0.35">
      <c r="B74" s="1" t="s">
        <v>11</v>
      </c>
      <c r="C74" t="s">
        <v>12</v>
      </c>
    </row>
    <row r="75" spans="1:3" x14ac:dyDescent="0.35">
      <c r="B75" s="1" t="s">
        <v>13</v>
      </c>
      <c r="C75" t="s">
        <v>14</v>
      </c>
    </row>
    <row r="76" spans="1:3" x14ac:dyDescent="0.35">
      <c r="B76" s="1" t="s">
        <v>15</v>
      </c>
      <c r="C76" t="s">
        <v>18</v>
      </c>
    </row>
    <row r="77" spans="1:3" x14ac:dyDescent="0.35">
      <c r="B77" s="1" t="s">
        <v>16</v>
      </c>
      <c r="C77" t="s">
        <v>17</v>
      </c>
    </row>
    <row r="79" spans="1:3" x14ac:dyDescent="0.35">
      <c r="A79" t="s">
        <v>19</v>
      </c>
    </row>
    <row r="80" spans="1:3" x14ac:dyDescent="0.35">
      <c r="A80" t="s">
        <v>20</v>
      </c>
    </row>
    <row r="82" spans="1:1" x14ac:dyDescent="0.35">
      <c r="A82" t="s">
        <v>30</v>
      </c>
    </row>
    <row r="83" spans="1:1" x14ac:dyDescent="0.35">
      <c r="A83" t="s">
        <v>31</v>
      </c>
    </row>
    <row r="84" spans="1:1" x14ac:dyDescent="0.35">
      <c r="A84" t="s">
        <v>32</v>
      </c>
    </row>
    <row r="85" spans="1:1" x14ac:dyDescent="0.35">
      <c r="A85" t="s">
        <v>33</v>
      </c>
    </row>
    <row r="86" spans="1:1" x14ac:dyDescent="0.35">
      <c r="A86" t="s">
        <v>34</v>
      </c>
    </row>
    <row r="88" spans="1:1" x14ac:dyDescent="0.35">
      <c r="A88" t="s">
        <v>239</v>
      </c>
    </row>
    <row r="89" spans="1:1" x14ac:dyDescent="0.35">
      <c r="A89" t="s">
        <v>240</v>
      </c>
    </row>
    <row r="90" spans="1:1" x14ac:dyDescent="0.35">
      <c r="A90" t="s">
        <v>241</v>
      </c>
    </row>
    <row r="91" spans="1:1" x14ac:dyDescent="0.35">
      <c r="A91" t="s">
        <v>242</v>
      </c>
    </row>
    <row r="92" spans="1:1" x14ac:dyDescent="0.35">
      <c r="A92" t="s">
        <v>243</v>
      </c>
    </row>
    <row r="94" spans="1:1" x14ac:dyDescent="0.35">
      <c r="A94" s="1" t="s">
        <v>220</v>
      </c>
    </row>
    <row r="95" spans="1:1" x14ac:dyDescent="0.35">
      <c r="A95" t="s">
        <v>221</v>
      </c>
    </row>
    <row r="96" spans="1:1" x14ac:dyDescent="0.35">
      <c r="A96" t="s">
        <v>222</v>
      </c>
    </row>
    <row r="97" spans="1:1" x14ac:dyDescent="0.35">
      <c r="A97" t="s">
        <v>223</v>
      </c>
    </row>
    <row r="98" spans="1:1" x14ac:dyDescent="0.35">
      <c r="A98" t="s">
        <v>224</v>
      </c>
    </row>
    <row r="99" spans="1:1" x14ac:dyDescent="0.35">
      <c r="A99" t="s">
        <v>225</v>
      </c>
    </row>
    <row r="100" spans="1:1" x14ac:dyDescent="0.35">
      <c r="A100" t="s">
        <v>226</v>
      </c>
    </row>
    <row r="101" spans="1:1" x14ac:dyDescent="0.35">
      <c r="A101" t="s">
        <v>227</v>
      </c>
    </row>
    <row r="103" spans="1:1" x14ac:dyDescent="0.35">
      <c r="A103" t="s">
        <v>228</v>
      </c>
    </row>
    <row r="104" spans="1:1" x14ac:dyDescent="0.35">
      <c r="A104" t="s">
        <v>229</v>
      </c>
    </row>
    <row r="105" spans="1:1" x14ac:dyDescent="0.35">
      <c r="A105" t="s">
        <v>230</v>
      </c>
    </row>
    <row r="107" spans="1:1" x14ac:dyDescent="0.35">
      <c r="A107" t="s">
        <v>231</v>
      </c>
    </row>
    <row r="108" spans="1:1" x14ac:dyDescent="0.35">
      <c r="A108" t="s">
        <v>232</v>
      </c>
    </row>
    <row r="110" spans="1:1" x14ac:dyDescent="0.35">
      <c r="A110" t="s">
        <v>233</v>
      </c>
    </row>
    <row r="111" spans="1:1" x14ac:dyDescent="0.35">
      <c r="A111" t="s">
        <v>234</v>
      </c>
    </row>
    <row r="112" spans="1:1" x14ac:dyDescent="0.35">
      <c r="A112" t="s">
        <v>235</v>
      </c>
    </row>
    <row r="113" spans="1:1" x14ac:dyDescent="0.35">
      <c r="A113" t="s">
        <v>236</v>
      </c>
    </row>
    <row r="115" spans="1:1" x14ac:dyDescent="0.35">
      <c r="A115" s="1" t="s">
        <v>411</v>
      </c>
    </row>
    <row r="116" spans="1:1" x14ac:dyDescent="0.35">
      <c r="A116" t="s">
        <v>412</v>
      </c>
    </row>
    <row r="117" spans="1:1" x14ac:dyDescent="0.35">
      <c r="A117" t="s">
        <v>413</v>
      </c>
    </row>
    <row r="118" spans="1:1" x14ac:dyDescent="0.35">
      <c r="A118" t="s">
        <v>414</v>
      </c>
    </row>
  </sheetData>
  <hyperlinks>
    <hyperlink ref="B17" r:id="rId1"/>
    <hyperlink ref="B24" r:id="rId2"/>
    <hyperlink ref="B53" r:id="rId3" tooltip="Canada’s Energy Future 2017: Energy Supply and Demand Projections to 2040" display="http://www.neb-one.gc.ca/nrg/ntgrtd/ftr/2017/2017nrgftr-eng.pdf"/>
    <hyperlink ref="B60" r:id="rId4" tooltip="Canada’s Energy Future 2017: Energy Supply and Demand Projections to 2040" display="http://www.neb-one.gc.ca/nrg/ntgrtd/ftr/2017/2017nrgftr-eng.pdf"/>
  </hyperlinks>
  <pageMargins left="0.7" right="0.7" top="0.75" bottom="0.75" header="0.3" footer="0.3"/>
  <pageSetup orientation="portrait" horizontalDpi="1200" verticalDpi="1200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3"/>
  <sheetViews>
    <sheetView topLeftCell="A7" workbookViewId="0">
      <selection activeCell="C11" sqref="C11"/>
    </sheetView>
  </sheetViews>
  <sheetFormatPr defaultRowHeight="14.5" x14ac:dyDescent="0.35"/>
  <cols>
    <col min="1" max="1" width="46.54296875" style="102" customWidth="1"/>
    <col min="2" max="16384" width="8.7265625" style="102"/>
  </cols>
  <sheetData>
    <row r="1" spans="1:37" ht="21" x14ac:dyDescent="0.5">
      <c r="A1" s="101" t="s">
        <v>379</v>
      </c>
    </row>
    <row r="2" spans="1:37" ht="21" x14ac:dyDescent="0.5">
      <c r="A2" s="101" t="s">
        <v>318</v>
      </c>
    </row>
    <row r="3" spans="1:37" ht="21" x14ac:dyDescent="0.5">
      <c r="A3" s="101" t="s">
        <v>380</v>
      </c>
    </row>
    <row r="4" spans="1:37" ht="21" x14ac:dyDescent="0.5">
      <c r="A4" s="101" t="s">
        <v>381</v>
      </c>
    </row>
    <row r="7" spans="1:37" ht="18.5" x14ac:dyDescent="0.45">
      <c r="A7" s="103" t="s">
        <v>321</v>
      </c>
    </row>
    <row r="8" spans="1:37" x14ac:dyDescent="0.35">
      <c r="A8" s="102" t="s">
        <v>322</v>
      </c>
      <c r="B8" s="102" t="s">
        <v>323</v>
      </c>
      <c r="C8" s="102" t="s">
        <v>324</v>
      </c>
      <c r="D8" s="102" t="s">
        <v>325</v>
      </c>
      <c r="E8" s="102" t="s">
        <v>326</v>
      </c>
      <c r="F8" s="102" t="s">
        <v>327</v>
      </c>
      <c r="G8" s="102" t="s">
        <v>328</v>
      </c>
      <c r="H8" s="102" t="s">
        <v>329</v>
      </c>
      <c r="I8" s="102" t="s">
        <v>330</v>
      </c>
      <c r="J8" s="102" t="s">
        <v>331</v>
      </c>
      <c r="K8" s="102" t="s">
        <v>332</v>
      </c>
      <c r="L8" s="102" t="s">
        <v>333</v>
      </c>
      <c r="M8" s="102" t="s">
        <v>334</v>
      </c>
      <c r="N8" s="102" t="s">
        <v>335</v>
      </c>
      <c r="O8" s="102" t="s">
        <v>336</v>
      </c>
      <c r="P8" s="102" t="s">
        <v>337</v>
      </c>
      <c r="Q8" s="102" t="s">
        <v>338</v>
      </c>
      <c r="R8" s="102" t="s">
        <v>339</v>
      </c>
      <c r="S8" s="102" t="s">
        <v>340</v>
      </c>
      <c r="T8" s="102" t="s">
        <v>341</v>
      </c>
      <c r="U8" s="102" t="s">
        <v>342</v>
      </c>
      <c r="V8" s="102" t="s">
        <v>343</v>
      </c>
      <c r="W8" s="102" t="s">
        <v>344</v>
      </c>
      <c r="X8" s="102" t="s">
        <v>345</v>
      </c>
      <c r="Y8" s="102" t="s">
        <v>346</v>
      </c>
      <c r="Z8" s="102" t="s">
        <v>347</v>
      </c>
      <c r="AA8" s="102" t="s">
        <v>348</v>
      </c>
      <c r="AB8" s="102" t="s">
        <v>349</v>
      </c>
      <c r="AC8" s="102" t="s">
        <v>350</v>
      </c>
      <c r="AD8" s="102" t="s">
        <v>351</v>
      </c>
      <c r="AE8" s="102" t="s">
        <v>352</v>
      </c>
      <c r="AF8" s="102" t="s">
        <v>353</v>
      </c>
      <c r="AG8" s="102" t="s">
        <v>354</v>
      </c>
      <c r="AH8" s="102" t="s">
        <v>355</v>
      </c>
      <c r="AI8" s="102" t="s">
        <v>356</v>
      </c>
      <c r="AJ8" s="102" t="s">
        <v>357</v>
      </c>
      <c r="AK8" s="102" t="s">
        <v>358</v>
      </c>
    </row>
    <row r="9" spans="1:37" x14ac:dyDescent="0.35">
      <c r="A9" s="102" t="s">
        <v>382</v>
      </c>
      <c r="B9" s="102">
        <v>6051.35</v>
      </c>
      <c r="C9" s="102">
        <v>5613.72</v>
      </c>
      <c r="D9" s="102">
        <v>5839.62</v>
      </c>
      <c r="E9" s="102">
        <v>6209.37</v>
      </c>
      <c r="F9" s="102">
        <v>6589.59</v>
      </c>
      <c r="G9" s="102">
        <v>6874.88</v>
      </c>
      <c r="H9" s="102">
        <v>7053.72</v>
      </c>
      <c r="I9" s="102">
        <v>8022.91</v>
      </c>
      <c r="J9" s="102">
        <v>7484.86</v>
      </c>
      <c r="K9" s="102">
        <v>7293.72</v>
      </c>
      <c r="L9" s="102">
        <v>7491.11</v>
      </c>
      <c r="M9" s="102">
        <v>8182.11</v>
      </c>
      <c r="N9" s="102">
        <v>8438.99</v>
      </c>
      <c r="O9" s="102">
        <v>8639.02</v>
      </c>
      <c r="P9" s="102">
        <v>8839.0300000000007</v>
      </c>
      <c r="Q9" s="102">
        <v>8693.4500000000007</v>
      </c>
      <c r="R9" s="102">
        <v>8913.4599999999991</v>
      </c>
      <c r="S9" s="102">
        <v>8983.48</v>
      </c>
      <c r="T9" s="102">
        <v>8949.49</v>
      </c>
      <c r="U9" s="102">
        <v>9048.5</v>
      </c>
      <c r="V9" s="102">
        <v>9180.52</v>
      </c>
      <c r="W9" s="102">
        <v>9218.84</v>
      </c>
      <c r="X9" s="102">
        <v>9468.85</v>
      </c>
      <c r="Y9" s="102">
        <v>9558.8700000000008</v>
      </c>
      <c r="Z9" s="102">
        <v>9528.08</v>
      </c>
      <c r="AA9" s="102">
        <v>9583.09</v>
      </c>
      <c r="AB9" s="102">
        <v>9818.1</v>
      </c>
      <c r="AC9" s="102">
        <v>9902.1200000000008</v>
      </c>
      <c r="AD9" s="102">
        <v>9932.1299999999992</v>
      </c>
      <c r="AE9" s="102">
        <v>10022.14</v>
      </c>
      <c r="AF9" s="102">
        <v>10105.120000000001</v>
      </c>
      <c r="AG9" s="102">
        <v>10225.129999999999</v>
      </c>
      <c r="AH9" s="102">
        <v>10285.15</v>
      </c>
      <c r="AI9" s="102">
        <v>10345.15</v>
      </c>
      <c r="AJ9" s="102">
        <v>10505.16</v>
      </c>
      <c r="AK9" s="102">
        <v>10445.18</v>
      </c>
    </row>
    <row r="10" spans="1:37" x14ac:dyDescent="0.35">
      <c r="A10" s="102" t="s">
        <v>383</v>
      </c>
      <c r="B10" s="102">
        <v>7273.17</v>
      </c>
      <c r="C10" s="102">
        <v>7030.89</v>
      </c>
      <c r="D10" s="102">
        <v>7021.36</v>
      </c>
      <c r="E10" s="102">
        <v>6856.61</v>
      </c>
      <c r="F10" s="102">
        <v>4900.08</v>
      </c>
      <c r="G10" s="102">
        <v>6981.96</v>
      </c>
      <c r="H10" s="102">
        <v>6284.38</v>
      </c>
      <c r="I10" s="102">
        <v>6284.38</v>
      </c>
      <c r="J10" s="102">
        <v>6322.38</v>
      </c>
      <c r="K10" s="102">
        <v>5982.69</v>
      </c>
      <c r="L10" s="102">
        <v>6678.69</v>
      </c>
      <c r="M10" s="102">
        <v>5767.37</v>
      </c>
      <c r="N10" s="102">
        <v>5767.37</v>
      </c>
      <c r="O10" s="102">
        <v>5767.37</v>
      </c>
      <c r="P10" s="102">
        <v>5277.37</v>
      </c>
      <c r="Q10" s="102">
        <v>5277.37</v>
      </c>
      <c r="R10" s="102">
        <v>5327.37</v>
      </c>
      <c r="S10" s="102">
        <v>5327.37</v>
      </c>
      <c r="T10" s="102">
        <v>5327.37</v>
      </c>
      <c r="U10" s="102">
        <v>5327.37</v>
      </c>
      <c r="V10" s="102">
        <v>5247.37</v>
      </c>
      <c r="W10" s="102">
        <v>5247.37</v>
      </c>
      <c r="X10" s="102">
        <v>5247.37</v>
      </c>
      <c r="Y10" s="102">
        <v>5247.37</v>
      </c>
      <c r="Z10" s="102">
        <v>5247.37</v>
      </c>
      <c r="AA10" s="102">
        <v>5247.37</v>
      </c>
      <c r="AB10" s="102">
        <v>5247.37</v>
      </c>
      <c r="AC10" s="102">
        <v>5148.37</v>
      </c>
      <c r="AD10" s="102">
        <v>5148.37</v>
      </c>
      <c r="AE10" s="102">
        <v>5148.37</v>
      </c>
      <c r="AF10" s="102">
        <v>5148.37</v>
      </c>
      <c r="AG10" s="102">
        <v>5148.37</v>
      </c>
      <c r="AH10" s="102">
        <v>5148.37</v>
      </c>
      <c r="AI10" s="102">
        <v>5148.37</v>
      </c>
      <c r="AJ10" s="102">
        <v>5148.37</v>
      </c>
      <c r="AK10" s="102">
        <v>5148.37</v>
      </c>
    </row>
    <row r="11" spans="1:37" x14ac:dyDescent="0.35">
      <c r="A11" s="102" t="s">
        <v>384</v>
      </c>
      <c r="B11" s="102">
        <v>4691.16</v>
      </c>
      <c r="C11" s="102">
        <v>5585.16</v>
      </c>
      <c r="D11" s="102">
        <v>5585.16</v>
      </c>
      <c r="E11" s="102">
        <v>7189.66</v>
      </c>
      <c r="F11" s="102">
        <v>8828.66</v>
      </c>
      <c r="G11" s="102">
        <v>9704.66</v>
      </c>
      <c r="H11" s="102">
        <v>9928.66</v>
      </c>
      <c r="I11" s="102">
        <v>10113.66</v>
      </c>
      <c r="J11" s="102">
        <v>10209.66</v>
      </c>
      <c r="K11" s="102">
        <v>10492.66</v>
      </c>
      <c r="L11" s="102">
        <v>11292.94</v>
      </c>
      <c r="M11" s="102">
        <v>11702.76</v>
      </c>
      <c r="N11" s="102">
        <v>11717.76</v>
      </c>
      <c r="O11" s="102">
        <v>13546.76</v>
      </c>
      <c r="P11" s="102">
        <v>13796.76</v>
      </c>
      <c r="Q11" s="102">
        <v>14576.76</v>
      </c>
      <c r="R11" s="102">
        <v>15126.76</v>
      </c>
      <c r="S11" s="102">
        <v>16416.759999999998</v>
      </c>
      <c r="T11" s="102">
        <v>16696.759999999998</v>
      </c>
      <c r="U11" s="102">
        <v>16836.759999999998</v>
      </c>
      <c r="V11" s="102">
        <v>17416.759999999998</v>
      </c>
      <c r="W11" s="102">
        <v>17756.759999999998</v>
      </c>
      <c r="X11" s="102">
        <v>17753.759999999998</v>
      </c>
      <c r="Y11" s="102">
        <v>19996.759999999998</v>
      </c>
      <c r="Z11" s="102">
        <v>23416.76</v>
      </c>
      <c r="AA11" s="102">
        <v>25076.76</v>
      </c>
      <c r="AB11" s="102">
        <v>25186.76</v>
      </c>
      <c r="AC11" s="102">
        <v>25506.76</v>
      </c>
      <c r="AD11" s="102">
        <v>25826.76</v>
      </c>
      <c r="AE11" s="102">
        <v>26346.76</v>
      </c>
      <c r="AF11" s="102">
        <v>26956.76</v>
      </c>
      <c r="AG11" s="102">
        <v>27356.76</v>
      </c>
      <c r="AH11" s="102">
        <v>27796.76</v>
      </c>
      <c r="AI11" s="102">
        <v>28236.76</v>
      </c>
      <c r="AJ11" s="102">
        <v>28626.76</v>
      </c>
      <c r="AK11" s="102">
        <v>28966.76</v>
      </c>
    </row>
    <row r="12" spans="1:37" x14ac:dyDescent="0.35">
      <c r="A12" s="102" t="s">
        <v>79</v>
      </c>
      <c r="B12" s="102">
        <v>16022.02</v>
      </c>
      <c r="C12" s="102">
        <v>15938.02</v>
      </c>
      <c r="D12" s="102">
        <v>16002.02</v>
      </c>
      <c r="E12" s="102">
        <v>15740.02</v>
      </c>
      <c r="F12" s="102">
        <v>15793.02</v>
      </c>
      <c r="G12" s="102">
        <v>13916.02</v>
      </c>
      <c r="H12" s="102">
        <v>13601.02</v>
      </c>
      <c r="I12" s="102">
        <v>12680.02</v>
      </c>
      <c r="J12" s="102">
        <v>12177.02</v>
      </c>
      <c r="K12" s="102">
        <v>9938.02</v>
      </c>
      <c r="L12" s="102">
        <v>9943.82</v>
      </c>
      <c r="M12" s="102">
        <v>9943.82</v>
      </c>
      <c r="N12" s="102">
        <v>9943.82</v>
      </c>
      <c r="O12" s="102">
        <v>9943.82</v>
      </c>
      <c r="P12" s="102">
        <v>9788.82</v>
      </c>
      <c r="Q12" s="102">
        <v>8786.18</v>
      </c>
      <c r="R12" s="102">
        <v>8636.18</v>
      </c>
      <c r="S12" s="102">
        <v>8486.18</v>
      </c>
      <c r="T12" s="102">
        <v>8486.18</v>
      </c>
      <c r="U12" s="102">
        <v>8486.18</v>
      </c>
      <c r="V12" s="102">
        <v>8486.18</v>
      </c>
      <c r="W12" s="102">
        <v>8273.18</v>
      </c>
      <c r="X12" s="102">
        <v>7463.18</v>
      </c>
      <c r="Y12" s="102">
        <v>5210.8</v>
      </c>
      <c r="Z12" s="102">
        <v>3730.8</v>
      </c>
      <c r="AA12" s="102">
        <v>2433</v>
      </c>
      <c r="AB12" s="102">
        <v>2433</v>
      </c>
      <c r="AC12" s="102">
        <v>2433</v>
      </c>
      <c r="AD12" s="102">
        <v>2433</v>
      </c>
      <c r="AE12" s="102">
        <v>2433</v>
      </c>
      <c r="AF12" s="102">
        <v>2277</v>
      </c>
      <c r="AG12" s="102">
        <v>2277</v>
      </c>
      <c r="AH12" s="102">
        <v>1972</v>
      </c>
      <c r="AI12" s="102">
        <v>1972</v>
      </c>
      <c r="AJ12" s="102">
        <v>1817</v>
      </c>
      <c r="AK12" s="102">
        <v>1817</v>
      </c>
    </row>
    <row r="13" spans="1:37" x14ac:dyDescent="0.35">
      <c r="A13" s="102" t="s">
        <v>78</v>
      </c>
      <c r="B13" s="102">
        <v>12805</v>
      </c>
      <c r="C13" s="102">
        <v>13345</v>
      </c>
      <c r="D13" s="102">
        <v>13345</v>
      </c>
      <c r="E13" s="102">
        <v>13345</v>
      </c>
      <c r="F13" s="102">
        <v>13345</v>
      </c>
      <c r="G13" s="102">
        <v>13345</v>
      </c>
      <c r="H13" s="102">
        <v>13345</v>
      </c>
      <c r="I13" s="102">
        <v>13345</v>
      </c>
      <c r="J13" s="102">
        <v>14345</v>
      </c>
      <c r="K13" s="102">
        <v>14273</v>
      </c>
      <c r="L13" s="102">
        <v>14273</v>
      </c>
      <c r="M13" s="102">
        <v>14273</v>
      </c>
      <c r="N13" s="102">
        <v>13338</v>
      </c>
      <c r="O13" s="102">
        <v>13338</v>
      </c>
      <c r="P13" s="102">
        <v>13338</v>
      </c>
      <c r="Q13" s="102">
        <v>10353</v>
      </c>
      <c r="R13" s="102">
        <v>10353</v>
      </c>
      <c r="S13" s="102">
        <v>9418</v>
      </c>
      <c r="T13" s="102">
        <v>7658</v>
      </c>
      <c r="U13" s="102">
        <v>7403</v>
      </c>
      <c r="V13" s="102">
        <v>7516</v>
      </c>
      <c r="W13" s="102">
        <v>7516</v>
      </c>
      <c r="X13" s="102">
        <v>7519</v>
      </c>
      <c r="Y13" s="102">
        <v>9294</v>
      </c>
      <c r="Z13" s="102">
        <v>7650</v>
      </c>
      <c r="AA13" s="102">
        <v>9425</v>
      </c>
      <c r="AB13" s="102">
        <v>9425</v>
      </c>
      <c r="AC13" s="102">
        <v>10265</v>
      </c>
      <c r="AD13" s="102">
        <v>10265</v>
      </c>
      <c r="AE13" s="102">
        <v>11105</v>
      </c>
      <c r="AF13" s="102">
        <v>11105</v>
      </c>
      <c r="AG13" s="102">
        <v>11105</v>
      </c>
      <c r="AH13" s="102">
        <v>11105</v>
      </c>
      <c r="AI13" s="102">
        <v>11105</v>
      </c>
      <c r="AJ13" s="102">
        <v>11105</v>
      </c>
      <c r="AK13" s="102">
        <v>11105</v>
      </c>
    </row>
    <row r="14" spans="1:37" x14ac:dyDescent="0.35">
      <c r="A14" s="102" t="s">
        <v>360</v>
      </c>
      <c r="B14" s="102">
        <v>1789.09</v>
      </c>
      <c r="C14" s="102">
        <v>1801.69</v>
      </c>
      <c r="D14" s="102">
        <v>1801.69</v>
      </c>
      <c r="E14" s="102">
        <v>1725.69</v>
      </c>
      <c r="F14" s="102">
        <v>1794.79</v>
      </c>
      <c r="G14" s="102">
        <v>1859.79</v>
      </c>
      <c r="H14" s="102">
        <v>1889.29</v>
      </c>
      <c r="I14" s="102">
        <v>1944.39</v>
      </c>
      <c r="J14" s="102">
        <v>1975.57</v>
      </c>
      <c r="K14" s="102">
        <v>2430.66</v>
      </c>
      <c r="L14" s="102">
        <v>2408.36</v>
      </c>
      <c r="M14" s="102">
        <v>2941.19</v>
      </c>
      <c r="N14" s="102">
        <v>3241.46</v>
      </c>
      <c r="O14" s="102">
        <v>3318.58</v>
      </c>
      <c r="P14" s="102">
        <v>3390.57</v>
      </c>
      <c r="Q14" s="102">
        <v>3392.81</v>
      </c>
      <c r="R14" s="102">
        <v>3434.29</v>
      </c>
      <c r="S14" s="102">
        <v>3466.05</v>
      </c>
      <c r="T14" s="102">
        <v>3550.9</v>
      </c>
      <c r="U14" s="102">
        <v>3554.84</v>
      </c>
      <c r="V14" s="102">
        <v>3597.87</v>
      </c>
      <c r="W14" s="102">
        <v>3629.97</v>
      </c>
      <c r="X14" s="102">
        <v>3672.14</v>
      </c>
      <c r="Y14" s="102">
        <v>3724.4</v>
      </c>
      <c r="Z14" s="102">
        <v>3766.71</v>
      </c>
      <c r="AA14" s="102">
        <v>3800.08</v>
      </c>
      <c r="AB14" s="102">
        <v>3842.49</v>
      </c>
      <c r="AC14" s="102">
        <v>3844.94</v>
      </c>
      <c r="AD14" s="102">
        <v>3937.42</v>
      </c>
      <c r="AE14" s="102">
        <v>3979.95</v>
      </c>
      <c r="AF14" s="102">
        <v>4022.49</v>
      </c>
      <c r="AG14" s="102">
        <v>4025.08</v>
      </c>
      <c r="AH14" s="102">
        <v>4077.71</v>
      </c>
      <c r="AI14" s="102">
        <v>4080.39</v>
      </c>
      <c r="AJ14" s="102">
        <v>4083.13</v>
      </c>
      <c r="AK14" s="102">
        <v>4085.91</v>
      </c>
    </row>
    <row r="15" spans="1:37" x14ac:dyDescent="0.35">
      <c r="A15" s="102" t="s">
        <v>361</v>
      </c>
      <c r="B15" s="102">
        <v>16.75</v>
      </c>
      <c r="C15" s="102">
        <v>20.48</v>
      </c>
      <c r="D15" s="102">
        <v>25.77</v>
      </c>
      <c r="E15" s="102">
        <v>32.72</v>
      </c>
      <c r="F15" s="102">
        <v>94.57</v>
      </c>
      <c r="G15" s="102">
        <v>281.13</v>
      </c>
      <c r="H15" s="102">
        <v>419.4</v>
      </c>
      <c r="I15" s="102">
        <v>647.48</v>
      </c>
      <c r="J15" s="102">
        <v>1027.6300000000001</v>
      </c>
      <c r="K15" s="102">
        <v>1523.48</v>
      </c>
      <c r="L15" s="102">
        <v>2135.48</v>
      </c>
      <c r="M15" s="102">
        <v>2989.34</v>
      </c>
      <c r="N15" s="102">
        <v>3473.78</v>
      </c>
      <c r="O15" s="102">
        <v>3959.98</v>
      </c>
      <c r="P15" s="102">
        <v>4180.57</v>
      </c>
      <c r="Q15" s="102">
        <v>4356.3999999999996</v>
      </c>
      <c r="R15" s="102">
        <v>4483.95</v>
      </c>
      <c r="S15" s="102">
        <v>4610.45</v>
      </c>
      <c r="T15" s="102">
        <v>4732.43</v>
      </c>
      <c r="U15" s="102">
        <v>4852.75</v>
      </c>
      <c r="V15" s="102">
        <v>5056.8</v>
      </c>
      <c r="W15" s="102">
        <v>5182.8100000000004</v>
      </c>
      <c r="X15" s="102">
        <v>5226.99</v>
      </c>
      <c r="Y15" s="102">
        <v>5263.6</v>
      </c>
      <c r="Z15" s="102">
        <v>5300.52</v>
      </c>
      <c r="AA15" s="102">
        <v>5392.42</v>
      </c>
      <c r="AB15" s="102">
        <v>5437.88</v>
      </c>
      <c r="AC15" s="102">
        <v>5503.23</v>
      </c>
      <c r="AD15" s="102">
        <v>5563.24</v>
      </c>
      <c r="AE15" s="102">
        <v>5622.24</v>
      </c>
      <c r="AF15" s="102">
        <v>5735.55</v>
      </c>
      <c r="AG15" s="102">
        <v>5800.89</v>
      </c>
      <c r="AH15" s="102">
        <v>5885.02</v>
      </c>
      <c r="AI15" s="102">
        <v>5962.38</v>
      </c>
      <c r="AJ15" s="102">
        <v>6039.55</v>
      </c>
      <c r="AK15" s="102">
        <v>6119.76</v>
      </c>
    </row>
    <row r="16" spans="1:37" x14ac:dyDescent="0.35">
      <c r="A16" s="102" t="s">
        <v>154</v>
      </c>
      <c r="B16" s="102">
        <v>557.37</v>
      </c>
      <c r="C16" s="102">
        <v>1443.04</v>
      </c>
      <c r="D16" s="102">
        <v>1823.24</v>
      </c>
      <c r="E16" s="102">
        <v>2321.14</v>
      </c>
      <c r="F16" s="102">
        <v>3240.14</v>
      </c>
      <c r="G16" s="102">
        <v>3800.14</v>
      </c>
      <c r="H16" s="102">
        <v>5171.34</v>
      </c>
      <c r="I16" s="102">
        <v>6037.64</v>
      </c>
      <c r="J16" s="102">
        <v>7683.61</v>
      </c>
      <c r="K16" s="102">
        <v>9621.89</v>
      </c>
      <c r="L16" s="102">
        <v>11072.19</v>
      </c>
      <c r="M16" s="102">
        <v>12790.17</v>
      </c>
      <c r="N16" s="102">
        <v>13580.18</v>
      </c>
      <c r="O16" s="102">
        <v>14897.64</v>
      </c>
      <c r="P16" s="102">
        <v>15738.13</v>
      </c>
      <c r="Q16" s="102">
        <v>16514.41</v>
      </c>
      <c r="R16" s="102">
        <v>17039.28</v>
      </c>
      <c r="S16" s="102">
        <v>17673.75</v>
      </c>
      <c r="T16" s="102">
        <v>18216.66</v>
      </c>
      <c r="U16" s="102">
        <v>18937.97</v>
      </c>
      <c r="V16" s="102">
        <v>19791.95</v>
      </c>
      <c r="W16" s="102">
        <v>20577.580000000002</v>
      </c>
      <c r="X16" s="102">
        <v>21305.72</v>
      </c>
      <c r="Y16" s="102">
        <v>22006.34</v>
      </c>
      <c r="Z16" s="102">
        <v>22739.21</v>
      </c>
      <c r="AA16" s="102">
        <v>23179.27</v>
      </c>
      <c r="AB16" s="102">
        <v>23265.57</v>
      </c>
      <c r="AC16" s="102">
        <v>23323.96</v>
      </c>
      <c r="AD16" s="102">
        <v>23414.52</v>
      </c>
      <c r="AE16" s="102">
        <v>23577.599999999999</v>
      </c>
      <c r="AF16" s="102">
        <v>23767.74</v>
      </c>
      <c r="AG16" s="102">
        <v>23835.360000000001</v>
      </c>
      <c r="AH16" s="102">
        <v>23905.71</v>
      </c>
      <c r="AI16" s="102">
        <v>24078.9</v>
      </c>
      <c r="AJ16" s="102">
        <v>24155.11</v>
      </c>
      <c r="AK16" s="102">
        <v>24259.42</v>
      </c>
    </row>
    <row r="17" spans="1:37" x14ac:dyDescent="0.35">
      <c r="A17" s="102" t="s">
        <v>359</v>
      </c>
      <c r="B17" s="102">
        <v>72859.19</v>
      </c>
      <c r="C17" s="102">
        <v>72749.19</v>
      </c>
      <c r="D17" s="102">
        <v>73550.19</v>
      </c>
      <c r="E17" s="102">
        <v>74453.19</v>
      </c>
      <c r="F17" s="102">
        <v>74735.19</v>
      </c>
      <c r="G17" s="102">
        <v>75130.19</v>
      </c>
      <c r="H17" s="102">
        <v>75446.039999999994</v>
      </c>
      <c r="I17" s="102">
        <v>76501.34</v>
      </c>
      <c r="J17" s="102">
        <v>75972.639999999999</v>
      </c>
      <c r="K17" s="102">
        <v>78487.64</v>
      </c>
      <c r="L17" s="102">
        <v>79312.89</v>
      </c>
      <c r="M17" s="102">
        <v>80151.259999999995</v>
      </c>
      <c r="N17" s="102">
        <v>80434.86</v>
      </c>
      <c r="O17" s="102">
        <v>80919.81</v>
      </c>
      <c r="P17" s="102">
        <v>81851.19</v>
      </c>
      <c r="Q17" s="102">
        <v>82352</v>
      </c>
      <c r="R17" s="102">
        <v>83044.639999999999</v>
      </c>
      <c r="S17" s="102">
        <v>83114.210000000006</v>
      </c>
      <c r="T17" s="102">
        <v>83215.240000000005</v>
      </c>
      <c r="U17" s="102">
        <v>83277.789999999994</v>
      </c>
      <c r="V17" s="102">
        <v>84505.51</v>
      </c>
      <c r="W17" s="102">
        <v>84568.45</v>
      </c>
      <c r="X17" s="102">
        <v>85753.51</v>
      </c>
      <c r="Y17" s="102">
        <v>86116.62</v>
      </c>
      <c r="Z17" s="102">
        <v>87118.64</v>
      </c>
      <c r="AA17" s="102">
        <v>87481.8</v>
      </c>
      <c r="AB17" s="102">
        <v>88184.76</v>
      </c>
      <c r="AC17" s="102">
        <v>88272.59</v>
      </c>
      <c r="AD17" s="102">
        <v>88395.23</v>
      </c>
      <c r="AE17" s="102">
        <v>88457.73</v>
      </c>
      <c r="AF17" s="102">
        <v>88560.03</v>
      </c>
      <c r="AG17" s="102">
        <v>88622.12</v>
      </c>
      <c r="AH17" s="102">
        <v>88744</v>
      </c>
      <c r="AI17" s="102">
        <v>88805.74</v>
      </c>
      <c r="AJ17" s="102">
        <v>88907.38</v>
      </c>
      <c r="AK17" s="102">
        <v>88918.93</v>
      </c>
    </row>
    <row r="19" spans="1:37" ht="18.5" x14ac:dyDescent="0.45">
      <c r="A19" s="103" t="s">
        <v>366</v>
      </c>
    </row>
    <row r="20" spans="1:37" x14ac:dyDescent="0.35">
      <c r="A20" s="102" t="s">
        <v>322</v>
      </c>
      <c r="B20" s="102" t="s">
        <v>323</v>
      </c>
      <c r="C20" s="102" t="s">
        <v>324</v>
      </c>
      <c r="D20" s="102" t="s">
        <v>325</v>
      </c>
      <c r="E20" s="102" t="s">
        <v>326</v>
      </c>
      <c r="F20" s="102" t="s">
        <v>327</v>
      </c>
      <c r="G20" s="102" t="s">
        <v>328</v>
      </c>
      <c r="H20" s="102" t="s">
        <v>329</v>
      </c>
      <c r="I20" s="102" t="s">
        <v>330</v>
      </c>
      <c r="J20" s="102" t="s">
        <v>331</v>
      </c>
      <c r="K20" s="102" t="s">
        <v>332</v>
      </c>
      <c r="L20" s="102" t="s">
        <v>333</v>
      </c>
      <c r="M20" s="102" t="s">
        <v>334</v>
      </c>
      <c r="N20" s="102" t="s">
        <v>335</v>
      </c>
      <c r="O20" s="102" t="s">
        <v>336</v>
      </c>
      <c r="P20" s="102" t="s">
        <v>337</v>
      </c>
      <c r="Q20" s="102" t="s">
        <v>338</v>
      </c>
      <c r="R20" s="102" t="s">
        <v>339</v>
      </c>
      <c r="S20" s="102" t="s">
        <v>340</v>
      </c>
      <c r="T20" s="102" t="s">
        <v>341</v>
      </c>
      <c r="U20" s="102" t="s">
        <v>342</v>
      </c>
      <c r="V20" s="102" t="s">
        <v>343</v>
      </c>
      <c r="W20" s="102" t="s">
        <v>344</v>
      </c>
      <c r="X20" s="102" t="s">
        <v>345</v>
      </c>
      <c r="Y20" s="102" t="s">
        <v>346</v>
      </c>
      <c r="Z20" s="102" t="s">
        <v>347</v>
      </c>
      <c r="AA20" s="102" t="s">
        <v>348</v>
      </c>
      <c r="AB20" s="102" t="s">
        <v>349</v>
      </c>
      <c r="AC20" s="102" t="s">
        <v>350</v>
      </c>
      <c r="AD20" s="102" t="s">
        <v>351</v>
      </c>
      <c r="AE20" s="102" t="s">
        <v>352</v>
      </c>
      <c r="AF20" s="102" t="s">
        <v>353</v>
      </c>
      <c r="AG20" s="102" t="s">
        <v>354</v>
      </c>
      <c r="AH20" s="102" t="s">
        <v>355</v>
      </c>
      <c r="AI20" s="102" t="s">
        <v>356</v>
      </c>
      <c r="AJ20" s="102" t="s">
        <v>357</v>
      </c>
      <c r="AK20" s="102" t="s">
        <v>358</v>
      </c>
    </row>
    <row r="21" spans="1:37" x14ac:dyDescent="0.35">
      <c r="A21" s="102" t="s">
        <v>382</v>
      </c>
      <c r="B21" s="102">
        <v>371.97</v>
      </c>
      <c r="C21" s="102">
        <v>371.97</v>
      </c>
      <c r="D21" s="102">
        <v>371.97</v>
      </c>
      <c r="E21" s="102">
        <v>371.97</v>
      </c>
      <c r="F21" s="102">
        <v>335.29</v>
      </c>
      <c r="G21" s="102">
        <v>335.29</v>
      </c>
      <c r="H21" s="102">
        <v>335.29</v>
      </c>
      <c r="I21" s="102">
        <v>335.29</v>
      </c>
      <c r="J21" s="102">
        <v>335.29</v>
      </c>
      <c r="K21" s="102">
        <v>349.99</v>
      </c>
      <c r="L21" s="102">
        <v>349.99</v>
      </c>
      <c r="M21" s="102">
        <v>349.99</v>
      </c>
      <c r="N21" s="102">
        <v>455.84</v>
      </c>
      <c r="O21" s="102">
        <v>455.84</v>
      </c>
      <c r="P21" s="102">
        <v>455.84</v>
      </c>
      <c r="Q21" s="102">
        <v>455.84</v>
      </c>
      <c r="R21" s="102">
        <v>455.84</v>
      </c>
      <c r="S21" s="102">
        <v>455.84</v>
      </c>
      <c r="T21" s="102">
        <v>455.84</v>
      </c>
      <c r="U21" s="102">
        <v>455.84</v>
      </c>
      <c r="V21" s="102">
        <v>575.84</v>
      </c>
      <c r="W21" s="102">
        <v>575.84</v>
      </c>
      <c r="X21" s="102">
        <v>575.84</v>
      </c>
      <c r="Y21" s="102">
        <v>515.84</v>
      </c>
      <c r="Z21" s="102">
        <v>515.84</v>
      </c>
      <c r="AA21" s="102">
        <v>515.84</v>
      </c>
      <c r="AB21" s="102">
        <v>515.84</v>
      </c>
      <c r="AC21" s="102">
        <v>515.84</v>
      </c>
      <c r="AD21" s="102">
        <v>515.84</v>
      </c>
      <c r="AE21" s="102">
        <v>515.84</v>
      </c>
      <c r="AF21" s="102">
        <v>515.84</v>
      </c>
      <c r="AG21" s="102">
        <v>515.84</v>
      </c>
      <c r="AH21" s="102">
        <v>515.84</v>
      </c>
      <c r="AI21" s="102">
        <v>515.84</v>
      </c>
      <c r="AJ21" s="102">
        <v>515.84</v>
      </c>
      <c r="AK21" s="102">
        <v>515.84</v>
      </c>
    </row>
    <row r="22" spans="1:37" x14ac:dyDescent="0.35">
      <c r="A22" s="102" t="s">
        <v>383</v>
      </c>
      <c r="B22" s="102">
        <v>490</v>
      </c>
      <c r="C22" s="102">
        <v>490</v>
      </c>
      <c r="D22" s="102">
        <v>490</v>
      </c>
      <c r="E22" s="102">
        <v>490</v>
      </c>
      <c r="F22" s="102">
        <v>490</v>
      </c>
      <c r="G22" s="102">
        <v>490</v>
      </c>
      <c r="H22" s="102">
        <v>490</v>
      </c>
      <c r="I22" s="102">
        <v>490</v>
      </c>
      <c r="J22" s="102">
        <v>490</v>
      </c>
      <c r="K22" s="102">
        <v>490</v>
      </c>
      <c r="L22" s="102">
        <v>490</v>
      </c>
      <c r="M22" s="102">
        <v>490</v>
      </c>
      <c r="N22" s="102">
        <v>490</v>
      </c>
      <c r="O22" s="102">
        <v>490</v>
      </c>
      <c r="P22" s="102">
        <v>0</v>
      </c>
      <c r="Q22" s="102">
        <v>0</v>
      </c>
      <c r="R22" s="102">
        <v>0</v>
      </c>
      <c r="S22" s="102">
        <v>0</v>
      </c>
      <c r="T22" s="102">
        <v>0</v>
      </c>
      <c r="U22" s="102">
        <v>0</v>
      </c>
      <c r="V22" s="102">
        <v>0</v>
      </c>
      <c r="W22" s="102">
        <v>0</v>
      </c>
      <c r="X22" s="102">
        <v>0</v>
      </c>
      <c r="Y22" s="102">
        <v>0</v>
      </c>
      <c r="Z22" s="102">
        <v>0</v>
      </c>
      <c r="AA22" s="102">
        <v>0</v>
      </c>
      <c r="AB22" s="102">
        <v>0</v>
      </c>
      <c r="AC22" s="102">
        <v>0</v>
      </c>
      <c r="AD22" s="102">
        <v>0</v>
      </c>
      <c r="AE22" s="102">
        <v>0</v>
      </c>
      <c r="AF22" s="102">
        <v>0</v>
      </c>
      <c r="AG22" s="102">
        <v>0</v>
      </c>
      <c r="AH22" s="102">
        <v>0</v>
      </c>
      <c r="AI22" s="102">
        <v>0</v>
      </c>
      <c r="AJ22" s="102">
        <v>0</v>
      </c>
      <c r="AK22" s="102">
        <v>0</v>
      </c>
    </row>
    <row r="23" spans="1:37" x14ac:dyDescent="0.35">
      <c r="A23" s="102" t="s">
        <v>384</v>
      </c>
      <c r="B23" s="102">
        <v>0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0</v>
      </c>
      <c r="I23" s="102">
        <v>0</v>
      </c>
      <c r="J23" s="102">
        <v>0</v>
      </c>
      <c r="K23" s="102">
        <v>0</v>
      </c>
      <c r="L23" s="102">
        <v>0</v>
      </c>
      <c r="M23" s="102">
        <v>0</v>
      </c>
      <c r="N23" s="102">
        <v>0</v>
      </c>
      <c r="O23" s="102">
        <v>0</v>
      </c>
      <c r="P23" s="102">
        <v>0</v>
      </c>
      <c r="Q23" s="102">
        <v>0</v>
      </c>
      <c r="R23" s="102">
        <v>0</v>
      </c>
      <c r="S23" s="102">
        <v>0</v>
      </c>
      <c r="T23" s="102">
        <v>0</v>
      </c>
      <c r="U23" s="102">
        <v>0</v>
      </c>
      <c r="V23" s="102">
        <v>0</v>
      </c>
      <c r="W23" s="102">
        <v>0</v>
      </c>
      <c r="X23" s="102">
        <v>0</v>
      </c>
      <c r="Y23" s="102">
        <v>0</v>
      </c>
      <c r="Z23" s="102">
        <v>0</v>
      </c>
      <c r="AA23" s="102">
        <v>0</v>
      </c>
      <c r="AB23" s="102">
        <v>0</v>
      </c>
      <c r="AC23" s="102">
        <v>0</v>
      </c>
      <c r="AD23" s="102">
        <v>0</v>
      </c>
      <c r="AE23" s="102">
        <v>0</v>
      </c>
      <c r="AF23" s="102">
        <v>0</v>
      </c>
      <c r="AG23" s="102">
        <v>0</v>
      </c>
      <c r="AH23" s="102">
        <v>0</v>
      </c>
      <c r="AI23" s="102">
        <v>0</v>
      </c>
      <c r="AJ23" s="102">
        <v>0</v>
      </c>
      <c r="AK23" s="102">
        <v>0</v>
      </c>
    </row>
    <row r="24" spans="1:37" x14ac:dyDescent="0.35">
      <c r="A24" s="102" t="s">
        <v>79</v>
      </c>
      <c r="B24" s="102">
        <v>0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0</v>
      </c>
      <c r="I24" s="102">
        <v>0</v>
      </c>
      <c r="J24" s="102">
        <v>0</v>
      </c>
      <c r="K24" s="102">
        <v>0</v>
      </c>
      <c r="L24" s="102">
        <v>0</v>
      </c>
      <c r="M24" s="102">
        <v>0</v>
      </c>
      <c r="N24" s="102">
        <v>0</v>
      </c>
      <c r="O24" s="102">
        <v>0</v>
      </c>
      <c r="P24" s="102">
        <v>0</v>
      </c>
      <c r="Q24" s="102">
        <v>0</v>
      </c>
      <c r="R24" s="102">
        <v>0</v>
      </c>
      <c r="S24" s="102">
        <v>0</v>
      </c>
      <c r="T24" s="102">
        <v>0</v>
      </c>
      <c r="U24" s="102">
        <v>0</v>
      </c>
      <c r="V24" s="102">
        <v>0</v>
      </c>
      <c r="W24" s="102">
        <v>0</v>
      </c>
      <c r="X24" s="102">
        <v>0</v>
      </c>
      <c r="Y24" s="102">
        <v>0</v>
      </c>
      <c r="Z24" s="102">
        <v>0</v>
      </c>
      <c r="AA24" s="102">
        <v>0</v>
      </c>
      <c r="AB24" s="102">
        <v>0</v>
      </c>
      <c r="AC24" s="102">
        <v>0</v>
      </c>
      <c r="AD24" s="102">
        <v>0</v>
      </c>
      <c r="AE24" s="102">
        <v>0</v>
      </c>
      <c r="AF24" s="102">
        <v>0</v>
      </c>
      <c r="AG24" s="102">
        <v>0</v>
      </c>
      <c r="AH24" s="102">
        <v>0</v>
      </c>
      <c r="AI24" s="102">
        <v>0</v>
      </c>
      <c r="AJ24" s="102">
        <v>0</v>
      </c>
      <c r="AK24" s="102">
        <v>0</v>
      </c>
    </row>
    <row r="25" spans="1:37" x14ac:dyDescent="0.35">
      <c r="A25" s="102" t="s">
        <v>78</v>
      </c>
      <c r="B25" s="102">
        <v>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0</v>
      </c>
      <c r="I25" s="102">
        <v>0</v>
      </c>
      <c r="J25" s="102">
        <v>0</v>
      </c>
      <c r="K25" s="102">
        <v>0</v>
      </c>
      <c r="L25" s="102">
        <v>0</v>
      </c>
      <c r="M25" s="102">
        <v>0</v>
      </c>
      <c r="N25" s="102">
        <v>0</v>
      </c>
      <c r="O25" s="102">
        <v>0</v>
      </c>
      <c r="P25" s="102">
        <v>0</v>
      </c>
      <c r="Q25" s="102">
        <v>0</v>
      </c>
      <c r="R25" s="102">
        <v>0</v>
      </c>
      <c r="S25" s="102">
        <v>0</v>
      </c>
      <c r="T25" s="102">
        <v>0</v>
      </c>
      <c r="U25" s="102">
        <v>0</v>
      </c>
      <c r="V25" s="102">
        <v>0</v>
      </c>
      <c r="W25" s="102">
        <v>0</v>
      </c>
      <c r="X25" s="102">
        <v>0</v>
      </c>
      <c r="Y25" s="102">
        <v>0</v>
      </c>
      <c r="Z25" s="102">
        <v>0</v>
      </c>
      <c r="AA25" s="102">
        <v>0</v>
      </c>
      <c r="AB25" s="102">
        <v>0</v>
      </c>
      <c r="AC25" s="102">
        <v>0</v>
      </c>
      <c r="AD25" s="102">
        <v>0</v>
      </c>
      <c r="AE25" s="102">
        <v>0</v>
      </c>
      <c r="AF25" s="102">
        <v>0</v>
      </c>
      <c r="AG25" s="102">
        <v>0</v>
      </c>
      <c r="AH25" s="102">
        <v>0</v>
      </c>
      <c r="AI25" s="102">
        <v>0</v>
      </c>
      <c r="AJ25" s="102">
        <v>0</v>
      </c>
      <c r="AK25" s="102">
        <v>0</v>
      </c>
    </row>
    <row r="26" spans="1:37" x14ac:dyDescent="0.35">
      <c r="A26" s="102" t="s">
        <v>360</v>
      </c>
      <c r="B26" s="102">
        <v>0</v>
      </c>
      <c r="C26" s="102">
        <v>0</v>
      </c>
      <c r="D26" s="102">
        <v>0</v>
      </c>
      <c r="E26" s="102">
        <v>0</v>
      </c>
      <c r="F26" s="102">
        <v>0</v>
      </c>
      <c r="G26" s="102">
        <v>0</v>
      </c>
      <c r="H26" s="102">
        <v>0</v>
      </c>
      <c r="I26" s="102">
        <v>0</v>
      </c>
      <c r="J26" s="102">
        <v>0</v>
      </c>
      <c r="K26" s="102">
        <v>0</v>
      </c>
      <c r="L26" s="102">
        <v>0</v>
      </c>
      <c r="M26" s="102">
        <v>0</v>
      </c>
      <c r="N26" s="102">
        <v>0</v>
      </c>
      <c r="O26" s="102">
        <v>0</v>
      </c>
      <c r="P26" s="102">
        <v>0</v>
      </c>
      <c r="Q26" s="102">
        <v>0</v>
      </c>
      <c r="R26" s="102">
        <v>0</v>
      </c>
      <c r="S26" s="102">
        <v>0</v>
      </c>
      <c r="T26" s="102">
        <v>0</v>
      </c>
      <c r="U26" s="102">
        <v>0</v>
      </c>
      <c r="V26" s="102">
        <v>0</v>
      </c>
      <c r="W26" s="102">
        <v>0</v>
      </c>
      <c r="X26" s="102">
        <v>0</v>
      </c>
      <c r="Y26" s="102">
        <v>0</v>
      </c>
      <c r="Z26" s="102">
        <v>0</v>
      </c>
      <c r="AA26" s="102">
        <v>0</v>
      </c>
      <c r="AB26" s="102">
        <v>0</v>
      </c>
      <c r="AC26" s="102">
        <v>0</v>
      </c>
      <c r="AD26" s="102">
        <v>0</v>
      </c>
      <c r="AE26" s="102">
        <v>0</v>
      </c>
      <c r="AF26" s="102">
        <v>0</v>
      </c>
      <c r="AG26" s="102">
        <v>0</v>
      </c>
      <c r="AH26" s="102">
        <v>0</v>
      </c>
      <c r="AI26" s="102">
        <v>0</v>
      </c>
      <c r="AJ26" s="102">
        <v>0</v>
      </c>
      <c r="AK26" s="102">
        <v>0</v>
      </c>
    </row>
    <row r="27" spans="1:37" x14ac:dyDescent="0.35">
      <c r="A27" s="102" t="s">
        <v>361</v>
      </c>
      <c r="B27" s="102">
        <v>0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0.02</v>
      </c>
      <c r="K27" s="102">
        <v>0.02</v>
      </c>
      <c r="L27" s="102">
        <v>0.02</v>
      </c>
      <c r="M27" s="102">
        <v>0.02</v>
      </c>
      <c r="N27" s="102">
        <v>0.05</v>
      </c>
      <c r="O27" s="102">
        <v>0.06</v>
      </c>
      <c r="P27" s="102">
        <v>0.08</v>
      </c>
      <c r="Q27" s="102">
        <v>0.11</v>
      </c>
      <c r="R27" s="102">
        <v>0.16</v>
      </c>
      <c r="S27" s="102">
        <v>0.25</v>
      </c>
      <c r="T27" s="102">
        <v>0.36</v>
      </c>
      <c r="U27" s="102">
        <v>0.49</v>
      </c>
      <c r="V27" s="102">
        <v>0.63</v>
      </c>
      <c r="W27" s="102">
        <v>0.8</v>
      </c>
      <c r="X27" s="102">
        <v>0.99</v>
      </c>
      <c r="Y27" s="102">
        <v>1.22</v>
      </c>
      <c r="Z27" s="102">
        <v>1.48</v>
      </c>
      <c r="AA27" s="102">
        <v>1.79</v>
      </c>
      <c r="AB27" s="102">
        <v>2.13</v>
      </c>
      <c r="AC27" s="102">
        <v>2.5099999999999998</v>
      </c>
      <c r="AD27" s="102">
        <v>2.93</v>
      </c>
      <c r="AE27" s="102">
        <v>3.39</v>
      </c>
      <c r="AF27" s="102">
        <v>3.87</v>
      </c>
      <c r="AG27" s="102">
        <v>4.3899999999999997</v>
      </c>
      <c r="AH27" s="102">
        <v>4.9400000000000004</v>
      </c>
      <c r="AI27" s="102">
        <v>5.54</v>
      </c>
      <c r="AJ27" s="102">
        <v>6.18</v>
      </c>
      <c r="AK27" s="102">
        <v>6.86</v>
      </c>
    </row>
    <row r="28" spans="1:37" x14ac:dyDescent="0.35">
      <c r="A28" s="102" t="s">
        <v>154</v>
      </c>
      <c r="B28" s="102">
        <v>0</v>
      </c>
      <c r="C28" s="102">
        <v>0</v>
      </c>
      <c r="D28" s="102">
        <v>0</v>
      </c>
      <c r="E28" s="102">
        <v>0</v>
      </c>
      <c r="F28" s="102">
        <v>54</v>
      </c>
      <c r="G28" s="102">
        <v>54</v>
      </c>
      <c r="H28" s="102">
        <v>54.3</v>
      </c>
      <c r="I28" s="102">
        <v>54.3</v>
      </c>
      <c r="J28" s="102">
        <v>54.3</v>
      </c>
      <c r="K28" s="102">
        <v>54.3</v>
      </c>
      <c r="L28" s="102">
        <v>54.3</v>
      </c>
      <c r="M28" s="102">
        <v>54.71</v>
      </c>
      <c r="N28" s="102">
        <v>54.81</v>
      </c>
      <c r="O28" s="102">
        <v>55.01</v>
      </c>
      <c r="P28" s="102">
        <v>55.26</v>
      </c>
      <c r="Q28" s="102">
        <v>55.59</v>
      </c>
      <c r="R28" s="102">
        <v>55.98</v>
      </c>
      <c r="S28" s="102">
        <v>56.34</v>
      </c>
      <c r="T28" s="102">
        <v>56.74</v>
      </c>
      <c r="U28" s="102">
        <v>57.17</v>
      </c>
      <c r="V28" s="102">
        <v>57.65</v>
      </c>
      <c r="W28" s="102">
        <v>58.16</v>
      </c>
      <c r="X28" s="102">
        <v>58.71</v>
      </c>
      <c r="Y28" s="102">
        <v>59.35</v>
      </c>
      <c r="Z28" s="102">
        <v>60.02</v>
      </c>
      <c r="AA28" s="102">
        <v>60.73</v>
      </c>
      <c r="AB28" s="102">
        <v>61.46</v>
      </c>
      <c r="AC28" s="102">
        <v>62.24</v>
      </c>
      <c r="AD28" s="102">
        <v>63.05</v>
      </c>
      <c r="AE28" s="102">
        <v>63.9</v>
      </c>
      <c r="AF28" s="102">
        <v>64.8</v>
      </c>
      <c r="AG28" s="102">
        <v>65.739999999999995</v>
      </c>
      <c r="AH28" s="102">
        <v>66.739999999999995</v>
      </c>
      <c r="AI28" s="102">
        <v>67.8</v>
      </c>
      <c r="AJ28" s="102">
        <v>68.92</v>
      </c>
      <c r="AK28" s="102">
        <v>70.099999999999994</v>
      </c>
    </row>
    <row r="29" spans="1:37" x14ac:dyDescent="0.35">
      <c r="A29" s="102" t="s">
        <v>359</v>
      </c>
      <c r="B29" s="102">
        <v>6780.06</v>
      </c>
      <c r="C29" s="102">
        <v>6780.06</v>
      </c>
      <c r="D29" s="102">
        <v>6780.06</v>
      </c>
      <c r="E29" s="102">
        <v>6780.06</v>
      </c>
      <c r="F29" s="102">
        <v>6780.06</v>
      </c>
      <c r="G29" s="102">
        <v>6780.06</v>
      </c>
      <c r="H29" s="102">
        <v>6783.06</v>
      </c>
      <c r="I29" s="102">
        <v>6783.06</v>
      </c>
      <c r="J29" s="102">
        <v>6783.06</v>
      </c>
      <c r="K29" s="102">
        <v>6783.06</v>
      </c>
      <c r="L29" s="102">
        <v>6783.06</v>
      </c>
      <c r="M29" s="102">
        <v>6783.06</v>
      </c>
      <c r="N29" s="102">
        <v>6783.06</v>
      </c>
      <c r="O29" s="102">
        <v>6783.18</v>
      </c>
      <c r="P29" s="102">
        <v>7607.21</v>
      </c>
      <c r="Q29" s="102">
        <v>7607.27</v>
      </c>
      <c r="R29" s="102">
        <v>7607.34</v>
      </c>
      <c r="S29" s="102">
        <v>7607.42</v>
      </c>
      <c r="T29" s="102">
        <v>7607.53</v>
      </c>
      <c r="U29" s="102">
        <v>7607.62</v>
      </c>
      <c r="V29" s="102">
        <v>7607.72</v>
      </c>
      <c r="W29" s="102">
        <v>7607.83</v>
      </c>
      <c r="X29" s="102">
        <v>7607.94</v>
      </c>
      <c r="Y29" s="102">
        <v>7608.06</v>
      </c>
      <c r="Z29" s="102">
        <v>7608.19</v>
      </c>
      <c r="AA29" s="102">
        <v>7608.33</v>
      </c>
      <c r="AB29" s="102">
        <v>7608.48</v>
      </c>
      <c r="AC29" s="102">
        <v>7608.63</v>
      </c>
      <c r="AD29" s="102">
        <v>7608.79</v>
      </c>
      <c r="AE29" s="102">
        <v>7608.95</v>
      </c>
      <c r="AF29" s="102">
        <v>7609.11</v>
      </c>
      <c r="AG29" s="102">
        <v>7609.28</v>
      </c>
      <c r="AH29" s="102">
        <v>7609.46</v>
      </c>
      <c r="AI29" s="102">
        <v>7609.64</v>
      </c>
      <c r="AJ29" s="102">
        <v>7609.82</v>
      </c>
      <c r="AK29" s="102">
        <v>7610.02</v>
      </c>
    </row>
    <row r="31" spans="1:37" ht="18.5" x14ac:dyDescent="0.45">
      <c r="A31" s="103" t="s">
        <v>367</v>
      </c>
    </row>
    <row r="32" spans="1:37" x14ac:dyDescent="0.35">
      <c r="A32" s="102" t="s">
        <v>322</v>
      </c>
      <c r="B32" s="102" t="s">
        <v>323</v>
      </c>
      <c r="C32" s="102" t="s">
        <v>324</v>
      </c>
      <c r="D32" s="102" t="s">
        <v>325</v>
      </c>
      <c r="E32" s="102" t="s">
        <v>326</v>
      </c>
      <c r="F32" s="102" t="s">
        <v>327</v>
      </c>
      <c r="G32" s="102" t="s">
        <v>328</v>
      </c>
      <c r="H32" s="102" t="s">
        <v>329</v>
      </c>
      <c r="I32" s="102" t="s">
        <v>330</v>
      </c>
      <c r="J32" s="102" t="s">
        <v>331</v>
      </c>
      <c r="K32" s="102" t="s">
        <v>332</v>
      </c>
      <c r="L32" s="102" t="s">
        <v>333</v>
      </c>
      <c r="M32" s="102" t="s">
        <v>334</v>
      </c>
      <c r="N32" s="102" t="s">
        <v>335</v>
      </c>
      <c r="O32" s="102" t="s">
        <v>336</v>
      </c>
      <c r="P32" s="102" t="s">
        <v>337</v>
      </c>
      <c r="Q32" s="102" t="s">
        <v>338</v>
      </c>
      <c r="R32" s="102" t="s">
        <v>339</v>
      </c>
      <c r="S32" s="102" t="s">
        <v>340</v>
      </c>
      <c r="T32" s="102" t="s">
        <v>341</v>
      </c>
      <c r="U32" s="102" t="s">
        <v>342</v>
      </c>
      <c r="V32" s="102" t="s">
        <v>343</v>
      </c>
      <c r="W32" s="102" t="s">
        <v>344</v>
      </c>
      <c r="X32" s="102" t="s">
        <v>345</v>
      </c>
      <c r="Y32" s="102" t="s">
        <v>346</v>
      </c>
      <c r="Z32" s="102" t="s">
        <v>347</v>
      </c>
      <c r="AA32" s="102" t="s">
        <v>348</v>
      </c>
      <c r="AB32" s="102" t="s">
        <v>349</v>
      </c>
      <c r="AC32" s="102" t="s">
        <v>350</v>
      </c>
      <c r="AD32" s="102" t="s">
        <v>351</v>
      </c>
      <c r="AE32" s="102" t="s">
        <v>352</v>
      </c>
      <c r="AF32" s="102" t="s">
        <v>353</v>
      </c>
      <c r="AG32" s="102" t="s">
        <v>354</v>
      </c>
      <c r="AH32" s="102" t="s">
        <v>355</v>
      </c>
      <c r="AI32" s="102" t="s">
        <v>356</v>
      </c>
      <c r="AJ32" s="102" t="s">
        <v>357</v>
      </c>
      <c r="AK32" s="102" t="s">
        <v>358</v>
      </c>
    </row>
    <row r="33" spans="1:37" x14ac:dyDescent="0.35">
      <c r="A33" s="102" t="s">
        <v>382</v>
      </c>
      <c r="B33" s="102">
        <v>94</v>
      </c>
      <c r="C33" s="102">
        <v>94</v>
      </c>
      <c r="D33" s="102">
        <v>94</v>
      </c>
      <c r="E33" s="102">
        <v>94</v>
      </c>
      <c r="F33" s="102">
        <v>92.9</v>
      </c>
      <c r="G33" s="102">
        <v>95.45</v>
      </c>
      <c r="H33" s="102">
        <v>95.45</v>
      </c>
      <c r="I33" s="102">
        <v>95.45</v>
      </c>
      <c r="J33" s="102">
        <v>95.45</v>
      </c>
      <c r="K33" s="102">
        <v>95.45</v>
      </c>
      <c r="L33" s="102">
        <v>95.45</v>
      </c>
      <c r="M33" s="102">
        <v>95.45</v>
      </c>
      <c r="N33" s="102">
        <v>95.45</v>
      </c>
      <c r="O33" s="102">
        <v>95.45</v>
      </c>
      <c r="P33" s="102">
        <v>95.45</v>
      </c>
      <c r="Q33" s="102">
        <v>95.45</v>
      </c>
      <c r="R33" s="102">
        <v>95.45</v>
      </c>
      <c r="S33" s="102">
        <v>95.45</v>
      </c>
      <c r="T33" s="102">
        <v>95.45</v>
      </c>
      <c r="U33" s="102">
        <v>95.45</v>
      </c>
      <c r="V33" s="102">
        <v>95.45</v>
      </c>
      <c r="W33" s="102">
        <v>95.45</v>
      </c>
      <c r="X33" s="102">
        <v>95.45</v>
      </c>
      <c r="Y33" s="102">
        <v>95.45</v>
      </c>
      <c r="Z33" s="102">
        <v>95.45</v>
      </c>
      <c r="AA33" s="102">
        <v>95.45</v>
      </c>
      <c r="AB33" s="102">
        <v>95.45</v>
      </c>
      <c r="AC33" s="102">
        <v>95.45</v>
      </c>
      <c r="AD33" s="102">
        <v>95.45</v>
      </c>
      <c r="AE33" s="102">
        <v>95.45</v>
      </c>
      <c r="AF33" s="102">
        <v>95.45</v>
      </c>
      <c r="AG33" s="102">
        <v>95.45</v>
      </c>
      <c r="AH33" s="102">
        <v>95.45</v>
      </c>
      <c r="AI33" s="102">
        <v>95.45</v>
      </c>
      <c r="AJ33" s="102">
        <v>95.45</v>
      </c>
      <c r="AK33" s="102">
        <v>95.45</v>
      </c>
    </row>
    <row r="34" spans="1:37" x14ac:dyDescent="0.35">
      <c r="A34" s="102" t="s">
        <v>383</v>
      </c>
      <c r="B34" s="102">
        <v>65</v>
      </c>
      <c r="C34" s="102">
        <v>65</v>
      </c>
      <c r="D34" s="102">
        <v>65</v>
      </c>
      <c r="E34" s="102">
        <v>65</v>
      </c>
      <c r="F34" s="102">
        <v>65</v>
      </c>
      <c r="G34" s="102">
        <v>65</v>
      </c>
      <c r="H34" s="102">
        <v>65</v>
      </c>
      <c r="I34" s="102">
        <v>65</v>
      </c>
      <c r="J34" s="102">
        <v>65</v>
      </c>
      <c r="K34" s="102">
        <v>65</v>
      </c>
      <c r="L34" s="102">
        <v>65</v>
      </c>
      <c r="M34" s="102">
        <v>65</v>
      </c>
      <c r="N34" s="102">
        <v>65</v>
      </c>
      <c r="O34" s="102">
        <v>65</v>
      </c>
      <c r="P34" s="102">
        <v>65</v>
      </c>
      <c r="Q34" s="102">
        <v>65</v>
      </c>
      <c r="R34" s="102">
        <v>65</v>
      </c>
      <c r="S34" s="102">
        <v>65</v>
      </c>
      <c r="T34" s="102">
        <v>65</v>
      </c>
      <c r="U34" s="102">
        <v>65</v>
      </c>
      <c r="V34" s="102">
        <v>65</v>
      </c>
      <c r="W34" s="102">
        <v>65</v>
      </c>
      <c r="X34" s="102">
        <v>65</v>
      </c>
      <c r="Y34" s="102">
        <v>65</v>
      </c>
      <c r="Z34" s="102">
        <v>65</v>
      </c>
      <c r="AA34" s="102">
        <v>65</v>
      </c>
      <c r="AB34" s="102">
        <v>65</v>
      </c>
      <c r="AC34" s="102">
        <v>65</v>
      </c>
      <c r="AD34" s="102">
        <v>65</v>
      </c>
      <c r="AE34" s="102">
        <v>65</v>
      </c>
      <c r="AF34" s="102">
        <v>65</v>
      </c>
      <c r="AG34" s="102">
        <v>65</v>
      </c>
      <c r="AH34" s="102">
        <v>65</v>
      </c>
      <c r="AI34" s="102">
        <v>65</v>
      </c>
      <c r="AJ34" s="102">
        <v>65</v>
      </c>
      <c r="AK34" s="102">
        <v>65</v>
      </c>
    </row>
    <row r="35" spans="1:37" x14ac:dyDescent="0.35">
      <c r="A35" s="102" t="s">
        <v>384</v>
      </c>
      <c r="B35" s="102">
        <v>0</v>
      </c>
      <c r="C35" s="102">
        <v>0</v>
      </c>
      <c r="D35" s="102">
        <v>0</v>
      </c>
      <c r="E35" s="102">
        <v>0</v>
      </c>
      <c r="F35" s="102">
        <v>0</v>
      </c>
      <c r="G35" s="102">
        <v>0</v>
      </c>
      <c r="H35" s="102">
        <v>0</v>
      </c>
      <c r="I35" s="102">
        <v>0</v>
      </c>
      <c r="J35" s="102">
        <v>0</v>
      </c>
      <c r="K35" s="102">
        <v>0</v>
      </c>
      <c r="L35" s="102">
        <v>0</v>
      </c>
      <c r="M35" s="102">
        <v>0</v>
      </c>
      <c r="N35" s="102">
        <v>0</v>
      </c>
      <c r="O35" s="102">
        <v>0</v>
      </c>
      <c r="P35" s="102">
        <v>0</v>
      </c>
      <c r="Q35" s="102">
        <v>0</v>
      </c>
      <c r="R35" s="102">
        <v>0</v>
      </c>
      <c r="S35" s="102">
        <v>0</v>
      </c>
      <c r="T35" s="102">
        <v>0</v>
      </c>
      <c r="U35" s="102">
        <v>0</v>
      </c>
      <c r="V35" s="102">
        <v>0</v>
      </c>
      <c r="W35" s="102">
        <v>0</v>
      </c>
      <c r="X35" s="102">
        <v>0</v>
      </c>
      <c r="Y35" s="102">
        <v>0</v>
      </c>
      <c r="Z35" s="102">
        <v>0</v>
      </c>
      <c r="AA35" s="102">
        <v>0</v>
      </c>
      <c r="AB35" s="102">
        <v>0</v>
      </c>
      <c r="AC35" s="102">
        <v>0</v>
      </c>
      <c r="AD35" s="102">
        <v>0</v>
      </c>
      <c r="AE35" s="102">
        <v>0</v>
      </c>
      <c r="AF35" s="102">
        <v>0</v>
      </c>
      <c r="AG35" s="102">
        <v>0</v>
      </c>
      <c r="AH35" s="102">
        <v>0</v>
      </c>
      <c r="AI35" s="102">
        <v>0</v>
      </c>
      <c r="AJ35" s="102">
        <v>0</v>
      </c>
      <c r="AK35" s="102">
        <v>0</v>
      </c>
    </row>
    <row r="36" spans="1:37" x14ac:dyDescent="0.35">
      <c r="A36" s="102" t="s">
        <v>79</v>
      </c>
      <c r="B36" s="102">
        <v>0</v>
      </c>
      <c r="C36" s="102">
        <v>0</v>
      </c>
      <c r="D36" s="102">
        <v>0</v>
      </c>
      <c r="E36" s="102">
        <v>0</v>
      </c>
      <c r="F36" s="102">
        <v>0</v>
      </c>
      <c r="G36" s="102">
        <v>0</v>
      </c>
      <c r="H36" s="102">
        <v>0</v>
      </c>
      <c r="I36" s="102">
        <v>0</v>
      </c>
      <c r="J36" s="102">
        <v>0</v>
      </c>
      <c r="K36" s="102">
        <v>0</v>
      </c>
      <c r="L36" s="102">
        <v>0</v>
      </c>
      <c r="M36" s="102">
        <v>0</v>
      </c>
      <c r="N36" s="102">
        <v>0</v>
      </c>
      <c r="O36" s="102">
        <v>0</v>
      </c>
      <c r="P36" s="102">
        <v>0</v>
      </c>
      <c r="Q36" s="102">
        <v>0</v>
      </c>
      <c r="R36" s="102">
        <v>0</v>
      </c>
      <c r="S36" s="102">
        <v>0</v>
      </c>
      <c r="T36" s="102">
        <v>0</v>
      </c>
      <c r="U36" s="102">
        <v>0</v>
      </c>
      <c r="V36" s="102">
        <v>0</v>
      </c>
      <c r="W36" s="102">
        <v>0</v>
      </c>
      <c r="X36" s="102">
        <v>0</v>
      </c>
      <c r="Y36" s="102">
        <v>0</v>
      </c>
      <c r="Z36" s="102">
        <v>0</v>
      </c>
      <c r="AA36" s="102">
        <v>0</v>
      </c>
      <c r="AB36" s="102">
        <v>0</v>
      </c>
      <c r="AC36" s="102">
        <v>0</v>
      </c>
      <c r="AD36" s="102">
        <v>0</v>
      </c>
      <c r="AE36" s="102">
        <v>0</v>
      </c>
      <c r="AF36" s="102">
        <v>0</v>
      </c>
      <c r="AG36" s="102">
        <v>0</v>
      </c>
      <c r="AH36" s="102">
        <v>0</v>
      </c>
      <c r="AI36" s="102">
        <v>0</v>
      </c>
      <c r="AJ36" s="102">
        <v>0</v>
      </c>
      <c r="AK36" s="102">
        <v>0</v>
      </c>
    </row>
    <row r="37" spans="1:37" x14ac:dyDescent="0.35">
      <c r="A37" s="102" t="s">
        <v>78</v>
      </c>
      <c r="B37" s="102">
        <v>0</v>
      </c>
      <c r="C37" s="102">
        <v>0</v>
      </c>
      <c r="D37" s="102">
        <v>0</v>
      </c>
      <c r="E37" s="102">
        <v>0</v>
      </c>
      <c r="F37" s="102">
        <v>0</v>
      </c>
      <c r="G37" s="102">
        <v>0</v>
      </c>
      <c r="H37" s="102">
        <v>0</v>
      </c>
      <c r="I37" s="102">
        <v>0</v>
      </c>
      <c r="J37" s="102">
        <v>0</v>
      </c>
      <c r="K37" s="102">
        <v>0</v>
      </c>
      <c r="L37" s="102">
        <v>0</v>
      </c>
      <c r="M37" s="102">
        <v>0</v>
      </c>
      <c r="N37" s="102">
        <v>0</v>
      </c>
      <c r="O37" s="102">
        <v>0</v>
      </c>
      <c r="P37" s="102">
        <v>0</v>
      </c>
      <c r="Q37" s="102">
        <v>0</v>
      </c>
      <c r="R37" s="102">
        <v>0</v>
      </c>
      <c r="S37" s="102">
        <v>0</v>
      </c>
      <c r="T37" s="102">
        <v>0</v>
      </c>
      <c r="U37" s="102">
        <v>0</v>
      </c>
      <c r="V37" s="102">
        <v>0</v>
      </c>
      <c r="W37" s="102">
        <v>0</v>
      </c>
      <c r="X37" s="102">
        <v>0</v>
      </c>
      <c r="Y37" s="102">
        <v>0</v>
      </c>
      <c r="Z37" s="102">
        <v>0</v>
      </c>
      <c r="AA37" s="102">
        <v>0</v>
      </c>
      <c r="AB37" s="102">
        <v>0</v>
      </c>
      <c r="AC37" s="102">
        <v>0</v>
      </c>
      <c r="AD37" s="102">
        <v>0</v>
      </c>
      <c r="AE37" s="102">
        <v>0</v>
      </c>
      <c r="AF37" s="102">
        <v>0</v>
      </c>
      <c r="AG37" s="102">
        <v>0</v>
      </c>
      <c r="AH37" s="102">
        <v>0</v>
      </c>
      <c r="AI37" s="102">
        <v>0</v>
      </c>
      <c r="AJ37" s="102">
        <v>0</v>
      </c>
      <c r="AK37" s="102">
        <v>0</v>
      </c>
    </row>
    <row r="38" spans="1:37" x14ac:dyDescent="0.35">
      <c r="A38" s="102" t="s">
        <v>360</v>
      </c>
      <c r="B38" s="102">
        <v>2.1</v>
      </c>
      <c r="C38" s="102">
        <v>2.1</v>
      </c>
      <c r="D38" s="102">
        <v>2.1</v>
      </c>
      <c r="E38" s="102">
        <v>2.1</v>
      </c>
      <c r="F38" s="102">
        <v>2.1</v>
      </c>
      <c r="G38" s="102">
        <v>2.1</v>
      </c>
      <c r="H38" s="102">
        <v>2.1</v>
      </c>
      <c r="I38" s="102">
        <v>2.1</v>
      </c>
      <c r="J38" s="102">
        <v>2.1</v>
      </c>
      <c r="K38" s="102">
        <v>2.1</v>
      </c>
      <c r="L38" s="102">
        <v>2.1</v>
      </c>
      <c r="M38" s="102">
        <v>2.1</v>
      </c>
      <c r="N38" s="102">
        <v>2.1</v>
      </c>
      <c r="O38" s="102">
        <v>2.1</v>
      </c>
      <c r="P38" s="102">
        <v>2.1</v>
      </c>
      <c r="Q38" s="102">
        <v>2.1</v>
      </c>
      <c r="R38" s="102">
        <v>2.11</v>
      </c>
      <c r="S38" s="102">
        <v>2.11</v>
      </c>
      <c r="T38" s="102">
        <v>2.11</v>
      </c>
      <c r="U38" s="102">
        <v>2.11</v>
      </c>
      <c r="V38" s="102">
        <v>2.11</v>
      </c>
      <c r="W38" s="102">
        <v>2.12</v>
      </c>
      <c r="X38" s="102">
        <v>2.12</v>
      </c>
      <c r="Y38" s="102">
        <v>2.12</v>
      </c>
      <c r="Z38" s="102">
        <v>2.12</v>
      </c>
      <c r="AA38" s="102">
        <v>2.13</v>
      </c>
      <c r="AB38" s="102">
        <v>2.13</v>
      </c>
      <c r="AC38" s="102">
        <v>2.13</v>
      </c>
      <c r="AD38" s="102">
        <v>2.14</v>
      </c>
      <c r="AE38" s="102">
        <v>2.14</v>
      </c>
      <c r="AF38" s="102">
        <v>2.14</v>
      </c>
      <c r="AG38" s="102">
        <v>2.15</v>
      </c>
      <c r="AH38" s="102">
        <v>2.15</v>
      </c>
      <c r="AI38" s="102">
        <v>2.16</v>
      </c>
      <c r="AJ38" s="102">
        <v>2.16</v>
      </c>
      <c r="AK38" s="102">
        <v>2.16</v>
      </c>
    </row>
    <row r="39" spans="1:37" x14ac:dyDescent="0.35">
      <c r="A39" s="102" t="s">
        <v>361</v>
      </c>
      <c r="B39" s="102">
        <v>0</v>
      </c>
      <c r="C39" s="102">
        <v>0</v>
      </c>
      <c r="D39" s="102">
        <v>0</v>
      </c>
      <c r="E39" s="102">
        <v>0</v>
      </c>
      <c r="F39" s="102">
        <v>0</v>
      </c>
      <c r="G39" s="102">
        <v>0</v>
      </c>
      <c r="H39" s="102">
        <v>0</v>
      </c>
      <c r="I39" s="102">
        <v>0</v>
      </c>
      <c r="J39" s="102">
        <v>0</v>
      </c>
      <c r="K39" s="102">
        <v>0</v>
      </c>
      <c r="L39" s="102">
        <v>0</v>
      </c>
      <c r="M39" s="102">
        <v>0</v>
      </c>
      <c r="N39" s="102">
        <v>0.01</v>
      </c>
      <c r="O39" s="102">
        <v>0.01</v>
      </c>
      <c r="P39" s="102">
        <v>0.01</v>
      </c>
      <c r="Q39" s="102">
        <v>0.02</v>
      </c>
      <c r="R39" s="102">
        <v>0.02</v>
      </c>
      <c r="S39" s="102">
        <v>0.04</v>
      </c>
      <c r="T39" s="102">
        <v>0.06</v>
      </c>
      <c r="U39" s="102">
        <v>0.09</v>
      </c>
      <c r="V39" s="102">
        <v>0.12</v>
      </c>
      <c r="W39" s="102">
        <v>0.16</v>
      </c>
      <c r="X39" s="102">
        <v>0.2</v>
      </c>
      <c r="Y39" s="102">
        <v>0.25</v>
      </c>
      <c r="Z39" s="102">
        <v>0.31</v>
      </c>
      <c r="AA39" s="102">
        <v>0.37</v>
      </c>
      <c r="AB39" s="102">
        <v>0.45</v>
      </c>
      <c r="AC39" s="102">
        <v>0.54</v>
      </c>
      <c r="AD39" s="102">
        <v>0.63</v>
      </c>
      <c r="AE39" s="102">
        <v>0.74</v>
      </c>
      <c r="AF39" s="102">
        <v>0.86</v>
      </c>
      <c r="AG39" s="102">
        <v>0.98</v>
      </c>
      <c r="AH39" s="102">
        <v>1.1200000000000001</v>
      </c>
      <c r="AI39" s="102">
        <v>1.27</v>
      </c>
      <c r="AJ39" s="102">
        <v>1.42</v>
      </c>
      <c r="AK39" s="102">
        <v>1.58</v>
      </c>
    </row>
    <row r="40" spans="1:37" x14ac:dyDescent="0.35">
      <c r="A40" s="102" t="s">
        <v>154</v>
      </c>
      <c r="B40" s="102">
        <v>13</v>
      </c>
      <c r="C40" s="102">
        <v>13</v>
      </c>
      <c r="D40" s="102">
        <v>72</v>
      </c>
      <c r="E40" s="102">
        <v>72</v>
      </c>
      <c r="F40" s="102">
        <v>151</v>
      </c>
      <c r="G40" s="102">
        <v>163</v>
      </c>
      <c r="H40" s="102">
        <v>163</v>
      </c>
      <c r="I40" s="102">
        <v>163</v>
      </c>
      <c r="J40" s="102">
        <v>173</v>
      </c>
      <c r="K40" s="102">
        <v>203.28</v>
      </c>
      <c r="L40" s="102">
        <v>203.28</v>
      </c>
      <c r="M40" s="102">
        <v>203.28</v>
      </c>
      <c r="N40" s="102">
        <v>203.28</v>
      </c>
      <c r="O40" s="102">
        <v>203.28</v>
      </c>
      <c r="P40" s="102">
        <v>203.28</v>
      </c>
      <c r="Q40" s="102">
        <v>233.28</v>
      </c>
      <c r="R40" s="102">
        <v>233.28</v>
      </c>
      <c r="S40" s="102">
        <v>233.28</v>
      </c>
      <c r="T40" s="102">
        <v>233.28</v>
      </c>
      <c r="U40" s="102">
        <v>233.28</v>
      </c>
      <c r="V40" s="102">
        <v>263.27999999999997</v>
      </c>
      <c r="W40" s="102">
        <v>263.27999999999997</v>
      </c>
      <c r="X40" s="102">
        <v>263.27999999999997</v>
      </c>
      <c r="Y40" s="102">
        <v>263.27999999999997</v>
      </c>
      <c r="Z40" s="102">
        <v>263.27999999999997</v>
      </c>
      <c r="AA40" s="102">
        <v>293.27999999999997</v>
      </c>
      <c r="AB40" s="102">
        <v>293.27999999999997</v>
      </c>
      <c r="AC40" s="102">
        <v>293.27999999999997</v>
      </c>
      <c r="AD40" s="102">
        <v>293.27999999999997</v>
      </c>
      <c r="AE40" s="102">
        <v>293.27999999999997</v>
      </c>
      <c r="AF40" s="102">
        <v>293.27999999999997</v>
      </c>
      <c r="AG40" s="102">
        <v>293.27999999999997</v>
      </c>
      <c r="AH40" s="102">
        <v>293.27999999999997</v>
      </c>
      <c r="AI40" s="102">
        <v>293.27999999999997</v>
      </c>
      <c r="AJ40" s="102">
        <v>293.27999999999997</v>
      </c>
      <c r="AK40" s="102">
        <v>293.27999999999997</v>
      </c>
    </row>
    <row r="41" spans="1:37" x14ac:dyDescent="0.35">
      <c r="A41" s="102" t="s">
        <v>359</v>
      </c>
      <c r="B41" s="102">
        <v>0</v>
      </c>
      <c r="C41" s="102">
        <v>0</v>
      </c>
      <c r="D41" s="102">
        <v>0</v>
      </c>
      <c r="E41" s="102">
        <v>0</v>
      </c>
      <c r="F41" s="102">
        <v>0</v>
      </c>
      <c r="G41" s="102">
        <v>0</v>
      </c>
      <c r="H41" s="102">
        <v>0</v>
      </c>
      <c r="I41" s="102">
        <v>0</v>
      </c>
      <c r="J41" s="102">
        <v>0</v>
      </c>
      <c r="K41" s="102">
        <v>0</v>
      </c>
      <c r="L41" s="102">
        <v>0</v>
      </c>
      <c r="M41" s="102">
        <v>0</v>
      </c>
      <c r="N41" s="102">
        <v>0</v>
      </c>
      <c r="O41" s="102">
        <v>0</v>
      </c>
      <c r="P41" s="102">
        <v>0</v>
      </c>
      <c r="Q41" s="102">
        <v>0</v>
      </c>
      <c r="R41" s="102">
        <v>0</v>
      </c>
      <c r="S41" s="102">
        <v>0</v>
      </c>
      <c r="T41" s="102">
        <v>0</v>
      </c>
      <c r="U41" s="102">
        <v>0</v>
      </c>
      <c r="V41" s="102">
        <v>0</v>
      </c>
      <c r="W41" s="102">
        <v>0</v>
      </c>
      <c r="X41" s="102">
        <v>0</v>
      </c>
      <c r="Y41" s="102">
        <v>0</v>
      </c>
      <c r="Z41" s="102">
        <v>0</v>
      </c>
      <c r="AA41" s="102">
        <v>0</v>
      </c>
      <c r="AB41" s="102">
        <v>0</v>
      </c>
      <c r="AC41" s="102">
        <v>0</v>
      </c>
      <c r="AD41" s="102">
        <v>0</v>
      </c>
      <c r="AE41" s="102">
        <v>0</v>
      </c>
      <c r="AF41" s="102">
        <v>0</v>
      </c>
      <c r="AG41" s="102">
        <v>0</v>
      </c>
      <c r="AH41" s="102">
        <v>0</v>
      </c>
      <c r="AI41" s="102">
        <v>0</v>
      </c>
      <c r="AJ41" s="102">
        <v>0</v>
      </c>
      <c r="AK41" s="102">
        <v>0</v>
      </c>
    </row>
    <row r="43" spans="1:37" ht="18.5" x14ac:dyDescent="0.45">
      <c r="A43" s="103" t="s">
        <v>368</v>
      </c>
    </row>
    <row r="44" spans="1:37" x14ac:dyDescent="0.35">
      <c r="A44" s="102" t="s">
        <v>322</v>
      </c>
      <c r="B44" s="102" t="s">
        <v>323</v>
      </c>
      <c r="C44" s="102" t="s">
        <v>324</v>
      </c>
      <c r="D44" s="102" t="s">
        <v>325</v>
      </c>
      <c r="E44" s="102" t="s">
        <v>326</v>
      </c>
      <c r="F44" s="102" t="s">
        <v>327</v>
      </c>
      <c r="G44" s="102" t="s">
        <v>328</v>
      </c>
      <c r="H44" s="102" t="s">
        <v>329</v>
      </c>
      <c r="I44" s="102" t="s">
        <v>330</v>
      </c>
      <c r="J44" s="102" t="s">
        <v>331</v>
      </c>
      <c r="K44" s="102" t="s">
        <v>332</v>
      </c>
      <c r="L44" s="102" t="s">
        <v>333</v>
      </c>
      <c r="M44" s="102" t="s">
        <v>334</v>
      </c>
      <c r="N44" s="102" t="s">
        <v>335</v>
      </c>
      <c r="O44" s="102" t="s">
        <v>336</v>
      </c>
      <c r="P44" s="102" t="s">
        <v>337</v>
      </c>
      <c r="Q44" s="102" t="s">
        <v>338</v>
      </c>
      <c r="R44" s="102" t="s">
        <v>339</v>
      </c>
      <c r="S44" s="102" t="s">
        <v>340</v>
      </c>
      <c r="T44" s="102" t="s">
        <v>341</v>
      </c>
      <c r="U44" s="102" t="s">
        <v>342</v>
      </c>
      <c r="V44" s="102" t="s">
        <v>343</v>
      </c>
      <c r="W44" s="102" t="s">
        <v>344</v>
      </c>
      <c r="X44" s="102" t="s">
        <v>345</v>
      </c>
      <c r="Y44" s="102" t="s">
        <v>346</v>
      </c>
      <c r="Z44" s="102" t="s">
        <v>347</v>
      </c>
      <c r="AA44" s="102" t="s">
        <v>348</v>
      </c>
      <c r="AB44" s="102" t="s">
        <v>349</v>
      </c>
      <c r="AC44" s="102" t="s">
        <v>350</v>
      </c>
      <c r="AD44" s="102" t="s">
        <v>351</v>
      </c>
      <c r="AE44" s="102" t="s">
        <v>352</v>
      </c>
      <c r="AF44" s="102" t="s">
        <v>353</v>
      </c>
      <c r="AG44" s="102" t="s">
        <v>354</v>
      </c>
      <c r="AH44" s="102" t="s">
        <v>355</v>
      </c>
      <c r="AI44" s="102" t="s">
        <v>356</v>
      </c>
      <c r="AJ44" s="102" t="s">
        <v>357</v>
      </c>
      <c r="AK44" s="102" t="s">
        <v>358</v>
      </c>
    </row>
    <row r="45" spans="1:37" x14ac:dyDescent="0.35">
      <c r="A45" s="102" t="s">
        <v>382</v>
      </c>
      <c r="B45" s="102">
        <v>320.3</v>
      </c>
      <c r="C45" s="102">
        <v>320.3</v>
      </c>
      <c r="D45" s="102">
        <v>320.3</v>
      </c>
      <c r="E45" s="102">
        <v>320.3</v>
      </c>
      <c r="F45" s="102">
        <v>320.3</v>
      </c>
      <c r="G45" s="102">
        <v>320.3</v>
      </c>
      <c r="H45" s="102">
        <v>222.3</v>
      </c>
      <c r="I45" s="102">
        <v>222.3</v>
      </c>
      <c r="J45" s="102">
        <v>222.3</v>
      </c>
      <c r="K45" s="102">
        <v>222.3</v>
      </c>
      <c r="L45" s="102">
        <v>222.3</v>
      </c>
      <c r="M45" s="102">
        <v>222.3</v>
      </c>
      <c r="N45" s="102">
        <v>222.3</v>
      </c>
      <c r="O45" s="102">
        <v>222.3</v>
      </c>
      <c r="P45" s="102">
        <v>222.3</v>
      </c>
      <c r="Q45" s="102">
        <v>222.3</v>
      </c>
      <c r="R45" s="102">
        <v>222.3</v>
      </c>
      <c r="S45" s="102">
        <v>222.3</v>
      </c>
      <c r="T45" s="102">
        <v>222.3</v>
      </c>
      <c r="U45" s="102">
        <v>222.3</v>
      </c>
      <c r="V45" s="102">
        <v>222.3</v>
      </c>
      <c r="W45" s="102">
        <v>222.3</v>
      </c>
      <c r="X45" s="102">
        <v>222.3</v>
      </c>
      <c r="Y45" s="102">
        <v>222.3</v>
      </c>
      <c r="Z45" s="102">
        <v>222.3</v>
      </c>
      <c r="AA45" s="102">
        <v>222.3</v>
      </c>
      <c r="AB45" s="102">
        <v>222.3</v>
      </c>
      <c r="AC45" s="102">
        <v>222.3</v>
      </c>
      <c r="AD45" s="102">
        <v>222.3</v>
      </c>
      <c r="AE45" s="102">
        <v>222.3</v>
      </c>
      <c r="AF45" s="102">
        <v>222.3</v>
      </c>
      <c r="AG45" s="102">
        <v>222.3</v>
      </c>
      <c r="AH45" s="102">
        <v>222.3</v>
      </c>
      <c r="AI45" s="102">
        <v>222.3</v>
      </c>
      <c r="AJ45" s="102">
        <v>222.3</v>
      </c>
      <c r="AK45" s="102">
        <v>222.3</v>
      </c>
    </row>
    <row r="46" spans="1:37" x14ac:dyDescent="0.35">
      <c r="A46" s="102" t="s">
        <v>383</v>
      </c>
      <c r="B46" s="102">
        <v>332</v>
      </c>
      <c r="C46" s="102">
        <v>332</v>
      </c>
      <c r="D46" s="102">
        <v>332</v>
      </c>
      <c r="E46" s="102">
        <v>332</v>
      </c>
      <c r="F46" s="102">
        <v>332</v>
      </c>
      <c r="G46" s="102">
        <v>332</v>
      </c>
      <c r="H46" s="102">
        <v>332</v>
      </c>
      <c r="I46" s="102">
        <v>332</v>
      </c>
      <c r="J46" s="102">
        <v>332</v>
      </c>
      <c r="K46" s="102">
        <v>332</v>
      </c>
      <c r="L46" s="102">
        <v>332</v>
      </c>
      <c r="M46" s="102">
        <v>332</v>
      </c>
      <c r="N46" s="102">
        <v>332</v>
      </c>
      <c r="O46" s="102">
        <v>332</v>
      </c>
      <c r="P46" s="102">
        <v>332</v>
      </c>
      <c r="Q46" s="102">
        <v>332</v>
      </c>
      <c r="R46" s="102">
        <v>332</v>
      </c>
      <c r="S46" s="102">
        <v>332</v>
      </c>
      <c r="T46" s="102">
        <v>332</v>
      </c>
      <c r="U46" s="102">
        <v>332</v>
      </c>
      <c r="V46" s="102">
        <v>252</v>
      </c>
      <c r="W46" s="102">
        <v>252</v>
      </c>
      <c r="X46" s="102">
        <v>252</v>
      </c>
      <c r="Y46" s="102">
        <v>252</v>
      </c>
      <c r="Z46" s="102">
        <v>252</v>
      </c>
      <c r="AA46" s="102">
        <v>252</v>
      </c>
      <c r="AB46" s="102">
        <v>252</v>
      </c>
      <c r="AC46" s="102">
        <v>153</v>
      </c>
      <c r="AD46" s="102">
        <v>153</v>
      </c>
      <c r="AE46" s="102">
        <v>153</v>
      </c>
      <c r="AF46" s="102">
        <v>153</v>
      </c>
      <c r="AG46" s="102">
        <v>153</v>
      </c>
      <c r="AH46" s="102">
        <v>153</v>
      </c>
      <c r="AI46" s="102">
        <v>153</v>
      </c>
      <c r="AJ46" s="102">
        <v>153</v>
      </c>
      <c r="AK46" s="102">
        <v>153</v>
      </c>
    </row>
    <row r="47" spans="1:37" x14ac:dyDescent="0.35">
      <c r="A47" s="102" t="s">
        <v>384</v>
      </c>
      <c r="B47" s="102">
        <v>0</v>
      </c>
      <c r="C47" s="102">
        <v>0</v>
      </c>
      <c r="D47" s="102">
        <v>0</v>
      </c>
      <c r="E47" s="102">
        <v>0</v>
      </c>
      <c r="F47" s="102">
        <v>0</v>
      </c>
      <c r="G47" s="102">
        <v>0</v>
      </c>
      <c r="H47" s="102">
        <v>150</v>
      </c>
      <c r="I47" s="102">
        <v>150</v>
      </c>
      <c r="J47" s="102">
        <v>150</v>
      </c>
      <c r="K47" s="102">
        <v>150</v>
      </c>
      <c r="L47" s="102">
        <v>150</v>
      </c>
      <c r="M47" s="102">
        <v>150</v>
      </c>
      <c r="N47" s="102">
        <v>150</v>
      </c>
      <c r="O47" s="102">
        <v>150</v>
      </c>
      <c r="P47" s="102">
        <v>150</v>
      </c>
      <c r="Q47" s="102">
        <v>150</v>
      </c>
      <c r="R47" s="102">
        <v>150</v>
      </c>
      <c r="S47" s="102">
        <v>150</v>
      </c>
      <c r="T47" s="102">
        <v>150</v>
      </c>
      <c r="U47" s="102">
        <v>150</v>
      </c>
      <c r="V47" s="102">
        <v>150</v>
      </c>
      <c r="W47" s="102">
        <v>350</v>
      </c>
      <c r="X47" s="102">
        <v>350</v>
      </c>
      <c r="Y47" s="102">
        <v>350</v>
      </c>
      <c r="Z47" s="102">
        <v>550</v>
      </c>
      <c r="AA47" s="102">
        <v>550</v>
      </c>
      <c r="AB47" s="102">
        <v>550</v>
      </c>
      <c r="AC47" s="102">
        <v>550</v>
      </c>
      <c r="AD47" s="102">
        <v>550</v>
      </c>
      <c r="AE47" s="102">
        <v>750</v>
      </c>
      <c r="AF47" s="102">
        <v>800</v>
      </c>
      <c r="AG47" s="102">
        <v>800</v>
      </c>
      <c r="AH47" s="102">
        <v>800</v>
      </c>
      <c r="AI47" s="102">
        <v>800</v>
      </c>
      <c r="AJ47" s="102">
        <v>850</v>
      </c>
      <c r="AK47" s="102">
        <v>850</v>
      </c>
    </row>
    <row r="48" spans="1:37" x14ac:dyDescent="0.35">
      <c r="A48" s="102" t="s">
        <v>79</v>
      </c>
      <c r="B48" s="102">
        <v>1288</v>
      </c>
      <c r="C48" s="102">
        <v>1288</v>
      </c>
      <c r="D48" s="102">
        <v>1288</v>
      </c>
      <c r="E48" s="102">
        <v>1288</v>
      </c>
      <c r="F48" s="102">
        <v>1288</v>
      </c>
      <c r="G48" s="102">
        <v>1288</v>
      </c>
      <c r="H48" s="102">
        <v>1288</v>
      </c>
      <c r="I48" s="102">
        <v>1288</v>
      </c>
      <c r="J48" s="102">
        <v>1288</v>
      </c>
      <c r="K48" s="102">
        <v>1288</v>
      </c>
      <c r="L48" s="102">
        <v>1288</v>
      </c>
      <c r="M48" s="102">
        <v>1288</v>
      </c>
      <c r="N48" s="102">
        <v>1288</v>
      </c>
      <c r="O48" s="102">
        <v>1288</v>
      </c>
      <c r="P48" s="102">
        <v>1133</v>
      </c>
      <c r="Q48" s="102">
        <v>1133</v>
      </c>
      <c r="R48" s="102">
        <v>1133</v>
      </c>
      <c r="S48" s="102">
        <v>1133</v>
      </c>
      <c r="T48" s="102">
        <v>1133</v>
      </c>
      <c r="U48" s="102">
        <v>1133</v>
      </c>
      <c r="V48" s="102">
        <v>1133</v>
      </c>
      <c r="W48" s="102">
        <v>1133</v>
      </c>
      <c r="X48" s="102">
        <v>1133</v>
      </c>
      <c r="Y48" s="102">
        <v>1133</v>
      </c>
      <c r="Z48" s="102">
        <v>1133</v>
      </c>
      <c r="AA48" s="102">
        <v>1133</v>
      </c>
      <c r="AB48" s="102">
        <v>1133</v>
      </c>
      <c r="AC48" s="102">
        <v>1133</v>
      </c>
      <c r="AD48" s="102">
        <v>1133</v>
      </c>
      <c r="AE48" s="102">
        <v>1133</v>
      </c>
      <c r="AF48" s="102">
        <v>977</v>
      </c>
      <c r="AG48" s="102">
        <v>977</v>
      </c>
      <c r="AH48" s="102">
        <v>977</v>
      </c>
      <c r="AI48" s="102">
        <v>977</v>
      </c>
      <c r="AJ48" s="102">
        <v>822</v>
      </c>
      <c r="AK48" s="102">
        <v>822</v>
      </c>
    </row>
    <row r="49" spans="1:37" x14ac:dyDescent="0.35">
      <c r="A49" s="102" t="s">
        <v>78</v>
      </c>
      <c r="B49" s="102">
        <v>0</v>
      </c>
      <c r="C49" s="102">
        <v>0</v>
      </c>
      <c r="D49" s="102">
        <v>0</v>
      </c>
      <c r="E49" s="102">
        <v>0</v>
      </c>
      <c r="F49" s="102">
        <v>0</v>
      </c>
      <c r="G49" s="102">
        <v>0</v>
      </c>
      <c r="H49" s="102">
        <v>0</v>
      </c>
      <c r="I49" s="102">
        <v>0</v>
      </c>
      <c r="J49" s="102">
        <v>0</v>
      </c>
      <c r="K49" s="102">
        <v>0</v>
      </c>
      <c r="L49" s="102">
        <v>0</v>
      </c>
      <c r="M49" s="102">
        <v>0</v>
      </c>
      <c r="N49" s="102">
        <v>0</v>
      </c>
      <c r="O49" s="102">
        <v>0</v>
      </c>
      <c r="P49" s="102">
        <v>0</v>
      </c>
      <c r="Q49" s="102">
        <v>0</v>
      </c>
      <c r="R49" s="102">
        <v>0</v>
      </c>
      <c r="S49" s="102">
        <v>0</v>
      </c>
      <c r="T49" s="102">
        <v>0</v>
      </c>
      <c r="U49" s="102">
        <v>0</v>
      </c>
      <c r="V49" s="102">
        <v>0</v>
      </c>
      <c r="W49" s="102">
        <v>0</v>
      </c>
      <c r="X49" s="102">
        <v>0</v>
      </c>
      <c r="Y49" s="102">
        <v>0</v>
      </c>
      <c r="Z49" s="102">
        <v>0</v>
      </c>
      <c r="AA49" s="102">
        <v>0</v>
      </c>
      <c r="AB49" s="102">
        <v>0</v>
      </c>
      <c r="AC49" s="102">
        <v>0</v>
      </c>
      <c r="AD49" s="102">
        <v>0</v>
      </c>
      <c r="AE49" s="102">
        <v>0</v>
      </c>
      <c r="AF49" s="102">
        <v>0</v>
      </c>
      <c r="AG49" s="102">
        <v>0</v>
      </c>
      <c r="AH49" s="102">
        <v>0</v>
      </c>
      <c r="AI49" s="102">
        <v>0</v>
      </c>
      <c r="AJ49" s="102">
        <v>0</v>
      </c>
      <c r="AK49" s="102">
        <v>0</v>
      </c>
    </row>
    <row r="50" spans="1:37" x14ac:dyDescent="0.35">
      <c r="A50" s="102" t="s">
        <v>360</v>
      </c>
      <c r="B50" s="102">
        <v>68.62</v>
      </c>
      <c r="C50" s="102">
        <v>66.12</v>
      </c>
      <c r="D50" s="102">
        <v>66.12</v>
      </c>
      <c r="E50" s="102">
        <v>66.12</v>
      </c>
      <c r="F50" s="102">
        <v>66.12</v>
      </c>
      <c r="G50" s="102">
        <v>66.12</v>
      </c>
      <c r="H50" s="102">
        <v>66.12</v>
      </c>
      <c r="I50" s="102">
        <v>66.12</v>
      </c>
      <c r="J50" s="102">
        <v>66.12</v>
      </c>
      <c r="K50" s="102">
        <v>112.56</v>
      </c>
      <c r="L50" s="102">
        <v>112.56</v>
      </c>
      <c r="M50" s="102">
        <v>112.58</v>
      </c>
      <c r="N50" s="102">
        <v>112.59</v>
      </c>
      <c r="O50" s="102">
        <v>112.6</v>
      </c>
      <c r="P50" s="102">
        <v>112.61</v>
      </c>
      <c r="Q50" s="102">
        <v>112.63</v>
      </c>
      <c r="R50" s="102">
        <v>112.65</v>
      </c>
      <c r="S50" s="102">
        <v>112.67</v>
      </c>
      <c r="T50" s="102">
        <v>112.69</v>
      </c>
      <c r="U50" s="102">
        <v>112.72</v>
      </c>
      <c r="V50" s="102">
        <v>112.74</v>
      </c>
      <c r="W50" s="102">
        <v>112.77</v>
      </c>
      <c r="X50" s="102">
        <v>112.8</v>
      </c>
      <c r="Y50" s="102">
        <v>112.83</v>
      </c>
      <c r="Z50" s="102">
        <v>112.87</v>
      </c>
      <c r="AA50" s="102">
        <v>112.9</v>
      </c>
      <c r="AB50" s="102">
        <v>112.94</v>
      </c>
      <c r="AC50" s="102">
        <v>112.98</v>
      </c>
      <c r="AD50" s="102">
        <v>113.02</v>
      </c>
      <c r="AE50" s="102">
        <v>113.07</v>
      </c>
      <c r="AF50" s="102">
        <v>113.11</v>
      </c>
      <c r="AG50" s="102">
        <v>113.16</v>
      </c>
      <c r="AH50" s="102">
        <v>113.2</v>
      </c>
      <c r="AI50" s="102">
        <v>113.25</v>
      </c>
      <c r="AJ50" s="102">
        <v>113.31</v>
      </c>
      <c r="AK50" s="102">
        <v>113.36</v>
      </c>
    </row>
    <row r="51" spans="1:37" x14ac:dyDescent="0.35">
      <c r="A51" s="102" t="s">
        <v>361</v>
      </c>
      <c r="B51" s="102">
        <v>0</v>
      </c>
      <c r="C51" s="102">
        <v>0</v>
      </c>
      <c r="D51" s="102">
        <v>0</v>
      </c>
      <c r="E51" s="102">
        <v>0</v>
      </c>
      <c r="F51" s="102">
        <v>0</v>
      </c>
      <c r="G51" s="102">
        <v>0</v>
      </c>
      <c r="H51" s="102">
        <v>0</v>
      </c>
      <c r="I51" s="102">
        <v>0</v>
      </c>
      <c r="J51" s="102">
        <v>0.37</v>
      </c>
      <c r="K51" s="102">
        <v>0.37</v>
      </c>
      <c r="L51" s="102">
        <v>0.37</v>
      </c>
      <c r="M51" s="102">
        <v>0.37</v>
      </c>
      <c r="N51" s="102">
        <v>0.41</v>
      </c>
      <c r="O51" s="102">
        <v>0.42</v>
      </c>
      <c r="P51" s="102">
        <v>0.45</v>
      </c>
      <c r="Q51" s="102">
        <v>0.49</v>
      </c>
      <c r="R51" s="102">
        <v>0.56999999999999995</v>
      </c>
      <c r="S51" s="102">
        <v>0.68</v>
      </c>
      <c r="T51" s="102">
        <v>0.86</v>
      </c>
      <c r="U51" s="102">
        <v>1.06</v>
      </c>
      <c r="V51" s="102">
        <v>1.3</v>
      </c>
      <c r="W51" s="102">
        <v>1.58</v>
      </c>
      <c r="X51" s="102">
        <v>1.89</v>
      </c>
      <c r="Y51" s="102">
        <v>2.25</v>
      </c>
      <c r="Z51" s="102">
        <v>2.66</v>
      </c>
      <c r="AA51" s="102">
        <v>3.15</v>
      </c>
      <c r="AB51" s="102">
        <v>3.7</v>
      </c>
      <c r="AC51" s="102">
        <v>4.33</v>
      </c>
      <c r="AD51" s="102">
        <v>5.08</v>
      </c>
      <c r="AE51" s="102">
        <v>5.89</v>
      </c>
      <c r="AF51" s="102">
        <v>6.75</v>
      </c>
      <c r="AG51" s="102">
        <v>7.64</v>
      </c>
      <c r="AH51" s="102">
        <v>8.6</v>
      </c>
      <c r="AI51" s="102">
        <v>9.69</v>
      </c>
      <c r="AJ51" s="102">
        <v>10.83</v>
      </c>
      <c r="AK51" s="102">
        <v>12.05</v>
      </c>
    </row>
    <row r="52" spans="1:37" x14ac:dyDescent="0.35">
      <c r="A52" s="102" t="s">
        <v>154</v>
      </c>
      <c r="B52" s="102">
        <v>34.700000000000003</v>
      </c>
      <c r="C52" s="102">
        <v>37.1</v>
      </c>
      <c r="D52" s="102">
        <v>42.3</v>
      </c>
      <c r="E52" s="102">
        <v>43.2</v>
      </c>
      <c r="F52" s="102">
        <v>43.2</v>
      </c>
      <c r="G52" s="102">
        <v>122.2</v>
      </c>
      <c r="H52" s="102">
        <v>216.6</v>
      </c>
      <c r="I52" s="102">
        <v>320.2</v>
      </c>
      <c r="J52" s="102">
        <v>326.17</v>
      </c>
      <c r="K52" s="102">
        <v>328.17</v>
      </c>
      <c r="L52" s="102">
        <v>443.97</v>
      </c>
      <c r="M52" s="102">
        <v>505.94</v>
      </c>
      <c r="N52" s="102">
        <v>506.08</v>
      </c>
      <c r="O52" s="102">
        <v>506.35</v>
      </c>
      <c r="P52" s="102">
        <v>506.7</v>
      </c>
      <c r="Q52" s="102">
        <v>532.14</v>
      </c>
      <c r="R52" s="102">
        <v>532.65</v>
      </c>
      <c r="S52" s="102">
        <v>533.23</v>
      </c>
      <c r="T52" s="102">
        <v>533.88</v>
      </c>
      <c r="U52" s="102">
        <v>534.59</v>
      </c>
      <c r="V52" s="102">
        <v>560.37</v>
      </c>
      <c r="W52" s="102">
        <v>561.21</v>
      </c>
      <c r="X52" s="102">
        <v>562.11</v>
      </c>
      <c r="Y52" s="102">
        <v>563.05999999999995</v>
      </c>
      <c r="Z52" s="102">
        <v>564.14</v>
      </c>
      <c r="AA52" s="102">
        <v>590.29</v>
      </c>
      <c r="AB52" s="102">
        <v>590.29</v>
      </c>
      <c r="AC52" s="102">
        <v>590.29</v>
      </c>
      <c r="AD52" s="102">
        <v>590.29</v>
      </c>
      <c r="AE52" s="102">
        <v>590.29</v>
      </c>
      <c r="AF52" s="102">
        <v>615.29</v>
      </c>
      <c r="AG52" s="102">
        <v>615.29</v>
      </c>
      <c r="AH52" s="102">
        <v>615.29</v>
      </c>
      <c r="AI52" s="102">
        <v>615.29</v>
      </c>
      <c r="AJ52" s="102">
        <v>615.29</v>
      </c>
      <c r="AK52" s="102">
        <v>640.29</v>
      </c>
    </row>
    <row r="53" spans="1:37" x14ac:dyDescent="0.35">
      <c r="A53" s="102" t="s">
        <v>359</v>
      </c>
      <c r="B53" s="102">
        <v>401.2</v>
      </c>
      <c r="C53" s="102">
        <v>401.2</v>
      </c>
      <c r="D53" s="102">
        <v>401.2</v>
      </c>
      <c r="E53" s="102">
        <v>401.2</v>
      </c>
      <c r="F53" s="102">
        <v>401.2</v>
      </c>
      <c r="G53" s="102">
        <v>401.2</v>
      </c>
      <c r="H53" s="102">
        <v>401.2</v>
      </c>
      <c r="I53" s="102">
        <v>401.2</v>
      </c>
      <c r="J53" s="102">
        <v>401.2</v>
      </c>
      <c r="K53" s="102">
        <v>388.2</v>
      </c>
      <c r="L53" s="102">
        <v>392.2</v>
      </c>
      <c r="M53" s="102">
        <v>392.2</v>
      </c>
      <c r="N53" s="102">
        <v>392.2</v>
      </c>
      <c r="O53" s="102">
        <v>392.36</v>
      </c>
      <c r="P53" s="102">
        <v>392.4</v>
      </c>
      <c r="Q53" s="102">
        <v>438.48</v>
      </c>
      <c r="R53" s="102">
        <v>438.57</v>
      </c>
      <c r="S53" s="102">
        <v>438.69</v>
      </c>
      <c r="T53" s="102">
        <v>438.82</v>
      </c>
      <c r="U53" s="102">
        <v>438.97</v>
      </c>
      <c r="V53" s="102">
        <v>439.13</v>
      </c>
      <c r="W53" s="102">
        <v>439.3</v>
      </c>
      <c r="X53" s="102">
        <v>439.49</v>
      </c>
      <c r="Y53" s="102">
        <v>439.68</v>
      </c>
      <c r="Z53" s="102">
        <v>439.88</v>
      </c>
      <c r="AA53" s="102">
        <v>440.09</v>
      </c>
      <c r="AB53" s="102">
        <v>440.32</v>
      </c>
      <c r="AC53" s="102">
        <v>440.56</v>
      </c>
      <c r="AD53" s="102">
        <v>440.81</v>
      </c>
      <c r="AE53" s="102">
        <v>441.08</v>
      </c>
      <c r="AF53" s="102">
        <v>441.36</v>
      </c>
      <c r="AG53" s="102">
        <v>441.64</v>
      </c>
      <c r="AH53" s="102">
        <v>441.93</v>
      </c>
      <c r="AI53" s="102">
        <v>442.22</v>
      </c>
      <c r="AJ53" s="102">
        <v>442.54</v>
      </c>
      <c r="AK53" s="102">
        <v>442.86</v>
      </c>
    </row>
    <row r="55" spans="1:37" ht="18.5" x14ac:dyDescent="0.45">
      <c r="A55" s="103" t="s">
        <v>369</v>
      </c>
    </row>
    <row r="56" spans="1:37" x14ac:dyDescent="0.35">
      <c r="A56" s="102" t="s">
        <v>322</v>
      </c>
      <c r="B56" s="102" t="s">
        <v>323</v>
      </c>
      <c r="C56" s="102" t="s">
        <v>324</v>
      </c>
      <c r="D56" s="102" t="s">
        <v>325</v>
      </c>
      <c r="E56" s="102" t="s">
        <v>326</v>
      </c>
      <c r="F56" s="102" t="s">
        <v>327</v>
      </c>
      <c r="G56" s="102" t="s">
        <v>328</v>
      </c>
      <c r="H56" s="102" t="s">
        <v>329</v>
      </c>
      <c r="I56" s="102" t="s">
        <v>330</v>
      </c>
      <c r="J56" s="102" t="s">
        <v>331</v>
      </c>
      <c r="K56" s="102" t="s">
        <v>332</v>
      </c>
      <c r="L56" s="102" t="s">
        <v>333</v>
      </c>
      <c r="M56" s="102" t="s">
        <v>334</v>
      </c>
      <c r="N56" s="102" t="s">
        <v>335</v>
      </c>
      <c r="O56" s="102" t="s">
        <v>336</v>
      </c>
      <c r="P56" s="102" t="s">
        <v>337</v>
      </c>
      <c r="Q56" s="102" t="s">
        <v>338</v>
      </c>
      <c r="R56" s="102" t="s">
        <v>339</v>
      </c>
      <c r="S56" s="102" t="s">
        <v>340</v>
      </c>
      <c r="T56" s="102" t="s">
        <v>341</v>
      </c>
      <c r="U56" s="102" t="s">
        <v>342</v>
      </c>
      <c r="V56" s="102" t="s">
        <v>343</v>
      </c>
      <c r="W56" s="102" t="s">
        <v>344</v>
      </c>
      <c r="X56" s="102" t="s">
        <v>345</v>
      </c>
      <c r="Y56" s="102" t="s">
        <v>346</v>
      </c>
      <c r="Z56" s="102" t="s">
        <v>347</v>
      </c>
      <c r="AA56" s="102" t="s">
        <v>348</v>
      </c>
      <c r="AB56" s="102" t="s">
        <v>349</v>
      </c>
      <c r="AC56" s="102" t="s">
        <v>350</v>
      </c>
      <c r="AD56" s="102" t="s">
        <v>351</v>
      </c>
      <c r="AE56" s="102" t="s">
        <v>352</v>
      </c>
      <c r="AF56" s="102" t="s">
        <v>353</v>
      </c>
      <c r="AG56" s="102" t="s">
        <v>354</v>
      </c>
      <c r="AH56" s="102" t="s">
        <v>355</v>
      </c>
      <c r="AI56" s="102" t="s">
        <v>356</v>
      </c>
      <c r="AJ56" s="102" t="s">
        <v>357</v>
      </c>
      <c r="AK56" s="102" t="s">
        <v>358</v>
      </c>
    </row>
    <row r="57" spans="1:37" x14ac:dyDescent="0.35">
      <c r="A57" s="102" t="s">
        <v>382</v>
      </c>
      <c r="B57" s="102">
        <v>633.04</v>
      </c>
      <c r="C57" s="102">
        <v>633.04</v>
      </c>
      <c r="D57" s="102">
        <v>633.04</v>
      </c>
      <c r="E57" s="102">
        <v>633.04</v>
      </c>
      <c r="F57" s="102">
        <v>633.04</v>
      </c>
      <c r="G57" s="102">
        <v>633.04</v>
      </c>
      <c r="H57" s="102">
        <v>633.04</v>
      </c>
      <c r="I57" s="102">
        <v>633.04</v>
      </c>
      <c r="J57" s="102">
        <v>633.04</v>
      </c>
      <c r="K57" s="102">
        <v>633.04</v>
      </c>
      <c r="L57" s="102">
        <v>633.04</v>
      </c>
      <c r="M57" s="102">
        <v>633.04</v>
      </c>
      <c r="N57" s="102">
        <v>633.04</v>
      </c>
      <c r="O57" s="102">
        <v>633.04</v>
      </c>
      <c r="P57" s="102">
        <v>633.04</v>
      </c>
      <c r="Q57" s="102">
        <v>633.04</v>
      </c>
      <c r="R57" s="102">
        <v>633.04</v>
      </c>
      <c r="S57" s="102">
        <v>633.04</v>
      </c>
      <c r="T57" s="102">
        <v>633.04</v>
      </c>
      <c r="U57" s="102">
        <v>633.04</v>
      </c>
      <c r="V57" s="102">
        <v>633.04</v>
      </c>
      <c r="W57" s="102">
        <v>604.34</v>
      </c>
      <c r="X57" s="102">
        <v>604.34</v>
      </c>
      <c r="Y57" s="102">
        <v>704.34</v>
      </c>
      <c r="Z57" s="102">
        <v>704.34</v>
      </c>
      <c r="AA57" s="102">
        <v>704.34</v>
      </c>
      <c r="AB57" s="102">
        <v>704.34</v>
      </c>
      <c r="AC57" s="102">
        <v>704.34</v>
      </c>
      <c r="AD57" s="102">
        <v>704.34</v>
      </c>
      <c r="AE57" s="102">
        <v>704.34</v>
      </c>
      <c r="AF57" s="102">
        <v>704.34</v>
      </c>
      <c r="AG57" s="102">
        <v>704.34</v>
      </c>
      <c r="AH57" s="102">
        <v>704.34</v>
      </c>
      <c r="AI57" s="102">
        <v>704.34</v>
      </c>
      <c r="AJ57" s="102">
        <v>704.34</v>
      </c>
      <c r="AK57" s="102">
        <v>514.34</v>
      </c>
    </row>
    <row r="58" spans="1:37" x14ac:dyDescent="0.35">
      <c r="A58" s="102" t="s">
        <v>383</v>
      </c>
      <c r="B58" s="102">
        <v>1055</v>
      </c>
      <c r="C58" s="102">
        <v>1055</v>
      </c>
      <c r="D58" s="102">
        <v>1055</v>
      </c>
      <c r="E58" s="102">
        <v>1055</v>
      </c>
      <c r="F58" s="102">
        <v>1050</v>
      </c>
      <c r="G58" s="102">
        <v>996</v>
      </c>
      <c r="H58" s="102">
        <v>1050</v>
      </c>
      <c r="I58" s="102">
        <v>1050</v>
      </c>
      <c r="J58" s="102">
        <v>1050</v>
      </c>
      <c r="K58" s="102">
        <v>1050</v>
      </c>
      <c r="L58" s="102">
        <v>1050</v>
      </c>
      <c r="M58" s="102">
        <v>1050</v>
      </c>
      <c r="N58" s="102">
        <v>1050</v>
      </c>
      <c r="O58" s="102">
        <v>1050</v>
      </c>
      <c r="P58" s="102">
        <v>1050</v>
      </c>
      <c r="Q58" s="102">
        <v>1050</v>
      </c>
      <c r="R58" s="102">
        <v>1050</v>
      </c>
      <c r="S58" s="102">
        <v>1050</v>
      </c>
      <c r="T58" s="102">
        <v>1050</v>
      </c>
      <c r="U58" s="102">
        <v>1050</v>
      </c>
      <c r="V58" s="102">
        <v>1050</v>
      </c>
      <c r="W58" s="102">
        <v>1050</v>
      </c>
      <c r="X58" s="102">
        <v>1050</v>
      </c>
      <c r="Y58" s="102">
        <v>1050</v>
      </c>
      <c r="Z58" s="102">
        <v>1050</v>
      </c>
      <c r="AA58" s="102">
        <v>1050</v>
      </c>
      <c r="AB58" s="102">
        <v>1050</v>
      </c>
      <c r="AC58" s="102">
        <v>1050</v>
      </c>
      <c r="AD58" s="102">
        <v>1050</v>
      </c>
      <c r="AE58" s="102">
        <v>1050</v>
      </c>
      <c r="AF58" s="102">
        <v>1050</v>
      </c>
      <c r="AG58" s="102">
        <v>1050</v>
      </c>
      <c r="AH58" s="102">
        <v>1050</v>
      </c>
      <c r="AI58" s="102">
        <v>1050</v>
      </c>
      <c r="AJ58" s="102">
        <v>1050</v>
      </c>
      <c r="AK58" s="102">
        <v>1050</v>
      </c>
    </row>
    <row r="59" spans="1:37" x14ac:dyDescent="0.35">
      <c r="A59" s="102" t="s">
        <v>384</v>
      </c>
      <c r="B59" s="102">
        <v>245</v>
      </c>
      <c r="C59" s="102">
        <v>245</v>
      </c>
      <c r="D59" s="102">
        <v>245</v>
      </c>
      <c r="E59" s="102">
        <v>245</v>
      </c>
      <c r="F59" s="102">
        <v>260</v>
      </c>
      <c r="G59" s="102">
        <v>260</v>
      </c>
      <c r="H59" s="102">
        <v>260</v>
      </c>
      <c r="I59" s="102">
        <v>260</v>
      </c>
      <c r="J59" s="102">
        <v>260</v>
      </c>
      <c r="K59" s="102">
        <v>260</v>
      </c>
      <c r="L59" s="102">
        <v>260</v>
      </c>
      <c r="M59" s="102">
        <v>260</v>
      </c>
      <c r="N59" s="102">
        <v>260</v>
      </c>
      <c r="O59" s="102">
        <v>260</v>
      </c>
      <c r="P59" s="102">
        <v>260</v>
      </c>
      <c r="Q59" s="102">
        <v>260</v>
      </c>
      <c r="R59" s="102">
        <v>260</v>
      </c>
      <c r="S59" s="102">
        <v>260</v>
      </c>
      <c r="T59" s="102">
        <v>260</v>
      </c>
      <c r="U59" s="102">
        <v>260</v>
      </c>
      <c r="V59" s="102">
        <v>260</v>
      </c>
      <c r="W59" s="102">
        <v>260</v>
      </c>
      <c r="X59" s="102">
        <v>0</v>
      </c>
      <c r="Y59" s="102">
        <v>0</v>
      </c>
      <c r="Z59" s="102">
        <v>0</v>
      </c>
      <c r="AA59" s="102">
        <v>0</v>
      </c>
      <c r="AB59" s="102">
        <v>0</v>
      </c>
      <c r="AC59" s="102">
        <v>0</v>
      </c>
      <c r="AD59" s="102">
        <v>0</v>
      </c>
      <c r="AE59" s="102">
        <v>0</v>
      </c>
      <c r="AF59" s="102">
        <v>0</v>
      </c>
      <c r="AG59" s="102">
        <v>0</v>
      </c>
      <c r="AH59" s="102">
        <v>0</v>
      </c>
      <c r="AI59" s="102">
        <v>0</v>
      </c>
      <c r="AJ59" s="102">
        <v>0</v>
      </c>
      <c r="AK59" s="102">
        <v>0</v>
      </c>
    </row>
    <row r="60" spans="1:37" x14ac:dyDescent="0.35">
      <c r="A60" s="102" t="s">
        <v>79</v>
      </c>
      <c r="B60" s="102">
        <v>541</v>
      </c>
      <c r="C60" s="102">
        <v>541</v>
      </c>
      <c r="D60" s="102">
        <v>541</v>
      </c>
      <c r="E60" s="102">
        <v>541</v>
      </c>
      <c r="F60" s="102">
        <v>541</v>
      </c>
      <c r="G60" s="102">
        <v>490</v>
      </c>
      <c r="H60" s="102">
        <v>490</v>
      </c>
      <c r="I60" s="102">
        <v>490</v>
      </c>
      <c r="J60" s="102">
        <v>490</v>
      </c>
      <c r="K60" s="102">
        <v>490</v>
      </c>
      <c r="L60" s="102">
        <v>490</v>
      </c>
      <c r="M60" s="102">
        <v>490</v>
      </c>
      <c r="N60" s="102">
        <v>490</v>
      </c>
      <c r="O60" s="102">
        <v>490</v>
      </c>
      <c r="P60" s="102">
        <v>490</v>
      </c>
      <c r="Q60" s="102">
        <v>490</v>
      </c>
      <c r="R60" s="102">
        <v>490</v>
      </c>
      <c r="S60" s="102">
        <v>490</v>
      </c>
      <c r="T60" s="102">
        <v>490</v>
      </c>
      <c r="U60" s="102">
        <v>490</v>
      </c>
      <c r="V60" s="102">
        <v>490</v>
      </c>
      <c r="W60" s="102">
        <v>490</v>
      </c>
      <c r="X60" s="102">
        <v>490</v>
      </c>
      <c r="Y60" s="102">
        <v>490</v>
      </c>
      <c r="Z60" s="102">
        <v>490</v>
      </c>
      <c r="AA60" s="102">
        <v>490</v>
      </c>
      <c r="AB60" s="102">
        <v>490</v>
      </c>
      <c r="AC60" s="102">
        <v>490</v>
      </c>
      <c r="AD60" s="102">
        <v>490</v>
      </c>
      <c r="AE60" s="102">
        <v>490</v>
      </c>
      <c r="AF60" s="102">
        <v>490</v>
      </c>
      <c r="AG60" s="102">
        <v>490</v>
      </c>
      <c r="AH60" s="102">
        <v>490</v>
      </c>
      <c r="AI60" s="102">
        <v>490</v>
      </c>
      <c r="AJ60" s="102">
        <v>490</v>
      </c>
      <c r="AK60" s="102">
        <v>490</v>
      </c>
    </row>
    <row r="61" spans="1:37" x14ac:dyDescent="0.35">
      <c r="A61" s="102" t="s">
        <v>78</v>
      </c>
      <c r="B61" s="102">
        <v>680</v>
      </c>
      <c r="C61" s="102">
        <v>680</v>
      </c>
      <c r="D61" s="102">
        <v>680</v>
      </c>
      <c r="E61" s="102">
        <v>680</v>
      </c>
      <c r="F61" s="102">
        <v>680</v>
      </c>
      <c r="G61" s="102">
        <v>680</v>
      </c>
      <c r="H61" s="102">
        <v>680</v>
      </c>
      <c r="I61" s="102">
        <v>680</v>
      </c>
      <c r="J61" s="102">
        <v>705</v>
      </c>
      <c r="K61" s="102">
        <v>705</v>
      </c>
      <c r="L61" s="102">
        <v>705</v>
      </c>
      <c r="M61" s="102">
        <v>705</v>
      </c>
      <c r="N61" s="102">
        <v>705</v>
      </c>
      <c r="O61" s="102">
        <v>705</v>
      </c>
      <c r="P61" s="102">
        <v>705</v>
      </c>
      <c r="Q61" s="102">
        <v>705</v>
      </c>
      <c r="R61" s="102">
        <v>705</v>
      </c>
      <c r="S61" s="102">
        <v>705</v>
      </c>
      <c r="T61" s="102">
        <v>705</v>
      </c>
      <c r="U61" s="102">
        <v>705</v>
      </c>
      <c r="V61" s="102">
        <v>705</v>
      </c>
      <c r="W61" s="102">
        <v>705</v>
      </c>
      <c r="X61" s="102">
        <v>705</v>
      </c>
      <c r="Y61" s="102">
        <v>705</v>
      </c>
      <c r="Z61" s="102">
        <v>705</v>
      </c>
      <c r="AA61" s="102">
        <v>705</v>
      </c>
      <c r="AB61" s="102">
        <v>705</v>
      </c>
      <c r="AC61" s="102">
        <v>705</v>
      </c>
      <c r="AD61" s="102">
        <v>705</v>
      </c>
      <c r="AE61" s="102">
        <v>705</v>
      </c>
      <c r="AF61" s="102">
        <v>705</v>
      </c>
      <c r="AG61" s="102">
        <v>705</v>
      </c>
      <c r="AH61" s="102">
        <v>705</v>
      </c>
      <c r="AI61" s="102">
        <v>705</v>
      </c>
      <c r="AJ61" s="102">
        <v>705</v>
      </c>
      <c r="AK61" s="102">
        <v>705</v>
      </c>
    </row>
    <row r="62" spans="1:37" x14ac:dyDescent="0.35">
      <c r="A62" s="102" t="s">
        <v>360</v>
      </c>
      <c r="B62" s="102">
        <v>127.37</v>
      </c>
      <c r="C62" s="102">
        <v>127.37</v>
      </c>
      <c r="D62" s="102">
        <v>127.37</v>
      </c>
      <c r="E62" s="102">
        <v>127.37</v>
      </c>
      <c r="F62" s="102">
        <v>127.37</v>
      </c>
      <c r="G62" s="102">
        <v>127.37</v>
      </c>
      <c r="H62" s="102">
        <v>127.37</v>
      </c>
      <c r="I62" s="102">
        <v>127.37</v>
      </c>
      <c r="J62" s="102">
        <v>127.37</v>
      </c>
      <c r="K62" s="102">
        <v>127.37</v>
      </c>
      <c r="L62" s="102">
        <v>127.37</v>
      </c>
      <c r="M62" s="102">
        <v>127.37</v>
      </c>
      <c r="N62" s="102">
        <v>127.38</v>
      </c>
      <c r="O62" s="102">
        <v>127.41</v>
      </c>
      <c r="P62" s="102">
        <v>127.44</v>
      </c>
      <c r="Q62" s="102">
        <v>127.48</v>
      </c>
      <c r="R62" s="102">
        <v>127.52</v>
      </c>
      <c r="S62" s="102">
        <v>127.57</v>
      </c>
      <c r="T62" s="102">
        <v>127.62</v>
      </c>
      <c r="U62" s="102">
        <v>127.68</v>
      </c>
      <c r="V62" s="102">
        <v>127.74</v>
      </c>
      <c r="W62" s="102">
        <v>127.81</v>
      </c>
      <c r="X62" s="102">
        <v>127.87</v>
      </c>
      <c r="Y62" s="102">
        <v>127.94</v>
      </c>
      <c r="Z62" s="102">
        <v>128.02000000000001</v>
      </c>
      <c r="AA62" s="102">
        <v>128.09</v>
      </c>
      <c r="AB62" s="102">
        <v>128.16999999999999</v>
      </c>
      <c r="AC62" s="102">
        <v>128.24</v>
      </c>
      <c r="AD62" s="102">
        <v>128.33000000000001</v>
      </c>
      <c r="AE62" s="102">
        <v>128.41</v>
      </c>
      <c r="AF62" s="102">
        <v>128.49</v>
      </c>
      <c r="AG62" s="102">
        <v>128.58000000000001</v>
      </c>
      <c r="AH62" s="102">
        <v>128.66999999999999</v>
      </c>
      <c r="AI62" s="102">
        <v>128.77000000000001</v>
      </c>
      <c r="AJ62" s="102">
        <v>128.86000000000001</v>
      </c>
      <c r="AK62" s="102">
        <v>128.96</v>
      </c>
    </row>
    <row r="63" spans="1:37" x14ac:dyDescent="0.35">
      <c r="A63" s="102" t="s">
        <v>361</v>
      </c>
      <c r="B63" s="102">
        <v>0</v>
      </c>
      <c r="C63" s="102">
        <v>0</v>
      </c>
      <c r="D63" s="102">
        <v>0</v>
      </c>
      <c r="E63" s="102">
        <v>0</v>
      </c>
      <c r="F63" s="102">
        <v>0</v>
      </c>
      <c r="G63" s="102">
        <v>0</v>
      </c>
      <c r="H63" s="102">
        <v>0</v>
      </c>
      <c r="I63" s="102">
        <v>0</v>
      </c>
      <c r="J63" s="102">
        <v>0.16</v>
      </c>
      <c r="K63" s="102">
        <v>0.16</v>
      </c>
      <c r="L63" s="102">
        <v>0.16</v>
      </c>
      <c r="M63" s="102">
        <v>0.16</v>
      </c>
      <c r="N63" s="102">
        <v>0.3</v>
      </c>
      <c r="O63" s="102">
        <v>0.33</v>
      </c>
      <c r="P63" s="102">
        <v>0.39</v>
      </c>
      <c r="Q63" s="102">
        <v>0.5</v>
      </c>
      <c r="R63" s="102">
        <v>0.66</v>
      </c>
      <c r="S63" s="102">
        <v>0.92</v>
      </c>
      <c r="T63" s="102">
        <v>1.33</v>
      </c>
      <c r="U63" s="102">
        <v>1.8</v>
      </c>
      <c r="V63" s="102">
        <v>32.35</v>
      </c>
      <c r="W63" s="102">
        <v>32.97</v>
      </c>
      <c r="X63" s="102">
        <v>33.69</v>
      </c>
      <c r="Y63" s="102">
        <v>34.5</v>
      </c>
      <c r="Z63" s="102">
        <v>35.43</v>
      </c>
      <c r="AA63" s="102">
        <v>36.47</v>
      </c>
      <c r="AB63" s="102">
        <v>37.58</v>
      </c>
      <c r="AC63" s="102">
        <v>38.86</v>
      </c>
      <c r="AD63" s="102">
        <v>40.29</v>
      </c>
      <c r="AE63" s="102">
        <v>41.83</v>
      </c>
      <c r="AF63" s="102">
        <v>43.47</v>
      </c>
      <c r="AG63" s="102">
        <v>45.22</v>
      </c>
      <c r="AH63" s="102">
        <v>47.1</v>
      </c>
      <c r="AI63" s="102">
        <v>49.12</v>
      </c>
      <c r="AJ63" s="102">
        <v>51.26</v>
      </c>
      <c r="AK63" s="102">
        <v>53.54</v>
      </c>
    </row>
    <row r="64" spans="1:37" x14ac:dyDescent="0.35">
      <c r="A64" s="102" t="s">
        <v>154</v>
      </c>
      <c r="B64" s="102">
        <v>0</v>
      </c>
      <c r="C64" s="102">
        <v>0</v>
      </c>
      <c r="D64" s="102">
        <v>0</v>
      </c>
      <c r="E64" s="102">
        <v>96</v>
      </c>
      <c r="F64" s="102">
        <v>195</v>
      </c>
      <c r="G64" s="102">
        <v>249</v>
      </c>
      <c r="H64" s="102">
        <v>294</v>
      </c>
      <c r="I64" s="102">
        <v>294</v>
      </c>
      <c r="J64" s="102">
        <v>294</v>
      </c>
      <c r="K64" s="102">
        <v>294</v>
      </c>
      <c r="L64" s="102">
        <v>294</v>
      </c>
      <c r="M64" s="102">
        <v>295.63</v>
      </c>
      <c r="N64" s="102">
        <v>295.99</v>
      </c>
      <c r="O64" s="102">
        <v>296.64</v>
      </c>
      <c r="P64" s="102">
        <v>297.44</v>
      </c>
      <c r="Q64" s="102">
        <v>333.44</v>
      </c>
      <c r="R64" s="102">
        <v>334.6</v>
      </c>
      <c r="S64" s="102">
        <v>335.94</v>
      </c>
      <c r="T64" s="102">
        <v>337.43</v>
      </c>
      <c r="U64" s="102">
        <v>339.04</v>
      </c>
      <c r="V64" s="102">
        <v>340.79</v>
      </c>
      <c r="W64" s="102">
        <v>342.68</v>
      </c>
      <c r="X64" s="102">
        <v>344.71</v>
      </c>
      <c r="Y64" s="102">
        <v>346.88</v>
      </c>
      <c r="Z64" s="102">
        <v>349.17</v>
      </c>
      <c r="AA64" s="102">
        <v>381.46</v>
      </c>
      <c r="AB64" s="102">
        <v>383.93</v>
      </c>
      <c r="AC64" s="102">
        <v>386.53</v>
      </c>
      <c r="AD64" s="102">
        <v>389.28</v>
      </c>
      <c r="AE64" s="102">
        <v>392.15</v>
      </c>
      <c r="AF64" s="102">
        <v>395.17</v>
      </c>
      <c r="AG64" s="102">
        <v>398.35</v>
      </c>
      <c r="AH64" s="102">
        <v>401.71</v>
      </c>
      <c r="AI64" s="102">
        <v>405.25</v>
      </c>
      <c r="AJ64" s="102">
        <v>408.98</v>
      </c>
      <c r="AK64" s="102">
        <v>412.91</v>
      </c>
    </row>
    <row r="65" spans="1:37" x14ac:dyDescent="0.35">
      <c r="A65" s="102" t="s">
        <v>359</v>
      </c>
      <c r="B65" s="102">
        <v>948.95</v>
      </c>
      <c r="C65" s="102">
        <v>948.95</v>
      </c>
      <c r="D65" s="102">
        <v>948.95</v>
      </c>
      <c r="E65" s="102">
        <v>948.95</v>
      </c>
      <c r="F65" s="102">
        <v>948.95</v>
      </c>
      <c r="G65" s="102">
        <v>948.95</v>
      </c>
      <c r="H65" s="102">
        <v>956.8</v>
      </c>
      <c r="I65" s="102">
        <v>956.8</v>
      </c>
      <c r="J65" s="102">
        <v>956.8</v>
      </c>
      <c r="K65" s="102">
        <v>956.8</v>
      </c>
      <c r="L65" s="102">
        <v>956.8</v>
      </c>
      <c r="M65" s="102">
        <v>956.8</v>
      </c>
      <c r="N65" s="102">
        <v>956.8</v>
      </c>
      <c r="O65" s="102">
        <v>957.28</v>
      </c>
      <c r="P65" s="102">
        <v>957.39</v>
      </c>
      <c r="Q65" s="102">
        <v>957.57</v>
      </c>
      <c r="R65" s="102">
        <v>957.78</v>
      </c>
      <c r="S65" s="102">
        <v>958.04</v>
      </c>
      <c r="T65" s="102">
        <v>958.33</v>
      </c>
      <c r="U65" s="102">
        <v>958.66</v>
      </c>
      <c r="V65" s="102">
        <v>959.02</v>
      </c>
      <c r="W65" s="102">
        <v>959.39</v>
      </c>
      <c r="X65" s="102">
        <v>959.77</v>
      </c>
      <c r="Y65" s="102">
        <v>960.18</v>
      </c>
      <c r="Z65" s="102">
        <v>960.6</v>
      </c>
      <c r="AA65" s="102">
        <v>961.03</v>
      </c>
      <c r="AB65" s="102">
        <v>961.48</v>
      </c>
      <c r="AC65" s="102">
        <v>961.9</v>
      </c>
      <c r="AD65" s="102">
        <v>962.35</v>
      </c>
      <c r="AE65" s="102">
        <v>962.8</v>
      </c>
      <c r="AF65" s="102">
        <v>963.25</v>
      </c>
      <c r="AG65" s="102">
        <v>963.72</v>
      </c>
      <c r="AH65" s="102">
        <v>964.18</v>
      </c>
      <c r="AI65" s="102">
        <v>964.66</v>
      </c>
      <c r="AJ65" s="102">
        <v>965.14</v>
      </c>
      <c r="AK65" s="102">
        <v>965.63</v>
      </c>
    </row>
    <row r="67" spans="1:37" ht="18.5" x14ac:dyDescent="0.45">
      <c r="A67" s="103" t="s">
        <v>370</v>
      </c>
    </row>
    <row r="68" spans="1:37" x14ac:dyDescent="0.35">
      <c r="A68" s="102" t="s">
        <v>322</v>
      </c>
      <c r="B68" s="102" t="s">
        <v>323</v>
      </c>
      <c r="C68" s="102" t="s">
        <v>324</v>
      </c>
      <c r="D68" s="102" t="s">
        <v>325</v>
      </c>
      <c r="E68" s="102" t="s">
        <v>326</v>
      </c>
      <c r="F68" s="102" t="s">
        <v>327</v>
      </c>
      <c r="G68" s="102" t="s">
        <v>328</v>
      </c>
      <c r="H68" s="102" t="s">
        <v>329</v>
      </c>
      <c r="I68" s="102" t="s">
        <v>330</v>
      </c>
      <c r="J68" s="102" t="s">
        <v>331</v>
      </c>
      <c r="K68" s="102" t="s">
        <v>332</v>
      </c>
      <c r="L68" s="102" t="s">
        <v>333</v>
      </c>
      <c r="M68" s="102" t="s">
        <v>334</v>
      </c>
      <c r="N68" s="102" t="s">
        <v>335</v>
      </c>
      <c r="O68" s="102" t="s">
        <v>336</v>
      </c>
      <c r="P68" s="102" t="s">
        <v>337</v>
      </c>
      <c r="Q68" s="102" t="s">
        <v>338</v>
      </c>
      <c r="R68" s="102" t="s">
        <v>339</v>
      </c>
      <c r="S68" s="102" t="s">
        <v>340</v>
      </c>
      <c r="T68" s="102" t="s">
        <v>341</v>
      </c>
      <c r="U68" s="102" t="s">
        <v>342</v>
      </c>
      <c r="V68" s="102" t="s">
        <v>343</v>
      </c>
      <c r="W68" s="102" t="s">
        <v>344</v>
      </c>
      <c r="X68" s="102" t="s">
        <v>345</v>
      </c>
      <c r="Y68" s="102" t="s">
        <v>346</v>
      </c>
      <c r="Z68" s="102" t="s">
        <v>347</v>
      </c>
      <c r="AA68" s="102" t="s">
        <v>348</v>
      </c>
      <c r="AB68" s="102" t="s">
        <v>349</v>
      </c>
      <c r="AC68" s="102" t="s">
        <v>350</v>
      </c>
      <c r="AD68" s="102" t="s">
        <v>351</v>
      </c>
      <c r="AE68" s="102" t="s">
        <v>352</v>
      </c>
      <c r="AF68" s="102" t="s">
        <v>353</v>
      </c>
      <c r="AG68" s="102" t="s">
        <v>354</v>
      </c>
      <c r="AH68" s="102" t="s">
        <v>355</v>
      </c>
      <c r="AI68" s="102" t="s">
        <v>356</v>
      </c>
      <c r="AJ68" s="102" t="s">
        <v>357</v>
      </c>
      <c r="AK68" s="102" t="s">
        <v>358</v>
      </c>
    </row>
    <row r="69" spans="1:37" x14ac:dyDescent="0.35">
      <c r="A69" s="102" t="s">
        <v>382</v>
      </c>
      <c r="B69" s="102">
        <v>965.97</v>
      </c>
      <c r="C69" s="102">
        <v>915.38</v>
      </c>
      <c r="D69" s="102">
        <v>1036.3800000000001</v>
      </c>
      <c r="E69" s="102">
        <v>1004.38</v>
      </c>
      <c r="F69" s="102">
        <v>1004.38</v>
      </c>
      <c r="G69" s="102">
        <v>873.38</v>
      </c>
      <c r="H69" s="102">
        <v>1038.0899999999999</v>
      </c>
      <c r="I69" s="102">
        <v>1346.25</v>
      </c>
      <c r="J69" s="102">
        <v>877.25</v>
      </c>
      <c r="K69" s="102">
        <v>446.17</v>
      </c>
      <c r="L69" s="102">
        <v>284.17</v>
      </c>
      <c r="M69" s="102">
        <v>284.17</v>
      </c>
      <c r="N69" s="102">
        <v>284.17</v>
      </c>
      <c r="O69" s="102">
        <v>284.17</v>
      </c>
      <c r="P69" s="102">
        <v>284.17</v>
      </c>
      <c r="Q69" s="102">
        <v>284.17</v>
      </c>
      <c r="R69" s="102">
        <v>284.17</v>
      </c>
      <c r="S69" s="102">
        <v>284.17</v>
      </c>
      <c r="T69" s="102">
        <v>284.17</v>
      </c>
      <c r="U69" s="102">
        <v>284.17</v>
      </c>
      <c r="V69" s="102">
        <v>284.17</v>
      </c>
      <c r="W69" s="102">
        <v>284.17</v>
      </c>
      <c r="X69" s="102">
        <v>284.17</v>
      </c>
      <c r="Y69" s="102">
        <v>284.17</v>
      </c>
      <c r="Z69" s="102">
        <v>284.17</v>
      </c>
      <c r="AA69" s="102">
        <v>284.17</v>
      </c>
      <c r="AB69" s="102">
        <v>284.17</v>
      </c>
      <c r="AC69" s="102">
        <v>284.17</v>
      </c>
      <c r="AD69" s="102">
        <v>284.17</v>
      </c>
      <c r="AE69" s="102">
        <v>284.17</v>
      </c>
      <c r="AF69" s="102">
        <v>217.13</v>
      </c>
      <c r="AG69" s="102">
        <v>217.13</v>
      </c>
      <c r="AH69" s="102">
        <v>217.13</v>
      </c>
      <c r="AI69" s="102">
        <v>217.13</v>
      </c>
      <c r="AJ69" s="102">
        <v>217.13</v>
      </c>
      <c r="AK69" s="102">
        <v>217.13</v>
      </c>
    </row>
    <row r="70" spans="1:37" x14ac:dyDescent="0.35">
      <c r="A70" s="102" t="s">
        <v>383</v>
      </c>
      <c r="B70" s="102">
        <v>659.71</v>
      </c>
      <c r="C70" s="102">
        <v>659.71</v>
      </c>
      <c r="D70" s="102">
        <v>659.71</v>
      </c>
      <c r="E70" s="102">
        <v>659.71</v>
      </c>
      <c r="F70" s="102">
        <v>659.71</v>
      </c>
      <c r="G70" s="102">
        <v>659.71</v>
      </c>
      <c r="H70" s="102">
        <v>0</v>
      </c>
      <c r="I70" s="102">
        <v>0</v>
      </c>
      <c r="J70" s="102">
        <v>0</v>
      </c>
      <c r="K70" s="102">
        <v>0</v>
      </c>
      <c r="L70" s="102">
        <v>0</v>
      </c>
      <c r="M70" s="102">
        <v>0</v>
      </c>
      <c r="N70" s="102">
        <v>0</v>
      </c>
      <c r="O70" s="102">
        <v>0</v>
      </c>
      <c r="P70" s="102">
        <v>0</v>
      </c>
      <c r="Q70" s="102">
        <v>0</v>
      </c>
      <c r="R70" s="102">
        <v>0</v>
      </c>
      <c r="S70" s="102">
        <v>0</v>
      </c>
      <c r="T70" s="102">
        <v>0</v>
      </c>
      <c r="U70" s="102">
        <v>0</v>
      </c>
      <c r="V70" s="102">
        <v>0</v>
      </c>
      <c r="W70" s="102">
        <v>0</v>
      </c>
      <c r="X70" s="102">
        <v>0</v>
      </c>
      <c r="Y70" s="102">
        <v>0</v>
      </c>
      <c r="Z70" s="102">
        <v>0</v>
      </c>
      <c r="AA70" s="102">
        <v>0</v>
      </c>
      <c r="AB70" s="102">
        <v>0</v>
      </c>
      <c r="AC70" s="102">
        <v>0</v>
      </c>
      <c r="AD70" s="102">
        <v>0</v>
      </c>
      <c r="AE70" s="102">
        <v>0</v>
      </c>
      <c r="AF70" s="102">
        <v>0</v>
      </c>
      <c r="AG70" s="102">
        <v>0</v>
      </c>
      <c r="AH70" s="102">
        <v>0</v>
      </c>
      <c r="AI70" s="102">
        <v>0</v>
      </c>
      <c r="AJ70" s="102">
        <v>0</v>
      </c>
      <c r="AK70" s="102">
        <v>0</v>
      </c>
    </row>
    <row r="71" spans="1:37" x14ac:dyDescent="0.35">
      <c r="A71" s="102" t="s">
        <v>384</v>
      </c>
      <c r="B71" s="102">
        <v>0</v>
      </c>
      <c r="C71" s="102">
        <v>560</v>
      </c>
      <c r="D71" s="102">
        <v>560</v>
      </c>
      <c r="E71" s="102">
        <v>560</v>
      </c>
      <c r="F71" s="102">
        <v>560</v>
      </c>
      <c r="G71" s="102">
        <v>560</v>
      </c>
      <c r="H71" s="102">
        <v>560</v>
      </c>
      <c r="I71" s="102">
        <v>560</v>
      </c>
      <c r="J71" s="102">
        <v>560</v>
      </c>
      <c r="K71" s="102">
        <v>560</v>
      </c>
      <c r="L71" s="102">
        <v>560</v>
      </c>
      <c r="M71" s="102">
        <v>560</v>
      </c>
      <c r="N71" s="102">
        <v>560</v>
      </c>
      <c r="O71" s="102">
        <v>560</v>
      </c>
      <c r="P71" s="102">
        <v>560</v>
      </c>
      <c r="Q71" s="102">
        <v>560</v>
      </c>
      <c r="R71" s="102">
        <v>560</v>
      </c>
      <c r="S71" s="102">
        <v>560</v>
      </c>
      <c r="T71" s="102">
        <v>560</v>
      </c>
      <c r="U71" s="102">
        <v>560</v>
      </c>
      <c r="V71" s="102">
        <v>560</v>
      </c>
      <c r="W71" s="102">
        <v>560</v>
      </c>
      <c r="X71" s="102">
        <v>560</v>
      </c>
      <c r="Y71" s="102">
        <v>560</v>
      </c>
      <c r="Z71" s="102">
        <v>560</v>
      </c>
      <c r="AA71" s="102">
        <v>560</v>
      </c>
      <c r="AB71" s="102">
        <v>560</v>
      </c>
      <c r="AC71" s="102">
        <v>560</v>
      </c>
      <c r="AD71" s="102">
        <v>560</v>
      </c>
      <c r="AE71" s="102">
        <v>560</v>
      </c>
      <c r="AF71" s="102">
        <v>560</v>
      </c>
      <c r="AG71" s="102">
        <v>560</v>
      </c>
      <c r="AH71" s="102">
        <v>560</v>
      </c>
      <c r="AI71" s="102">
        <v>560</v>
      </c>
      <c r="AJ71" s="102">
        <v>560</v>
      </c>
      <c r="AK71" s="102">
        <v>560</v>
      </c>
    </row>
    <row r="72" spans="1:37" x14ac:dyDescent="0.35">
      <c r="A72" s="102" t="s">
        <v>79</v>
      </c>
      <c r="B72" s="102">
        <v>0</v>
      </c>
      <c r="C72" s="102">
        <v>0</v>
      </c>
      <c r="D72" s="102">
        <v>0</v>
      </c>
      <c r="E72" s="102">
        <v>0</v>
      </c>
      <c r="F72" s="102">
        <v>0</v>
      </c>
      <c r="G72" s="102">
        <v>0</v>
      </c>
      <c r="H72" s="102">
        <v>0</v>
      </c>
      <c r="I72" s="102">
        <v>0</v>
      </c>
      <c r="J72" s="102">
        <v>0</v>
      </c>
      <c r="K72" s="102">
        <v>0</v>
      </c>
      <c r="L72" s="102">
        <v>0</v>
      </c>
      <c r="M72" s="102">
        <v>0</v>
      </c>
      <c r="N72" s="102">
        <v>0</v>
      </c>
      <c r="O72" s="102">
        <v>0</v>
      </c>
      <c r="P72" s="102">
        <v>0</v>
      </c>
      <c r="Q72" s="102">
        <v>0</v>
      </c>
      <c r="R72" s="102">
        <v>0</v>
      </c>
      <c r="S72" s="102">
        <v>0</v>
      </c>
      <c r="T72" s="102">
        <v>0</v>
      </c>
      <c r="U72" s="102">
        <v>0</v>
      </c>
      <c r="V72" s="102">
        <v>0</v>
      </c>
      <c r="W72" s="102">
        <v>0</v>
      </c>
      <c r="X72" s="102">
        <v>0</v>
      </c>
      <c r="Y72" s="102">
        <v>0</v>
      </c>
      <c r="Z72" s="102">
        <v>0</v>
      </c>
      <c r="AA72" s="102">
        <v>0</v>
      </c>
      <c r="AB72" s="102">
        <v>0</v>
      </c>
      <c r="AC72" s="102">
        <v>0</v>
      </c>
      <c r="AD72" s="102">
        <v>0</v>
      </c>
      <c r="AE72" s="102">
        <v>0</v>
      </c>
      <c r="AF72" s="102">
        <v>0</v>
      </c>
      <c r="AG72" s="102">
        <v>0</v>
      </c>
      <c r="AH72" s="102">
        <v>0</v>
      </c>
      <c r="AI72" s="102">
        <v>0</v>
      </c>
      <c r="AJ72" s="102">
        <v>0</v>
      </c>
      <c r="AK72" s="102">
        <v>0</v>
      </c>
    </row>
    <row r="73" spans="1:37" x14ac:dyDescent="0.35">
      <c r="A73" s="102" t="s">
        <v>78</v>
      </c>
      <c r="B73" s="102">
        <v>675</v>
      </c>
      <c r="C73" s="102">
        <v>675</v>
      </c>
      <c r="D73" s="102">
        <v>675</v>
      </c>
      <c r="E73" s="102">
        <v>675</v>
      </c>
      <c r="F73" s="102">
        <v>675</v>
      </c>
      <c r="G73" s="102">
        <v>675</v>
      </c>
      <c r="H73" s="102">
        <v>675</v>
      </c>
      <c r="I73" s="102">
        <v>675</v>
      </c>
      <c r="J73" s="102">
        <v>0</v>
      </c>
      <c r="K73" s="102">
        <v>0</v>
      </c>
      <c r="L73" s="102">
        <v>0</v>
      </c>
      <c r="M73" s="102">
        <v>0</v>
      </c>
      <c r="N73" s="102">
        <v>0</v>
      </c>
      <c r="O73" s="102">
        <v>0</v>
      </c>
      <c r="P73" s="102">
        <v>0</v>
      </c>
      <c r="Q73" s="102">
        <v>0</v>
      </c>
      <c r="R73" s="102">
        <v>0</v>
      </c>
      <c r="S73" s="102">
        <v>0</v>
      </c>
      <c r="T73" s="102">
        <v>0</v>
      </c>
      <c r="U73" s="102">
        <v>0</v>
      </c>
      <c r="V73" s="102">
        <v>0</v>
      </c>
      <c r="W73" s="102">
        <v>0</v>
      </c>
      <c r="X73" s="102">
        <v>0</v>
      </c>
      <c r="Y73" s="102">
        <v>0</v>
      </c>
      <c r="Z73" s="102">
        <v>0</v>
      </c>
      <c r="AA73" s="102">
        <v>0</v>
      </c>
      <c r="AB73" s="102">
        <v>0</v>
      </c>
      <c r="AC73" s="102">
        <v>0</v>
      </c>
      <c r="AD73" s="102">
        <v>0</v>
      </c>
      <c r="AE73" s="102">
        <v>0</v>
      </c>
      <c r="AF73" s="102">
        <v>0</v>
      </c>
      <c r="AG73" s="102">
        <v>0</v>
      </c>
      <c r="AH73" s="102">
        <v>0</v>
      </c>
      <c r="AI73" s="102">
        <v>0</v>
      </c>
      <c r="AJ73" s="102">
        <v>0</v>
      </c>
      <c r="AK73" s="102">
        <v>0</v>
      </c>
    </row>
    <row r="74" spans="1:37" x14ac:dyDescent="0.35">
      <c r="A74" s="102" t="s">
        <v>360</v>
      </c>
      <c r="B74" s="102">
        <v>278</v>
      </c>
      <c r="C74" s="102">
        <v>278</v>
      </c>
      <c r="D74" s="102">
        <v>278</v>
      </c>
      <c r="E74" s="102">
        <v>230</v>
      </c>
      <c r="F74" s="102">
        <v>230</v>
      </c>
      <c r="G74" s="102">
        <v>230</v>
      </c>
      <c r="H74" s="102">
        <v>240</v>
      </c>
      <c r="I74" s="102">
        <v>240</v>
      </c>
      <c r="J74" s="102">
        <v>240</v>
      </c>
      <c r="K74" s="102">
        <v>240</v>
      </c>
      <c r="L74" s="102">
        <v>245</v>
      </c>
      <c r="M74" s="102">
        <v>290.68</v>
      </c>
      <c r="N74" s="102">
        <v>345.72</v>
      </c>
      <c r="O74" s="102">
        <v>372.48</v>
      </c>
      <c r="P74" s="102">
        <v>403.07</v>
      </c>
      <c r="Q74" s="102">
        <v>403.82</v>
      </c>
      <c r="R74" s="102">
        <v>404.76</v>
      </c>
      <c r="S74" s="102">
        <v>435.91</v>
      </c>
      <c r="T74" s="102">
        <v>437.12</v>
      </c>
      <c r="U74" s="102">
        <v>438.4</v>
      </c>
      <c r="V74" s="102">
        <v>439.72</v>
      </c>
      <c r="W74" s="102">
        <v>471.1</v>
      </c>
      <c r="X74" s="102">
        <v>472.52</v>
      </c>
      <c r="Y74" s="102">
        <v>473.97</v>
      </c>
      <c r="Z74" s="102">
        <v>475.46</v>
      </c>
      <c r="AA74" s="102">
        <v>506.98</v>
      </c>
      <c r="AB74" s="102">
        <v>508.53</v>
      </c>
      <c r="AC74" s="102">
        <v>510.09</v>
      </c>
      <c r="AD74" s="102">
        <v>511.69</v>
      </c>
      <c r="AE74" s="102">
        <v>553.30999999999995</v>
      </c>
      <c r="AF74" s="102">
        <v>554.96</v>
      </c>
      <c r="AG74" s="102">
        <v>556.63</v>
      </c>
      <c r="AH74" s="102">
        <v>558.33000000000004</v>
      </c>
      <c r="AI74" s="102">
        <v>560.05999999999995</v>
      </c>
      <c r="AJ74" s="102">
        <v>561.83000000000004</v>
      </c>
      <c r="AK74" s="102">
        <v>563.63</v>
      </c>
    </row>
    <row r="75" spans="1:37" x14ac:dyDescent="0.35">
      <c r="A75" s="102" t="s">
        <v>361</v>
      </c>
      <c r="B75" s="102">
        <v>0</v>
      </c>
      <c r="C75" s="102">
        <v>0</v>
      </c>
      <c r="D75" s="102">
        <v>0</v>
      </c>
      <c r="E75" s="102">
        <v>0</v>
      </c>
      <c r="F75" s="102">
        <v>0</v>
      </c>
      <c r="G75" s="102">
        <v>0</v>
      </c>
      <c r="H75" s="102">
        <v>0</v>
      </c>
      <c r="I75" s="102">
        <v>0</v>
      </c>
      <c r="J75" s="102">
        <v>0.3</v>
      </c>
      <c r="K75" s="102">
        <v>0.3</v>
      </c>
      <c r="L75" s="102">
        <v>0.3</v>
      </c>
      <c r="M75" s="102">
        <v>0.3</v>
      </c>
      <c r="N75" s="102">
        <v>1.66</v>
      </c>
      <c r="O75" s="102">
        <v>1.95</v>
      </c>
      <c r="P75" s="102">
        <v>2.63</v>
      </c>
      <c r="Q75" s="102">
        <v>4.5999999999999996</v>
      </c>
      <c r="R75" s="102">
        <v>7.96</v>
      </c>
      <c r="S75" s="102">
        <v>13.58</v>
      </c>
      <c r="T75" s="102">
        <v>23.02</v>
      </c>
      <c r="U75" s="102">
        <v>33.74</v>
      </c>
      <c r="V75" s="102">
        <v>45.9</v>
      </c>
      <c r="W75" s="102">
        <v>59.54</v>
      </c>
      <c r="X75" s="102">
        <v>74.87</v>
      </c>
      <c r="Y75" s="102">
        <v>91.96</v>
      </c>
      <c r="Z75" s="102">
        <v>111.01</v>
      </c>
      <c r="AA75" s="102">
        <v>132.09</v>
      </c>
      <c r="AB75" s="102">
        <v>155.41</v>
      </c>
      <c r="AC75" s="102">
        <v>181.35</v>
      </c>
      <c r="AD75" s="102">
        <v>209.87</v>
      </c>
      <c r="AE75" s="102">
        <v>239.97</v>
      </c>
      <c r="AF75" s="102">
        <v>271.89</v>
      </c>
      <c r="AG75" s="102">
        <v>305.32</v>
      </c>
      <c r="AH75" s="102">
        <v>340.6</v>
      </c>
      <c r="AI75" s="102">
        <v>377.94</v>
      </c>
      <c r="AJ75" s="102">
        <v>417.08</v>
      </c>
      <c r="AK75" s="102">
        <v>458.15</v>
      </c>
    </row>
    <row r="76" spans="1:37" x14ac:dyDescent="0.35">
      <c r="A76" s="102" t="s">
        <v>154</v>
      </c>
      <c r="B76" s="102">
        <v>207</v>
      </c>
      <c r="C76" s="102">
        <v>317</v>
      </c>
      <c r="D76" s="102">
        <v>417</v>
      </c>
      <c r="E76" s="102">
        <v>527</v>
      </c>
      <c r="F76" s="102">
        <v>660</v>
      </c>
      <c r="G76" s="102">
        <v>664</v>
      </c>
      <c r="H76" s="102">
        <v>923</v>
      </c>
      <c r="I76" s="102">
        <v>1354</v>
      </c>
      <c r="J76" s="102">
        <v>2404</v>
      </c>
      <c r="K76" s="102">
        <v>2865</v>
      </c>
      <c r="L76" s="102">
        <v>3262</v>
      </c>
      <c r="M76" s="102">
        <v>3790.07</v>
      </c>
      <c r="N76" s="102">
        <v>4216.45</v>
      </c>
      <c r="O76" s="102">
        <v>4618.75</v>
      </c>
      <c r="P76" s="102">
        <v>4833.79</v>
      </c>
      <c r="Q76" s="102">
        <v>4953.54</v>
      </c>
      <c r="R76" s="102">
        <v>4978.3500000000004</v>
      </c>
      <c r="S76" s="102">
        <v>5009.25</v>
      </c>
      <c r="T76" s="102">
        <v>5042.43</v>
      </c>
      <c r="U76" s="102">
        <v>5077.99</v>
      </c>
      <c r="V76" s="102">
        <v>5215.75</v>
      </c>
      <c r="W76" s="102">
        <v>5255.74</v>
      </c>
      <c r="X76" s="102">
        <v>5297.75</v>
      </c>
      <c r="Y76" s="102">
        <v>5341.78</v>
      </c>
      <c r="Z76" s="102">
        <v>5387.57</v>
      </c>
      <c r="AA76" s="102">
        <v>5535.1</v>
      </c>
      <c r="AB76" s="102">
        <v>5584.69</v>
      </c>
      <c r="AC76" s="102">
        <v>5635.84</v>
      </c>
      <c r="AD76" s="102">
        <v>5688.9</v>
      </c>
      <c r="AE76" s="102">
        <v>5744.22</v>
      </c>
      <c r="AF76" s="102">
        <v>5901.29</v>
      </c>
      <c r="AG76" s="102">
        <v>5960.49</v>
      </c>
      <c r="AH76" s="102">
        <v>6022.01</v>
      </c>
      <c r="AI76" s="102">
        <v>6085.95</v>
      </c>
      <c r="AJ76" s="102">
        <v>6152.46</v>
      </c>
      <c r="AK76" s="102">
        <v>6221.61</v>
      </c>
    </row>
    <row r="77" spans="1:37" x14ac:dyDescent="0.35">
      <c r="A77" s="102" t="s">
        <v>359</v>
      </c>
      <c r="B77" s="102">
        <v>36473</v>
      </c>
      <c r="C77" s="102">
        <v>36686</v>
      </c>
      <c r="D77" s="102">
        <v>37440</v>
      </c>
      <c r="E77" s="102">
        <v>38265</v>
      </c>
      <c r="F77" s="102">
        <v>38414</v>
      </c>
      <c r="G77" s="102">
        <v>38426</v>
      </c>
      <c r="H77" s="102">
        <v>38184</v>
      </c>
      <c r="I77" s="102">
        <v>39217</v>
      </c>
      <c r="J77" s="102">
        <v>38433</v>
      </c>
      <c r="K77" s="102">
        <v>40034</v>
      </c>
      <c r="L77" s="102">
        <v>40212</v>
      </c>
      <c r="M77" s="102">
        <v>40430.769999999997</v>
      </c>
      <c r="N77" s="102">
        <v>40452.769999999997</v>
      </c>
      <c r="O77" s="102">
        <v>40881.81</v>
      </c>
      <c r="P77" s="102">
        <v>40882.870000000003</v>
      </c>
      <c r="Q77" s="102">
        <v>40884.71</v>
      </c>
      <c r="R77" s="102">
        <v>41133.699999999997</v>
      </c>
      <c r="S77" s="102">
        <v>41138.720000000001</v>
      </c>
      <c r="T77" s="102">
        <v>41144.74</v>
      </c>
      <c r="U77" s="102">
        <v>41151.839999999997</v>
      </c>
      <c r="V77" s="102">
        <v>41159.019999999997</v>
      </c>
      <c r="W77" s="102">
        <v>41166.26</v>
      </c>
      <c r="X77" s="102">
        <v>41173.480000000003</v>
      </c>
      <c r="Y77" s="102">
        <v>41480.660000000003</v>
      </c>
      <c r="Z77" s="102">
        <v>41487.74</v>
      </c>
      <c r="AA77" s="102">
        <v>41794.71</v>
      </c>
      <c r="AB77" s="102">
        <v>42401.51</v>
      </c>
      <c r="AC77" s="102">
        <v>42408.15</v>
      </c>
      <c r="AD77" s="102">
        <v>42414.66</v>
      </c>
      <c r="AE77" s="102">
        <v>42420.98</v>
      </c>
      <c r="AF77" s="102">
        <v>42427.15</v>
      </c>
      <c r="AG77" s="102">
        <v>42433.22</v>
      </c>
      <c r="AH77" s="102">
        <v>42439.12</v>
      </c>
      <c r="AI77" s="102">
        <v>42444.89</v>
      </c>
      <c r="AJ77" s="102">
        <v>42450.57</v>
      </c>
      <c r="AK77" s="102">
        <v>42456.14</v>
      </c>
    </row>
    <row r="79" spans="1:37" ht="18.5" x14ac:dyDescent="0.45">
      <c r="A79" s="103" t="s">
        <v>371</v>
      </c>
    </row>
    <row r="80" spans="1:37" x14ac:dyDescent="0.35">
      <c r="A80" s="102" t="s">
        <v>322</v>
      </c>
      <c r="B80" s="102" t="s">
        <v>323</v>
      </c>
      <c r="C80" s="102" t="s">
        <v>324</v>
      </c>
      <c r="D80" s="102" t="s">
        <v>325</v>
      </c>
      <c r="E80" s="102" t="s">
        <v>326</v>
      </c>
      <c r="F80" s="102" t="s">
        <v>327</v>
      </c>
      <c r="G80" s="102" t="s">
        <v>328</v>
      </c>
      <c r="H80" s="102" t="s">
        <v>329</v>
      </c>
      <c r="I80" s="102" t="s">
        <v>330</v>
      </c>
      <c r="J80" s="102" t="s">
        <v>331</v>
      </c>
      <c r="K80" s="102" t="s">
        <v>332</v>
      </c>
      <c r="L80" s="102" t="s">
        <v>333</v>
      </c>
      <c r="M80" s="102" t="s">
        <v>334</v>
      </c>
      <c r="N80" s="102" t="s">
        <v>335</v>
      </c>
      <c r="O80" s="102" t="s">
        <v>336</v>
      </c>
      <c r="P80" s="102" t="s">
        <v>337</v>
      </c>
      <c r="Q80" s="102" t="s">
        <v>338</v>
      </c>
      <c r="R80" s="102" t="s">
        <v>339</v>
      </c>
      <c r="S80" s="102" t="s">
        <v>340</v>
      </c>
      <c r="T80" s="102" t="s">
        <v>341</v>
      </c>
      <c r="U80" s="102" t="s">
        <v>342</v>
      </c>
      <c r="V80" s="102" t="s">
        <v>343</v>
      </c>
      <c r="W80" s="102" t="s">
        <v>344</v>
      </c>
      <c r="X80" s="102" t="s">
        <v>345</v>
      </c>
      <c r="Y80" s="102" t="s">
        <v>346</v>
      </c>
      <c r="Z80" s="102" t="s">
        <v>347</v>
      </c>
      <c r="AA80" s="102" t="s">
        <v>348</v>
      </c>
      <c r="AB80" s="102" t="s">
        <v>349</v>
      </c>
      <c r="AC80" s="102" t="s">
        <v>350</v>
      </c>
      <c r="AD80" s="102" t="s">
        <v>351</v>
      </c>
      <c r="AE80" s="102" t="s">
        <v>352</v>
      </c>
      <c r="AF80" s="102" t="s">
        <v>353</v>
      </c>
      <c r="AG80" s="102" t="s">
        <v>354</v>
      </c>
      <c r="AH80" s="102" t="s">
        <v>355</v>
      </c>
      <c r="AI80" s="102" t="s">
        <v>356</v>
      </c>
      <c r="AJ80" s="102" t="s">
        <v>357</v>
      </c>
      <c r="AK80" s="102" t="s">
        <v>358</v>
      </c>
    </row>
    <row r="81" spans="1:37" x14ac:dyDescent="0.35">
      <c r="A81" s="102" t="s">
        <v>382</v>
      </c>
      <c r="B81" s="102">
        <v>589.77</v>
      </c>
      <c r="C81" s="102">
        <v>587.16999999999996</v>
      </c>
      <c r="D81" s="102">
        <v>594.87</v>
      </c>
      <c r="E81" s="102">
        <v>594.62</v>
      </c>
      <c r="F81" s="102">
        <v>690.62</v>
      </c>
      <c r="G81" s="102">
        <v>824.13</v>
      </c>
      <c r="H81" s="102">
        <v>824.13</v>
      </c>
      <c r="I81" s="102">
        <v>1217.1300000000001</v>
      </c>
      <c r="J81" s="102">
        <v>1217.1300000000001</v>
      </c>
      <c r="K81" s="102">
        <v>1218.26</v>
      </c>
      <c r="L81" s="102">
        <v>1218.26</v>
      </c>
      <c r="M81" s="102">
        <v>1218.26</v>
      </c>
      <c r="N81" s="102">
        <v>1218.26</v>
      </c>
      <c r="O81" s="102">
        <v>1218.26</v>
      </c>
      <c r="P81" s="102">
        <v>1218.26</v>
      </c>
      <c r="Q81" s="102">
        <v>1218.26</v>
      </c>
      <c r="R81" s="102">
        <v>1218.26</v>
      </c>
      <c r="S81" s="102">
        <v>1218.26</v>
      </c>
      <c r="T81" s="102">
        <v>1218.26</v>
      </c>
      <c r="U81" s="102">
        <v>1218.26</v>
      </c>
      <c r="V81" s="102">
        <v>1218.26</v>
      </c>
      <c r="W81" s="102">
        <v>1218.26</v>
      </c>
      <c r="X81" s="102">
        <v>1218.26</v>
      </c>
      <c r="Y81" s="102">
        <v>1218.26</v>
      </c>
      <c r="Z81" s="102">
        <v>1218.26</v>
      </c>
      <c r="AA81" s="102">
        <v>1218.26</v>
      </c>
      <c r="AB81" s="102">
        <v>1218.26</v>
      </c>
      <c r="AC81" s="102">
        <v>1218.26</v>
      </c>
      <c r="AD81" s="102">
        <v>1218.26</v>
      </c>
      <c r="AE81" s="102">
        <v>1218.26</v>
      </c>
      <c r="AF81" s="102">
        <v>1218.26</v>
      </c>
      <c r="AG81" s="102">
        <v>1218.26</v>
      </c>
      <c r="AH81" s="102">
        <v>1218.26</v>
      </c>
      <c r="AI81" s="102">
        <v>1218.26</v>
      </c>
      <c r="AJ81" s="102">
        <v>1218.26</v>
      </c>
      <c r="AK81" s="102">
        <v>1218.26</v>
      </c>
    </row>
    <row r="82" spans="1:37" x14ac:dyDescent="0.35">
      <c r="A82" s="102" t="s">
        <v>383</v>
      </c>
      <c r="B82" s="102">
        <v>2536.5300000000002</v>
      </c>
      <c r="C82" s="102">
        <v>2294.81</v>
      </c>
      <c r="D82" s="102">
        <v>2285.2800000000002</v>
      </c>
      <c r="E82" s="102">
        <v>2120.5300000000002</v>
      </c>
      <c r="F82" s="102">
        <v>169</v>
      </c>
      <c r="G82" s="102">
        <v>2450.88</v>
      </c>
      <c r="H82" s="102">
        <v>2434.0100000000002</v>
      </c>
      <c r="I82" s="102">
        <v>2434.02</v>
      </c>
      <c r="J82" s="102">
        <v>2472.0100000000002</v>
      </c>
      <c r="K82" s="102">
        <v>2107.3200000000002</v>
      </c>
      <c r="L82" s="102">
        <v>2719.32</v>
      </c>
      <c r="M82" s="102">
        <v>2758</v>
      </c>
      <c r="N82" s="102">
        <v>2758</v>
      </c>
      <c r="O82" s="102">
        <v>2758</v>
      </c>
      <c r="P82" s="102">
        <v>2758</v>
      </c>
      <c r="Q82" s="102">
        <v>2758</v>
      </c>
      <c r="R82" s="102">
        <v>2758</v>
      </c>
      <c r="S82" s="102">
        <v>2758</v>
      </c>
      <c r="T82" s="102">
        <v>2758</v>
      </c>
      <c r="U82" s="102">
        <v>2758</v>
      </c>
      <c r="V82" s="102">
        <v>2758</v>
      </c>
      <c r="W82" s="102">
        <v>2758</v>
      </c>
      <c r="X82" s="102">
        <v>2758</v>
      </c>
      <c r="Y82" s="102">
        <v>2758</v>
      </c>
      <c r="Z82" s="102">
        <v>2758</v>
      </c>
      <c r="AA82" s="102">
        <v>2758</v>
      </c>
      <c r="AB82" s="102">
        <v>2758</v>
      </c>
      <c r="AC82" s="102">
        <v>2758</v>
      </c>
      <c r="AD82" s="102">
        <v>2758</v>
      </c>
      <c r="AE82" s="102">
        <v>2758</v>
      </c>
      <c r="AF82" s="102">
        <v>2758</v>
      </c>
      <c r="AG82" s="102">
        <v>2758</v>
      </c>
      <c r="AH82" s="102">
        <v>2758</v>
      </c>
      <c r="AI82" s="102">
        <v>2758</v>
      </c>
      <c r="AJ82" s="102">
        <v>2758</v>
      </c>
      <c r="AK82" s="102">
        <v>2758</v>
      </c>
    </row>
    <row r="83" spans="1:37" x14ac:dyDescent="0.35">
      <c r="A83" s="102" t="s">
        <v>384</v>
      </c>
      <c r="B83" s="102">
        <v>1816.66</v>
      </c>
      <c r="C83" s="102">
        <v>2150.66</v>
      </c>
      <c r="D83" s="102">
        <v>2150.66</v>
      </c>
      <c r="E83" s="102">
        <v>3755.16</v>
      </c>
      <c r="F83" s="102">
        <v>5276.16</v>
      </c>
      <c r="G83" s="102">
        <v>5975.16</v>
      </c>
      <c r="H83" s="102">
        <v>6004.16</v>
      </c>
      <c r="I83" s="102">
        <v>6004.16</v>
      </c>
      <c r="J83" s="102">
        <v>6004.16</v>
      </c>
      <c r="K83" s="102">
        <v>6004.16</v>
      </c>
      <c r="L83" s="102">
        <v>6004.16</v>
      </c>
      <c r="M83" s="102">
        <v>6004.16</v>
      </c>
      <c r="N83" s="102">
        <v>6004.16</v>
      </c>
      <c r="O83" s="102">
        <v>7193.16</v>
      </c>
      <c r="P83" s="102">
        <v>7193.16</v>
      </c>
      <c r="Q83" s="102">
        <v>7193.16</v>
      </c>
      <c r="R83" s="102">
        <v>7193.16</v>
      </c>
      <c r="S83" s="102">
        <v>7193.16</v>
      </c>
      <c r="T83" s="102">
        <v>7193.16</v>
      </c>
      <c r="U83" s="102">
        <v>7193.16</v>
      </c>
      <c r="V83" s="102">
        <v>7193.16</v>
      </c>
      <c r="W83" s="102">
        <v>7193.16</v>
      </c>
      <c r="X83" s="102">
        <v>7193.16</v>
      </c>
      <c r="Y83" s="102">
        <v>7993.16</v>
      </c>
      <c r="Z83" s="102">
        <v>7993.16</v>
      </c>
      <c r="AA83" s="102">
        <v>7993.16</v>
      </c>
      <c r="AB83" s="102">
        <v>7993.16</v>
      </c>
      <c r="AC83" s="102">
        <v>7993.16</v>
      </c>
      <c r="AD83" s="102">
        <v>7993.16</v>
      </c>
      <c r="AE83" s="102">
        <v>7993.16</v>
      </c>
      <c r="AF83" s="102">
        <v>7993.16</v>
      </c>
      <c r="AG83" s="102">
        <v>7993.16</v>
      </c>
      <c r="AH83" s="102">
        <v>7993.16</v>
      </c>
      <c r="AI83" s="102">
        <v>7993.16</v>
      </c>
      <c r="AJ83" s="102">
        <v>7993.16</v>
      </c>
      <c r="AK83" s="102">
        <v>7993.16</v>
      </c>
    </row>
    <row r="84" spans="1:37" x14ac:dyDescent="0.35">
      <c r="A84" s="102" t="s">
        <v>79</v>
      </c>
      <c r="B84" s="102">
        <v>6437</v>
      </c>
      <c r="C84" s="102">
        <v>6329</v>
      </c>
      <c r="D84" s="102">
        <v>6339</v>
      </c>
      <c r="E84" s="102">
        <v>6077</v>
      </c>
      <c r="F84" s="102">
        <v>6077</v>
      </c>
      <c r="G84" s="102">
        <v>4487</v>
      </c>
      <c r="H84" s="102">
        <v>4275</v>
      </c>
      <c r="I84" s="102">
        <v>3296</v>
      </c>
      <c r="J84" s="102">
        <v>2291</v>
      </c>
      <c r="K84" s="102">
        <v>153</v>
      </c>
      <c r="L84" s="102">
        <v>0</v>
      </c>
      <c r="M84" s="102">
        <v>0</v>
      </c>
      <c r="N84" s="102">
        <v>0</v>
      </c>
      <c r="O84" s="102">
        <v>0</v>
      </c>
      <c r="P84" s="102">
        <v>0</v>
      </c>
      <c r="Q84" s="102">
        <v>0</v>
      </c>
      <c r="R84" s="102">
        <v>0</v>
      </c>
      <c r="S84" s="102">
        <v>0</v>
      </c>
      <c r="T84" s="102">
        <v>0</v>
      </c>
      <c r="U84" s="102">
        <v>0</v>
      </c>
      <c r="V84" s="102">
        <v>0</v>
      </c>
      <c r="W84" s="102">
        <v>0</v>
      </c>
      <c r="X84" s="102">
        <v>0</v>
      </c>
      <c r="Y84" s="102">
        <v>0</v>
      </c>
      <c r="Z84" s="102">
        <v>0</v>
      </c>
      <c r="AA84" s="102">
        <v>0</v>
      </c>
      <c r="AB84" s="102">
        <v>0</v>
      </c>
      <c r="AC84" s="102">
        <v>0</v>
      </c>
      <c r="AD84" s="102">
        <v>0</v>
      </c>
      <c r="AE84" s="102">
        <v>0</v>
      </c>
      <c r="AF84" s="102">
        <v>0</v>
      </c>
      <c r="AG84" s="102">
        <v>0</v>
      </c>
      <c r="AH84" s="102">
        <v>0</v>
      </c>
      <c r="AI84" s="102">
        <v>0</v>
      </c>
      <c r="AJ84" s="102">
        <v>0</v>
      </c>
      <c r="AK84" s="102">
        <v>0</v>
      </c>
    </row>
    <row r="85" spans="1:37" x14ac:dyDescent="0.35">
      <c r="A85" s="102" t="s">
        <v>78</v>
      </c>
      <c r="B85" s="102">
        <v>11450</v>
      </c>
      <c r="C85" s="102">
        <v>11990</v>
      </c>
      <c r="D85" s="102">
        <v>11990</v>
      </c>
      <c r="E85" s="102">
        <v>11990</v>
      </c>
      <c r="F85" s="102">
        <v>11990</v>
      </c>
      <c r="G85" s="102">
        <v>11990</v>
      </c>
      <c r="H85" s="102">
        <v>11990</v>
      </c>
      <c r="I85" s="102">
        <v>11990</v>
      </c>
      <c r="J85" s="102">
        <v>13640</v>
      </c>
      <c r="K85" s="102">
        <v>13568</v>
      </c>
      <c r="L85" s="102">
        <v>13568</v>
      </c>
      <c r="M85" s="102">
        <v>13568</v>
      </c>
      <c r="N85" s="102">
        <v>12633</v>
      </c>
      <c r="O85" s="102">
        <v>12633</v>
      </c>
      <c r="P85" s="102">
        <v>12633</v>
      </c>
      <c r="Q85" s="102">
        <v>9648</v>
      </c>
      <c r="R85" s="102">
        <v>9648</v>
      </c>
      <c r="S85" s="102">
        <v>8713</v>
      </c>
      <c r="T85" s="102">
        <v>6953</v>
      </c>
      <c r="U85" s="102">
        <v>6698</v>
      </c>
      <c r="V85" s="102">
        <v>6811</v>
      </c>
      <c r="W85" s="102">
        <v>6811</v>
      </c>
      <c r="X85" s="102">
        <v>6814</v>
      </c>
      <c r="Y85" s="102">
        <v>8589</v>
      </c>
      <c r="Z85" s="102">
        <v>6945</v>
      </c>
      <c r="AA85" s="102">
        <v>8720</v>
      </c>
      <c r="AB85" s="102">
        <v>8720</v>
      </c>
      <c r="AC85" s="102">
        <v>9560</v>
      </c>
      <c r="AD85" s="102">
        <v>9560</v>
      </c>
      <c r="AE85" s="102">
        <v>10400</v>
      </c>
      <c r="AF85" s="102">
        <v>10400</v>
      </c>
      <c r="AG85" s="102">
        <v>10400</v>
      </c>
      <c r="AH85" s="102">
        <v>10400</v>
      </c>
      <c r="AI85" s="102">
        <v>10400</v>
      </c>
      <c r="AJ85" s="102">
        <v>10400</v>
      </c>
      <c r="AK85" s="102">
        <v>10400</v>
      </c>
    </row>
    <row r="86" spans="1:37" x14ac:dyDescent="0.35">
      <c r="A86" s="102" t="s">
        <v>360</v>
      </c>
      <c r="B86" s="102">
        <v>209</v>
      </c>
      <c r="C86" s="102">
        <v>176</v>
      </c>
      <c r="D86" s="102">
        <v>176</v>
      </c>
      <c r="E86" s="102">
        <v>148</v>
      </c>
      <c r="F86" s="102">
        <v>207</v>
      </c>
      <c r="G86" s="102">
        <v>207</v>
      </c>
      <c r="H86" s="102">
        <v>207</v>
      </c>
      <c r="I86" s="102">
        <v>207</v>
      </c>
      <c r="J86" s="102">
        <v>207</v>
      </c>
      <c r="K86" s="102">
        <v>592</v>
      </c>
      <c r="L86" s="102">
        <v>574</v>
      </c>
      <c r="M86" s="102">
        <v>1098.28</v>
      </c>
      <c r="N86" s="102">
        <v>1098.28</v>
      </c>
      <c r="O86" s="102">
        <v>1098.28</v>
      </c>
      <c r="P86" s="102">
        <v>1098.28</v>
      </c>
      <c r="Q86" s="102">
        <v>1098.28</v>
      </c>
      <c r="R86" s="102">
        <v>1098.28</v>
      </c>
      <c r="S86" s="102">
        <v>1098.28</v>
      </c>
      <c r="T86" s="102">
        <v>1098.28</v>
      </c>
      <c r="U86" s="102">
        <v>1098.28</v>
      </c>
      <c r="V86" s="102">
        <v>1098.28</v>
      </c>
      <c r="W86" s="102">
        <v>1098.28</v>
      </c>
      <c r="X86" s="102">
        <v>1098.28</v>
      </c>
      <c r="Y86" s="102">
        <v>1098.28</v>
      </c>
      <c r="Z86" s="102">
        <v>1098.28</v>
      </c>
      <c r="AA86" s="102">
        <v>1098.28</v>
      </c>
      <c r="AB86" s="102">
        <v>1098.28</v>
      </c>
      <c r="AC86" s="102">
        <v>1098.28</v>
      </c>
      <c r="AD86" s="102">
        <v>1098.28</v>
      </c>
      <c r="AE86" s="102">
        <v>1098.28</v>
      </c>
      <c r="AF86" s="102">
        <v>1098.28</v>
      </c>
      <c r="AG86" s="102">
        <v>1098.28</v>
      </c>
      <c r="AH86" s="102">
        <v>1098.28</v>
      </c>
      <c r="AI86" s="102">
        <v>1098.28</v>
      </c>
      <c r="AJ86" s="102">
        <v>1098.28</v>
      </c>
      <c r="AK86" s="102">
        <v>1098.28</v>
      </c>
    </row>
    <row r="87" spans="1:37" x14ac:dyDescent="0.35">
      <c r="A87" s="102" t="s">
        <v>361</v>
      </c>
      <c r="B87" s="102">
        <v>16.75</v>
      </c>
      <c r="C87" s="102">
        <v>20.48</v>
      </c>
      <c r="D87" s="102">
        <v>25.77</v>
      </c>
      <c r="E87" s="102">
        <v>32.72</v>
      </c>
      <c r="F87" s="102">
        <v>94.57</v>
      </c>
      <c r="G87" s="102">
        <v>281.13</v>
      </c>
      <c r="H87" s="102">
        <v>419.4</v>
      </c>
      <c r="I87" s="102">
        <v>645.29999999999995</v>
      </c>
      <c r="J87" s="102">
        <v>1018.7</v>
      </c>
      <c r="K87" s="102">
        <v>1509.4</v>
      </c>
      <c r="L87" s="102">
        <v>2119</v>
      </c>
      <c r="M87" s="102">
        <v>2971.46</v>
      </c>
      <c r="N87" s="102">
        <v>3451.46</v>
      </c>
      <c r="O87" s="102">
        <v>3931.46</v>
      </c>
      <c r="P87" s="102">
        <v>4131.46</v>
      </c>
      <c r="Q87" s="102">
        <v>4231.46</v>
      </c>
      <c r="R87" s="102">
        <v>4331.46</v>
      </c>
      <c r="S87" s="102">
        <v>4431.46</v>
      </c>
      <c r="T87" s="102">
        <v>4531.46</v>
      </c>
      <c r="U87" s="102">
        <v>4631.46</v>
      </c>
      <c r="V87" s="102">
        <v>4731.46</v>
      </c>
      <c r="W87" s="102">
        <v>4831.46</v>
      </c>
      <c r="X87" s="102">
        <v>4831.46</v>
      </c>
      <c r="Y87" s="102">
        <v>4831.46</v>
      </c>
      <c r="Z87" s="102">
        <v>4831.46</v>
      </c>
      <c r="AA87" s="102">
        <v>4831.46</v>
      </c>
      <c r="AB87" s="102">
        <v>4831.46</v>
      </c>
      <c r="AC87" s="102">
        <v>4831.46</v>
      </c>
      <c r="AD87" s="102">
        <v>4831.46</v>
      </c>
      <c r="AE87" s="102">
        <v>4831.46</v>
      </c>
      <c r="AF87" s="102">
        <v>4831.46</v>
      </c>
      <c r="AG87" s="102">
        <v>4831.46</v>
      </c>
      <c r="AH87" s="102">
        <v>4831.46</v>
      </c>
      <c r="AI87" s="102">
        <v>4831.46</v>
      </c>
      <c r="AJ87" s="102">
        <v>4831.46</v>
      </c>
      <c r="AK87" s="102">
        <v>4831.46</v>
      </c>
    </row>
    <row r="88" spans="1:37" x14ac:dyDescent="0.35">
      <c r="A88" s="102" t="s">
        <v>154</v>
      </c>
      <c r="B88" s="102">
        <v>15</v>
      </c>
      <c r="C88" s="102">
        <v>414</v>
      </c>
      <c r="D88" s="102">
        <v>491</v>
      </c>
      <c r="E88" s="102">
        <v>782</v>
      </c>
      <c r="F88" s="102">
        <v>1168</v>
      </c>
      <c r="G88" s="102">
        <v>1447</v>
      </c>
      <c r="H88" s="102">
        <v>1970</v>
      </c>
      <c r="I88" s="102">
        <v>2053</v>
      </c>
      <c r="J88" s="102">
        <v>2491</v>
      </c>
      <c r="K88" s="102">
        <v>3490</v>
      </c>
      <c r="L88" s="102">
        <v>4374</v>
      </c>
      <c r="M88" s="102">
        <v>5394.75</v>
      </c>
      <c r="N88" s="102">
        <v>5394.75</v>
      </c>
      <c r="O88" s="102">
        <v>5894.75</v>
      </c>
      <c r="P88" s="102">
        <v>6294.75</v>
      </c>
      <c r="Q88" s="102">
        <v>6394.75</v>
      </c>
      <c r="R88" s="102">
        <v>6494.75</v>
      </c>
      <c r="S88" s="102">
        <v>6594.75</v>
      </c>
      <c r="T88" s="102">
        <v>6694.75</v>
      </c>
      <c r="U88" s="102">
        <v>6794.75</v>
      </c>
      <c r="V88" s="102">
        <v>6894.75</v>
      </c>
      <c r="W88" s="102">
        <v>6994.75</v>
      </c>
      <c r="X88" s="102">
        <v>7094.75</v>
      </c>
      <c r="Y88" s="102">
        <v>7194.75</v>
      </c>
      <c r="Z88" s="102">
        <v>7294.75</v>
      </c>
      <c r="AA88" s="102">
        <v>7294.75</v>
      </c>
      <c r="AB88" s="102">
        <v>7294.75</v>
      </c>
      <c r="AC88" s="102">
        <v>7294.75</v>
      </c>
      <c r="AD88" s="102">
        <v>7294.75</v>
      </c>
      <c r="AE88" s="102">
        <v>7294.75</v>
      </c>
      <c r="AF88" s="102">
        <v>7294.75</v>
      </c>
      <c r="AG88" s="102">
        <v>7294.75</v>
      </c>
      <c r="AH88" s="102">
        <v>7294.75</v>
      </c>
      <c r="AI88" s="102">
        <v>7294.75</v>
      </c>
      <c r="AJ88" s="102">
        <v>7294.75</v>
      </c>
      <c r="AK88" s="102">
        <v>7294.75</v>
      </c>
    </row>
    <row r="89" spans="1:37" x14ac:dyDescent="0.35">
      <c r="A89" s="102" t="s">
        <v>359</v>
      </c>
      <c r="B89" s="102">
        <v>8505</v>
      </c>
      <c r="C89" s="102">
        <v>8410</v>
      </c>
      <c r="D89" s="102">
        <v>8410</v>
      </c>
      <c r="E89" s="102">
        <v>8416</v>
      </c>
      <c r="F89" s="102">
        <v>8424</v>
      </c>
      <c r="G89" s="102">
        <v>8463</v>
      </c>
      <c r="H89" s="102">
        <v>8524</v>
      </c>
      <c r="I89" s="102">
        <v>8524</v>
      </c>
      <c r="J89" s="102">
        <v>8565</v>
      </c>
      <c r="K89" s="102">
        <v>8972</v>
      </c>
      <c r="L89" s="102">
        <v>8768</v>
      </c>
      <c r="M89" s="102">
        <v>9211.8799999999992</v>
      </c>
      <c r="N89" s="102">
        <v>9276.8799999999992</v>
      </c>
      <c r="O89" s="102">
        <v>9276.8799999999992</v>
      </c>
      <c r="P89" s="102">
        <v>9316.8799999999992</v>
      </c>
      <c r="Q89" s="102">
        <v>9316.8799999999992</v>
      </c>
      <c r="R89" s="102">
        <v>9356.8799999999992</v>
      </c>
      <c r="S89" s="102">
        <v>9356.8799999999992</v>
      </c>
      <c r="T89" s="102">
        <v>9396.8799999999992</v>
      </c>
      <c r="U89" s="102">
        <v>9396.8799999999992</v>
      </c>
      <c r="V89" s="102">
        <v>9436.8799999999992</v>
      </c>
      <c r="W89" s="102">
        <v>9436.8799999999992</v>
      </c>
      <c r="X89" s="102">
        <v>9476.8799999999992</v>
      </c>
      <c r="Y89" s="102">
        <v>9476.8799999999992</v>
      </c>
      <c r="Z89" s="102">
        <v>9516.8799999999992</v>
      </c>
      <c r="AA89" s="102">
        <v>9516.8799999999992</v>
      </c>
      <c r="AB89" s="102">
        <v>9556.8799999999992</v>
      </c>
      <c r="AC89" s="102">
        <v>9556.8799999999992</v>
      </c>
      <c r="AD89" s="102">
        <v>9616.8799999999992</v>
      </c>
      <c r="AE89" s="102">
        <v>9616.8799999999992</v>
      </c>
      <c r="AF89" s="102">
        <v>9656.8799999999992</v>
      </c>
      <c r="AG89" s="102">
        <v>9656.8799999999992</v>
      </c>
      <c r="AH89" s="102">
        <v>9716.8799999999992</v>
      </c>
      <c r="AI89" s="102">
        <v>9716.8799999999992</v>
      </c>
      <c r="AJ89" s="102">
        <v>9756.8799999999992</v>
      </c>
      <c r="AK89" s="102">
        <v>9756.8799999999992</v>
      </c>
    </row>
    <row r="91" spans="1:37" ht="18.5" x14ac:dyDescent="0.45">
      <c r="A91" s="103" t="s">
        <v>372</v>
      </c>
    </row>
    <row r="92" spans="1:37" x14ac:dyDescent="0.35">
      <c r="A92" s="102" t="s">
        <v>322</v>
      </c>
      <c r="B92" s="102" t="s">
        <v>323</v>
      </c>
      <c r="C92" s="102" t="s">
        <v>324</v>
      </c>
      <c r="D92" s="102" t="s">
        <v>325</v>
      </c>
      <c r="E92" s="102" t="s">
        <v>326</v>
      </c>
      <c r="F92" s="102" t="s">
        <v>327</v>
      </c>
      <c r="G92" s="102" t="s">
        <v>328</v>
      </c>
      <c r="H92" s="102" t="s">
        <v>329</v>
      </c>
      <c r="I92" s="102" t="s">
        <v>330</v>
      </c>
      <c r="J92" s="102" t="s">
        <v>331</v>
      </c>
      <c r="K92" s="102" t="s">
        <v>332</v>
      </c>
      <c r="L92" s="102" t="s">
        <v>333</v>
      </c>
      <c r="M92" s="102" t="s">
        <v>334</v>
      </c>
      <c r="N92" s="102" t="s">
        <v>335</v>
      </c>
      <c r="O92" s="102" t="s">
        <v>336</v>
      </c>
      <c r="P92" s="102" t="s">
        <v>337</v>
      </c>
      <c r="Q92" s="102" t="s">
        <v>338</v>
      </c>
      <c r="R92" s="102" t="s">
        <v>339</v>
      </c>
      <c r="S92" s="102" t="s">
        <v>340</v>
      </c>
      <c r="T92" s="102" t="s">
        <v>341</v>
      </c>
      <c r="U92" s="102" t="s">
        <v>342</v>
      </c>
      <c r="V92" s="102" t="s">
        <v>343</v>
      </c>
      <c r="W92" s="102" t="s">
        <v>344</v>
      </c>
      <c r="X92" s="102" t="s">
        <v>345</v>
      </c>
      <c r="Y92" s="102" t="s">
        <v>346</v>
      </c>
      <c r="Z92" s="102" t="s">
        <v>347</v>
      </c>
      <c r="AA92" s="102" t="s">
        <v>348</v>
      </c>
      <c r="AB92" s="102" t="s">
        <v>349</v>
      </c>
      <c r="AC92" s="102" t="s">
        <v>350</v>
      </c>
      <c r="AD92" s="102" t="s">
        <v>351</v>
      </c>
      <c r="AE92" s="102" t="s">
        <v>352</v>
      </c>
      <c r="AF92" s="102" t="s">
        <v>353</v>
      </c>
      <c r="AG92" s="102" t="s">
        <v>354</v>
      </c>
      <c r="AH92" s="102" t="s">
        <v>355</v>
      </c>
      <c r="AI92" s="102" t="s">
        <v>356</v>
      </c>
      <c r="AJ92" s="102" t="s">
        <v>357</v>
      </c>
      <c r="AK92" s="102" t="s">
        <v>358</v>
      </c>
    </row>
    <row r="93" spans="1:37" x14ac:dyDescent="0.35">
      <c r="A93" s="102" t="s">
        <v>382</v>
      </c>
      <c r="B93" s="102">
        <v>272.61</v>
      </c>
      <c r="C93" s="102">
        <v>272.61</v>
      </c>
      <c r="D93" s="102">
        <v>272.61</v>
      </c>
      <c r="E93" s="102">
        <v>272.61</v>
      </c>
      <c r="F93" s="102">
        <v>272.61</v>
      </c>
      <c r="G93" s="102">
        <v>272.61</v>
      </c>
      <c r="H93" s="102">
        <v>275.74</v>
      </c>
      <c r="I93" s="102">
        <v>256.77</v>
      </c>
      <c r="J93" s="102">
        <v>256.87</v>
      </c>
      <c r="K93" s="102">
        <v>247.5</v>
      </c>
      <c r="L93" s="102">
        <v>247.5</v>
      </c>
      <c r="M93" s="102">
        <v>247.5</v>
      </c>
      <c r="N93" s="102">
        <v>247.5</v>
      </c>
      <c r="O93" s="102">
        <v>247.5</v>
      </c>
      <c r="P93" s="102">
        <v>247.5</v>
      </c>
      <c r="Q93" s="102">
        <v>247.5</v>
      </c>
      <c r="R93" s="102">
        <v>247.5</v>
      </c>
      <c r="S93" s="102">
        <v>247.5</v>
      </c>
      <c r="T93" s="102">
        <v>247.5</v>
      </c>
      <c r="U93" s="102">
        <v>247.5</v>
      </c>
      <c r="V93" s="102">
        <v>247.5</v>
      </c>
      <c r="W93" s="102">
        <v>247.5</v>
      </c>
      <c r="X93" s="102">
        <v>247.5</v>
      </c>
      <c r="Y93" s="102">
        <v>247.5</v>
      </c>
      <c r="Z93" s="102">
        <v>247.5</v>
      </c>
      <c r="AA93" s="102">
        <v>247.5</v>
      </c>
      <c r="AB93" s="102">
        <v>247.5</v>
      </c>
      <c r="AC93" s="102">
        <v>247.5</v>
      </c>
      <c r="AD93" s="102">
        <v>247.5</v>
      </c>
      <c r="AE93" s="102">
        <v>247.5</v>
      </c>
      <c r="AF93" s="102">
        <v>247.5</v>
      </c>
      <c r="AG93" s="102">
        <v>247.5</v>
      </c>
      <c r="AH93" s="102">
        <v>247.5</v>
      </c>
      <c r="AI93" s="102">
        <v>247.5</v>
      </c>
      <c r="AJ93" s="102">
        <v>247.5</v>
      </c>
      <c r="AK93" s="102">
        <v>247.5</v>
      </c>
    </row>
    <row r="94" spans="1:37" x14ac:dyDescent="0.35">
      <c r="A94" s="102" t="s">
        <v>383</v>
      </c>
      <c r="B94" s="102">
        <v>127.77</v>
      </c>
      <c r="C94" s="102">
        <v>127.77</v>
      </c>
      <c r="D94" s="102">
        <v>127.77</v>
      </c>
      <c r="E94" s="102">
        <v>127.77</v>
      </c>
      <c r="F94" s="102">
        <v>127.77</v>
      </c>
      <c r="G94" s="102">
        <v>127.77</v>
      </c>
      <c r="H94" s="102">
        <v>127.77</v>
      </c>
      <c r="I94" s="102">
        <v>127.77</v>
      </c>
      <c r="J94" s="102">
        <v>127.77</v>
      </c>
      <c r="K94" s="102">
        <v>127.77</v>
      </c>
      <c r="L94" s="102">
        <v>127.77</v>
      </c>
      <c r="M94" s="102">
        <v>127.77</v>
      </c>
      <c r="N94" s="102">
        <v>127.77</v>
      </c>
      <c r="O94" s="102">
        <v>127.77</v>
      </c>
      <c r="P94" s="102">
        <v>127.77</v>
      </c>
      <c r="Q94" s="102">
        <v>127.77</v>
      </c>
      <c r="R94" s="102">
        <v>127.77</v>
      </c>
      <c r="S94" s="102">
        <v>127.77</v>
      </c>
      <c r="T94" s="102">
        <v>127.77</v>
      </c>
      <c r="U94" s="102">
        <v>127.77</v>
      </c>
      <c r="V94" s="102">
        <v>127.77</v>
      </c>
      <c r="W94" s="102">
        <v>127.77</v>
      </c>
      <c r="X94" s="102">
        <v>127.77</v>
      </c>
      <c r="Y94" s="102">
        <v>127.77</v>
      </c>
      <c r="Z94" s="102">
        <v>127.77</v>
      </c>
      <c r="AA94" s="102">
        <v>127.77</v>
      </c>
      <c r="AB94" s="102">
        <v>127.77</v>
      </c>
      <c r="AC94" s="102">
        <v>127.77</v>
      </c>
      <c r="AD94" s="102">
        <v>127.77</v>
      </c>
      <c r="AE94" s="102">
        <v>127.77</v>
      </c>
      <c r="AF94" s="102">
        <v>127.77</v>
      </c>
      <c r="AG94" s="102">
        <v>127.77</v>
      </c>
      <c r="AH94" s="102">
        <v>127.77</v>
      </c>
      <c r="AI94" s="102">
        <v>127.77</v>
      </c>
      <c r="AJ94" s="102">
        <v>127.77</v>
      </c>
      <c r="AK94" s="102">
        <v>127.77</v>
      </c>
    </row>
    <row r="95" spans="1:37" x14ac:dyDescent="0.35">
      <c r="A95" s="102" t="s">
        <v>384</v>
      </c>
      <c r="B95" s="102">
        <v>0</v>
      </c>
      <c r="C95" s="102">
        <v>0</v>
      </c>
      <c r="D95" s="102">
        <v>0</v>
      </c>
      <c r="E95" s="102">
        <v>0</v>
      </c>
      <c r="F95" s="102">
        <v>0</v>
      </c>
      <c r="G95" s="102">
        <v>0</v>
      </c>
      <c r="H95" s="102">
        <v>0</v>
      </c>
      <c r="I95" s="102">
        <v>0</v>
      </c>
      <c r="J95" s="102">
        <v>0</v>
      </c>
      <c r="K95" s="102">
        <v>0</v>
      </c>
      <c r="L95" s="102">
        <v>0</v>
      </c>
      <c r="M95" s="102">
        <v>0</v>
      </c>
      <c r="N95" s="102">
        <v>0</v>
      </c>
      <c r="O95" s="102">
        <v>50</v>
      </c>
      <c r="P95" s="102">
        <v>50</v>
      </c>
      <c r="Q95" s="102">
        <v>100</v>
      </c>
      <c r="R95" s="102">
        <v>100</v>
      </c>
      <c r="S95" s="102">
        <v>100</v>
      </c>
      <c r="T95" s="102">
        <v>100</v>
      </c>
      <c r="U95" s="102">
        <v>100</v>
      </c>
      <c r="V95" s="102">
        <v>100</v>
      </c>
      <c r="W95" s="102">
        <v>100</v>
      </c>
      <c r="X95" s="102">
        <v>100</v>
      </c>
      <c r="Y95" s="102">
        <v>100</v>
      </c>
      <c r="Z95" s="102">
        <v>100</v>
      </c>
      <c r="AA95" s="102">
        <v>100</v>
      </c>
      <c r="AB95" s="102">
        <v>100</v>
      </c>
      <c r="AC95" s="102">
        <v>100</v>
      </c>
      <c r="AD95" s="102">
        <v>100</v>
      </c>
      <c r="AE95" s="102">
        <v>100</v>
      </c>
      <c r="AF95" s="102">
        <v>100</v>
      </c>
      <c r="AG95" s="102">
        <v>100</v>
      </c>
      <c r="AH95" s="102">
        <v>100</v>
      </c>
      <c r="AI95" s="102">
        <v>100</v>
      </c>
      <c r="AJ95" s="102">
        <v>100</v>
      </c>
      <c r="AK95" s="102">
        <v>100</v>
      </c>
    </row>
    <row r="96" spans="1:37" x14ac:dyDescent="0.35">
      <c r="A96" s="102" t="s">
        <v>79</v>
      </c>
      <c r="B96" s="102">
        <v>97.64</v>
      </c>
      <c r="C96" s="102">
        <v>97.64</v>
      </c>
      <c r="D96" s="102">
        <v>97.64</v>
      </c>
      <c r="E96" s="102">
        <v>97.64</v>
      </c>
      <c r="F96" s="102">
        <v>97.64</v>
      </c>
      <c r="G96" s="102">
        <v>97.64</v>
      </c>
      <c r="H96" s="102">
        <v>97.64</v>
      </c>
      <c r="I96" s="102">
        <v>97.64</v>
      </c>
      <c r="J96" s="102">
        <v>97.64</v>
      </c>
      <c r="K96" s="102">
        <v>97.64</v>
      </c>
      <c r="L96" s="102">
        <v>97.64</v>
      </c>
      <c r="M96" s="102">
        <v>97.64</v>
      </c>
      <c r="N96" s="102">
        <v>97.64</v>
      </c>
      <c r="O96" s="102">
        <v>97.64</v>
      </c>
      <c r="P96" s="102">
        <v>97.64</v>
      </c>
      <c r="Q96" s="102">
        <v>0</v>
      </c>
      <c r="R96" s="102">
        <v>0</v>
      </c>
      <c r="S96" s="102">
        <v>0</v>
      </c>
      <c r="T96" s="102">
        <v>0</v>
      </c>
      <c r="U96" s="102">
        <v>0</v>
      </c>
      <c r="V96" s="102">
        <v>0</v>
      </c>
      <c r="W96" s="102">
        <v>0</v>
      </c>
      <c r="X96" s="102">
        <v>0</v>
      </c>
      <c r="Y96" s="102">
        <v>0</v>
      </c>
      <c r="Z96" s="102">
        <v>0</v>
      </c>
      <c r="AA96" s="102">
        <v>0</v>
      </c>
      <c r="AB96" s="102">
        <v>0</v>
      </c>
      <c r="AC96" s="102">
        <v>0</v>
      </c>
      <c r="AD96" s="102">
        <v>0</v>
      </c>
      <c r="AE96" s="102">
        <v>0</v>
      </c>
      <c r="AF96" s="102">
        <v>0</v>
      </c>
      <c r="AG96" s="102">
        <v>0</v>
      </c>
      <c r="AH96" s="102">
        <v>0</v>
      </c>
      <c r="AI96" s="102">
        <v>0</v>
      </c>
      <c r="AJ96" s="102">
        <v>0</v>
      </c>
      <c r="AK96" s="102">
        <v>0</v>
      </c>
    </row>
    <row r="97" spans="1:37" x14ac:dyDescent="0.35">
      <c r="A97" s="102" t="s">
        <v>78</v>
      </c>
      <c r="B97" s="102">
        <v>0</v>
      </c>
      <c r="C97" s="102">
        <v>0</v>
      </c>
      <c r="D97" s="102">
        <v>0</v>
      </c>
      <c r="E97" s="102">
        <v>0</v>
      </c>
      <c r="F97" s="102">
        <v>0</v>
      </c>
      <c r="G97" s="102">
        <v>0</v>
      </c>
      <c r="H97" s="102">
        <v>0</v>
      </c>
      <c r="I97" s="102">
        <v>0</v>
      </c>
      <c r="J97" s="102">
        <v>0</v>
      </c>
      <c r="K97" s="102">
        <v>0</v>
      </c>
      <c r="L97" s="102">
        <v>0</v>
      </c>
      <c r="M97" s="102">
        <v>0</v>
      </c>
      <c r="N97" s="102">
        <v>0</v>
      </c>
      <c r="O97" s="102">
        <v>0</v>
      </c>
      <c r="P97" s="102">
        <v>0</v>
      </c>
      <c r="Q97" s="102">
        <v>0</v>
      </c>
      <c r="R97" s="102">
        <v>0</v>
      </c>
      <c r="S97" s="102">
        <v>0</v>
      </c>
      <c r="T97" s="102">
        <v>0</v>
      </c>
      <c r="U97" s="102">
        <v>0</v>
      </c>
      <c r="V97" s="102">
        <v>0</v>
      </c>
      <c r="W97" s="102">
        <v>0</v>
      </c>
      <c r="X97" s="102">
        <v>0</v>
      </c>
      <c r="Y97" s="102">
        <v>0</v>
      </c>
      <c r="Z97" s="102">
        <v>0</v>
      </c>
      <c r="AA97" s="102">
        <v>0</v>
      </c>
      <c r="AB97" s="102">
        <v>0</v>
      </c>
      <c r="AC97" s="102">
        <v>0</v>
      </c>
      <c r="AD97" s="102">
        <v>0</v>
      </c>
      <c r="AE97" s="102">
        <v>0</v>
      </c>
      <c r="AF97" s="102">
        <v>0</v>
      </c>
      <c r="AG97" s="102">
        <v>0</v>
      </c>
      <c r="AH97" s="102">
        <v>0</v>
      </c>
      <c r="AI97" s="102">
        <v>0</v>
      </c>
      <c r="AJ97" s="102">
        <v>0</v>
      </c>
      <c r="AK97" s="102">
        <v>0</v>
      </c>
    </row>
    <row r="98" spans="1:37" x14ac:dyDescent="0.35">
      <c r="A98" s="102" t="s">
        <v>360</v>
      </c>
      <c r="B98" s="102">
        <v>22</v>
      </c>
      <c r="C98" s="102">
        <v>22</v>
      </c>
      <c r="D98" s="102">
        <v>22</v>
      </c>
      <c r="E98" s="102">
        <v>22</v>
      </c>
      <c r="F98" s="102">
        <v>22</v>
      </c>
      <c r="G98" s="102">
        <v>22</v>
      </c>
      <c r="H98" s="102">
        <v>22</v>
      </c>
      <c r="I98" s="102">
        <v>22</v>
      </c>
      <c r="J98" s="102">
        <v>22</v>
      </c>
      <c r="K98" s="102">
        <v>22</v>
      </c>
      <c r="L98" s="102">
        <v>22</v>
      </c>
      <c r="M98" s="102">
        <v>22.04</v>
      </c>
      <c r="N98" s="102">
        <v>22.04</v>
      </c>
      <c r="O98" s="102">
        <v>22.06</v>
      </c>
      <c r="P98" s="102">
        <v>22.08</v>
      </c>
      <c r="Q98" s="102">
        <v>22.11</v>
      </c>
      <c r="R98" s="102">
        <v>22.14</v>
      </c>
      <c r="S98" s="102">
        <v>22.18</v>
      </c>
      <c r="T98" s="102">
        <v>22.22</v>
      </c>
      <c r="U98" s="102">
        <v>22.27</v>
      </c>
      <c r="V98" s="102">
        <v>22.32</v>
      </c>
      <c r="W98" s="102">
        <v>22.38</v>
      </c>
      <c r="X98" s="102">
        <v>22.44</v>
      </c>
      <c r="Y98" s="102">
        <v>22.5</v>
      </c>
      <c r="Z98" s="102">
        <v>22.56</v>
      </c>
      <c r="AA98" s="102">
        <v>22.64</v>
      </c>
      <c r="AB98" s="102">
        <v>22.71</v>
      </c>
      <c r="AC98" s="102">
        <v>22.8</v>
      </c>
      <c r="AD98" s="102">
        <v>22.9</v>
      </c>
      <c r="AE98" s="102">
        <v>22.99</v>
      </c>
      <c r="AF98" s="102">
        <v>23.09</v>
      </c>
      <c r="AG98" s="102">
        <v>23.19</v>
      </c>
      <c r="AH98" s="102">
        <v>23.29</v>
      </c>
      <c r="AI98" s="102">
        <v>23.4</v>
      </c>
      <c r="AJ98" s="102">
        <v>23.52</v>
      </c>
      <c r="AK98" s="102">
        <v>23.63</v>
      </c>
    </row>
    <row r="99" spans="1:37" x14ac:dyDescent="0.35">
      <c r="A99" s="102" t="s">
        <v>361</v>
      </c>
      <c r="B99" s="102">
        <v>0</v>
      </c>
      <c r="C99" s="102">
        <v>0</v>
      </c>
      <c r="D99" s="102">
        <v>0</v>
      </c>
      <c r="E99" s="102">
        <v>0</v>
      </c>
      <c r="F99" s="102">
        <v>0</v>
      </c>
      <c r="G99" s="102">
        <v>0</v>
      </c>
      <c r="H99" s="102">
        <v>0</v>
      </c>
      <c r="I99" s="102">
        <v>0</v>
      </c>
      <c r="J99" s="102">
        <v>1</v>
      </c>
      <c r="K99" s="102">
        <v>2</v>
      </c>
      <c r="L99" s="102">
        <v>3</v>
      </c>
      <c r="M99" s="102">
        <v>4</v>
      </c>
      <c r="N99" s="102">
        <v>5.07</v>
      </c>
      <c r="O99" s="102">
        <v>6.09</v>
      </c>
      <c r="P99" s="102">
        <v>7.13</v>
      </c>
      <c r="Q99" s="102">
        <v>8.1999999999999993</v>
      </c>
      <c r="R99" s="102">
        <v>9.33</v>
      </c>
      <c r="S99" s="102">
        <v>10.52</v>
      </c>
      <c r="T99" s="102">
        <v>11.82</v>
      </c>
      <c r="U99" s="102">
        <v>13.2</v>
      </c>
      <c r="V99" s="102">
        <v>14.66</v>
      </c>
      <c r="W99" s="102">
        <v>16.2</v>
      </c>
      <c r="X99" s="102">
        <v>17.809999999999999</v>
      </c>
      <c r="Y99" s="102">
        <v>19.52</v>
      </c>
      <c r="Z99" s="102">
        <v>21.33</v>
      </c>
      <c r="AA99" s="102">
        <v>23.26</v>
      </c>
      <c r="AB99" s="102">
        <v>25.41</v>
      </c>
      <c r="AC99" s="102">
        <v>27.71</v>
      </c>
      <c r="AD99" s="102">
        <v>30.35</v>
      </c>
      <c r="AE99" s="102">
        <v>33.11</v>
      </c>
      <c r="AF99" s="102">
        <v>35.99</v>
      </c>
      <c r="AG99" s="102">
        <v>39.01</v>
      </c>
      <c r="AH99" s="102">
        <v>42.18</v>
      </c>
      <c r="AI99" s="102">
        <v>45.53</v>
      </c>
      <c r="AJ99" s="102">
        <v>49.03</v>
      </c>
      <c r="AK99" s="102">
        <v>51.7</v>
      </c>
    </row>
    <row r="100" spans="1:37" x14ac:dyDescent="0.35">
      <c r="A100" s="102" t="s">
        <v>154</v>
      </c>
      <c r="B100" s="102">
        <v>20</v>
      </c>
      <c r="C100" s="102">
        <v>103.95</v>
      </c>
      <c r="D100" s="102">
        <v>103.95</v>
      </c>
      <c r="E100" s="102">
        <v>103.95</v>
      </c>
      <c r="F100" s="102">
        <v>103.95</v>
      </c>
      <c r="G100" s="102">
        <v>103.95</v>
      </c>
      <c r="H100" s="102">
        <v>241.95</v>
      </c>
      <c r="I100" s="102">
        <v>258.45</v>
      </c>
      <c r="J100" s="102">
        <v>258.45</v>
      </c>
      <c r="K100" s="102">
        <v>258.45</v>
      </c>
      <c r="L100" s="102">
        <v>258.45</v>
      </c>
      <c r="M100" s="102">
        <v>259.29000000000002</v>
      </c>
      <c r="N100" s="102">
        <v>259.52</v>
      </c>
      <c r="O100" s="102">
        <v>259.95999999999998</v>
      </c>
      <c r="P100" s="102">
        <v>260.52</v>
      </c>
      <c r="Q100" s="102">
        <v>261.24</v>
      </c>
      <c r="R100" s="102">
        <v>292.10000000000002</v>
      </c>
      <c r="S100" s="102">
        <v>323.13</v>
      </c>
      <c r="T100" s="102">
        <v>324.32</v>
      </c>
      <c r="U100" s="102">
        <v>355.69</v>
      </c>
      <c r="V100" s="102">
        <v>357.2</v>
      </c>
      <c r="W100" s="102">
        <v>448.84</v>
      </c>
      <c r="X100" s="102">
        <v>480.61</v>
      </c>
      <c r="Y100" s="102">
        <v>482.52</v>
      </c>
      <c r="Z100" s="102">
        <v>514.57000000000005</v>
      </c>
      <c r="AA100" s="102">
        <v>516.95000000000005</v>
      </c>
      <c r="AB100" s="102">
        <v>549.48</v>
      </c>
      <c r="AC100" s="102">
        <v>552.48</v>
      </c>
      <c r="AD100" s="102">
        <v>585.63</v>
      </c>
      <c r="AE100" s="102">
        <v>588.95000000000005</v>
      </c>
      <c r="AF100" s="102">
        <v>592.44000000000005</v>
      </c>
      <c r="AG100" s="102">
        <v>596.15</v>
      </c>
      <c r="AH100" s="102">
        <v>600.08000000000004</v>
      </c>
      <c r="AI100" s="102">
        <v>604.23</v>
      </c>
      <c r="AJ100" s="102">
        <v>608.63</v>
      </c>
      <c r="AK100" s="102">
        <v>613.27</v>
      </c>
    </row>
    <row r="101" spans="1:37" x14ac:dyDescent="0.35">
      <c r="A101" s="102" t="s">
        <v>359</v>
      </c>
      <c r="B101" s="102">
        <v>5037.79</v>
      </c>
      <c r="C101" s="102">
        <v>5037.79</v>
      </c>
      <c r="D101" s="102">
        <v>5037.79</v>
      </c>
      <c r="E101" s="102">
        <v>5037.79</v>
      </c>
      <c r="F101" s="102">
        <v>5037.79</v>
      </c>
      <c r="G101" s="102">
        <v>5037.79</v>
      </c>
      <c r="H101" s="102">
        <v>5037.79</v>
      </c>
      <c r="I101" s="102">
        <v>5037.79</v>
      </c>
      <c r="J101" s="102">
        <v>5238.79</v>
      </c>
      <c r="K101" s="102">
        <v>5238.79</v>
      </c>
      <c r="L101" s="102">
        <v>5238.79</v>
      </c>
      <c r="M101" s="102">
        <v>5238.79</v>
      </c>
      <c r="N101" s="102">
        <v>5238.79</v>
      </c>
      <c r="O101" s="102">
        <v>5239.04</v>
      </c>
      <c r="P101" s="102">
        <v>5239.1000000000004</v>
      </c>
      <c r="Q101" s="102">
        <v>5639.23</v>
      </c>
      <c r="R101" s="102">
        <v>5939.38</v>
      </c>
      <c r="S101" s="102">
        <v>5939.57</v>
      </c>
      <c r="T101" s="102">
        <v>5939.79</v>
      </c>
      <c r="U101" s="102">
        <v>5940.05</v>
      </c>
      <c r="V101" s="102">
        <v>5940.34</v>
      </c>
      <c r="W101" s="102">
        <v>5940.67</v>
      </c>
      <c r="X101" s="102">
        <v>6535.02</v>
      </c>
      <c r="Y101" s="102">
        <v>6535.39</v>
      </c>
      <c r="Z101" s="102">
        <v>7426.78</v>
      </c>
      <c r="AA101" s="102">
        <v>7427.18</v>
      </c>
      <c r="AB101" s="102">
        <v>7427.61</v>
      </c>
      <c r="AC101" s="102">
        <v>7428.08</v>
      </c>
      <c r="AD101" s="102">
        <v>7428.57</v>
      </c>
      <c r="AE101" s="102">
        <v>7429.14</v>
      </c>
      <c r="AF101" s="102">
        <v>7429.71</v>
      </c>
      <c r="AG101" s="102">
        <v>7430.29</v>
      </c>
      <c r="AH101" s="102">
        <v>7430.89</v>
      </c>
      <c r="AI101" s="102">
        <v>7431.5</v>
      </c>
      <c r="AJ101" s="102">
        <v>7432.13</v>
      </c>
      <c r="AK101" s="102">
        <v>7432.77</v>
      </c>
    </row>
    <row r="103" spans="1:37" ht="18.5" x14ac:dyDescent="0.45">
      <c r="A103" s="103" t="s">
        <v>373</v>
      </c>
    </row>
    <row r="104" spans="1:37" x14ac:dyDescent="0.35">
      <c r="A104" s="102" t="s">
        <v>322</v>
      </c>
      <c r="B104" s="102" t="s">
        <v>323</v>
      </c>
      <c r="C104" s="102" t="s">
        <v>324</v>
      </c>
      <c r="D104" s="102" t="s">
        <v>325</v>
      </c>
      <c r="E104" s="102" t="s">
        <v>326</v>
      </c>
      <c r="F104" s="102" t="s">
        <v>327</v>
      </c>
      <c r="G104" s="102" t="s">
        <v>328</v>
      </c>
      <c r="H104" s="102" t="s">
        <v>329</v>
      </c>
      <c r="I104" s="102" t="s">
        <v>330</v>
      </c>
      <c r="J104" s="102" t="s">
        <v>331</v>
      </c>
      <c r="K104" s="102" t="s">
        <v>332</v>
      </c>
      <c r="L104" s="102" t="s">
        <v>333</v>
      </c>
      <c r="M104" s="102" t="s">
        <v>334</v>
      </c>
      <c r="N104" s="102" t="s">
        <v>335</v>
      </c>
      <c r="O104" s="102" t="s">
        <v>336</v>
      </c>
      <c r="P104" s="102" t="s">
        <v>337</v>
      </c>
      <c r="Q104" s="102" t="s">
        <v>338</v>
      </c>
      <c r="R104" s="102" t="s">
        <v>339</v>
      </c>
      <c r="S104" s="102" t="s">
        <v>340</v>
      </c>
      <c r="T104" s="102" t="s">
        <v>341</v>
      </c>
      <c r="U104" s="102" t="s">
        <v>342</v>
      </c>
      <c r="V104" s="102" t="s">
        <v>343</v>
      </c>
      <c r="W104" s="102" t="s">
        <v>344</v>
      </c>
      <c r="X104" s="102" t="s">
        <v>345</v>
      </c>
      <c r="Y104" s="102" t="s">
        <v>346</v>
      </c>
      <c r="Z104" s="102" t="s">
        <v>347</v>
      </c>
      <c r="AA104" s="102" t="s">
        <v>348</v>
      </c>
      <c r="AB104" s="102" t="s">
        <v>349</v>
      </c>
      <c r="AC104" s="102" t="s">
        <v>350</v>
      </c>
      <c r="AD104" s="102" t="s">
        <v>351</v>
      </c>
      <c r="AE104" s="102" t="s">
        <v>352</v>
      </c>
      <c r="AF104" s="102" t="s">
        <v>353</v>
      </c>
      <c r="AG104" s="102" t="s">
        <v>354</v>
      </c>
      <c r="AH104" s="102" t="s">
        <v>355</v>
      </c>
      <c r="AI104" s="102" t="s">
        <v>356</v>
      </c>
      <c r="AJ104" s="102" t="s">
        <v>357</v>
      </c>
      <c r="AK104" s="102" t="s">
        <v>358</v>
      </c>
    </row>
    <row r="105" spans="1:37" x14ac:dyDescent="0.35">
      <c r="A105" s="102" t="s">
        <v>382</v>
      </c>
      <c r="B105" s="102">
        <v>2197.44</v>
      </c>
      <c r="C105" s="102">
        <v>1753</v>
      </c>
      <c r="D105" s="102">
        <v>1853</v>
      </c>
      <c r="E105" s="102">
        <v>2251</v>
      </c>
      <c r="F105" s="102">
        <v>2464</v>
      </c>
      <c r="G105" s="102">
        <v>2512</v>
      </c>
      <c r="H105" s="102">
        <v>2575</v>
      </c>
      <c r="I105" s="102">
        <v>2822</v>
      </c>
      <c r="J105" s="102">
        <v>2854</v>
      </c>
      <c r="K105" s="102">
        <v>3205.7</v>
      </c>
      <c r="L105" s="102">
        <v>3324.73</v>
      </c>
      <c r="M105" s="102">
        <v>3741.16</v>
      </c>
      <c r="N105" s="102">
        <v>3851.16</v>
      </c>
      <c r="O105" s="102">
        <v>4051.16</v>
      </c>
      <c r="P105" s="102">
        <v>4251.16</v>
      </c>
      <c r="Q105" s="102">
        <v>4101.16</v>
      </c>
      <c r="R105" s="102">
        <v>4321.16</v>
      </c>
      <c r="S105" s="102">
        <v>4391.16</v>
      </c>
      <c r="T105" s="102">
        <v>4401.16</v>
      </c>
      <c r="U105" s="102">
        <v>4481.16</v>
      </c>
      <c r="V105" s="102">
        <v>4491.16</v>
      </c>
      <c r="W105" s="102">
        <v>4551.16</v>
      </c>
      <c r="X105" s="102">
        <v>4801.16</v>
      </c>
      <c r="Y105" s="102">
        <v>4851.16</v>
      </c>
      <c r="Z105" s="102">
        <v>4851.16</v>
      </c>
      <c r="AA105" s="102">
        <v>4901.16</v>
      </c>
      <c r="AB105" s="102">
        <v>5131.16</v>
      </c>
      <c r="AC105" s="102">
        <v>5211.16</v>
      </c>
      <c r="AD105" s="102">
        <v>5241.16</v>
      </c>
      <c r="AE105" s="102">
        <v>5331.16</v>
      </c>
      <c r="AF105" s="102">
        <v>5481.16</v>
      </c>
      <c r="AG105" s="102">
        <v>5591.16</v>
      </c>
      <c r="AH105" s="102">
        <v>5651.16</v>
      </c>
      <c r="AI105" s="102">
        <v>5711.16</v>
      </c>
      <c r="AJ105" s="102">
        <v>5871.16</v>
      </c>
      <c r="AK105" s="102">
        <v>6001.16</v>
      </c>
    </row>
    <row r="106" spans="1:37" x14ac:dyDescent="0.35">
      <c r="A106" s="102" t="s">
        <v>383</v>
      </c>
      <c r="B106" s="102">
        <v>707.21</v>
      </c>
      <c r="C106" s="102">
        <v>706.65</v>
      </c>
      <c r="D106" s="102">
        <v>706.65</v>
      </c>
      <c r="E106" s="102">
        <v>706.65</v>
      </c>
      <c r="F106" s="102">
        <v>706.65</v>
      </c>
      <c r="G106" s="102">
        <v>560.65</v>
      </c>
      <c r="H106" s="102">
        <v>485.65</v>
      </c>
      <c r="I106" s="102">
        <v>485.65</v>
      </c>
      <c r="J106" s="102">
        <v>485.65</v>
      </c>
      <c r="K106" s="102">
        <v>510.65</v>
      </c>
      <c r="L106" s="102">
        <v>594.65</v>
      </c>
      <c r="M106" s="102">
        <v>594.65</v>
      </c>
      <c r="N106" s="102">
        <v>594.65</v>
      </c>
      <c r="O106" s="102">
        <v>594.65</v>
      </c>
      <c r="P106" s="102">
        <v>594.65</v>
      </c>
      <c r="Q106" s="102">
        <v>594.65</v>
      </c>
      <c r="R106" s="102">
        <v>594.65</v>
      </c>
      <c r="S106" s="102">
        <v>594.65</v>
      </c>
      <c r="T106" s="102">
        <v>594.65</v>
      </c>
      <c r="U106" s="102">
        <v>594.65</v>
      </c>
      <c r="V106" s="102">
        <v>594.65</v>
      </c>
      <c r="W106" s="102">
        <v>594.65</v>
      </c>
      <c r="X106" s="102">
        <v>594.65</v>
      </c>
      <c r="Y106" s="102">
        <v>594.65</v>
      </c>
      <c r="Z106" s="102">
        <v>594.65</v>
      </c>
      <c r="AA106" s="102">
        <v>594.65</v>
      </c>
      <c r="AB106" s="102">
        <v>594.65</v>
      </c>
      <c r="AC106" s="102">
        <v>594.65</v>
      </c>
      <c r="AD106" s="102">
        <v>594.65</v>
      </c>
      <c r="AE106" s="102">
        <v>594.65</v>
      </c>
      <c r="AF106" s="102">
        <v>594.65</v>
      </c>
      <c r="AG106" s="102">
        <v>594.65</v>
      </c>
      <c r="AH106" s="102">
        <v>594.65</v>
      </c>
      <c r="AI106" s="102">
        <v>594.65</v>
      </c>
      <c r="AJ106" s="102">
        <v>594.65</v>
      </c>
      <c r="AK106" s="102">
        <v>594.65</v>
      </c>
    </row>
    <row r="107" spans="1:37" x14ac:dyDescent="0.35">
      <c r="A107" s="102" t="s">
        <v>384</v>
      </c>
      <c r="B107" s="102">
        <v>1872.5</v>
      </c>
      <c r="C107" s="102">
        <v>1872.5</v>
      </c>
      <c r="D107" s="102">
        <v>1872.5</v>
      </c>
      <c r="E107" s="102">
        <v>1872.5</v>
      </c>
      <c r="F107" s="102">
        <v>1975.5</v>
      </c>
      <c r="G107" s="102">
        <v>2152.5</v>
      </c>
      <c r="H107" s="102">
        <v>2197.5</v>
      </c>
      <c r="I107" s="102">
        <v>2382.5</v>
      </c>
      <c r="J107" s="102">
        <v>2478.5</v>
      </c>
      <c r="K107" s="102">
        <v>2501.5</v>
      </c>
      <c r="L107" s="102">
        <v>3301.78</v>
      </c>
      <c r="M107" s="102">
        <v>3711.6</v>
      </c>
      <c r="N107" s="102">
        <v>3726.6</v>
      </c>
      <c r="O107" s="102">
        <v>4316.6000000000004</v>
      </c>
      <c r="P107" s="102">
        <v>4566.6000000000004</v>
      </c>
      <c r="Q107" s="102">
        <v>4816.6000000000004</v>
      </c>
      <c r="R107" s="102">
        <v>5266.6</v>
      </c>
      <c r="S107" s="102">
        <v>6296.6</v>
      </c>
      <c r="T107" s="102">
        <v>6476.6</v>
      </c>
      <c r="U107" s="102">
        <v>6616.6</v>
      </c>
      <c r="V107" s="102">
        <v>6936.6</v>
      </c>
      <c r="W107" s="102">
        <v>7076.6</v>
      </c>
      <c r="X107" s="102">
        <v>7333.6</v>
      </c>
      <c r="Y107" s="102">
        <v>8516.6</v>
      </c>
      <c r="Z107" s="102">
        <v>11216.6</v>
      </c>
      <c r="AA107" s="102">
        <v>12616.6</v>
      </c>
      <c r="AB107" s="102">
        <v>12716.6</v>
      </c>
      <c r="AC107" s="102">
        <v>13036.6</v>
      </c>
      <c r="AD107" s="102">
        <v>13356.6</v>
      </c>
      <c r="AE107" s="102">
        <v>13676.6</v>
      </c>
      <c r="AF107" s="102">
        <v>14036.6</v>
      </c>
      <c r="AG107" s="102">
        <v>14436.6</v>
      </c>
      <c r="AH107" s="102">
        <v>14876.6</v>
      </c>
      <c r="AI107" s="102">
        <v>15316.6</v>
      </c>
      <c r="AJ107" s="102">
        <v>15656.6</v>
      </c>
      <c r="AK107" s="102">
        <v>15996.6</v>
      </c>
    </row>
    <row r="108" spans="1:37" x14ac:dyDescent="0.35">
      <c r="A108" s="102" t="s">
        <v>79</v>
      </c>
      <c r="B108" s="102">
        <v>5840</v>
      </c>
      <c r="C108" s="102">
        <v>5864</v>
      </c>
      <c r="D108" s="102">
        <v>5918</v>
      </c>
      <c r="E108" s="102">
        <v>5918</v>
      </c>
      <c r="F108" s="102">
        <v>5971</v>
      </c>
      <c r="G108" s="102">
        <v>5735</v>
      </c>
      <c r="H108" s="102">
        <v>5632</v>
      </c>
      <c r="I108" s="102">
        <v>5690</v>
      </c>
      <c r="J108" s="102">
        <v>6258</v>
      </c>
      <c r="K108" s="102">
        <v>6258</v>
      </c>
      <c r="L108" s="102">
        <v>6416.8</v>
      </c>
      <c r="M108" s="102">
        <v>6416.8</v>
      </c>
      <c r="N108" s="102">
        <v>6416.8</v>
      </c>
      <c r="O108" s="102">
        <v>6416.8</v>
      </c>
      <c r="P108" s="102">
        <v>6416.8</v>
      </c>
      <c r="Q108" s="102">
        <v>5511.8</v>
      </c>
      <c r="R108" s="102">
        <v>5511.8</v>
      </c>
      <c r="S108" s="102">
        <v>5511.8</v>
      </c>
      <c r="T108" s="102">
        <v>5511.8</v>
      </c>
      <c r="U108" s="102">
        <v>5511.8</v>
      </c>
      <c r="V108" s="102">
        <v>5511.8</v>
      </c>
      <c r="W108" s="102">
        <v>5353.8</v>
      </c>
      <c r="X108" s="102">
        <v>4543.8</v>
      </c>
      <c r="Y108" s="102">
        <v>2907.8</v>
      </c>
      <c r="Z108" s="102">
        <v>1297.8</v>
      </c>
      <c r="AA108" s="102">
        <v>0</v>
      </c>
      <c r="AB108" s="102">
        <v>0</v>
      </c>
      <c r="AC108" s="102">
        <v>0</v>
      </c>
      <c r="AD108" s="102">
        <v>0</v>
      </c>
      <c r="AE108" s="102">
        <v>0</v>
      </c>
      <c r="AF108" s="102">
        <v>0</v>
      </c>
      <c r="AG108" s="102">
        <v>0</v>
      </c>
      <c r="AH108" s="102">
        <v>0</v>
      </c>
      <c r="AI108" s="102">
        <v>0</v>
      </c>
      <c r="AJ108" s="102">
        <v>0</v>
      </c>
      <c r="AK108" s="102">
        <v>0</v>
      </c>
    </row>
    <row r="109" spans="1:37" x14ac:dyDescent="0.35">
      <c r="A109" s="102" t="s">
        <v>78</v>
      </c>
      <c r="B109" s="102">
        <v>0</v>
      </c>
      <c r="C109" s="102">
        <v>0</v>
      </c>
      <c r="D109" s="102">
        <v>0</v>
      </c>
      <c r="E109" s="102">
        <v>0</v>
      </c>
      <c r="F109" s="102">
        <v>0</v>
      </c>
      <c r="G109" s="102">
        <v>0</v>
      </c>
      <c r="H109" s="102">
        <v>0</v>
      </c>
      <c r="I109" s="102">
        <v>0</v>
      </c>
      <c r="J109" s="102">
        <v>0</v>
      </c>
      <c r="K109" s="102">
        <v>0</v>
      </c>
      <c r="L109" s="102">
        <v>0</v>
      </c>
      <c r="M109" s="102">
        <v>0</v>
      </c>
      <c r="N109" s="102">
        <v>0</v>
      </c>
      <c r="O109" s="102">
        <v>0</v>
      </c>
      <c r="P109" s="102">
        <v>0</v>
      </c>
      <c r="Q109" s="102">
        <v>0</v>
      </c>
      <c r="R109" s="102">
        <v>0</v>
      </c>
      <c r="S109" s="102">
        <v>0</v>
      </c>
      <c r="T109" s="102">
        <v>0</v>
      </c>
      <c r="U109" s="102">
        <v>0</v>
      </c>
      <c r="V109" s="102">
        <v>0</v>
      </c>
      <c r="W109" s="102">
        <v>0</v>
      </c>
      <c r="X109" s="102">
        <v>0</v>
      </c>
      <c r="Y109" s="102">
        <v>0</v>
      </c>
      <c r="Z109" s="102">
        <v>0</v>
      </c>
      <c r="AA109" s="102">
        <v>0</v>
      </c>
      <c r="AB109" s="102">
        <v>0</v>
      </c>
      <c r="AC109" s="102">
        <v>0</v>
      </c>
      <c r="AD109" s="102">
        <v>0</v>
      </c>
      <c r="AE109" s="102">
        <v>0</v>
      </c>
      <c r="AF109" s="102">
        <v>0</v>
      </c>
      <c r="AG109" s="102">
        <v>0</v>
      </c>
      <c r="AH109" s="102">
        <v>0</v>
      </c>
      <c r="AI109" s="102">
        <v>0</v>
      </c>
      <c r="AJ109" s="102">
        <v>0</v>
      </c>
      <c r="AK109" s="102">
        <v>0</v>
      </c>
    </row>
    <row r="110" spans="1:37" x14ac:dyDescent="0.35">
      <c r="A110" s="102" t="s">
        <v>360</v>
      </c>
      <c r="B110" s="102">
        <v>271</v>
      </c>
      <c r="C110" s="102">
        <v>313.10000000000002</v>
      </c>
      <c r="D110" s="102">
        <v>313.10000000000002</v>
      </c>
      <c r="E110" s="102">
        <v>313.10000000000002</v>
      </c>
      <c r="F110" s="102">
        <v>323.2</v>
      </c>
      <c r="G110" s="102">
        <v>340.2</v>
      </c>
      <c r="H110" s="102">
        <v>358.7</v>
      </c>
      <c r="I110" s="102">
        <v>413.8</v>
      </c>
      <c r="J110" s="102">
        <v>416.65</v>
      </c>
      <c r="K110" s="102">
        <v>438.3</v>
      </c>
      <c r="L110" s="102">
        <v>428</v>
      </c>
      <c r="M110" s="102">
        <v>428</v>
      </c>
      <c r="N110" s="102">
        <v>428</v>
      </c>
      <c r="O110" s="102">
        <v>478</v>
      </c>
      <c r="P110" s="102">
        <v>478</v>
      </c>
      <c r="Q110" s="102">
        <v>478</v>
      </c>
      <c r="R110" s="102">
        <v>478</v>
      </c>
      <c r="S110" s="102">
        <v>478</v>
      </c>
      <c r="T110" s="102">
        <v>519</v>
      </c>
      <c r="U110" s="102">
        <v>519</v>
      </c>
      <c r="V110" s="102">
        <v>519</v>
      </c>
      <c r="W110" s="102">
        <v>519</v>
      </c>
      <c r="X110" s="102">
        <v>519</v>
      </c>
      <c r="Y110" s="102">
        <v>569</v>
      </c>
      <c r="Z110" s="102">
        <v>569</v>
      </c>
      <c r="AA110" s="102">
        <v>569</v>
      </c>
      <c r="AB110" s="102">
        <v>569</v>
      </c>
      <c r="AC110" s="102">
        <v>569</v>
      </c>
      <c r="AD110" s="102">
        <v>619</v>
      </c>
      <c r="AE110" s="102">
        <v>619</v>
      </c>
      <c r="AF110" s="102">
        <v>619</v>
      </c>
      <c r="AG110" s="102">
        <v>619</v>
      </c>
      <c r="AH110" s="102">
        <v>619</v>
      </c>
      <c r="AI110" s="102">
        <v>619</v>
      </c>
      <c r="AJ110" s="102">
        <v>619</v>
      </c>
      <c r="AK110" s="102">
        <v>619</v>
      </c>
    </row>
    <row r="111" spans="1:37" x14ac:dyDescent="0.35">
      <c r="A111" s="102" t="s">
        <v>361</v>
      </c>
      <c r="B111" s="102">
        <v>0</v>
      </c>
      <c r="C111" s="102">
        <v>0</v>
      </c>
      <c r="D111" s="102">
        <v>0</v>
      </c>
      <c r="E111" s="102">
        <v>0</v>
      </c>
      <c r="F111" s="102">
        <v>0</v>
      </c>
      <c r="G111" s="102">
        <v>0</v>
      </c>
      <c r="H111" s="102">
        <v>0</v>
      </c>
      <c r="I111" s="102">
        <v>2.1800000000000002</v>
      </c>
      <c r="J111" s="102">
        <v>4.47</v>
      </c>
      <c r="K111" s="102">
        <v>4.47</v>
      </c>
      <c r="L111" s="102">
        <v>4.47</v>
      </c>
      <c r="M111" s="102">
        <v>4.47</v>
      </c>
      <c r="N111" s="102">
        <v>4.58</v>
      </c>
      <c r="O111" s="102">
        <v>4.62</v>
      </c>
      <c r="P111" s="102">
        <v>4.71</v>
      </c>
      <c r="Q111" s="102">
        <v>55.05</v>
      </c>
      <c r="R111" s="102">
        <v>55.79</v>
      </c>
      <c r="S111" s="102">
        <v>57</v>
      </c>
      <c r="T111" s="102">
        <v>58.96</v>
      </c>
      <c r="U111" s="102">
        <v>61.16</v>
      </c>
      <c r="V111" s="102">
        <v>113.79</v>
      </c>
      <c r="W111" s="102">
        <v>116.99</v>
      </c>
      <c r="X111" s="102">
        <v>120.69</v>
      </c>
      <c r="Y111" s="102">
        <v>124.94</v>
      </c>
      <c r="Z111" s="102">
        <v>129.83000000000001</v>
      </c>
      <c r="AA111" s="102">
        <v>185.35</v>
      </c>
      <c r="AB111" s="102">
        <v>191.47</v>
      </c>
      <c r="AC111" s="102">
        <v>198.25</v>
      </c>
      <c r="AD111" s="102">
        <v>206.17</v>
      </c>
      <c r="AE111" s="102">
        <v>214.51</v>
      </c>
      <c r="AF111" s="102">
        <v>273.37</v>
      </c>
      <c r="AG111" s="102">
        <v>282.77999999999997</v>
      </c>
      <c r="AH111" s="102">
        <v>292.87</v>
      </c>
      <c r="AI111" s="102">
        <v>303.70999999999998</v>
      </c>
      <c r="AJ111" s="102">
        <v>315.31</v>
      </c>
      <c r="AK111" s="102">
        <v>327.72</v>
      </c>
    </row>
    <row r="112" spans="1:37" x14ac:dyDescent="0.35">
      <c r="A112" s="102" t="s">
        <v>154</v>
      </c>
      <c r="B112" s="102">
        <v>251</v>
      </c>
      <c r="C112" s="102">
        <v>386</v>
      </c>
      <c r="D112" s="102">
        <v>525</v>
      </c>
      <c r="E112" s="102">
        <v>525</v>
      </c>
      <c r="F112" s="102">
        <v>591</v>
      </c>
      <c r="G112" s="102">
        <v>723</v>
      </c>
      <c r="H112" s="102">
        <v>865</v>
      </c>
      <c r="I112" s="102">
        <v>1088</v>
      </c>
      <c r="J112" s="102">
        <v>1088</v>
      </c>
      <c r="K112" s="102">
        <v>1434</v>
      </c>
      <c r="L112" s="102">
        <v>1463</v>
      </c>
      <c r="M112" s="102">
        <v>1565.34</v>
      </c>
      <c r="N112" s="102">
        <v>1566.67</v>
      </c>
      <c r="O112" s="102">
        <v>1919.53</v>
      </c>
      <c r="P112" s="102">
        <v>2141.12</v>
      </c>
      <c r="Q112" s="102">
        <v>2503.96</v>
      </c>
      <c r="R112" s="102">
        <v>2869.73</v>
      </c>
      <c r="S112" s="102">
        <v>3238.49</v>
      </c>
      <c r="T112" s="102">
        <v>3592.09</v>
      </c>
      <c r="U112" s="102">
        <v>3942.09</v>
      </c>
      <c r="V112" s="102">
        <v>4292.09</v>
      </c>
      <c r="W112" s="102">
        <v>4642.09</v>
      </c>
      <c r="X112" s="102">
        <v>4992.09</v>
      </c>
      <c r="Y112" s="102">
        <v>5342.09</v>
      </c>
      <c r="Z112" s="102">
        <v>5692.09</v>
      </c>
      <c r="AA112" s="102">
        <v>5692.09</v>
      </c>
      <c r="AB112" s="102">
        <v>5692.09</v>
      </c>
      <c r="AC112" s="102">
        <v>5692.09</v>
      </c>
      <c r="AD112" s="102">
        <v>5692.09</v>
      </c>
      <c r="AE112" s="102">
        <v>5692.09</v>
      </c>
      <c r="AF112" s="102">
        <v>5692.09</v>
      </c>
      <c r="AG112" s="102">
        <v>5692.09</v>
      </c>
      <c r="AH112" s="102">
        <v>5692.09</v>
      </c>
      <c r="AI112" s="102">
        <v>5692.09</v>
      </c>
      <c r="AJ112" s="102">
        <v>5692.09</v>
      </c>
      <c r="AK112" s="102">
        <v>5692.09</v>
      </c>
    </row>
    <row r="113" spans="1:37" x14ac:dyDescent="0.35">
      <c r="A113" s="102" t="s">
        <v>359</v>
      </c>
      <c r="B113" s="102">
        <v>869</v>
      </c>
      <c r="C113" s="102">
        <v>874</v>
      </c>
      <c r="D113" s="102">
        <v>874</v>
      </c>
      <c r="E113" s="102">
        <v>874</v>
      </c>
      <c r="F113" s="102">
        <v>874</v>
      </c>
      <c r="G113" s="102">
        <v>874</v>
      </c>
      <c r="H113" s="102">
        <v>879</v>
      </c>
      <c r="I113" s="102">
        <v>894</v>
      </c>
      <c r="J113" s="102">
        <v>894</v>
      </c>
      <c r="K113" s="102">
        <v>894</v>
      </c>
      <c r="L113" s="102">
        <v>894</v>
      </c>
      <c r="M113" s="102">
        <v>894.35</v>
      </c>
      <c r="N113" s="102">
        <v>894.35</v>
      </c>
      <c r="O113" s="102">
        <v>894.77</v>
      </c>
      <c r="P113" s="102">
        <v>894.89</v>
      </c>
      <c r="Q113" s="102">
        <v>895.15</v>
      </c>
      <c r="R113" s="102">
        <v>895.81</v>
      </c>
      <c r="S113" s="102">
        <v>896.85</v>
      </c>
      <c r="T113" s="102">
        <v>898</v>
      </c>
      <c r="U113" s="102">
        <v>899.21</v>
      </c>
      <c r="V113" s="102">
        <v>900.34</v>
      </c>
      <c r="W113" s="102">
        <v>901.47</v>
      </c>
      <c r="X113" s="102">
        <v>902.6</v>
      </c>
      <c r="Y113" s="102">
        <v>903.68</v>
      </c>
      <c r="Z113" s="102">
        <v>904.71</v>
      </c>
      <c r="AA113" s="102">
        <v>905.69</v>
      </c>
      <c r="AB113" s="102">
        <v>906.61</v>
      </c>
      <c r="AC113" s="102">
        <v>907.45</v>
      </c>
      <c r="AD113" s="102">
        <v>908.23</v>
      </c>
      <c r="AE113" s="102">
        <v>909</v>
      </c>
      <c r="AF113" s="102">
        <v>909.71</v>
      </c>
      <c r="AG113" s="102">
        <v>910.38</v>
      </c>
      <c r="AH113" s="102">
        <v>911.02</v>
      </c>
      <c r="AI113" s="102">
        <v>911.63</v>
      </c>
      <c r="AJ113" s="102">
        <v>912.21</v>
      </c>
      <c r="AK113" s="102">
        <v>912.77</v>
      </c>
    </row>
    <row r="115" spans="1:37" ht="18.5" x14ac:dyDescent="0.45">
      <c r="A115" s="103" t="s">
        <v>374</v>
      </c>
    </row>
    <row r="116" spans="1:37" x14ac:dyDescent="0.35">
      <c r="A116" s="102" t="s">
        <v>322</v>
      </c>
      <c r="B116" s="102" t="s">
        <v>323</v>
      </c>
      <c r="C116" s="102" t="s">
        <v>324</v>
      </c>
      <c r="D116" s="102" t="s">
        <v>325</v>
      </c>
      <c r="E116" s="102" t="s">
        <v>326</v>
      </c>
      <c r="F116" s="102" t="s">
        <v>327</v>
      </c>
      <c r="G116" s="102" t="s">
        <v>328</v>
      </c>
      <c r="H116" s="102" t="s">
        <v>329</v>
      </c>
      <c r="I116" s="102" t="s">
        <v>330</v>
      </c>
      <c r="J116" s="102" t="s">
        <v>331</v>
      </c>
      <c r="K116" s="102" t="s">
        <v>332</v>
      </c>
      <c r="L116" s="102" t="s">
        <v>333</v>
      </c>
      <c r="M116" s="102" t="s">
        <v>334</v>
      </c>
      <c r="N116" s="102" t="s">
        <v>335</v>
      </c>
      <c r="O116" s="102" t="s">
        <v>336</v>
      </c>
      <c r="P116" s="102" t="s">
        <v>337</v>
      </c>
      <c r="Q116" s="102" t="s">
        <v>338</v>
      </c>
      <c r="R116" s="102" t="s">
        <v>339</v>
      </c>
      <c r="S116" s="102" t="s">
        <v>340</v>
      </c>
      <c r="T116" s="102" t="s">
        <v>341</v>
      </c>
      <c r="U116" s="102" t="s">
        <v>342</v>
      </c>
      <c r="V116" s="102" t="s">
        <v>343</v>
      </c>
      <c r="W116" s="102" t="s">
        <v>344</v>
      </c>
      <c r="X116" s="102" t="s">
        <v>345</v>
      </c>
      <c r="Y116" s="102" t="s">
        <v>346</v>
      </c>
      <c r="Z116" s="102" t="s">
        <v>347</v>
      </c>
      <c r="AA116" s="102" t="s">
        <v>348</v>
      </c>
      <c r="AB116" s="102" t="s">
        <v>349</v>
      </c>
      <c r="AC116" s="102" t="s">
        <v>350</v>
      </c>
      <c r="AD116" s="102" t="s">
        <v>351</v>
      </c>
      <c r="AE116" s="102" t="s">
        <v>352</v>
      </c>
      <c r="AF116" s="102" t="s">
        <v>353</v>
      </c>
      <c r="AG116" s="102" t="s">
        <v>354</v>
      </c>
      <c r="AH116" s="102" t="s">
        <v>355</v>
      </c>
      <c r="AI116" s="102" t="s">
        <v>356</v>
      </c>
      <c r="AJ116" s="102" t="s">
        <v>357</v>
      </c>
      <c r="AK116" s="102" t="s">
        <v>358</v>
      </c>
    </row>
    <row r="117" spans="1:37" x14ac:dyDescent="0.35">
      <c r="A117" s="102" t="s">
        <v>382</v>
      </c>
      <c r="B117" s="102">
        <v>65.459999999999994</v>
      </c>
      <c r="C117" s="102">
        <v>164.46</v>
      </c>
      <c r="D117" s="102">
        <v>164.46</v>
      </c>
      <c r="E117" s="102">
        <v>164.46</v>
      </c>
      <c r="F117" s="102">
        <v>164.46</v>
      </c>
      <c r="G117" s="102">
        <v>148.96</v>
      </c>
      <c r="H117" s="102">
        <v>194.96</v>
      </c>
      <c r="I117" s="102">
        <v>148.96</v>
      </c>
      <c r="J117" s="102">
        <v>195.66</v>
      </c>
      <c r="K117" s="102">
        <v>195.66</v>
      </c>
      <c r="L117" s="102">
        <v>194.66</v>
      </c>
      <c r="M117" s="102">
        <v>319.17</v>
      </c>
      <c r="N117" s="102">
        <v>319.17</v>
      </c>
      <c r="O117" s="102">
        <v>319.17</v>
      </c>
      <c r="P117" s="102">
        <v>319.17</v>
      </c>
      <c r="Q117" s="102">
        <v>319.17</v>
      </c>
      <c r="R117" s="102">
        <v>319.17</v>
      </c>
      <c r="S117" s="102">
        <v>319.17</v>
      </c>
      <c r="T117" s="102">
        <v>319.17</v>
      </c>
      <c r="U117" s="102">
        <v>319.17</v>
      </c>
      <c r="V117" s="102">
        <v>319.17</v>
      </c>
      <c r="W117" s="102">
        <v>329.18</v>
      </c>
      <c r="X117" s="102">
        <v>329.17</v>
      </c>
      <c r="Y117" s="102">
        <v>329.17</v>
      </c>
      <c r="Z117" s="102">
        <v>329.17</v>
      </c>
      <c r="AA117" s="102">
        <v>329.17</v>
      </c>
      <c r="AB117" s="102">
        <v>329.17</v>
      </c>
      <c r="AC117" s="102">
        <v>329.17</v>
      </c>
      <c r="AD117" s="102">
        <v>329.17</v>
      </c>
      <c r="AE117" s="102">
        <v>329.17</v>
      </c>
      <c r="AF117" s="102">
        <v>329.17</v>
      </c>
      <c r="AG117" s="102">
        <v>339.17</v>
      </c>
      <c r="AH117" s="102">
        <v>339.18</v>
      </c>
      <c r="AI117" s="102">
        <v>339.17</v>
      </c>
      <c r="AJ117" s="102">
        <v>339.17</v>
      </c>
      <c r="AK117" s="102">
        <v>339.18</v>
      </c>
    </row>
    <row r="118" spans="1:37" x14ac:dyDescent="0.35">
      <c r="A118" s="102" t="s">
        <v>383</v>
      </c>
      <c r="B118" s="102">
        <v>1031.5</v>
      </c>
      <c r="C118" s="102">
        <v>1031.5</v>
      </c>
      <c r="D118" s="102">
        <v>1031.5</v>
      </c>
      <c r="E118" s="102">
        <v>1031.5</v>
      </c>
      <c r="F118" s="102">
        <v>1031.5</v>
      </c>
      <c r="G118" s="102">
        <v>1031.5</v>
      </c>
      <c r="H118" s="102">
        <v>1031.5</v>
      </c>
      <c r="I118" s="102">
        <v>1031.5</v>
      </c>
      <c r="J118" s="102">
        <v>1031.5</v>
      </c>
      <c r="K118" s="102">
        <v>1031.5</v>
      </c>
      <c r="L118" s="102">
        <v>1031.5</v>
      </c>
      <c r="M118" s="102">
        <v>81.5</v>
      </c>
      <c r="N118" s="102">
        <v>81.5</v>
      </c>
      <c r="O118" s="102">
        <v>81.5</v>
      </c>
      <c r="P118" s="102">
        <v>81.5</v>
      </c>
      <c r="Q118" s="102">
        <v>81.5</v>
      </c>
      <c r="R118" s="102">
        <v>81.5</v>
      </c>
      <c r="S118" s="102">
        <v>81.5</v>
      </c>
      <c r="T118" s="102">
        <v>81.5</v>
      </c>
      <c r="U118" s="102">
        <v>81.5</v>
      </c>
      <c r="V118" s="102">
        <v>81.5</v>
      </c>
      <c r="W118" s="102">
        <v>81.5</v>
      </c>
      <c r="X118" s="102">
        <v>81.5</v>
      </c>
      <c r="Y118" s="102">
        <v>81.5</v>
      </c>
      <c r="Z118" s="102">
        <v>81.5</v>
      </c>
      <c r="AA118" s="102">
        <v>81.5</v>
      </c>
      <c r="AB118" s="102">
        <v>81.5</v>
      </c>
      <c r="AC118" s="102">
        <v>81.5</v>
      </c>
      <c r="AD118" s="102">
        <v>81.5</v>
      </c>
      <c r="AE118" s="102">
        <v>81.5</v>
      </c>
      <c r="AF118" s="102">
        <v>81.5</v>
      </c>
      <c r="AG118" s="102">
        <v>81.5</v>
      </c>
      <c r="AH118" s="102">
        <v>81.5</v>
      </c>
      <c r="AI118" s="102">
        <v>81.5</v>
      </c>
      <c r="AJ118" s="102">
        <v>81.5</v>
      </c>
      <c r="AK118" s="102">
        <v>81.5</v>
      </c>
    </row>
    <row r="119" spans="1:37" x14ac:dyDescent="0.35">
      <c r="A119" s="102" t="s">
        <v>384</v>
      </c>
      <c r="B119" s="102">
        <v>275</v>
      </c>
      <c r="C119" s="102">
        <v>275</v>
      </c>
      <c r="D119" s="102">
        <v>275</v>
      </c>
      <c r="E119" s="102">
        <v>275</v>
      </c>
      <c r="F119" s="102">
        <v>275</v>
      </c>
      <c r="G119" s="102">
        <v>275</v>
      </c>
      <c r="H119" s="102">
        <v>275</v>
      </c>
      <c r="I119" s="102">
        <v>275</v>
      </c>
      <c r="J119" s="102">
        <v>275</v>
      </c>
      <c r="K119" s="102">
        <v>275</v>
      </c>
      <c r="L119" s="102">
        <v>275</v>
      </c>
      <c r="M119" s="102">
        <v>275</v>
      </c>
      <c r="N119" s="102">
        <v>275</v>
      </c>
      <c r="O119" s="102">
        <v>275</v>
      </c>
      <c r="P119" s="102">
        <v>275</v>
      </c>
      <c r="Q119" s="102">
        <v>275</v>
      </c>
      <c r="R119" s="102">
        <v>375</v>
      </c>
      <c r="S119" s="102">
        <v>375</v>
      </c>
      <c r="T119" s="102">
        <v>475</v>
      </c>
      <c r="U119" s="102">
        <v>475</v>
      </c>
      <c r="V119" s="102">
        <v>475</v>
      </c>
      <c r="W119" s="102">
        <v>475</v>
      </c>
      <c r="X119" s="102">
        <v>475</v>
      </c>
      <c r="Y119" s="102">
        <v>475</v>
      </c>
      <c r="Z119" s="102">
        <v>475</v>
      </c>
      <c r="AA119" s="102">
        <v>475</v>
      </c>
      <c r="AB119" s="102">
        <v>485</v>
      </c>
      <c r="AC119" s="102">
        <v>485</v>
      </c>
      <c r="AD119" s="102">
        <v>485</v>
      </c>
      <c r="AE119" s="102">
        <v>485</v>
      </c>
      <c r="AF119" s="102">
        <v>485</v>
      </c>
      <c r="AG119" s="102">
        <v>485</v>
      </c>
      <c r="AH119" s="102">
        <v>485</v>
      </c>
      <c r="AI119" s="102">
        <v>485</v>
      </c>
      <c r="AJ119" s="102">
        <v>485</v>
      </c>
      <c r="AK119" s="102">
        <v>485</v>
      </c>
    </row>
    <row r="120" spans="1:37" x14ac:dyDescent="0.35">
      <c r="A120" s="102" t="s">
        <v>79</v>
      </c>
      <c r="B120" s="102">
        <v>0</v>
      </c>
      <c r="C120" s="102">
        <v>0</v>
      </c>
      <c r="D120" s="102">
        <v>0</v>
      </c>
      <c r="E120" s="102">
        <v>0</v>
      </c>
      <c r="F120" s="102">
        <v>0</v>
      </c>
      <c r="G120" s="102">
        <v>0</v>
      </c>
      <c r="H120" s="102">
        <v>0</v>
      </c>
      <c r="I120" s="102">
        <v>0</v>
      </c>
      <c r="J120" s="102">
        <v>0</v>
      </c>
      <c r="K120" s="102">
        <v>0</v>
      </c>
      <c r="L120" s="102">
        <v>0</v>
      </c>
      <c r="M120" s="102">
        <v>0</v>
      </c>
      <c r="N120" s="102">
        <v>0</v>
      </c>
      <c r="O120" s="102">
        <v>0</v>
      </c>
      <c r="P120" s="102">
        <v>0</v>
      </c>
      <c r="Q120" s="102">
        <v>0</v>
      </c>
      <c r="R120" s="102">
        <v>0</v>
      </c>
      <c r="S120" s="102">
        <v>0</v>
      </c>
      <c r="T120" s="102">
        <v>0</v>
      </c>
      <c r="U120" s="102">
        <v>0</v>
      </c>
      <c r="V120" s="102">
        <v>0</v>
      </c>
      <c r="W120" s="102">
        <v>0</v>
      </c>
      <c r="X120" s="102">
        <v>0</v>
      </c>
      <c r="Y120" s="102">
        <v>0</v>
      </c>
      <c r="Z120" s="102">
        <v>0</v>
      </c>
      <c r="AA120" s="102">
        <v>0</v>
      </c>
      <c r="AB120" s="102">
        <v>0</v>
      </c>
      <c r="AC120" s="102">
        <v>0</v>
      </c>
      <c r="AD120" s="102">
        <v>0</v>
      </c>
      <c r="AE120" s="102">
        <v>0</v>
      </c>
      <c r="AF120" s="102">
        <v>0</v>
      </c>
      <c r="AG120" s="102">
        <v>0</v>
      </c>
      <c r="AH120" s="102">
        <v>0</v>
      </c>
      <c r="AI120" s="102">
        <v>0</v>
      </c>
      <c r="AJ120" s="102">
        <v>0</v>
      </c>
      <c r="AK120" s="102">
        <v>0</v>
      </c>
    </row>
    <row r="121" spans="1:37" x14ac:dyDescent="0.35">
      <c r="A121" s="102" t="s">
        <v>78</v>
      </c>
      <c r="B121" s="102">
        <v>0</v>
      </c>
      <c r="C121" s="102">
        <v>0</v>
      </c>
      <c r="D121" s="102">
        <v>0</v>
      </c>
      <c r="E121" s="102">
        <v>0</v>
      </c>
      <c r="F121" s="102">
        <v>0</v>
      </c>
      <c r="G121" s="102">
        <v>0</v>
      </c>
      <c r="H121" s="102">
        <v>0</v>
      </c>
      <c r="I121" s="102">
        <v>0</v>
      </c>
      <c r="J121" s="102">
        <v>0</v>
      </c>
      <c r="K121" s="102">
        <v>0</v>
      </c>
      <c r="L121" s="102">
        <v>0</v>
      </c>
      <c r="M121" s="102">
        <v>0</v>
      </c>
      <c r="N121" s="102">
        <v>0</v>
      </c>
      <c r="O121" s="102">
        <v>0</v>
      </c>
      <c r="P121" s="102">
        <v>0</v>
      </c>
      <c r="Q121" s="102">
        <v>0</v>
      </c>
      <c r="R121" s="102">
        <v>0</v>
      </c>
      <c r="S121" s="102">
        <v>0</v>
      </c>
      <c r="T121" s="102">
        <v>0</v>
      </c>
      <c r="U121" s="102">
        <v>0</v>
      </c>
      <c r="V121" s="102">
        <v>0</v>
      </c>
      <c r="W121" s="102">
        <v>0</v>
      </c>
      <c r="X121" s="102">
        <v>0</v>
      </c>
      <c r="Y121" s="102">
        <v>0</v>
      </c>
      <c r="Z121" s="102">
        <v>0</v>
      </c>
      <c r="AA121" s="102">
        <v>0</v>
      </c>
      <c r="AB121" s="102">
        <v>0</v>
      </c>
      <c r="AC121" s="102">
        <v>0</v>
      </c>
      <c r="AD121" s="102">
        <v>0</v>
      </c>
      <c r="AE121" s="102">
        <v>0</v>
      </c>
      <c r="AF121" s="102">
        <v>0</v>
      </c>
      <c r="AG121" s="102">
        <v>0</v>
      </c>
      <c r="AH121" s="102">
        <v>0</v>
      </c>
      <c r="AI121" s="102">
        <v>0</v>
      </c>
      <c r="AJ121" s="102">
        <v>0</v>
      </c>
      <c r="AK121" s="102">
        <v>0</v>
      </c>
    </row>
    <row r="122" spans="1:37" x14ac:dyDescent="0.35">
      <c r="A122" s="102" t="s">
        <v>360</v>
      </c>
      <c r="B122" s="102">
        <v>811</v>
      </c>
      <c r="C122" s="102">
        <v>817</v>
      </c>
      <c r="D122" s="102">
        <v>817</v>
      </c>
      <c r="E122" s="102">
        <v>817</v>
      </c>
      <c r="F122" s="102">
        <v>817</v>
      </c>
      <c r="G122" s="102">
        <v>865</v>
      </c>
      <c r="H122" s="102">
        <v>866</v>
      </c>
      <c r="I122" s="102">
        <v>866</v>
      </c>
      <c r="J122" s="102">
        <v>894.3</v>
      </c>
      <c r="K122" s="102">
        <v>894.3</v>
      </c>
      <c r="L122" s="102">
        <v>895.3</v>
      </c>
      <c r="M122" s="102">
        <v>823.63</v>
      </c>
      <c r="N122" s="102">
        <v>943.81</v>
      </c>
      <c r="O122" s="102">
        <v>944.12</v>
      </c>
      <c r="P122" s="102">
        <v>984.46</v>
      </c>
      <c r="Q122" s="102">
        <v>984.86</v>
      </c>
      <c r="R122" s="102">
        <v>1025.31</v>
      </c>
      <c r="S122" s="102">
        <v>1025.8</v>
      </c>
      <c r="T122" s="102">
        <v>1066.32</v>
      </c>
      <c r="U122" s="102">
        <v>1066.8599999999999</v>
      </c>
      <c r="V122" s="102">
        <v>1107.42</v>
      </c>
      <c r="W122" s="102">
        <v>1108</v>
      </c>
      <c r="X122" s="102">
        <v>1148.5899999999999</v>
      </c>
      <c r="Y122" s="102">
        <v>1149.22</v>
      </c>
      <c r="Z122" s="102">
        <v>1189.8699999999999</v>
      </c>
      <c r="AA122" s="102">
        <v>1190.53</v>
      </c>
      <c r="AB122" s="102">
        <v>1231.21</v>
      </c>
      <c r="AC122" s="102">
        <v>1231.8800000000001</v>
      </c>
      <c r="AD122" s="102">
        <v>1272.55</v>
      </c>
      <c r="AE122" s="102">
        <v>1273.22</v>
      </c>
      <c r="AF122" s="102">
        <v>1313.89</v>
      </c>
      <c r="AG122" s="102">
        <v>1314.57</v>
      </c>
      <c r="AH122" s="102">
        <v>1365.25</v>
      </c>
      <c r="AI122" s="102">
        <v>1365.95</v>
      </c>
      <c r="AJ122" s="102">
        <v>1366.65</v>
      </c>
      <c r="AK122" s="102">
        <v>1367.36</v>
      </c>
    </row>
    <row r="123" spans="1:37" x14ac:dyDescent="0.35">
      <c r="A123" s="102" t="s">
        <v>361</v>
      </c>
      <c r="B123" s="102">
        <v>0</v>
      </c>
      <c r="C123" s="102">
        <v>0</v>
      </c>
      <c r="D123" s="102">
        <v>0</v>
      </c>
      <c r="E123" s="102">
        <v>0</v>
      </c>
      <c r="F123" s="102">
        <v>0</v>
      </c>
      <c r="G123" s="102">
        <v>0</v>
      </c>
      <c r="H123" s="102">
        <v>0</v>
      </c>
      <c r="I123" s="102">
        <v>0</v>
      </c>
      <c r="J123" s="102">
        <v>2.2799999999999998</v>
      </c>
      <c r="K123" s="102">
        <v>2.2799999999999998</v>
      </c>
      <c r="L123" s="102">
        <v>3.28</v>
      </c>
      <c r="M123" s="102">
        <v>3.28</v>
      </c>
      <c r="N123" s="102">
        <v>4.3600000000000003</v>
      </c>
      <c r="O123" s="102">
        <v>8.73</v>
      </c>
      <c r="P123" s="102">
        <v>9.5399999999999991</v>
      </c>
      <c r="Q123" s="102">
        <v>10.68</v>
      </c>
      <c r="R123" s="102">
        <v>12.47</v>
      </c>
      <c r="S123" s="102">
        <v>15.15</v>
      </c>
      <c r="T123" s="102">
        <v>23.21</v>
      </c>
      <c r="U123" s="102">
        <v>27.78</v>
      </c>
      <c r="V123" s="102">
        <v>32.92</v>
      </c>
      <c r="W123" s="102">
        <v>38.64</v>
      </c>
      <c r="X123" s="102">
        <v>45.07</v>
      </c>
      <c r="Y123" s="102">
        <v>56.18</v>
      </c>
      <c r="Z123" s="102">
        <v>64.489999999999995</v>
      </c>
      <c r="AA123" s="102">
        <v>73.61</v>
      </c>
      <c r="AB123" s="102">
        <v>83.85</v>
      </c>
      <c r="AC123" s="102">
        <v>95.07</v>
      </c>
      <c r="AD123" s="102">
        <v>111.29</v>
      </c>
      <c r="AE123" s="102">
        <v>123.95</v>
      </c>
      <c r="AF123" s="102">
        <v>137.11000000000001</v>
      </c>
      <c r="AG123" s="102">
        <v>150.77000000000001</v>
      </c>
      <c r="AH123" s="102">
        <v>165.1</v>
      </c>
      <c r="AI123" s="102">
        <v>184.14</v>
      </c>
      <c r="AJ123" s="102">
        <v>199.8</v>
      </c>
      <c r="AK123" s="102">
        <v>216.14</v>
      </c>
    </row>
    <row r="124" spans="1:37" x14ac:dyDescent="0.35">
      <c r="A124" s="102" t="s">
        <v>154</v>
      </c>
      <c r="B124" s="102">
        <v>0</v>
      </c>
      <c r="C124" s="102">
        <v>0</v>
      </c>
      <c r="D124" s="102">
        <v>0</v>
      </c>
      <c r="E124" s="102">
        <v>0</v>
      </c>
      <c r="F124" s="102">
        <v>102</v>
      </c>
      <c r="G124" s="102">
        <v>102</v>
      </c>
      <c r="H124" s="102">
        <v>246</v>
      </c>
      <c r="I124" s="102">
        <v>246</v>
      </c>
      <c r="J124" s="102">
        <v>388</v>
      </c>
      <c r="K124" s="102">
        <v>488</v>
      </c>
      <c r="L124" s="102">
        <v>488</v>
      </c>
      <c r="M124" s="102">
        <v>488.25</v>
      </c>
      <c r="N124" s="102">
        <v>672.25</v>
      </c>
      <c r="O124" s="102">
        <v>732.25</v>
      </c>
      <c r="P124" s="102">
        <v>732.25</v>
      </c>
      <c r="Q124" s="102">
        <v>732.25</v>
      </c>
      <c r="R124" s="102">
        <v>732.25</v>
      </c>
      <c r="S124" s="102">
        <v>732.25</v>
      </c>
      <c r="T124" s="102">
        <v>792.25</v>
      </c>
      <c r="U124" s="102">
        <v>792.25</v>
      </c>
      <c r="V124" s="102">
        <v>792.25</v>
      </c>
      <c r="W124" s="102">
        <v>792.25</v>
      </c>
      <c r="X124" s="102">
        <v>792.25</v>
      </c>
      <c r="Y124" s="102">
        <v>792.25</v>
      </c>
      <c r="Z124" s="102">
        <v>792.25</v>
      </c>
      <c r="AA124" s="102">
        <v>792.25</v>
      </c>
      <c r="AB124" s="102">
        <v>792.25</v>
      </c>
      <c r="AC124" s="102">
        <v>792.25</v>
      </c>
      <c r="AD124" s="102">
        <v>792.25</v>
      </c>
      <c r="AE124" s="102">
        <v>792.25</v>
      </c>
      <c r="AF124" s="102">
        <v>792.25</v>
      </c>
      <c r="AG124" s="102">
        <v>792.25</v>
      </c>
      <c r="AH124" s="102">
        <v>792.25</v>
      </c>
      <c r="AI124" s="102">
        <v>792.25</v>
      </c>
      <c r="AJ124" s="102">
        <v>792.25</v>
      </c>
      <c r="AK124" s="102">
        <v>792.25</v>
      </c>
    </row>
    <row r="125" spans="1:37" x14ac:dyDescent="0.35">
      <c r="A125" s="102" t="s">
        <v>359</v>
      </c>
      <c r="B125" s="102">
        <v>12847</v>
      </c>
      <c r="C125" s="102">
        <v>12614</v>
      </c>
      <c r="D125" s="102">
        <v>12661</v>
      </c>
      <c r="E125" s="102">
        <v>12733</v>
      </c>
      <c r="F125" s="102">
        <v>12858</v>
      </c>
      <c r="G125" s="102">
        <v>13202</v>
      </c>
      <c r="H125" s="102">
        <v>13673</v>
      </c>
      <c r="I125" s="102">
        <v>13673</v>
      </c>
      <c r="J125" s="102">
        <v>13687</v>
      </c>
      <c r="K125" s="102">
        <v>14207</v>
      </c>
      <c r="L125" s="102">
        <v>15029</v>
      </c>
      <c r="M125" s="102">
        <v>15204.37</v>
      </c>
      <c r="N125" s="102">
        <v>15400.97</v>
      </c>
      <c r="O125" s="102">
        <v>15454.8</v>
      </c>
      <c r="P125" s="102">
        <v>15506.11</v>
      </c>
      <c r="Q125" s="102">
        <v>15558.31</v>
      </c>
      <c r="R125" s="102">
        <v>15610.64</v>
      </c>
      <c r="S125" s="102">
        <v>15663.35</v>
      </c>
      <c r="T125" s="102">
        <v>15716.3</v>
      </c>
      <c r="U125" s="102">
        <v>15769.51</v>
      </c>
      <c r="V125" s="102">
        <v>16922.79</v>
      </c>
      <c r="W125" s="102">
        <v>16976.16</v>
      </c>
      <c r="X125" s="102">
        <v>17517.560000000001</v>
      </c>
      <c r="Y125" s="102">
        <v>17571.04</v>
      </c>
      <c r="Z125" s="102">
        <v>17624.52</v>
      </c>
      <c r="AA125" s="102">
        <v>17678.2</v>
      </c>
      <c r="AB125" s="102">
        <v>17731.849999999999</v>
      </c>
      <c r="AC125" s="102">
        <v>17785.53</v>
      </c>
      <c r="AD125" s="102">
        <v>17839.169999999998</v>
      </c>
      <c r="AE125" s="102">
        <v>17892.73</v>
      </c>
      <c r="AF125" s="102">
        <v>17946.22</v>
      </c>
      <c r="AG125" s="102">
        <v>17999.63</v>
      </c>
      <c r="AH125" s="102">
        <v>18053.009999999998</v>
      </c>
      <c r="AI125" s="102">
        <v>18106.34</v>
      </c>
      <c r="AJ125" s="102">
        <v>18159.64</v>
      </c>
      <c r="AK125" s="102">
        <v>18162.93</v>
      </c>
    </row>
    <row r="127" spans="1:37" ht="18.5" x14ac:dyDescent="0.45">
      <c r="A127" s="103" t="s">
        <v>375</v>
      </c>
    </row>
    <row r="128" spans="1:37" x14ac:dyDescent="0.35">
      <c r="A128" s="102" t="s">
        <v>322</v>
      </c>
      <c r="B128" s="102" t="s">
        <v>323</v>
      </c>
      <c r="C128" s="102" t="s">
        <v>324</v>
      </c>
      <c r="D128" s="102" t="s">
        <v>325</v>
      </c>
      <c r="E128" s="102" t="s">
        <v>326</v>
      </c>
      <c r="F128" s="102" t="s">
        <v>327</v>
      </c>
      <c r="G128" s="102" t="s">
        <v>328</v>
      </c>
      <c r="H128" s="102" t="s">
        <v>329</v>
      </c>
      <c r="I128" s="102" t="s">
        <v>330</v>
      </c>
      <c r="J128" s="102" t="s">
        <v>331</v>
      </c>
      <c r="K128" s="102" t="s">
        <v>332</v>
      </c>
      <c r="L128" s="102" t="s">
        <v>333</v>
      </c>
      <c r="M128" s="102" t="s">
        <v>334</v>
      </c>
      <c r="N128" s="102" t="s">
        <v>335</v>
      </c>
      <c r="O128" s="102" t="s">
        <v>336</v>
      </c>
      <c r="P128" s="102" t="s">
        <v>337</v>
      </c>
      <c r="Q128" s="102" t="s">
        <v>338</v>
      </c>
      <c r="R128" s="102" t="s">
        <v>339</v>
      </c>
      <c r="S128" s="102" t="s">
        <v>340</v>
      </c>
      <c r="T128" s="102" t="s">
        <v>341</v>
      </c>
      <c r="U128" s="102" t="s">
        <v>342</v>
      </c>
      <c r="V128" s="102" t="s">
        <v>343</v>
      </c>
      <c r="W128" s="102" t="s">
        <v>344</v>
      </c>
      <c r="X128" s="102" t="s">
        <v>345</v>
      </c>
      <c r="Y128" s="102" t="s">
        <v>346</v>
      </c>
      <c r="Z128" s="102" t="s">
        <v>347</v>
      </c>
      <c r="AA128" s="102" t="s">
        <v>348</v>
      </c>
      <c r="AB128" s="102" t="s">
        <v>349</v>
      </c>
      <c r="AC128" s="102" t="s">
        <v>350</v>
      </c>
      <c r="AD128" s="102" t="s">
        <v>351</v>
      </c>
      <c r="AE128" s="102" t="s">
        <v>352</v>
      </c>
      <c r="AF128" s="102" t="s">
        <v>353</v>
      </c>
      <c r="AG128" s="102" t="s">
        <v>354</v>
      </c>
      <c r="AH128" s="102" t="s">
        <v>355</v>
      </c>
      <c r="AI128" s="102" t="s">
        <v>356</v>
      </c>
      <c r="AJ128" s="102" t="s">
        <v>357</v>
      </c>
      <c r="AK128" s="102" t="s">
        <v>358</v>
      </c>
    </row>
    <row r="129" spans="1:37" x14ac:dyDescent="0.35">
      <c r="A129" s="102" t="s">
        <v>382</v>
      </c>
      <c r="B129" s="102">
        <v>304.17</v>
      </c>
      <c r="C129" s="102">
        <v>304.17</v>
      </c>
      <c r="D129" s="102">
        <v>304.17</v>
      </c>
      <c r="E129" s="102">
        <v>304.17</v>
      </c>
      <c r="F129" s="102">
        <v>397.17</v>
      </c>
      <c r="G129" s="102">
        <v>644.66999999999996</v>
      </c>
      <c r="H129" s="102">
        <v>644.66999999999996</v>
      </c>
      <c r="I129" s="102">
        <v>730.67</v>
      </c>
      <c r="J129" s="102">
        <v>578.72</v>
      </c>
      <c r="K129" s="102">
        <v>486.5</v>
      </c>
      <c r="L129" s="102">
        <v>716.46</v>
      </c>
      <c r="M129" s="102">
        <v>866.46</v>
      </c>
      <c r="N129" s="102">
        <v>866.46</v>
      </c>
      <c r="O129" s="102">
        <v>866.46</v>
      </c>
      <c r="P129" s="102">
        <v>866.46</v>
      </c>
      <c r="Q129" s="102">
        <v>866.46</v>
      </c>
      <c r="R129" s="102">
        <v>866.46</v>
      </c>
      <c r="S129" s="102">
        <v>866.46</v>
      </c>
      <c r="T129" s="102">
        <v>866.46</v>
      </c>
      <c r="U129" s="102">
        <v>866.46</v>
      </c>
      <c r="V129" s="102">
        <v>866.46</v>
      </c>
      <c r="W129" s="102">
        <v>866.46</v>
      </c>
      <c r="X129" s="102">
        <v>866.46</v>
      </c>
      <c r="Y129" s="102">
        <v>866.46</v>
      </c>
      <c r="Z129" s="102">
        <v>866.46</v>
      </c>
      <c r="AA129" s="102">
        <v>866.46</v>
      </c>
      <c r="AB129" s="102">
        <v>866.46</v>
      </c>
      <c r="AC129" s="102">
        <v>866.46</v>
      </c>
      <c r="AD129" s="102">
        <v>866.46</v>
      </c>
      <c r="AE129" s="102">
        <v>866.46</v>
      </c>
      <c r="AF129" s="102">
        <v>866.46</v>
      </c>
      <c r="AG129" s="102">
        <v>866.46</v>
      </c>
      <c r="AH129" s="102">
        <v>866.46</v>
      </c>
      <c r="AI129" s="102">
        <v>866.46</v>
      </c>
      <c r="AJ129" s="102">
        <v>866.46</v>
      </c>
      <c r="AK129" s="102">
        <v>866.46</v>
      </c>
    </row>
    <row r="130" spans="1:37" x14ac:dyDescent="0.35">
      <c r="A130" s="102" t="s">
        <v>383</v>
      </c>
      <c r="B130" s="102">
        <v>268.45</v>
      </c>
      <c r="C130" s="102">
        <v>268.45</v>
      </c>
      <c r="D130" s="102">
        <v>268.45</v>
      </c>
      <c r="E130" s="102">
        <v>268.45</v>
      </c>
      <c r="F130" s="102">
        <v>268.45</v>
      </c>
      <c r="G130" s="102">
        <v>268.45</v>
      </c>
      <c r="H130" s="102">
        <v>268.45</v>
      </c>
      <c r="I130" s="102">
        <v>268.45</v>
      </c>
      <c r="J130" s="102">
        <v>268.45</v>
      </c>
      <c r="K130" s="102">
        <v>268.45</v>
      </c>
      <c r="L130" s="102">
        <v>268.45</v>
      </c>
      <c r="M130" s="102">
        <v>268.45</v>
      </c>
      <c r="N130" s="102">
        <v>268.45</v>
      </c>
      <c r="O130" s="102">
        <v>268.45</v>
      </c>
      <c r="P130" s="102">
        <v>268.45</v>
      </c>
      <c r="Q130" s="102">
        <v>268.45</v>
      </c>
      <c r="R130" s="102">
        <v>318.45</v>
      </c>
      <c r="S130" s="102">
        <v>318.45</v>
      </c>
      <c r="T130" s="102">
        <v>318.45</v>
      </c>
      <c r="U130" s="102">
        <v>318.45</v>
      </c>
      <c r="V130" s="102">
        <v>318.45</v>
      </c>
      <c r="W130" s="102">
        <v>318.45</v>
      </c>
      <c r="X130" s="102">
        <v>318.45</v>
      </c>
      <c r="Y130" s="102">
        <v>318.45</v>
      </c>
      <c r="Z130" s="102">
        <v>318.45</v>
      </c>
      <c r="AA130" s="102">
        <v>318.45</v>
      </c>
      <c r="AB130" s="102">
        <v>318.45</v>
      </c>
      <c r="AC130" s="102">
        <v>318.45</v>
      </c>
      <c r="AD130" s="102">
        <v>318.45</v>
      </c>
      <c r="AE130" s="102">
        <v>318.45</v>
      </c>
      <c r="AF130" s="102">
        <v>318.45</v>
      </c>
      <c r="AG130" s="102">
        <v>318.45</v>
      </c>
      <c r="AH130" s="102">
        <v>318.45</v>
      </c>
      <c r="AI130" s="102">
        <v>318.45</v>
      </c>
      <c r="AJ130" s="102">
        <v>318.45</v>
      </c>
      <c r="AK130" s="102">
        <v>318.45</v>
      </c>
    </row>
    <row r="131" spans="1:37" x14ac:dyDescent="0.35">
      <c r="A131" s="102" t="s">
        <v>384</v>
      </c>
      <c r="B131" s="102">
        <v>482</v>
      </c>
      <c r="C131" s="102">
        <v>482</v>
      </c>
      <c r="D131" s="102">
        <v>482</v>
      </c>
      <c r="E131" s="102">
        <v>482</v>
      </c>
      <c r="F131" s="102">
        <v>482</v>
      </c>
      <c r="G131" s="102">
        <v>482</v>
      </c>
      <c r="H131" s="102">
        <v>482</v>
      </c>
      <c r="I131" s="102">
        <v>482</v>
      </c>
      <c r="J131" s="102">
        <v>482</v>
      </c>
      <c r="K131" s="102">
        <v>742</v>
      </c>
      <c r="L131" s="102">
        <v>742</v>
      </c>
      <c r="M131" s="102">
        <v>742</v>
      </c>
      <c r="N131" s="102">
        <v>742</v>
      </c>
      <c r="O131" s="102">
        <v>742</v>
      </c>
      <c r="P131" s="102">
        <v>742</v>
      </c>
      <c r="Q131" s="102">
        <v>1092</v>
      </c>
      <c r="R131" s="102">
        <v>1092</v>
      </c>
      <c r="S131" s="102">
        <v>1352</v>
      </c>
      <c r="T131" s="102">
        <v>1352</v>
      </c>
      <c r="U131" s="102">
        <v>1352</v>
      </c>
      <c r="V131" s="102">
        <v>1612</v>
      </c>
      <c r="W131" s="102">
        <v>1612</v>
      </c>
      <c r="X131" s="102">
        <v>1612</v>
      </c>
      <c r="Y131" s="102">
        <v>1872</v>
      </c>
      <c r="Z131" s="102">
        <v>2392</v>
      </c>
      <c r="AA131" s="102">
        <v>2652</v>
      </c>
      <c r="AB131" s="102">
        <v>2652</v>
      </c>
      <c r="AC131" s="102">
        <v>2652</v>
      </c>
      <c r="AD131" s="102">
        <v>2652</v>
      </c>
      <c r="AE131" s="102">
        <v>2652</v>
      </c>
      <c r="AF131" s="102">
        <v>2852</v>
      </c>
      <c r="AG131" s="102">
        <v>2852</v>
      </c>
      <c r="AH131" s="102">
        <v>2852</v>
      </c>
      <c r="AI131" s="102">
        <v>2852</v>
      </c>
      <c r="AJ131" s="102">
        <v>2852</v>
      </c>
      <c r="AK131" s="102">
        <v>2852</v>
      </c>
    </row>
    <row r="132" spans="1:37" x14ac:dyDescent="0.35">
      <c r="A132" s="102" t="s">
        <v>79</v>
      </c>
      <c r="B132" s="102">
        <v>1818.38</v>
      </c>
      <c r="C132" s="102">
        <v>1818.38</v>
      </c>
      <c r="D132" s="102">
        <v>1818.38</v>
      </c>
      <c r="E132" s="102">
        <v>1818.38</v>
      </c>
      <c r="F132" s="102">
        <v>1818.38</v>
      </c>
      <c r="G132" s="102">
        <v>1818.38</v>
      </c>
      <c r="H132" s="102">
        <v>1818.38</v>
      </c>
      <c r="I132" s="102">
        <v>1818.38</v>
      </c>
      <c r="J132" s="102">
        <v>1752.38</v>
      </c>
      <c r="K132" s="102">
        <v>1651.38</v>
      </c>
      <c r="L132" s="102">
        <v>1651.38</v>
      </c>
      <c r="M132" s="102">
        <v>1651.38</v>
      </c>
      <c r="N132" s="102">
        <v>1651.38</v>
      </c>
      <c r="O132" s="102">
        <v>1651.38</v>
      </c>
      <c r="P132" s="102">
        <v>1651.38</v>
      </c>
      <c r="Q132" s="102">
        <v>1651.38</v>
      </c>
      <c r="R132" s="102">
        <v>1501.38</v>
      </c>
      <c r="S132" s="102">
        <v>1351.38</v>
      </c>
      <c r="T132" s="102">
        <v>1351.38</v>
      </c>
      <c r="U132" s="102">
        <v>1351.38</v>
      </c>
      <c r="V132" s="102">
        <v>1351.38</v>
      </c>
      <c r="W132" s="102">
        <v>1296.3800000000001</v>
      </c>
      <c r="X132" s="102">
        <v>1296.3800000000001</v>
      </c>
      <c r="Y132" s="102">
        <v>680</v>
      </c>
      <c r="Z132" s="102">
        <v>810</v>
      </c>
      <c r="AA132" s="102">
        <v>810</v>
      </c>
      <c r="AB132" s="102">
        <v>810</v>
      </c>
      <c r="AC132" s="102">
        <v>810</v>
      </c>
      <c r="AD132" s="102">
        <v>810</v>
      </c>
      <c r="AE132" s="102">
        <v>810</v>
      </c>
      <c r="AF132" s="102">
        <v>810</v>
      </c>
      <c r="AG132" s="102">
        <v>810</v>
      </c>
      <c r="AH132" s="102">
        <v>505</v>
      </c>
      <c r="AI132" s="102">
        <v>505</v>
      </c>
      <c r="AJ132" s="102">
        <v>505</v>
      </c>
      <c r="AK132" s="102">
        <v>505</v>
      </c>
    </row>
    <row r="133" spans="1:37" x14ac:dyDescent="0.35">
      <c r="A133" s="102" t="s">
        <v>78</v>
      </c>
      <c r="B133" s="102">
        <v>0</v>
      </c>
      <c r="C133" s="102">
        <v>0</v>
      </c>
      <c r="D133" s="102">
        <v>0</v>
      </c>
      <c r="E133" s="102">
        <v>0</v>
      </c>
      <c r="F133" s="102">
        <v>0</v>
      </c>
      <c r="G133" s="102">
        <v>0</v>
      </c>
      <c r="H133" s="102">
        <v>0</v>
      </c>
      <c r="I133" s="102">
        <v>0</v>
      </c>
      <c r="J133" s="102">
        <v>0</v>
      </c>
      <c r="K133" s="102">
        <v>0</v>
      </c>
      <c r="L133" s="102">
        <v>0</v>
      </c>
      <c r="M133" s="102">
        <v>0</v>
      </c>
      <c r="N133" s="102">
        <v>0</v>
      </c>
      <c r="O133" s="102">
        <v>0</v>
      </c>
      <c r="P133" s="102">
        <v>0</v>
      </c>
      <c r="Q133" s="102">
        <v>0</v>
      </c>
      <c r="R133" s="102">
        <v>0</v>
      </c>
      <c r="S133" s="102">
        <v>0</v>
      </c>
      <c r="T133" s="102">
        <v>0</v>
      </c>
      <c r="U133" s="102">
        <v>0</v>
      </c>
      <c r="V133" s="102">
        <v>0</v>
      </c>
      <c r="W133" s="102">
        <v>0</v>
      </c>
      <c r="X133" s="102">
        <v>0</v>
      </c>
      <c r="Y133" s="102">
        <v>0</v>
      </c>
      <c r="Z133" s="102">
        <v>0</v>
      </c>
      <c r="AA133" s="102">
        <v>0</v>
      </c>
      <c r="AB133" s="102">
        <v>0</v>
      </c>
      <c r="AC133" s="102">
        <v>0</v>
      </c>
      <c r="AD133" s="102">
        <v>0</v>
      </c>
      <c r="AE133" s="102">
        <v>0</v>
      </c>
      <c r="AF133" s="102">
        <v>0</v>
      </c>
      <c r="AG133" s="102">
        <v>0</v>
      </c>
      <c r="AH133" s="102">
        <v>0</v>
      </c>
      <c r="AI133" s="102">
        <v>0</v>
      </c>
      <c r="AJ133" s="102">
        <v>0</v>
      </c>
      <c r="AK133" s="102">
        <v>0</v>
      </c>
    </row>
    <row r="134" spans="1:37" x14ac:dyDescent="0.35">
      <c r="A134" s="102" t="s">
        <v>360</v>
      </c>
      <c r="B134" s="102">
        <v>0</v>
      </c>
      <c r="C134" s="102">
        <v>0</v>
      </c>
      <c r="D134" s="102">
        <v>0</v>
      </c>
      <c r="E134" s="102">
        <v>0</v>
      </c>
      <c r="F134" s="102">
        <v>0</v>
      </c>
      <c r="G134" s="102">
        <v>0</v>
      </c>
      <c r="H134" s="102">
        <v>0</v>
      </c>
      <c r="I134" s="102">
        <v>0</v>
      </c>
      <c r="J134" s="102">
        <v>0</v>
      </c>
      <c r="K134" s="102">
        <v>2</v>
      </c>
      <c r="L134" s="102">
        <v>2</v>
      </c>
      <c r="M134" s="102">
        <v>36.020000000000003</v>
      </c>
      <c r="N134" s="102">
        <v>161.03</v>
      </c>
      <c r="O134" s="102">
        <v>161.03</v>
      </c>
      <c r="P134" s="102">
        <v>161.03</v>
      </c>
      <c r="Q134" s="102">
        <v>161.03</v>
      </c>
      <c r="R134" s="102">
        <v>161.03</v>
      </c>
      <c r="S134" s="102">
        <v>161.03</v>
      </c>
      <c r="T134" s="102">
        <v>161.03</v>
      </c>
      <c r="U134" s="102">
        <v>161.03</v>
      </c>
      <c r="V134" s="102">
        <v>161.03</v>
      </c>
      <c r="W134" s="102">
        <v>161.03</v>
      </c>
      <c r="X134" s="102">
        <v>161.03</v>
      </c>
      <c r="Y134" s="102">
        <v>161.03</v>
      </c>
      <c r="Z134" s="102">
        <v>161.03</v>
      </c>
      <c r="AA134" s="102">
        <v>161.03</v>
      </c>
      <c r="AB134" s="102">
        <v>161.03</v>
      </c>
      <c r="AC134" s="102">
        <v>161.03</v>
      </c>
      <c r="AD134" s="102">
        <v>161.03</v>
      </c>
      <c r="AE134" s="102">
        <v>161.03</v>
      </c>
      <c r="AF134" s="102">
        <v>161.03</v>
      </c>
      <c r="AG134" s="102">
        <v>161.03</v>
      </c>
      <c r="AH134" s="102">
        <v>161.03</v>
      </c>
      <c r="AI134" s="102">
        <v>161.03</v>
      </c>
      <c r="AJ134" s="102">
        <v>161.03</v>
      </c>
      <c r="AK134" s="102">
        <v>161.03</v>
      </c>
    </row>
    <row r="135" spans="1:37" x14ac:dyDescent="0.35">
      <c r="A135" s="102" t="s">
        <v>361</v>
      </c>
      <c r="B135" s="102">
        <v>0</v>
      </c>
      <c r="C135" s="102">
        <v>0</v>
      </c>
      <c r="D135" s="102">
        <v>0</v>
      </c>
      <c r="E135" s="102">
        <v>0</v>
      </c>
      <c r="F135" s="102">
        <v>0</v>
      </c>
      <c r="G135" s="102">
        <v>0</v>
      </c>
      <c r="H135" s="102">
        <v>0</v>
      </c>
      <c r="I135" s="102">
        <v>0</v>
      </c>
      <c r="J135" s="102">
        <v>0</v>
      </c>
      <c r="K135" s="102">
        <v>4</v>
      </c>
      <c r="L135" s="102">
        <v>4</v>
      </c>
      <c r="M135" s="102">
        <v>4</v>
      </c>
      <c r="N135" s="102">
        <v>4</v>
      </c>
      <c r="O135" s="102">
        <v>4</v>
      </c>
      <c r="P135" s="102">
        <v>21.81</v>
      </c>
      <c r="Q135" s="102">
        <v>41.86</v>
      </c>
      <c r="R135" s="102">
        <v>61.95</v>
      </c>
      <c r="S135" s="102">
        <v>77.099999999999994</v>
      </c>
      <c r="T135" s="102">
        <v>77.33</v>
      </c>
      <c r="U135" s="102">
        <v>77.63</v>
      </c>
      <c r="V135" s="102">
        <v>77.98</v>
      </c>
      <c r="W135" s="102">
        <v>78.400000000000006</v>
      </c>
      <c r="X135" s="102">
        <v>93.88</v>
      </c>
      <c r="Y135" s="102">
        <v>94.45</v>
      </c>
      <c r="Z135" s="102">
        <v>95.15</v>
      </c>
      <c r="AA135" s="102">
        <v>95.97</v>
      </c>
      <c r="AB135" s="102">
        <v>96.93</v>
      </c>
      <c r="AC135" s="102">
        <v>112.99</v>
      </c>
      <c r="AD135" s="102">
        <v>114.34</v>
      </c>
      <c r="AE135" s="102">
        <v>115.87</v>
      </c>
      <c r="AF135" s="102">
        <v>117.5</v>
      </c>
      <c r="AG135" s="102">
        <v>119.26</v>
      </c>
      <c r="AH135" s="102">
        <v>136.15</v>
      </c>
      <c r="AI135" s="102">
        <v>138.22</v>
      </c>
      <c r="AJ135" s="102">
        <v>140.47</v>
      </c>
      <c r="AK135" s="102">
        <v>142.88</v>
      </c>
    </row>
    <row r="136" spans="1:37" x14ac:dyDescent="0.35">
      <c r="A136" s="102" t="s">
        <v>154</v>
      </c>
      <c r="B136" s="102">
        <v>15.86</v>
      </c>
      <c r="C136" s="102">
        <v>171.18</v>
      </c>
      <c r="D136" s="102">
        <v>171.18</v>
      </c>
      <c r="E136" s="102">
        <v>171.18</v>
      </c>
      <c r="F136" s="102">
        <v>171.18</v>
      </c>
      <c r="G136" s="102">
        <v>171.18</v>
      </c>
      <c r="H136" s="102">
        <v>196.68</v>
      </c>
      <c r="I136" s="102">
        <v>196.68</v>
      </c>
      <c r="J136" s="102">
        <v>196.68</v>
      </c>
      <c r="K136" s="102">
        <v>196.68</v>
      </c>
      <c r="L136" s="102">
        <v>221.18</v>
      </c>
      <c r="M136" s="102">
        <v>221.71</v>
      </c>
      <c r="N136" s="102">
        <v>398.86</v>
      </c>
      <c r="O136" s="102">
        <v>399.17</v>
      </c>
      <c r="P136" s="102">
        <v>399.57</v>
      </c>
      <c r="Q136" s="102">
        <v>500.12</v>
      </c>
      <c r="R136" s="102">
        <v>500.78</v>
      </c>
      <c r="S136" s="102">
        <v>601.55999999999995</v>
      </c>
      <c r="T136" s="102">
        <v>602.51</v>
      </c>
      <c r="U136" s="102">
        <v>803.54</v>
      </c>
      <c r="V136" s="102">
        <v>1004.72</v>
      </c>
      <c r="W136" s="102">
        <v>1204.72</v>
      </c>
      <c r="X136" s="102">
        <v>1404.72</v>
      </c>
      <c r="Y136" s="102">
        <v>1604.72</v>
      </c>
      <c r="Z136" s="102">
        <v>1804.72</v>
      </c>
      <c r="AA136" s="102">
        <v>2004.72</v>
      </c>
      <c r="AB136" s="102">
        <v>2004.72</v>
      </c>
      <c r="AC136" s="102">
        <v>2004.72</v>
      </c>
      <c r="AD136" s="102">
        <v>2004.72</v>
      </c>
      <c r="AE136" s="102">
        <v>2104.7199999999998</v>
      </c>
      <c r="AF136" s="102">
        <v>2104.7199999999998</v>
      </c>
      <c r="AG136" s="102">
        <v>2104.7199999999998</v>
      </c>
      <c r="AH136" s="102">
        <v>2104.7199999999998</v>
      </c>
      <c r="AI136" s="102">
        <v>2204.7199999999998</v>
      </c>
      <c r="AJ136" s="102">
        <v>2204.7199999999998</v>
      </c>
      <c r="AK136" s="102">
        <v>2204.7199999999998</v>
      </c>
    </row>
    <row r="137" spans="1:37" x14ac:dyDescent="0.35">
      <c r="A137" s="102" t="s">
        <v>359</v>
      </c>
      <c r="B137" s="102">
        <v>863.81</v>
      </c>
      <c r="C137" s="102">
        <v>863.81</v>
      </c>
      <c r="D137" s="102">
        <v>863.81</v>
      </c>
      <c r="E137" s="102">
        <v>863.81</v>
      </c>
      <c r="F137" s="102">
        <v>863.81</v>
      </c>
      <c r="G137" s="102">
        <v>863.81</v>
      </c>
      <c r="H137" s="102">
        <v>863.81</v>
      </c>
      <c r="I137" s="102">
        <v>863.81</v>
      </c>
      <c r="J137" s="102">
        <v>863.81</v>
      </c>
      <c r="K137" s="102">
        <v>863.81</v>
      </c>
      <c r="L137" s="102">
        <v>889.06</v>
      </c>
      <c r="M137" s="102">
        <v>889.06</v>
      </c>
      <c r="N137" s="102">
        <v>889.06</v>
      </c>
      <c r="O137" s="102">
        <v>889.22</v>
      </c>
      <c r="P137" s="102">
        <v>889.26</v>
      </c>
      <c r="Q137" s="102">
        <v>889.34</v>
      </c>
      <c r="R137" s="102">
        <v>939.45</v>
      </c>
      <c r="S137" s="102">
        <v>939.6</v>
      </c>
      <c r="T137" s="102">
        <v>939.77</v>
      </c>
      <c r="U137" s="102">
        <v>939.96</v>
      </c>
      <c r="V137" s="102">
        <v>965.19</v>
      </c>
      <c r="W137" s="102">
        <v>965.43</v>
      </c>
      <c r="X137" s="102">
        <v>965.69</v>
      </c>
      <c r="Y137" s="102">
        <v>965.97</v>
      </c>
      <c r="Z137" s="102">
        <v>966.26</v>
      </c>
      <c r="AA137" s="102">
        <v>966.6</v>
      </c>
      <c r="AB137" s="102">
        <v>966.95</v>
      </c>
      <c r="AC137" s="102">
        <v>992.31</v>
      </c>
      <c r="AD137" s="102">
        <v>992.68</v>
      </c>
      <c r="AE137" s="102">
        <v>993.1</v>
      </c>
      <c r="AF137" s="102">
        <v>993.55</v>
      </c>
      <c r="AG137" s="102">
        <v>993.99</v>
      </c>
      <c r="AH137" s="102">
        <v>994.45</v>
      </c>
      <c r="AI137" s="102">
        <v>994.9</v>
      </c>
      <c r="AJ137" s="102">
        <v>995.37</v>
      </c>
      <c r="AK137" s="102">
        <v>995.86</v>
      </c>
    </row>
    <row r="139" spans="1:37" ht="18.5" x14ac:dyDescent="0.45">
      <c r="A139" s="103" t="s">
        <v>376</v>
      </c>
    </row>
    <row r="140" spans="1:37" x14ac:dyDescent="0.35">
      <c r="A140" s="102" t="s">
        <v>322</v>
      </c>
      <c r="B140" s="102" t="s">
        <v>323</v>
      </c>
      <c r="C140" s="102" t="s">
        <v>324</v>
      </c>
      <c r="D140" s="102" t="s">
        <v>325</v>
      </c>
      <c r="E140" s="102" t="s">
        <v>326</v>
      </c>
      <c r="F140" s="102" t="s">
        <v>327</v>
      </c>
      <c r="G140" s="102" t="s">
        <v>328</v>
      </c>
      <c r="H140" s="102" t="s">
        <v>329</v>
      </c>
      <c r="I140" s="102" t="s">
        <v>330</v>
      </c>
      <c r="J140" s="102" t="s">
        <v>331</v>
      </c>
      <c r="K140" s="102" t="s">
        <v>332</v>
      </c>
      <c r="L140" s="102" t="s">
        <v>333</v>
      </c>
      <c r="M140" s="102" t="s">
        <v>334</v>
      </c>
      <c r="N140" s="102" t="s">
        <v>335</v>
      </c>
      <c r="O140" s="102" t="s">
        <v>336</v>
      </c>
      <c r="P140" s="102" t="s">
        <v>337</v>
      </c>
      <c r="Q140" s="102" t="s">
        <v>338</v>
      </c>
      <c r="R140" s="102" t="s">
        <v>339</v>
      </c>
      <c r="S140" s="102" t="s">
        <v>340</v>
      </c>
      <c r="T140" s="102" t="s">
        <v>341</v>
      </c>
      <c r="U140" s="102" t="s">
        <v>342</v>
      </c>
      <c r="V140" s="102" t="s">
        <v>343</v>
      </c>
      <c r="W140" s="102" t="s">
        <v>344</v>
      </c>
      <c r="X140" s="102" t="s">
        <v>345</v>
      </c>
      <c r="Y140" s="102" t="s">
        <v>346</v>
      </c>
      <c r="Z140" s="102" t="s">
        <v>347</v>
      </c>
      <c r="AA140" s="102" t="s">
        <v>348</v>
      </c>
      <c r="AB140" s="102" t="s">
        <v>349</v>
      </c>
      <c r="AC140" s="102" t="s">
        <v>350</v>
      </c>
      <c r="AD140" s="102" t="s">
        <v>351</v>
      </c>
      <c r="AE140" s="102" t="s">
        <v>352</v>
      </c>
      <c r="AF140" s="102" t="s">
        <v>353</v>
      </c>
      <c r="AG140" s="102" t="s">
        <v>354</v>
      </c>
      <c r="AH140" s="102" t="s">
        <v>355</v>
      </c>
      <c r="AI140" s="102" t="s">
        <v>356</v>
      </c>
      <c r="AJ140" s="102" t="s">
        <v>357</v>
      </c>
      <c r="AK140" s="102" t="s">
        <v>358</v>
      </c>
    </row>
    <row r="141" spans="1:37" x14ac:dyDescent="0.35">
      <c r="A141" s="102" t="s">
        <v>382</v>
      </c>
      <c r="B141" s="102">
        <v>33.340000000000003</v>
      </c>
      <c r="C141" s="102">
        <v>33.340000000000003</v>
      </c>
      <c r="D141" s="102">
        <v>33.340000000000003</v>
      </c>
      <c r="E141" s="102">
        <v>33.340000000000003</v>
      </c>
      <c r="F141" s="102">
        <v>33.340000000000003</v>
      </c>
      <c r="G141" s="102">
        <v>33.57</v>
      </c>
      <c r="H141" s="102">
        <v>33.57</v>
      </c>
      <c r="I141" s="102">
        <v>33.57</v>
      </c>
      <c r="J141" s="102">
        <v>33.57</v>
      </c>
      <c r="K141" s="102">
        <v>33.57</v>
      </c>
      <c r="L141" s="102">
        <v>28.97</v>
      </c>
      <c r="M141" s="102">
        <v>28.97</v>
      </c>
      <c r="N141" s="102">
        <v>39.97</v>
      </c>
      <c r="O141" s="102">
        <v>39.97</v>
      </c>
      <c r="P141" s="102">
        <v>39.97</v>
      </c>
      <c r="Q141" s="102">
        <v>44.37</v>
      </c>
      <c r="R141" s="102">
        <v>44.37</v>
      </c>
      <c r="S141" s="102">
        <v>44.37</v>
      </c>
      <c r="T141" s="102">
        <v>44.37</v>
      </c>
      <c r="U141" s="102">
        <v>44.37</v>
      </c>
      <c r="V141" s="102">
        <v>41.37</v>
      </c>
      <c r="W141" s="102">
        <v>38.369999999999997</v>
      </c>
      <c r="X141" s="102">
        <v>38.369999999999997</v>
      </c>
      <c r="Y141" s="102">
        <v>38.369999999999997</v>
      </c>
      <c r="Z141" s="102">
        <v>38.369999999999997</v>
      </c>
      <c r="AA141" s="102">
        <v>38.369999999999997</v>
      </c>
      <c r="AB141" s="102">
        <v>43.37</v>
      </c>
      <c r="AC141" s="102">
        <v>43.37</v>
      </c>
      <c r="AD141" s="102">
        <v>43.37</v>
      </c>
      <c r="AE141" s="102">
        <v>43.37</v>
      </c>
      <c r="AF141" s="102">
        <v>43.37</v>
      </c>
      <c r="AG141" s="102">
        <v>43.37</v>
      </c>
      <c r="AH141" s="102">
        <v>43.37</v>
      </c>
      <c r="AI141" s="102">
        <v>43.37</v>
      </c>
      <c r="AJ141" s="102">
        <v>43.37</v>
      </c>
      <c r="AK141" s="102">
        <v>43.37</v>
      </c>
    </row>
    <row r="142" spans="1:37" x14ac:dyDescent="0.35">
      <c r="A142" s="102" t="s">
        <v>383</v>
      </c>
      <c r="B142" s="102">
        <v>0</v>
      </c>
      <c r="C142" s="102">
        <v>0</v>
      </c>
      <c r="D142" s="102">
        <v>0</v>
      </c>
      <c r="E142" s="102">
        <v>0</v>
      </c>
      <c r="F142" s="102">
        <v>0</v>
      </c>
      <c r="G142" s="102">
        <v>0</v>
      </c>
      <c r="H142" s="102">
        <v>0</v>
      </c>
      <c r="I142" s="102">
        <v>0</v>
      </c>
      <c r="J142" s="102">
        <v>0</v>
      </c>
      <c r="K142" s="102">
        <v>0</v>
      </c>
      <c r="L142" s="102">
        <v>0</v>
      </c>
      <c r="M142" s="102">
        <v>0</v>
      </c>
      <c r="N142" s="102">
        <v>0</v>
      </c>
      <c r="O142" s="102">
        <v>0</v>
      </c>
      <c r="P142" s="102">
        <v>0</v>
      </c>
      <c r="Q142" s="102">
        <v>0</v>
      </c>
      <c r="R142" s="102">
        <v>0</v>
      </c>
      <c r="S142" s="102">
        <v>0</v>
      </c>
      <c r="T142" s="102">
        <v>0</v>
      </c>
      <c r="U142" s="102">
        <v>0</v>
      </c>
      <c r="V142" s="102">
        <v>0</v>
      </c>
      <c r="W142" s="102">
        <v>0</v>
      </c>
      <c r="X142" s="102">
        <v>0</v>
      </c>
      <c r="Y142" s="102">
        <v>0</v>
      </c>
      <c r="Z142" s="102">
        <v>0</v>
      </c>
      <c r="AA142" s="102">
        <v>0</v>
      </c>
      <c r="AB142" s="102">
        <v>0</v>
      </c>
      <c r="AC142" s="102">
        <v>0</v>
      </c>
      <c r="AD142" s="102">
        <v>0</v>
      </c>
      <c r="AE142" s="102">
        <v>0</v>
      </c>
      <c r="AF142" s="102">
        <v>0</v>
      </c>
      <c r="AG142" s="102">
        <v>0</v>
      </c>
      <c r="AH142" s="102">
        <v>0</v>
      </c>
      <c r="AI142" s="102">
        <v>0</v>
      </c>
      <c r="AJ142" s="102">
        <v>0</v>
      </c>
      <c r="AK142" s="102">
        <v>0</v>
      </c>
    </row>
    <row r="143" spans="1:37" x14ac:dyDescent="0.35">
      <c r="A143" s="102" t="s">
        <v>384</v>
      </c>
      <c r="B143" s="102">
        <v>0</v>
      </c>
      <c r="C143" s="102">
        <v>0</v>
      </c>
      <c r="D143" s="102">
        <v>0</v>
      </c>
      <c r="E143" s="102">
        <v>0</v>
      </c>
      <c r="F143" s="102">
        <v>0</v>
      </c>
      <c r="G143" s="102">
        <v>0</v>
      </c>
      <c r="H143" s="102">
        <v>0</v>
      </c>
      <c r="I143" s="102">
        <v>0</v>
      </c>
      <c r="J143" s="102">
        <v>0</v>
      </c>
      <c r="K143" s="102">
        <v>0</v>
      </c>
      <c r="L143" s="102">
        <v>0</v>
      </c>
      <c r="M143" s="102">
        <v>0</v>
      </c>
      <c r="N143" s="102">
        <v>0</v>
      </c>
      <c r="O143" s="102">
        <v>0</v>
      </c>
      <c r="P143" s="102">
        <v>0</v>
      </c>
      <c r="Q143" s="102">
        <v>130</v>
      </c>
      <c r="R143" s="102">
        <v>130</v>
      </c>
      <c r="S143" s="102">
        <v>130</v>
      </c>
      <c r="T143" s="102">
        <v>130</v>
      </c>
      <c r="U143" s="102">
        <v>130</v>
      </c>
      <c r="V143" s="102">
        <v>130</v>
      </c>
      <c r="W143" s="102">
        <v>130</v>
      </c>
      <c r="X143" s="102">
        <v>130</v>
      </c>
      <c r="Y143" s="102">
        <v>130</v>
      </c>
      <c r="Z143" s="102">
        <v>130</v>
      </c>
      <c r="AA143" s="102">
        <v>130</v>
      </c>
      <c r="AB143" s="102">
        <v>130</v>
      </c>
      <c r="AC143" s="102">
        <v>130</v>
      </c>
      <c r="AD143" s="102">
        <v>130</v>
      </c>
      <c r="AE143" s="102">
        <v>130</v>
      </c>
      <c r="AF143" s="102">
        <v>130</v>
      </c>
      <c r="AG143" s="102">
        <v>130</v>
      </c>
      <c r="AH143" s="102">
        <v>130</v>
      </c>
      <c r="AI143" s="102">
        <v>130</v>
      </c>
      <c r="AJ143" s="102">
        <v>130</v>
      </c>
      <c r="AK143" s="102">
        <v>130</v>
      </c>
    </row>
    <row r="144" spans="1:37" x14ac:dyDescent="0.35">
      <c r="A144" s="102" t="s">
        <v>79</v>
      </c>
      <c r="B144" s="102">
        <v>0</v>
      </c>
      <c r="C144" s="102">
        <v>0</v>
      </c>
      <c r="D144" s="102">
        <v>0</v>
      </c>
      <c r="E144" s="102">
        <v>0</v>
      </c>
      <c r="F144" s="102">
        <v>0</v>
      </c>
      <c r="G144" s="102">
        <v>0</v>
      </c>
      <c r="H144" s="102">
        <v>0</v>
      </c>
      <c r="I144" s="102">
        <v>0</v>
      </c>
      <c r="J144" s="102">
        <v>0</v>
      </c>
      <c r="K144" s="102">
        <v>0</v>
      </c>
      <c r="L144" s="102">
        <v>0</v>
      </c>
      <c r="M144" s="102">
        <v>0</v>
      </c>
      <c r="N144" s="102">
        <v>0</v>
      </c>
      <c r="O144" s="102">
        <v>0</v>
      </c>
      <c r="P144" s="102">
        <v>0</v>
      </c>
      <c r="Q144" s="102">
        <v>0</v>
      </c>
      <c r="R144" s="102">
        <v>0</v>
      </c>
      <c r="S144" s="102">
        <v>0</v>
      </c>
      <c r="T144" s="102">
        <v>0</v>
      </c>
      <c r="U144" s="102">
        <v>0</v>
      </c>
      <c r="V144" s="102">
        <v>0</v>
      </c>
      <c r="W144" s="102">
        <v>0</v>
      </c>
      <c r="X144" s="102">
        <v>0</v>
      </c>
      <c r="Y144" s="102">
        <v>0</v>
      </c>
      <c r="Z144" s="102">
        <v>0</v>
      </c>
      <c r="AA144" s="102">
        <v>0</v>
      </c>
      <c r="AB144" s="102">
        <v>0</v>
      </c>
      <c r="AC144" s="102">
        <v>0</v>
      </c>
      <c r="AD144" s="102">
        <v>0</v>
      </c>
      <c r="AE144" s="102">
        <v>0</v>
      </c>
      <c r="AF144" s="102">
        <v>0</v>
      </c>
      <c r="AG144" s="102">
        <v>0</v>
      </c>
      <c r="AH144" s="102">
        <v>0</v>
      </c>
      <c r="AI144" s="102">
        <v>0</v>
      </c>
      <c r="AJ144" s="102">
        <v>0</v>
      </c>
      <c r="AK144" s="102">
        <v>0</v>
      </c>
    </row>
    <row r="145" spans="1:37" x14ac:dyDescent="0.35">
      <c r="A145" s="102" t="s">
        <v>78</v>
      </c>
      <c r="B145" s="102">
        <v>0</v>
      </c>
      <c r="C145" s="102">
        <v>0</v>
      </c>
      <c r="D145" s="102">
        <v>0</v>
      </c>
      <c r="E145" s="102">
        <v>0</v>
      </c>
      <c r="F145" s="102">
        <v>0</v>
      </c>
      <c r="G145" s="102">
        <v>0</v>
      </c>
      <c r="H145" s="102">
        <v>0</v>
      </c>
      <c r="I145" s="102">
        <v>0</v>
      </c>
      <c r="J145" s="102">
        <v>0</v>
      </c>
      <c r="K145" s="102">
        <v>0</v>
      </c>
      <c r="L145" s="102">
        <v>0</v>
      </c>
      <c r="M145" s="102">
        <v>0</v>
      </c>
      <c r="N145" s="102">
        <v>0</v>
      </c>
      <c r="O145" s="102">
        <v>0</v>
      </c>
      <c r="P145" s="102">
        <v>0</v>
      </c>
      <c r="Q145" s="102">
        <v>0</v>
      </c>
      <c r="R145" s="102">
        <v>0</v>
      </c>
      <c r="S145" s="102">
        <v>0</v>
      </c>
      <c r="T145" s="102">
        <v>0</v>
      </c>
      <c r="U145" s="102">
        <v>0</v>
      </c>
      <c r="V145" s="102">
        <v>0</v>
      </c>
      <c r="W145" s="102">
        <v>0</v>
      </c>
      <c r="X145" s="102">
        <v>0</v>
      </c>
      <c r="Y145" s="102">
        <v>0</v>
      </c>
      <c r="Z145" s="102">
        <v>0</v>
      </c>
      <c r="AA145" s="102">
        <v>0</v>
      </c>
      <c r="AB145" s="102">
        <v>0</v>
      </c>
      <c r="AC145" s="102">
        <v>0</v>
      </c>
      <c r="AD145" s="102">
        <v>0</v>
      </c>
      <c r="AE145" s="102">
        <v>0</v>
      </c>
      <c r="AF145" s="102">
        <v>0</v>
      </c>
      <c r="AG145" s="102">
        <v>0</v>
      </c>
      <c r="AH145" s="102">
        <v>0</v>
      </c>
      <c r="AI145" s="102">
        <v>0</v>
      </c>
      <c r="AJ145" s="102">
        <v>0</v>
      </c>
      <c r="AK145" s="102">
        <v>0</v>
      </c>
    </row>
    <row r="146" spans="1:37" x14ac:dyDescent="0.35">
      <c r="A146" s="102" t="s">
        <v>360</v>
      </c>
      <c r="B146" s="102">
        <v>0</v>
      </c>
      <c r="C146" s="102">
        <v>0</v>
      </c>
      <c r="D146" s="102">
        <v>0</v>
      </c>
      <c r="E146" s="102">
        <v>0</v>
      </c>
      <c r="F146" s="102">
        <v>0</v>
      </c>
      <c r="G146" s="102">
        <v>0</v>
      </c>
      <c r="H146" s="102">
        <v>0</v>
      </c>
      <c r="I146" s="102">
        <v>0</v>
      </c>
      <c r="J146" s="102">
        <v>0</v>
      </c>
      <c r="K146" s="102">
        <v>0</v>
      </c>
      <c r="L146" s="102">
        <v>0</v>
      </c>
      <c r="M146" s="102">
        <v>0.5</v>
      </c>
      <c r="N146" s="102">
        <v>0.5</v>
      </c>
      <c r="O146" s="102">
        <v>0.5</v>
      </c>
      <c r="P146" s="102">
        <v>1.5</v>
      </c>
      <c r="Q146" s="102">
        <v>2.5</v>
      </c>
      <c r="R146" s="102">
        <v>2.5</v>
      </c>
      <c r="S146" s="102">
        <v>2.5</v>
      </c>
      <c r="T146" s="102">
        <v>4.5</v>
      </c>
      <c r="U146" s="102">
        <v>4.5</v>
      </c>
      <c r="V146" s="102">
        <v>5.5</v>
      </c>
      <c r="W146" s="102">
        <v>5.5</v>
      </c>
      <c r="X146" s="102">
        <v>5.5</v>
      </c>
      <c r="Y146" s="102">
        <v>5.5</v>
      </c>
      <c r="Z146" s="102">
        <v>5.5</v>
      </c>
      <c r="AA146" s="102">
        <v>6.5</v>
      </c>
      <c r="AB146" s="102">
        <v>6.5</v>
      </c>
      <c r="AC146" s="102">
        <v>6.5</v>
      </c>
      <c r="AD146" s="102">
        <v>6.5</v>
      </c>
      <c r="AE146" s="102">
        <v>6.5</v>
      </c>
      <c r="AF146" s="102">
        <v>6.5</v>
      </c>
      <c r="AG146" s="102">
        <v>6.5</v>
      </c>
      <c r="AH146" s="102">
        <v>6.5</v>
      </c>
      <c r="AI146" s="102">
        <v>6.5</v>
      </c>
      <c r="AJ146" s="102">
        <v>6.5</v>
      </c>
      <c r="AK146" s="102">
        <v>6.5</v>
      </c>
    </row>
    <row r="147" spans="1:37" x14ac:dyDescent="0.35">
      <c r="A147" s="102" t="s">
        <v>361</v>
      </c>
      <c r="B147" s="102">
        <v>0</v>
      </c>
      <c r="C147" s="102">
        <v>0</v>
      </c>
      <c r="D147" s="102">
        <v>0</v>
      </c>
      <c r="E147" s="102">
        <v>0</v>
      </c>
      <c r="F147" s="102">
        <v>0</v>
      </c>
      <c r="G147" s="102">
        <v>0</v>
      </c>
      <c r="H147" s="102">
        <v>0</v>
      </c>
      <c r="I147" s="102">
        <v>0</v>
      </c>
      <c r="J147" s="102">
        <v>0.04</v>
      </c>
      <c r="K147" s="102">
        <v>0.04</v>
      </c>
      <c r="L147" s="102">
        <v>0.04</v>
      </c>
      <c r="M147" s="102">
        <v>0.04</v>
      </c>
      <c r="N147" s="102">
        <v>0.05</v>
      </c>
      <c r="O147" s="102">
        <v>0.05</v>
      </c>
      <c r="P147" s="102">
        <v>0.05</v>
      </c>
      <c r="Q147" s="102">
        <v>0.05</v>
      </c>
      <c r="R147" s="102">
        <v>0.05</v>
      </c>
      <c r="S147" s="102">
        <v>0.06</v>
      </c>
      <c r="T147" s="102">
        <v>7.0000000000000007E-2</v>
      </c>
      <c r="U147" s="102">
        <v>0.09</v>
      </c>
      <c r="V147" s="102">
        <v>0.11</v>
      </c>
      <c r="W147" s="102">
        <v>0.13</v>
      </c>
      <c r="X147" s="102">
        <v>0.16</v>
      </c>
      <c r="Y147" s="102">
        <v>0.2</v>
      </c>
      <c r="Z147" s="102">
        <v>0.24</v>
      </c>
      <c r="AA147" s="102">
        <v>0.28000000000000003</v>
      </c>
      <c r="AB147" s="102">
        <v>0.33</v>
      </c>
      <c r="AC147" s="102">
        <v>0.39</v>
      </c>
      <c r="AD147" s="102">
        <v>0.45</v>
      </c>
      <c r="AE147" s="102">
        <v>0.52</v>
      </c>
      <c r="AF147" s="102">
        <v>0.59</v>
      </c>
      <c r="AG147" s="102">
        <v>0.67</v>
      </c>
      <c r="AH147" s="102">
        <v>0.76</v>
      </c>
      <c r="AI147" s="102">
        <v>0.85</v>
      </c>
      <c r="AJ147" s="102">
        <v>0.95</v>
      </c>
      <c r="AK147" s="102">
        <v>1.06</v>
      </c>
    </row>
    <row r="148" spans="1:37" x14ac:dyDescent="0.35">
      <c r="A148" s="102" t="s">
        <v>154</v>
      </c>
      <c r="B148" s="102">
        <v>0.81</v>
      </c>
      <c r="C148" s="102">
        <v>0.81</v>
      </c>
      <c r="D148" s="102">
        <v>0.81</v>
      </c>
      <c r="E148" s="102">
        <v>0.81</v>
      </c>
      <c r="F148" s="102">
        <v>0.81</v>
      </c>
      <c r="G148" s="102">
        <v>0.81</v>
      </c>
      <c r="H148" s="102">
        <v>0.81</v>
      </c>
      <c r="I148" s="102">
        <v>0.81</v>
      </c>
      <c r="J148" s="102">
        <v>0.81</v>
      </c>
      <c r="K148" s="102">
        <v>0.81</v>
      </c>
      <c r="L148" s="102">
        <v>0.81</v>
      </c>
      <c r="M148" s="102">
        <v>0.81</v>
      </c>
      <c r="N148" s="102">
        <v>0.81</v>
      </c>
      <c r="O148" s="102">
        <v>0.82</v>
      </c>
      <c r="P148" s="102">
        <v>0.82</v>
      </c>
      <c r="Q148" s="102">
        <v>0.82</v>
      </c>
      <c r="R148" s="102">
        <v>0.82</v>
      </c>
      <c r="S148" s="102">
        <v>0.82</v>
      </c>
      <c r="T148" s="102">
        <v>0.82</v>
      </c>
      <c r="U148" s="102">
        <v>0.82</v>
      </c>
      <c r="V148" s="102">
        <v>5.83</v>
      </c>
      <c r="W148" s="102">
        <v>5.83</v>
      </c>
      <c r="X148" s="102">
        <v>5.83</v>
      </c>
      <c r="Y148" s="102">
        <v>5.83</v>
      </c>
      <c r="Z148" s="102">
        <v>5.83</v>
      </c>
      <c r="AA148" s="102">
        <v>5.83</v>
      </c>
      <c r="AB148" s="102">
        <v>5.83</v>
      </c>
      <c r="AC148" s="102">
        <v>5.83</v>
      </c>
      <c r="AD148" s="102">
        <v>5.83</v>
      </c>
      <c r="AE148" s="102">
        <v>5.83</v>
      </c>
      <c r="AF148" s="102">
        <v>5.83</v>
      </c>
      <c r="AG148" s="102">
        <v>5.83</v>
      </c>
      <c r="AH148" s="102">
        <v>5.83</v>
      </c>
      <c r="AI148" s="102">
        <v>5.83</v>
      </c>
      <c r="AJ148" s="102">
        <v>5.83</v>
      </c>
      <c r="AK148" s="102">
        <v>5.83</v>
      </c>
    </row>
    <row r="149" spans="1:37" x14ac:dyDescent="0.35">
      <c r="A149" s="102" t="s">
        <v>359</v>
      </c>
      <c r="B149" s="102">
        <v>77.900000000000006</v>
      </c>
      <c r="C149" s="102">
        <v>77.900000000000006</v>
      </c>
      <c r="D149" s="102">
        <v>77.900000000000006</v>
      </c>
      <c r="E149" s="102">
        <v>77.900000000000006</v>
      </c>
      <c r="F149" s="102">
        <v>77.900000000000006</v>
      </c>
      <c r="G149" s="102">
        <v>77.900000000000006</v>
      </c>
      <c r="H149" s="102">
        <v>87.9</v>
      </c>
      <c r="I149" s="102">
        <v>95.2</v>
      </c>
      <c r="J149" s="102">
        <v>94.5</v>
      </c>
      <c r="K149" s="102">
        <v>94.5</v>
      </c>
      <c r="L149" s="102">
        <v>94.5</v>
      </c>
      <c r="M149" s="102">
        <v>94.5</v>
      </c>
      <c r="N149" s="102">
        <v>94.5</v>
      </c>
      <c r="O149" s="102">
        <v>94.5</v>
      </c>
      <c r="P149" s="102">
        <v>94.5</v>
      </c>
      <c r="Q149" s="102">
        <v>94.5</v>
      </c>
      <c r="R149" s="102">
        <v>94.5</v>
      </c>
      <c r="S149" s="102">
        <v>99.5</v>
      </c>
      <c r="T149" s="102">
        <v>99.5</v>
      </c>
      <c r="U149" s="102">
        <v>99.5</v>
      </c>
      <c r="V149" s="102">
        <v>99.5</v>
      </c>
      <c r="W149" s="102">
        <v>99.5</v>
      </c>
      <c r="X149" s="102">
        <v>99.5</v>
      </c>
      <c r="Y149" s="102">
        <v>99.5</v>
      </c>
      <c r="Z149" s="102">
        <v>104.5</v>
      </c>
      <c r="AA149" s="102">
        <v>104.5</v>
      </c>
      <c r="AB149" s="102">
        <v>104.5</v>
      </c>
      <c r="AC149" s="102">
        <v>104.5</v>
      </c>
      <c r="AD149" s="102">
        <v>104.5</v>
      </c>
      <c r="AE149" s="102">
        <v>104.5</v>
      </c>
      <c r="AF149" s="102">
        <v>104.5</v>
      </c>
      <c r="AG149" s="102">
        <v>104.5</v>
      </c>
      <c r="AH149" s="102">
        <v>104.5</v>
      </c>
      <c r="AI149" s="102">
        <v>104.5</v>
      </c>
      <c r="AJ149" s="102">
        <v>104.5</v>
      </c>
      <c r="AK149" s="102">
        <v>104.5</v>
      </c>
    </row>
    <row r="151" spans="1:37" ht="18.5" x14ac:dyDescent="0.45">
      <c r="A151" s="103" t="s">
        <v>377</v>
      </c>
    </row>
    <row r="152" spans="1:37" x14ac:dyDescent="0.35">
      <c r="A152" s="102" t="s">
        <v>322</v>
      </c>
      <c r="B152" s="102" t="s">
        <v>323</v>
      </c>
      <c r="C152" s="102" t="s">
        <v>324</v>
      </c>
      <c r="D152" s="102" t="s">
        <v>325</v>
      </c>
      <c r="E152" s="102" t="s">
        <v>326</v>
      </c>
      <c r="F152" s="102" t="s">
        <v>327</v>
      </c>
      <c r="G152" s="102" t="s">
        <v>328</v>
      </c>
      <c r="H152" s="102" t="s">
        <v>329</v>
      </c>
      <c r="I152" s="102" t="s">
        <v>330</v>
      </c>
      <c r="J152" s="102" t="s">
        <v>331</v>
      </c>
      <c r="K152" s="102" t="s">
        <v>332</v>
      </c>
      <c r="L152" s="102" t="s">
        <v>333</v>
      </c>
      <c r="M152" s="102" t="s">
        <v>334</v>
      </c>
      <c r="N152" s="102" t="s">
        <v>335</v>
      </c>
      <c r="O152" s="102" t="s">
        <v>336</v>
      </c>
      <c r="P152" s="102" t="s">
        <v>337</v>
      </c>
      <c r="Q152" s="102" t="s">
        <v>338</v>
      </c>
      <c r="R152" s="102" t="s">
        <v>339</v>
      </c>
      <c r="S152" s="102" t="s">
        <v>340</v>
      </c>
      <c r="T152" s="102" t="s">
        <v>341</v>
      </c>
      <c r="U152" s="102" t="s">
        <v>342</v>
      </c>
      <c r="V152" s="102" t="s">
        <v>343</v>
      </c>
      <c r="W152" s="102" t="s">
        <v>344</v>
      </c>
      <c r="X152" s="102" t="s">
        <v>345</v>
      </c>
      <c r="Y152" s="102" t="s">
        <v>346</v>
      </c>
      <c r="Z152" s="102" t="s">
        <v>347</v>
      </c>
      <c r="AA152" s="102" t="s">
        <v>348</v>
      </c>
      <c r="AB152" s="102" t="s">
        <v>349</v>
      </c>
      <c r="AC152" s="102" t="s">
        <v>350</v>
      </c>
      <c r="AD152" s="102" t="s">
        <v>351</v>
      </c>
      <c r="AE152" s="102" t="s">
        <v>352</v>
      </c>
      <c r="AF152" s="102" t="s">
        <v>353</v>
      </c>
      <c r="AG152" s="102" t="s">
        <v>354</v>
      </c>
      <c r="AH152" s="102" t="s">
        <v>355</v>
      </c>
      <c r="AI152" s="102" t="s">
        <v>356</v>
      </c>
      <c r="AJ152" s="102" t="s">
        <v>357</v>
      </c>
      <c r="AK152" s="102" t="s">
        <v>358</v>
      </c>
    </row>
    <row r="153" spans="1:37" x14ac:dyDescent="0.35">
      <c r="A153" s="102" t="s">
        <v>382</v>
      </c>
      <c r="B153" s="102">
        <v>149</v>
      </c>
      <c r="C153" s="102">
        <v>110</v>
      </c>
      <c r="D153" s="102">
        <v>107.2</v>
      </c>
      <c r="E153" s="102">
        <v>111.2</v>
      </c>
      <c r="F153" s="102">
        <v>127.2</v>
      </c>
      <c r="G153" s="102">
        <v>127.2</v>
      </c>
      <c r="H153" s="102">
        <v>127.2</v>
      </c>
      <c r="I153" s="102">
        <v>127.2</v>
      </c>
      <c r="J153" s="102">
        <v>131.19999999999999</v>
      </c>
      <c r="K153" s="102">
        <v>105.2</v>
      </c>
      <c r="L153" s="102">
        <v>121.2</v>
      </c>
      <c r="M153" s="102">
        <v>121.26</v>
      </c>
      <c r="N153" s="102">
        <v>151.26</v>
      </c>
      <c r="O153" s="102">
        <v>151.26</v>
      </c>
      <c r="P153" s="102">
        <v>151.26</v>
      </c>
      <c r="Q153" s="102">
        <v>151.26</v>
      </c>
      <c r="R153" s="102">
        <v>151.26</v>
      </c>
      <c r="S153" s="102">
        <v>151.26</v>
      </c>
      <c r="T153" s="102">
        <v>107.26</v>
      </c>
      <c r="U153" s="102">
        <v>122.26</v>
      </c>
      <c r="V153" s="102">
        <v>127.26</v>
      </c>
      <c r="W153" s="102">
        <v>127.26</v>
      </c>
      <c r="X153" s="102">
        <v>127.26</v>
      </c>
      <c r="Y153" s="102">
        <v>127.26</v>
      </c>
      <c r="Z153" s="102">
        <v>96.46</v>
      </c>
      <c r="AA153" s="102">
        <v>101.46</v>
      </c>
      <c r="AB153" s="102">
        <v>101.46</v>
      </c>
      <c r="AC153" s="102">
        <v>101.46</v>
      </c>
      <c r="AD153" s="102">
        <v>101.46</v>
      </c>
      <c r="AE153" s="102">
        <v>101.46</v>
      </c>
      <c r="AF153" s="102">
        <v>101.46</v>
      </c>
      <c r="AG153" s="102">
        <v>101.46</v>
      </c>
      <c r="AH153" s="102">
        <v>101.46</v>
      </c>
      <c r="AI153" s="102">
        <v>101.46</v>
      </c>
      <c r="AJ153" s="102">
        <v>101.46</v>
      </c>
      <c r="AK153" s="102">
        <v>101.46</v>
      </c>
    </row>
    <row r="154" spans="1:37" x14ac:dyDescent="0.35">
      <c r="A154" s="102" t="s">
        <v>383</v>
      </c>
      <c r="B154" s="102">
        <v>0</v>
      </c>
      <c r="C154" s="102">
        <v>0</v>
      </c>
      <c r="D154" s="102">
        <v>0</v>
      </c>
      <c r="E154" s="102">
        <v>0</v>
      </c>
      <c r="F154" s="102">
        <v>0</v>
      </c>
      <c r="G154" s="102">
        <v>0</v>
      </c>
      <c r="H154" s="102">
        <v>0</v>
      </c>
      <c r="I154" s="102">
        <v>0</v>
      </c>
      <c r="J154" s="102">
        <v>0</v>
      </c>
      <c r="K154" s="102">
        <v>0</v>
      </c>
      <c r="L154" s="102">
        <v>0</v>
      </c>
      <c r="M154" s="102">
        <v>0</v>
      </c>
      <c r="N154" s="102">
        <v>0</v>
      </c>
      <c r="O154" s="102">
        <v>0</v>
      </c>
      <c r="P154" s="102">
        <v>0</v>
      </c>
      <c r="Q154" s="102">
        <v>0</v>
      </c>
      <c r="R154" s="102">
        <v>0</v>
      </c>
      <c r="S154" s="102">
        <v>0</v>
      </c>
      <c r="T154" s="102">
        <v>0</v>
      </c>
      <c r="U154" s="102">
        <v>0</v>
      </c>
      <c r="V154" s="102">
        <v>0</v>
      </c>
      <c r="W154" s="102">
        <v>0</v>
      </c>
      <c r="X154" s="102">
        <v>0</v>
      </c>
      <c r="Y154" s="102">
        <v>0</v>
      </c>
      <c r="Z154" s="102">
        <v>0</v>
      </c>
      <c r="AA154" s="102">
        <v>0</v>
      </c>
      <c r="AB154" s="102">
        <v>0</v>
      </c>
      <c r="AC154" s="102">
        <v>0</v>
      </c>
      <c r="AD154" s="102">
        <v>0</v>
      </c>
      <c r="AE154" s="102">
        <v>0</v>
      </c>
      <c r="AF154" s="102">
        <v>0</v>
      </c>
      <c r="AG154" s="102">
        <v>0</v>
      </c>
      <c r="AH154" s="102">
        <v>0</v>
      </c>
      <c r="AI154" s="102">
        <v>0</v>
      </c>
      <c r="AJ154" s="102">
        <v>0</v>
      </c>
      <c r="AK154" s="102">
        <v>0</v>
      </c>
    </row>
    <row r="155" spans="1:37" x14ac:dyDescent="0.35">
      <c r="A155" s="102" t="s">
        <v>384</v>
      </c>
      <c r="B155" s="102">
        <v>0</v>
      </c>
      <c r="C155" s="102">
        <v>0</v>
      </c>
      <c r="D155" s="102">
        <v>0</v>
      </c>
      <c r="E155" s="102">
        <v>0</v>
      </c>
      <c r="F155" s="102">
        <v>0</v>
      </c>
      <c r="G155" s="102">
        <v>0</v>
      </c>
      <c r="H155" s="102">
        <v>0</v>
      </c>
      <c r="I155" s="102">
        <v>0</v>
      </c>
      <c r="J155" s="102">
        <v>0</v>
      </c>
      <c r="K155" s="102">
        <v>0</v>
      </c>
      <c r="L155" s="102">
        <v>0</v>
      </c>
      <c r="M155" s="102">
        <v>0</v>
      </c>
      <c r="N155" s="102">
        <v>0</v>
      </c>
      <c r="O155" s="102">
        <v>0</v>
      </c>
      <c r="P155" s="102">
        <v>0</v>
      </c>
      <c r="Q155" s="102">
        <v>0</v>
      </c>
      <c r="R155" s="102">
        <v>0</v>
      </c>
      <c r="S155" s="102">
        <v>0</v>
      </c>
      <c r="T155" s="102">
        <v>0</v>
      </c>
      <c r="U155" s="102">
        <v>0</v>
      </c>
      <c r="V155" s="102">
        <v>0</v>
      </c>
      <c r="W155" s="102">
        <v>0</v>
      </c>
      <c r="X155" s="102">
        <v>0</v>
      </c>
      <c r="Y155" s="102">
        <v>0</v>
      </c>
      <c r="Z155" s="102">
        <v>0</v>
      </c>
      <c r="AA155" s="102">
        <v>0</v>
      </c>
      <c r="AB155" s="102">
        <v>0</v>
      </c>
      <c r="AC155" s="102">
        <v>0</v>
      </c>
      <c r="AD155" s="102">
        <v>0</v>
      </c>
      <c r="AE155" s="102">
        <v>0</v>
      </c>
      <c r="AF155" s="102">
        <v>0</v>
      </c>
      <c r="AG155" s="102">
        <v>0</v>
      </c>
      <c r="AH155" s="102">
        <v>0</v>
      </c>
      <c r="AI155" s="102">
        <v>0</v>
      </c>
      <c r="AJ155" s="102">
        <v>0</v>
      </c>
      <c r="AK155" s="102">
        <v>0</v>
      </c>
    </row>
    <row r="156" spans="1:37" x14ac:dyDescent="0.35">
      <c r="A156" s="102" t="s">
        <v>79</v>
      </c>
      <c r="B156" s="102">
        <v>0</v>
      </c>
      <c r="C156" s="102">
        <v>0</v>
      </c>
      <c r="D156" s="102">
        <v>0</v>
      </c>
      <c r="E156" s="102">
        <v>0</v>
      </c>
      <c r="F156" s="102">
        <v>0</v>
      </c>
      <c r="G156" s="102">
        <v>0</v>
      </c>
      <c r="H156" s="102">
        <v>0</v>
      </c>
      <c r="I156" s="102">
        <v>0</v>
      </c>
      <c r="J156" s="102">
        <v>0</v>
      </c>
      <c r="K156" s="102">
        <v>0</v>
      </c>
      <c r="L156" s="102">
        <v>0</v>
      </c>
      <c r="M156" s="102">
        <v>0</v>
      </c>
      <c r="N156" s="102">
        <v>0</v>
      </c>
      <c r="O156" s="102">
        <v>0</v>
      </c>
      <c r="P156" s="102">
        <v>0</v>
      </c>
      <c r="Q156" s="102">
        <v>0</v>
      </c>
      <c r="R156" s="102">
        <v>0</v>
      </c>
      <c r="S156" s="102">
        <v>0</v>
      </c>
      <c r="T156" s="102">
        <v>0</v>
      </c>
      <c r="U156" s="102">
        <v>0</v>
      </c>
      <c r="V156" s="102">
        <v>0</v>
      </c>
      <c r="W156" s="102">
        <v>0</v>
      </c>
      <c r="X156" s="102">
        <v>0</v>
      </c>
      <c r="Y156" s="102">
        <v>0</v>
      </c>
      <c r="Z156" s="102">
        <v>0</v>
      </c>
      <c r="AA156" s="102">
        <v>0</v>
      </c>
      <c r="AB156" s="102">
        <v>0</v>
      </c>
      <c r="AC156" s="102">
        <v>0</v>
      </c>
      <c r="AD156" s="102">
        <v>0</v>
      </c>
      <c r="AE156" s="102">
        <v>0</v>
      </c>
      <c r="AF156" s="102">
        <v>0</v>
      </c>
      <c r="AG156" s="102">
        <v>0</v>
      </c>
      <c r="AH156" s="102">
        <v>0</v>
      </c>
      <c r="AI156" s="102">
        <v>0</v>
      </c>
      <c r="AJ156" s="102">
        <v>0</v>
      </c>
      <c r="AK156" s="102">
        <v>0</v>
      </c>
    </row>
    <row r="157" spans="1:37" x14ac:dyDescent="0.35">
      <c r="A157" s="102" t="s">
        <v>78</v>
      </c>
      <c r="B157" s="102">
        <v>0</v>
      </c>
      <c r="C157" s="102">
        <v>0</v>
      </c>
      <c r="D157" s="102">
        <v>0</v>
      </c>
      <c r="E157" s="102">
        <v>0</v>
      </c>
      <c r="F157" s="102">
        <v>0</v>
      </c>
      <c r="G157" s="102">
        <v>0</v>
      </c>
      <c r="H157" s="102">
        <v>0</v>
      </c>
      <c r="I157" s="102">
        <v>0</v>
      </c>
      <c r="J157" s="102">
        <v>0</v>
      </c>
      <c r="K157" s="102">
        <v>0</v>
      </c>
      <c r="L157" s="102">
        <v>0</v>
      </c>
      <c r="M157" s="102">
        <v>0</v>
      </c>
      <c r="N157" s="102">
        <v>0</v>
      </c>
      <c r="O157" s="102">
        <v>0</v>
      </c>
      <c r="P157" s="102">
        <v>0</v>
      </c>
      <c r="Q157" s="102">
        <v>0</v>
      </c>
      <c r="R157" s="102">
        <v>0</v>
      </c>
      <c r="S157" s="102">
        <v>0</v>
      </c>
      <c r="T157" s="102">
        <v>0</v>
      </c>
      <c r="U157" s="102">
        <v>0</v>
      </c>
      <c r="V157" s="102">
        <v>0</v>
      </c>
      <c r="W157" s="102">
        <v>0</v>
      </c>
      <c r="X157" s="102">
        <v>0</v>
      </c>
      <c r="Y157" s="102">
        <v>0</v>
      </c>
      <c r="Z157" s="102">
        <v>0</v>
      </c>
      <c r="AA157" s="102">
        <v>0</v>
      </c>
      <c r="AB157" s="102">
        <v>0</v>
      </c>
      <c r="AC157" s="102">
        <v>0</v>
      </c>
      <c r="AD157" s="102">
        <v>0</v>
      </c>
      <c r="AE157" s="102">
        <v>0</v>
      </c>
      <c r="AF157" s="102">
        <v>0</v>
      </c>
      <c r="AG157" s="102">
        <v>0</v>
      </c>
      <c r="AH157" s="102">
        <v>0</v>
      </c>
      <c r="AI157" s="102">
        <v>0</v>
      </c>
      <c r="AJ157" s="102">
        <v>0</v>
      </c>
      <c r="AK157" s="102">
        <v>0</v>
      </c>
    </row>
    <row r="158" spans="1:37" x14ac:dyDescent="0.35">
      <c r="A158" s="102" t="s">
        <v>360</v>
      </c>
      <c r="B158" s="102">
        <v>0</v>
      </c>
      <c r="C158" s="102">
        <v>0</v>
      </c>
      <c r="D158" s="102">
        <v>0</v>
      </c>
      <c r="E158" s="102">
        <v>0</v>
      </c>
      <c r="F158" s="102">
        <v>0</v>
      </c>
      <c r="G158" s="102">
        <v>0</v>
      </c>
      <c r="H158" s="102">
        <v>0</v>
      </c>
      <c r="I158" s="102">
        <v>0</v>
      </c>
      <c r="J158" s="102">
        <v>0</v>
      </c>
      <c r="K158" s="102">
        <v>0</v>
      </c>
      <c r="L158" s="102">
        <v>0</v>
      </c>
      <c r="M158" s="102">
        <v>0</v>
      </c>
      <c r="N158" s="102">
        <v>0</v>
      </c>
      <c r="O158" s="102">
        <v>0</v>
      </c>
      <c r="P158" s="102">
        <v>0</v>
      </c>
      <c r="Q158" s="102">
        <v>0</v>
      </c>
      <c r="R158" s="102">
        <v>0</v>
      </c>
      <c r="S158" s="102">
        <v>0</v>
      </c>
      <c r="T158" s="102">
        <v>0</v>
      </c>
      <c r="U158" s="102">
        <v>2</v>
      </c>
      <c r="V158" s="102">
        <v>2</v>
      </c>
      <c r="W158" s="102">
        <v>2</v>
      </c>
      <c r="X158" s="102">
        <v>2</v>
      </c>
      <c r="Y158" s="102">
        <v>2</v>
      </c>
      <c r="Z158" s="102">
        <v>2</v>
      </c>
      <c r="AA158" s="102">
        <v>2</v>
      </c>
      <c r="AB158" s="102">
        <v>2</v>
      </c>
      <c r="AC158" s="102">
        <v>2</v>
      </c>
      <c r="AD158" s="102">
        <v>2</v>
      </c>
      <c r="AE158" s="102">
        <v>2</v>
      </c>
      <c r="AF158" s="102">
        <v>2</v>
      </c>
      <c r="AG158" s="102">
        <v>2</v>
      </c>
      <c r="AH158" s="102">
        <v>2</v>
      </c>
      <c r="AI158" s="102">
        <v>2</v>
      </c>
      <c r="AJ158" s="102">
        <v>2</v>
      </c>
      <c r="AK158" s="102">
        <v>2</v>
      </c>
    </row>
    <row r="159" spans="1:37" x14ac:dyDescent="0.35">
      <c r="A159" s="102" t="s">
        <v>361</v>
      </c>
      <c r="B159" s="102">
        <v>0</v>
      </c>
      <c r="C159" s="102">
        <v>0</v>
      </c>
      <c r="D159" s="102">
        <v>0</v>
      </c>
      <c r="E159" s="102">
        <v>0</v>
      </c>
      <c r="F159" s="102">
        <v>0</v>
      </c>
      <c r="G159" s="102">
        <v>0</v>
      </c>
      <c r="H159" s="102">
        <v>0</v>
      </c>
      <c r="I159" s="102">
        <v>0</v>
      </c>
      <c r="J159" s="102">
        <v>0.27</v>
      </c>
      <c r="K159" s="102">
        <v>0.42</v>
      </c>
      <c r="L159" s="102">
        <v>0.82</v>
      </c>
      <c r="M159" s="102">
        <v>1.22</v>
      </c>
      <c r="N159" s="102">
        <v>1.81</v>
      </c>
      <c r="O159" s="102">
        <v>2.2400000000000002</v>
      </c>
      <c r="P159" s="102">
        <v>2.29</v>
      </c>
      <c r="Q159" s="102">
        <v>3.36</v>
      </c>
      <c r="R159" s="102">
        <v>3.48</v>
      </c>
      <c r="S159" s="102">
        <v>3.66</v>
      </c>
      <c r="T159" s="102">
        <v>3.91</v>
      </c>
      <c r="U159" s="102">
        <v>4.2</v>
      </c>
      <c r="V159" s="102">
        <v>5.53</v>
      </c>
      <c r="W159" s="102">
        <v>5.9</v>
      </c>
      <c r="X159" s="102">
        <v>6.22</v>
      </c>
      <c r="Y159" s="102">
        <v>6.6</v>
      </c>
      <c r="Z159" s="102">
        <v>7.04</v>
      </c>
      <c r="AA159" s="102">
        <v>8.5299999999999994</v>
      </c>
      <c r="AB159" s="102">
        <v>9.07</v>
      </c>
      <c r="AC159" s="102">
        <v>9.66</v>
      </c>
      <c r="AD159" s="102">
        <v>10.23</v>
      </c>
      <c r="AE159" s="102">
        <v>10.84</v>
      </c>
      <c r="AF159" s="102">
        <v>12.5</v>
      </c>
      <c r="AG159" s="102">
        <v>13.18</v>
      </c>
      <c r="AH159" s="102">
        <v>13.91</v>
      </c>
      <c r="AI159" s="102">
        <v>14.68</v>
      </c>
      <c r="AJ159" s="102">
        <v>15.48</v>
      </c>
      <c r="AK159" s="102">
        <v>16.329999999999998</v>
      </c>
    </row>
    <row r="160" spans="1:37" x14ac:dyDescent="0.35">
      <c r="A160" s="102" t="s">
        <v>154</v>
      </c>
      <c r="B160" s="102">
        <v>0</v>
      </c>
      <c r="C160" s="102">
        <v>0</v>
      </c>
      <c r="D160" s="102">
        <v>0</v>
      </c>
      <c r="E160" s="102">
        <v>0</v>
      </c>
      <c r="F160" s="102">
        <v>0</v>
      </c>
      <c r="G160" s="102">
        <v>0</v>
      </c>
      <c r="H160" s="102">
        <v>0</v>
      </c>
      <c r="I160" s="102">
        <v>9.1999999999999993</v>
      </c>
      <c r="J160" s="102">
        <v>9.1999999999999993</v>
      </c>
      <c r="K160" s="102">
        <v>9.1999999999999993</v>
      </c>
      <c r="L160" s="102">
        <v>9.1999999999999993</v>
      </c>
      <c r="M160" s="102">
        <v>10.38</v>
      </c>
      <c r="N160" s="102">
        <v>10.69</v>
      </c>
      <c r="O160" s="102">
        <v>11.12</v>
      </c>
      <c r="P160" s="102">
        <v>11.61</v>
      </c>
      <c r="Q160" s="102">
        <v>13.25</v>
      </c>
      <c r="R160" s="102">
        <v>13.95</v>
      </c>
      <c r="S160" s="102">
        <v>14.65</v>
      </c>
      <c r="T160" s="102">
        <v>6.09</v>
      </c>
      <c r="U160" s="102">
        <v>6.66</v>
      </c>
      <c r="V160" s="102">
        <v>7.17</v>
      </c>
      <c r="W160" s="102">
        <v>7.91</v>
      </c>
      <c r="X160" s="102">
        <v>8.76</v>
      </c>
      <c r="Y160" s="102">
        <v>9.67</v>
      </c>
      <c r="Z160" s="102">
        <v>10.62</v>
      </c>
      <c r="AA160" s="102">
        <v>11.6</v>
      </c>
      <c r="AB160" s="102">
        <v>12.54</v>
      </c>
      <c r="AC160" s="102">
        <v>13.39</v>
      </c>
      <c r="AD160" s="102">
        <v>14.15</v>
      </c>
      <c r="AE160" s="102">
        <v>14.83</v>
      </c>
      <c r="AF160" s="102">
        <v>15.45</v>
      </c>
      <c r="AG160" s="102">
        <v>16.010000000000002</v>
      </c>
      <c r="AH160" s="102">
        <v>16.510000000000002</v>
      </c>
      <c r="AI160" s="102">
        <v>16.96</v>
      </c>
      <c r="AJ160" s="102">
        <v>17.36</v>
      </c>
      <c r="AK160" s="102">
        <v>17.72</v>
      </c>
    </row>
    <row r="161" spans="1:37" x14ac:dyDescent="0.35">
      <c r="A161" s="102" t="s">
        <v>359</v>
      </c>
      <c r="B161" s="102">
        <v>55.48</v>
      </c>
      <c r="C161" s="102">
        <v>55.48</v>
      </c>
      <c r="D161" s="102">
        <v>55.48</v>
      </c>
      <c r="E161" s="102">
        <v>55.48</v>
      </c>
      <c r="F161" s="102">
        <v>55.48</v>
      </c>
      <c r="G161" s="102">
        <v>55.48</v>
      </c>
      <c r="H161" s="102">
        <v>55.48</v>
      </c>
      <c r="I161" s="102">
        <v>55.48</v>
      </c>
      <c r="J161" s="102">
        <v>55.48</v>
      </c>
      <c r="K161" s="102">
        <v>55.48</v>
      </c>
      <c r="L161" s="102">
        <v>55.48</v>
      </c>
      <c r="M161" s="102">
        <v>55.48</v>
      </c>
      <c r="N161" s="102">
        <v>55.48</v>
      </c>
      <c r="O161" s="102">
        <v>55.98</v>
      </c>
      <c r="P161" s="102">
        <v>55.98</v>
      </c>
      <c r="Q161" s="102">
        <v>55.98</v>
      </c>
      <c r="R161" s="102">
        <v>55.98</v>
      </c>
      <c r="S161" s="102">
        <v>60.98</v>
      </c>
      <c r="T161" s="102">
        <v>60.98</v>
      </c>
      <c r="U161" s="102">
        <v>60.98</v>
      </c>
      <c r="V161" s="102">
        <v>60.98</v>
      </c>
      <c r="W161" s="102">
        <v>60.98</v>
      </c>
      <c r="X161" s="102">
        <v>60.98</v>
      </c>
      <c r="Y161" s="102">
        <v>60.98</v>
      </c>
      <c r="Z161" s="102">
        <v>63.98</v>
      </c>
      <c r="AA161" s="102">
        <v>63.98</v>
      </c>
      <c r="AB161" s="102">
        <v>63.98</v>
      </c>
      <c r="AC161" s="102">
        <v>63.98</v>
      </c>
      <c r="AD161" s="102">
        <v>63.98</v>
      </c>
      <c r="AE161" s="102">
        <v>63.98</v>
      </c>
      <c r="AF161" s="102">
        <v>63.98</v>
      </c>
      <c r="AG161" s="102">
        <v>63.98</v>
      </c>
      <c r="AH161" s="102">
        <v>63.98</v>
      </c>
      <c r="AI161" s="102">
        <v>63.98</v>
      </c>
      <c r="AJ161" s="102">
        <v>63.98</v>
      </c>
      <c r="AK161" s="102">
        <v>63.98</v>
      </c>
    </row>
    <row r="163" spans="1:37" ht="18.5" x14ac:dyDescent="0.45">
      <c r="A163" s="103" t="s">
        <v>378</v>
      </c>
    </row>
    <row r="164" spans="1:37" x14ac:dyDescent="0.35">
      <c r="A164" s="102" t="s">
        <v>322</v>
      </c>
      <c r="B164" s="102" t="s">
        <v>323</v>
      </c>
      <c r="C164" s="102" t="s">
        <v>324</v>
      </c>
      <c r="D164" s="102" t="s">
        <v>325</v>
      </c>
      <c r="E164" s="102" t="s">
        <v>326</v>
      </c>
      <c r="F164" s="102" t="s">
        <v>327</v>
      </c>
      <c r="G164" s="102" t="s">
        <v>328</v>
      </c>
      <c r="H164" s="102" t="s">
        <v>329</v>
      </c>
      <c r="I164" s="102" t="s">
        <v>330</v>
      </c>
      <c r="J164" s="102" t="s">
        <v>331</v>
      </c>
      <c r="K164" s="102" t="s">
        <v>332</v>
      </c>
      <c r="L164" s="102" t="s">
        <v>333</v>
      </c>
      <c r="M164" s="102" t="s">
        <v>334</v>
      </c>
      <c r="N164" s="102" t="s">
        <v>335</v>
      </c>
      <c r="O164" s="102" t="s">
        <v>336</v>
      </c>
      <c r="P164" s="102" t="s">
        <v>337</v>
      </c>
      <c r="Q164" s="102" t="s">
        <v>338</v>
      </c>
      <c r="R164" s="102" t="s">
        <v>339</v>
      </c>
      <c r="S164" s="102" t="s">
        <v>340</v>
      </c>
      <c r="T164" s="102" t="s">
        <v>341</v>
      </c>
      <c r="U164" s="102" t="s">
        <v>342</v>
      </c>
      <c r="V164" s="102" t="s">
        <v>343</v>
      </c>
      <c r="W164" s="102" t="s">
        <v>344</v>
      </c>
      <c r="X164" s="102" t="s">
        <v>345</v>
      </c>
      <c r="Y164" s="102" t="s">
        <v>346</v>
      </c>
      <c r="Z164" s="102" t="s">
        <v>347</v>
      </c>
      <c r="AA164" s="102" t="s">
        <v>348</v>
      </c>
      <c r="AB164" s="102" t="s">
        <v>349</v>
      </c>
      <c r="AC164" s="102" t="s">
        <v>350</v>
      </c>
      <c r="AD164" s="102" t="s">
        <v>351</v>
      </c>
      <c r="AE164" s="102" t="s">
        <v>352</v>
      </c>
      <c r="AF164" s="102" t="s">
        <v>353</v>
      </c>
      <c r="AG164" s="102" t="s">
        <v>354</v>
      </c>
      <c r="AH164" s="102" t="s">
        <v>355</v>
      </c>
      <c r="AI164" s="102" t="s">
        <v>356</v>
      </c>
      <c r="AJ164" s="102" t="s">
        <v>357</v>
      </c>
      <c r="AK164" s="102" t="s">
        <v>358</v>
      </c>
    </row>
    <row r="165" spans="1:37" x14ac:dyDescent="0.35">
      <c r="A165" s="102" t="s">
        <v>382</v>
      </c>
      <c r="B165" s="102">
        <v>54.28</v>
      </c>
      <c r="C165" s="102">
        <v>54.28</v>
      </c>
      <c r="D165" s="102">
        <v>54.28</v>
      </c>
      <c r="E165" s="102">
        <v>54.28</v>
      </c>
      <c r="F165" s="102">
        <v>54.28</v>
      </c>
      <c r="G165" s="102">
        <v>54.28</v>
      </c>
      <c r="H165" s="102">
        <v>54.28</v>
      </c>
      <c r="I165" s="102">
        <v>54.28</v>
      </c>
      <c r="J165" s="102">
        <v>54.28</v>
      </c>
      <c r="K165" s="102">
        <v>54.28</v>
      </c>
      <c r="L165" s="102">
        <v>54.28</v>
      </c>
      <c r="M165" s="102">
        <v>54.28</v>
      </c>
      <c r="N165" s="102">
        <v>54.28</v>
      </c>
      <c r="O165" s="102">
        <v>54.28</v>
      </c>
      <c r="P165" s="102">
        <v>54.28</v>
      </c>
      <c r="Q165" s="102">
        <v>54.28</v>
      </c>
      <c r="R165" s="102">
        <v>54.28</v>
      </c>
      <c r="S165" s="102">
        <v>54.28</v>
      </c>
      <c r="T165" s="102">
        <v>54.28</v>
      </c>
      <c r="U165" s="102">
        <v>58.28</v>
      </c>
      <c r="V165" s="102">
        <v>58.28</v>
      </c>
      <c r="W165" s="102">
        <v>58.28</v>
      </c>
      <c r="X165" s="102">
        <v>58.28</v>
      </c>
      <c r="Y165" s="102">
        <v>58.28</v>
      </c>
      <c r="Z165" s="102">
        <v>58.28</v>
      </c>
      <c r="AA165" s="102">
        <v>58.28</v>
      </c>
      <c r="AB165" s="102">
        <v>58.28</v>
      </c>
      <c r="AC165" s="102">
        <v>62.28</v>
      </c>
      <c r="AD165" s="102">
        <v>62.28</v>
      </c>
      <c r="AE165" s="102">
        <v>62.28</v>
      </c>
      <c r="AF165" s="102">
        <v>62.28</v>
      </c>
      <c r="AG165" s="102">
        <v>62.28</v>
      </c>
      <c r="AH165" s="102">
        <v>62.28</v>
      </c>
      <c r="AI165" s="102">
        <v>62.28</v>
      </c>
      <c r="AJ165" s="102">
        <v>62.28</v>
      </c>
      <c r="AK165" s="102">
        <v>62.28</v>
      </c>
    </row>
    <row r="166" spans="1:37" x14ac:dyDescent="0.35">
      <c r="A166" s="102" t="s">
        <v>383</v>
      </c>
      <c r="B166" s="102">
        <v>0</v>
      </c>
      <c r="C166" s="102">
        <v>0</v>
      </c>
      <c r="D166" s="102">
        <v>0</v>
      </c>
      <c r="E166" s="102">
        <v>0</v>
      </c>
      <c r="F166" s="102">
        <v>0</v>
      </c>
      <c r="G166" s="102">
        <v>0</v>
      </c>
      <c r="H166" s="102">
        <v>0</v>
      </c>
      <c r="I166" s="102">
        <v>0</v>
      </c>
      <c r="J166" s="102">
        <v>0</v>
      </c>
      <c r="K166" s="102">
        <v>0</v>
      </c>
      <c r="L166" s="102">
        <v>0</v>
      </c>
      <c r="M166" s="102">
        <v>0</v>
      </c>
      <c r="N166" s="102">
        <v>0</v>
      </c>
      <c r="O166" s="102">
        <v>0</v>
      </c>
      <c r="P166" s="102">
        <v>0</v>
      </c>
      <c r="Q166" s="102">
        <v>0</v>
      </c>
      <c r="R166" s="102">
        <v>0</v>
      </c>
      <c r="S166" s="102">
        <v>0</v>
      </c>
      <c r="T166" s="102">
        <v>0</v>
      </c>
      <c r="U166" s="102">
        <v>0</v>
      </c>
      <c r="V166" s="102">
        <v>0</v>
      </c>
      <c r="W166" s="102">
        <v>0</v>
      </c>
      <c r="X166" s="102">
        <v>0</v>
      </c>
      <c r="Y166" s="102">
        <v>0</v>
      </c>
      <c r="Z166" s="102">
        <v>0</v>
      </c>
      <c r="AA166" s="102">
        <v>0</v>
      </c>
      <c r="AB166" s="102">
        <v>0</v>
      </c>
      <c r="AC166" s="102">
        <v>0</v>
      </c>
      <c r="AD166" s="102">
        <v>0</v>
      </c>
      <c r="AE166" s="102">
        <v>0</v>
      </c>
      <c r="AF166" s="102">
        <v>0</v>
      </c>
      <c r="AG166" s="102">
        <v>0</v>
      </c>
      <c r="AH166" s="102">
        <v>0</v>
      </c>
      <c r="AI166" s="102">
        <v>0</v>
      </c>
      <c r="AJ166" s="102">
        <v>0</v>
      </c>
      <c r="AK166" s="102">
        <v>0</v>
      </c>
    </row>
    <row r="167" spans="1:37" x14ac:dyDescent="0.35">
      <c r="A167" s="102" t="s">
        <v>384</v>
      </c>
      <c r="B167" s="102">
        <v>0</v>
      </c>
      <c r="C167" s="102">
        <v>0</v>
      </c>
      <c r="D167" s="102">
        <v>0</v>
      </c>
      <c r="E167" s="102">
        <v>0</v>
      </c>
      <c r="F167" s="102">
        <v>0</v>
      </c>
      <c r="G167" s="102">
        <v>0</v>
      </c>
      <c r="H167" s="102">
        <v>0</v>
      </c>
      <c r="I167" s="102">
        <v>0</v>
      </c>
      <c r="J167" s="102">
        <v>0</v>
      </c>
      <c r="K167" s="102">
        <v>0</v>
      </c>
      <c r="L167" s="102">
        <v>0</v>
      </c>
      <c r="M167" s="102">
        <v>0</v>
      </c>
      <c r="N167" s="102">
        <v>0</v>
      </c>
      <c r="O167" s="102">
        <v>0</v>
      </c>
      <c r="P167" s="102">
        <v>0</v>
      </c>
      <c r="Q167" s="102">
        <v>0</v>
      </c>
      <c r="R167" s="102">
        <v>0</v>
      </c>
      <c r="S167" s="102">
        <v>0</v>
      </c>
      <c r="T167" s="102">
        <v>0</v>
      </c>
      <c r="U167" s="102">
        <v>0</v>
      </c>
      <c r="V167" s="102">
        <v>0</v>
      </c>
      <c r="W167" s="102">
        <v>0</v>
      </c>
      <c r="X167" s="102">
        <v>0</v>
      </c>
      <c r="Y167" s="102">
        <v>0</v>
      </c>
      <c r="Z167" s="102">
        <v>0</v>
      </c>
      <c r="AA167" s="102">
        <v>0</v>
      </c>
      <c r="AB167" s="102">
        <v>0</v>
      </c>
      <c r="AC167" s="102">
        <v>0</v>
      </c>
      <c r="AD167" s="102">
        <v>0</v>
      </c>
      <c r="AE167" s="102">
        <v>0</v>
      </c>
      <c r="AF167" s="102">
        <v>0</v>
      </c>
      <c r="AG167" s="102">
        <v>0</v>
      </c>
      <c r="AH167" s="102">
        <v>0</v>
      </c>
      <c r="AI167" s="102">
        <v>0</v>
      </c>
      <c r="AJ167" s="102">
        <v>0</v>
      </c>
      <c r="AK167" s="102">
        <v>0</v>
      </c>
    </row>
    <row r="168" spans="1:37" x14ac:dyDescent="0.35">
      <c r="A168" s="102" t="s">
        <v>79</v>
      </c>
      <c r="B168" s="102">
        <v>0</v>
      </c>
      <c r="C168" s="102">
        <v>0</v>
      </c>
      <c r="D168" s="102">
        <v>0</v>
      </c>
      <c r="E168" s="102">
        <v>0</v>
      </c>
      <c r="F168" s="102">
        <v>0</v>
      </c>
      <c r="G168" s="102">
        <v>0</v>
      </c>
      <c r="H168" s="102">
        <v>0</v>
      </c>
      <c r="I168" s="102">
        <v>0</v>
      </c>
      <c r="J168" s="102">
        <v>0</v>
      </c>
      <c r="K168" s="102">
        <v>0</v>
      </c>
      <c r="L168" s="102">
        <v>0</v>
      </c>
      <c r="M168" s="102">
        <v>0</v>
      </c>
      <c r="N168" s="102">
        <v>0</v>
      </c>
      <c r="O168" s="102">
        <v>0</v>
      </c>
      <c r="P168" s="102">
        <v>0</v>
      </c>
      <c r="Q168" s="102">
        <v>0</v>
      </c>
      <c r="R168" s="102">
        <v>0</v>
      </c>
      <c r="S168" s="102">
        <v>0</v>
      </c>
      <c r="T168" s="102">
        <v>0</v>
      </c>
      <c r="U168" s="102">
        <v>0</v>
      </c>
      <c r="V168" s="102">
        <v>0</v>
      </c>
      <c r="W168" s="102">
        <v>0</v>
      </c>
      <c r="X168" s="102">
        <v>0</v>
      </c>
      <c r="Y168" s="102">
        <v>0</v>
      </c>
      <c r="Z168" s="102">
        <v>0</v>
      </c>
      <c r="AA168" s="102">
        <v>0</v>
      </c>
      <c r="AB168" s="102">
        <v>0</v>
      </c>
      <c r="AC168" s="102">
        <v>0</v>
      </c>
      <c r="AD168" s="102">
        <v>0</v>
      </c>
      <c r="AE168" s="102">
        <v>0</v>
      </c>
      <c r="AF168" s="102">
        <v>0</v>
      </c>
      <c r="AG168" s="102">
        <v>0</v>
      </c>
      <c r="AH168" s="102">
        <v>0</v>
      </c>
      <c r="AI168" s="102">
        <v>0</v>
      </c>
      <c r="AJ168" s="102">
        <v>0</v>
      </c>
      <c r="AK168" s="102">
        <v>0</v>
      </c>
    </row>
    <row r="169" spans="1:37" x14ac:dyDescent="0.35">
      <c r="A169" s="102" t="s">
        <v>78</v>
      </c>
      <c r="B169" s="102">
        <v>0</v>
      </c>
      <c r="C169" s="102">
        <v>0</v>
      </c>
      <c r="D169" s="102">
        <v>0</v>
      </c>
      <c r="E169" s="102">
        <v>0</v>
      </c>
      <c r="F169" s="102">
        <v>0</v>
      </c>
      <c r="G169" s="102">
        <v>0</v>
      </c>
      <c r="H169" s="102">
        <v>0</v>
      </c>
      <c r="I169" s="102">
        <v>0</v>
      </c>
      <c r="J169" s="102">
        <v>0</v>
      </c>
      <c r="K169" s="102">
        <v>0</v>
      </c>
      <c r="L169" s="102">
        <v>0</v>
      </c>
      <c r="M169" s="102">
        <v>0</v>
      </c>
      <c r="N169" s="102">
        <v>0</v>
      </c>
      <c r="O169" s="102">
        <v>0</v>
      </c>
      <c r="P169" s="102">
        <v>0</v>
      </c>
      <c r="Q169" s="102">
        <v>0</v>
      </c>
      <c r="R169" s="102">
        <v>0</v>
      </c>
      <c r="S169" s="102">
        <v>0</v>
      </c>
      <c r="T169" s="102">
        <v>0</v>
      </c>
      <c r="U169" s="102">
        <v>0</v>
      </c>
      <c r="V169" s="102">
        <v>0</v>
      </c>
      <c r="W169" s="102">
        <v>0</v>
      </c>
      <c r="X169" s="102">
        <v>0</v>
      </c>
      <c r="Y169" s="102">
        <v>0</v>
      </c>
      <c r="Z169" s="102">
        <v>0</v>
      </c>
      <c r="AA169" s="102">
        <v>0</v>
      </c>
      <c r="AB169" s="102">
        <v>0</v>
      </c>
      <c r="AC169" s="102">
        <v>0</v>
      </c>
      <c r="AD169" s="102">
        <v>0</v>
      </c>
      <c r="AE169" s="102">
        <v>0</v>
      </c>
      <c r="AF169" s="102">
        <v>0</v>
      </c>
      <c r="AG169" s="102">
        <v>0</v>
      </c>
      <c r="AH169" s="102">
        <v>0</v>
      </c>
      <c r="AI169" s="102">
        <v>0</v>
      </c>
      <c r="AJ169" s="102">
        <v>0</v>
      </c>
      <c r="AK169" s="102">
        <v>0</v>
      </c>
    </row>
    <row r="170" spans="1:37" x14ac:dyDescent="0.35">
      <c r="A170" s="102" t="s">
        <v>360</v>
      </c>
      <c r="B170" s="102">
        <v>0</v>
      </c>
      <c r="C170" s="102">
        <v>0</v>
      </c>
      <c r="D170" s="102">
        <v>0</v>
      </c>
      <c r="E170" s="102">
        <v>0</v>
      </c>
      <c r="F170" s="102">
        <v>0</v>
      </c>
      <c r="G170" s="102">
        <v>0</v>
      </c>
      <c r="H170" s="102">
        <v>0</v>
      </c>
      <c r="I170" s="102">
        <v>0</v>
      </c>
      <c r="J170" s="102">
        <v>0.03</v>
      </c>
      <c r="K170" s="102">
        <v>0.03</v>
      </c>
      <c r="L170" s="102">
        <v>0.03</v>
      </c>
      <c r="M170" s="102">
        <v>0</v>
      </c>
      <c r="N170" s="102">
        <v>0</v>
      </c>
      <c r="O170" s="102">
        <v>0</v>
      </c>
      <c r="P170" s="102">
        <v>0</v>
      </c>
      <c r="Q170" s="102">
        <v>0</v>
      </c>
      <c r="R170" s="102">
        <v>0</v>
      </c>
      <c r="S170" s="102">
        <v>0</v>
      </c>
      <c r="T170" s="102">
        <v>0</v>
      </c>
      <c r="U170" s="102">
        <v>0</v>
      </c>
      <c r="V170" s="102">
        <v>0</v>
      </c>
      <c r="W170" s="102">
        <v>0</v>
      </c>
      <c r="X170" s="102">
        <v>0</v>
      </c>
      <c r="Y170" s="102">
        <v>0</v>
      </c>
      <c r="Z170" s="102">
        <v>0</v>
      </c>
      <c r="AA170" s="102">
        <v>0</v>
      </c>
      <c r="AB170" s="102">
        <v>0</v>
      </c>
      <c r="AC170" s="102">
        <v>0</v>
      </c>
      <c r="AD170" s="102">
        <v>0</v>
      </c>
      <c r="AE170" s="102">
        <v>0</v>
      </c>
      <c r="AF170" s="102">
        <v>0</v>
      </c>
      <c r="AG170" s="102">
        <v>0</v>
      </c>
      <c r="AH170" s="102">
        <v>0</v>
      </c>
      <c r="AI170" s="102">
        <v>0</v>
      </c>
      <c r="AJ170" s="102">
        <v>0</v>
      </c>
      <c r="AK170" s="102">
        <v>0</v>
      </c>
    </row>
    <row r="171" spans="1:37" x14ac:dyDescent="0.35">
      <c r="A171" s="102" t="s">
        <v>361</v>
      </c>
      <c r="B171" s="102">
        <v>0</v>
      </c>
      <c r="C171" s="102">
        <v>0</v>
      </c>
      <c r="D171" s="102">
        <v>0</v>
      </c>
      <c r="E171" s="102">
        <v>0</v>
      </c>
      <c r="F171" s="102">
        <v>0</v>
      </c>
      <c r="G171" s="102">
        <v>0</v>
      </c>
      <c r="H171" s="102">
        <v>0</v>
      </c>
      <c r="I171" s="102">
        <v>0</v>
      </c>
      <c r="J171" s="102">
        <v>0.03</v>
      </c>
      <c r="K171" s="102">
        <v>0.03</v>
      </c>
      <c r="L171" s="102">
        <v>0.03</v>
      </c>
      <c r="M171" s="102">
        <v>0.03</v>
      </c>
      <c r="N171" s="102">
        <v>0.03</v>
      </c>
      <c r="O171" s="102">
        <v>0.03</v>
      </c>
      <c r="P171" s="102">
        <v>0.03</v>
      </c>
      <c r="Q171" s="102">
        <v>0.04</v>
      </c>
      <c r="R171" s="102">
        <v>0.04</v>
      </c>
      <c r="S171" s="102">
        <v>0.04</v>
      </c>
      <c r="T171" s="102">
        <v>0.04</v>
      </c>
      <c r="U171" s="102">
        <v>0.05</v>
      </c>
      <c r="V171" s="102">
        <v>0.05</v>
      </c>
      <c r="W171" s="102">
        <v>0.06</v>
      </c>
      <c r="X171" s="102">
        <v>7.0000000000000007E-2</v>
      </c>
      <c r="Y171" s="102">
        <v>0.08</v>
      </c>
      <c r="Z171" s="102">
        <v>0.09</v>
      </c>
      <c r="AA171" s="102">
        <v>0.1</v>
      </c>
      <c r="AB171" s="102">
        <v>0.11</v>
      </c>
      <c r="AC171" s="102">
        <v>0.13</v>
      </c>
      <c r="AD171" s="102">
        <v>0.14000000000000001</v>
      </c>
      <c r="AE171" s="102">
        <v>0.16</v>
      </c>
      <c r="AF171" s="102">
        <v>0.18</v>
      </c>
      <c r="AG171" s="102">
        <v>0.2</v>
      </c>
      <c r="AH171" s="102">
        <v>0.22</v>
      </c>
      <c r="AI171" s="102">
        <v>0.25</v>
      </c>
      <c r="AJ171" s="102">
        <v>0.27</v>
      </c>
      <c r="AK171" s="102">
        <v>0.3</v>
      </c>
    </row>
    <row r="172" spans="1:37" x14ac:dyDescent="0.35">
      <c r="A172" s="102" t="s">
        <v>154</v>
      </c>
      <c r="B172" s="102">
        <v>0</v>
      </c>
      <c r="C172" s="102">
        <v>0</v>
      </c>
      <c r="D172" s="102">
        <v>0</v>
      </c>
      <c r="E172" s="102">
        <v>0</v>
      </c>
      <c r="F172" s="102">
        <v>0</v>
      </c>
      <c r="G172" s="102">
        <v>0</v>
      </c>
      <c r="H172" s="102">
        <v>0</v>
      </c>
      <c r="I172" s="102">
        <v>0</v>
      </c>
      <c r="J172" s="102">
        <v>0</v>
      </c>
      <c r="K172" s="102">
        <v>0</v>
      </c>
      <c r="L172" s="102">
        <v>0</v>
      </c>
      <c r="M172" s="102">
        <v>0.01</v>
      </c>
      <c r="N172" s="102">
        <v>0.01</v>
      </c>
      <c r="O172" s="102">
        <v>0.02</v>
      </c>
      <c r="P172" s="102">
        <v>1.02</v>
      </c>
      <c r="Q172" s="102">
        <v>0.03</v>
      </c>
      <c r="R172" s="102">
        <v>0.04</v>
      </c>
      <c r="S172" s="102">
        <v>0.05</v>
      </c>
      <c r="T172" s="102">
        <v>7.0000000000000007E-2</v>
      </c>
      <c r="U172" s="102">
        <v>0.09</v>
      </c>
      <c r="V172" s="102">
        <v>0.1</v>
      </c>
      <c r="W172" s="102">
        <v>0.12</v>
      </c>
      <c r="X172" s="102">
        <v>0.15</v>
      </c>
      <c r="Y172" s="102">
        <v>0.17</v>
      </c>
      <c r="Z172" s="102">
        <v>0.2</v>
      </c>
      <c r="AA172" s="102">
        <v>0.22</v>
      </c>
      <c r="AB172" s="102">
        <v>0.25</v>
      </c>
      <c r="AC172" s="102">
        <v>0.28000000000000003</v>
      </c>
      <c r="AD172" s="102">
        <v>0.31</v>
      </c>
      <c r="AE172" s="102">
        <v>0.35</v>
      </c>
      <c r="AF172" s="102">
        <v>0.38</v>
      </c>
      <c r="AG172" s="102">
        <v>0.42</v>
      </c>
      <c r="AH172" s="102">
        <v>0.46</v>
      </c>
      <c r="AI172" s="102">
        <v>0.51</v>
      </c>
      <c r="AJ172" s="102">
        <v>0.55000000000000004</v>
      </c>
      <c r="AK172" s="102">
        <v>0.6</v>
      </c>
    </row>
    <row r="173" spans="1:37" x14ac:dyDescent="0.35">
      <c r="A173" s="102" t="s">
        <v>359</v>
      </c>
      <c r="B173" s="102">
        <v>0</v>
      </c>
      <c r="C173" s="102">
        <v>0</v>
      </c>
      <c r="D173" s="102">
        <v>0</v>
      </c>
      <c r="E173" s="102">
        <v>0</v>
      </c>
      <c r="F173" s="102">
        <v>0</v>
      </c>
      <c r="G173" s="102">
        <v>0</v>
      </c>
      <c r="H173" s="102">
        <v>0</v>
      </c>
      <c r="I173" s="102">
        <v>0</v>
      </c>
      <c r="J173" s="102">
        <v>0</v>
      </c>
      <c r="K173" s="102">
        <v>0</v>
      </c>
      <c r="L173" s="102">
        <v>0</v>
      </c>
      <c r="M173" s="102">
        <v>0</v>
      </c>
      <c r="N173" s="102">
        <v>0</v>
      </c>
      <c r="O173" s="102">
        <v>0</v>
      </c>
      <c r="P173" s="102">
        <v>14.6</v>
      </c>
      <c r="Q173" s="102">
        <v>14.6</v>
      </c>
      <c r="R173" s="102">
        <v>14.6</v>
      </c>
      <c r="S173" s="102">
        <v>14.6</v>
      </c>
      <c r="T173" s="102">
        <v>14.6</v>
      </c>
      <c r="U173" s="102">
        <v>14.6</v>
      </c>
      <c r="V173" s="102">
        <v>14.6</v>
      </c>
      <c r="W173" s="102">
        <v>14.6</v>
      </c>
      <c r="X173" s="102">
        <v>14.6</v>
      </c>
      <c r="Y173" s="102">
        <v>14.6</v>
      </c>
      <c r="Z173" s="102">
        <v>14.6</v>
      </c>
      <c r="AA173" s="102">
        <v>14.6</v>
      </c>
      <c r="AB173" s="102">
        <v>14.6</v>
      </c>
      <c r="AC173" s="102">
        <v>14.6</v>
      </c>
      <c r="AD173" s="102">
        <v>14.6</v>
      </c>
      <c r="AE173" s="102">
        <v>14.6</v>
      </c>
      <c r="AF173" s="102">
        <v>14.6</v>
      </c>
      <c r="AG173" s="102">
        <v>14.6</v>
      </c>
      <c r="AH173" s="102">
        <v>14.6</v>
      </c>
      <c r="AI173" s="102">
        <v>14.6</v>
      </c>
      <c r="AJ173" s="102">
        <v>14.6</v>
      </c>
      <c r="AK173" s="102">
        <v>14.6</v>
      </c>
    </row>
  </sheetData>
  <pageMargins left="0.7" right="0.7" top="0.75" bottom="0.75" header="0.3" footer="0.3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9"/>
  <sheetViews>
    <sheetView topLeftCell="M1" workbookViewId="0">
      <selection activeCell="F9" sqref="F9"/>
    </sheetView>
  </sheetViews>
  <sheetFormatPr defaultRowHeight="14.5" x14ac:dyDescent="0.35"/>
  <cols>
    <col min="1" max="16384" width="8.7265625" style="102"/>
  </cols>
  <sheetData>
    <row r="1" spans="1:37" ht="21" x14ac:dyDescent="0.5">
      <c r="A1" s="101" t="s">
        <v>317</v>
      </c>
    </row>
    <row r="2" spans="1:37" ht="21" x14ac:dyDescent="0.5">
      <c r="A2" s="101" t="s">
        <v>318</v>
      </c>
    </row>
    <row r="3" spans="1:37" ht="21" x14ac:dyDescent="0.5">
      <c r="A3" s="101" t="s">
        <v>319</v>
      </c>
    </row>
    <row r="4" spans="1:37" ht="21" x14ac:dyDescent="0.5">
      <c r="A4" s="101" t="s">
        <v>320</v>
      </c>
    </row>
    <row r="7" spans="1:37" ht="18.5" x14ac:dyDescent="0.45">
      <c r="A7" s="103" t="s">
        <v>321</v>
      </c>
    </row>
    <row r="8" spans="1:37" x14ac:dyDescent="0.35">
      <c r="A8" s="102" t="s">
        <v>322</v>
      </c>
      <c r="B8" s="102" t="s">
        <v>323</v>
      </c>
      <c r="C8" s="102" t="s">
        <v>324</v>
      </c>
      <c r="D8" s="102" t="s">
        <v>325</v>
      </c>
      <c r="E8" s="102" t="s">
        <v>326</v>
      </c>
      <c r="F8" s="102" t="s">
        <v>327</v>
      </c>
      <c r="G8" s="102" t="s">
        <v>328</v>
      </c>
      <c r="H8" s="102" t="s">
        <v>329</v>
      </c>
      <c r="I8" s="102" t="s">
        <v>330</v>
      </c>
      <c r="J8" s="102" t="s">
        <v>331</v>
      </c>
      <c r="K8" s="102" t="s">
        <v>332</v>
      </c>
      <c r="L8" s="102" t="s">
        <v>333</v>
      </c>
      <c r="M8" s="102" t="s">
        <v>334</v>
      </c>
      <c r="N8" s="102" t="s">
        <v>335</v>
      </c>
      <c r="O8" s="102" t="s">
        <v>336</v>
      </c>
      <c r="P8" s="102" t="s">
        <v>337</v>
      </c>
      <c r="Q8" s="102" t="s">
        <v>338</v>
      </c>
      <c r="R8" s="102" t="s">
        <v>339</v>
      </c>
      <c r="S8" s="102" t="s">
        <v>340</v>
      </c>
      <c r="T8" s="102" t="s">
        <v>341</v>
      </c>
      <c r="U8" s="102" t="s">
        <v>342</v>
      </c>
      <c r="V8" s="102" t="s">
        <v>343</v>
      </c>
      <c r="W8" s="102" t="s">
        <v>344</v>
      </c>
      <c r="X8" s="102" t="s">
        <v>345</v>
      </c>
      <c r="Y8" s="102" t="s">
        <v>346</v>
      </c>
      <c r="Z8" s="102" t="s">
        <v>347</v>
      </c>
      <c r="AA8" s="102" t="s">
        <v>348</v>
      </c>
      <c r="AB8" s="102" t="s">
        <v>349</v>
      </c>
      <c r="AC8" s="102" t="s">
        <v>350</v>
      </c>
      <c r="AD8" s="102" t="s">
        <v>351</v>
      </c>
      <c r="AE8" s="102" t="s">
        <v>352</v>
      </c>
      <c r="AF8" s="102" t="s">
        <v>353</v>
      </c>
      <c r="AG8" s="102" t="s">
        <v>354</v>
      </c>
      <c r="AH8" s="102" t="s">
        <v>355</v>
      </c>
      <c r="AI8" s="102" t="s">
        <v>356</v>
      </c>
      <c r="AJ8" s="102" t="s">
        <v>357</v>
      </c>
      <c r="AK8" s="102" t="s">
        <v>358</v>
      </c>
    </row>
    <row r="9" spans="1:37" x14ac:dyDescent="0.35">
      <c r="A9" s="102" t="s">
        <v>359</v>
      </c>
      <c r="B9" s="102">
        <v>72889.83</v>
      </c>
      <c r="C9" s="102">
        <v>72779.83</v>
      </c>
      <c r="D9" s="102">
        <v>73580.83</v>
      </c>
      <c r="E9" s="102">
        <v>74483.83</v>
      </c>
      <c r="F9" s="102">
        <v>74765.83</v>
      </c>
      <c r="G9" s="102">
        <v>75160.83</v>
      </c>
      <c r="H9" s="102">
        <v>75476.679999999993</v>
      </c>
      <c r="I9" s="102">
        <v>76531.98</v>
      </c>
      <c r="J9" s="102">
        <v>76003.28</v>
      </c>
      <c r="K9" s="102">
        <v>78576.7</v>
      </c>
      <c r="L9" s="102">
        <v>79434.06</v>
      </c>
      <c r="M9" s="102">
        <v>80403.11</v>
      </c>
      <c r="N9" s="102">
        <v>80713.91</v>
      </c>
      <c r="O9" s="102">
        <v>81188.61</v>
      </c>
      <c r="P9" s="102">
        <v>81278.61</v>
      </c>
      <c r="Q9" s="102">
        <v>82598.61</v>
      </c>
      <c r="R9" s="102">
        <v>83283.61</v>
      </c>
      <c r="S9" s="102">
        <v>83343.61</v>
      </c>
      <c r="T9" s="102">
        <v>83458.78</v>
      </c>
      <c r="U9" s="102">
        <v>83508.78</v>
      </c>
      <c r="V9" s="102">
        <v>84723.78</v>
      </c>
      <c r="W9" s="102">
        <v>84773.78</v>
      </c>
      <c r="X9" s="102">
        <v>85945.78</v>
      </c>
      <c r="Y9" s="102">
        <v>86395.78</v>
      </c>
      <c r="Z9" s="102">
        <v>87484.78</v>
      </c>
      <c r="AA9" s="102">
        <v>87934.78</v>
      </c>
      <c r="AB9" s="102">
        <v>88624.78</v>
      </c>
      <c r="AC9" s="102">
        <v>88699.78</v>
      </c>
      <c r="AD9" s="102">
        <v>88809.78</v>
      </c>
      <c r="AE9" s="102">
        <v>88859.78</v>
      </c>
      <c r="AF9" s="102">
        <v>88949.78</v>
      </c>
      <c r="AG9" s="102">
        <v>88999.78</v>
      </c>
      <c r="AH9" s="102">
        <v>89109.78</v>
      </c>
      <c r="AI9" s="102">
        <v>89159.78</v>
      </c>
      <c r="AJ9" s="102">
        <v>89249.78</v>
      </c>
      <c r="AK9" s="102">
        <v>89249.78</v>
      </c>
    </row>
    <row r="10" spans="1:37" x14ac:dyDescent="0.35">
      <c r="A10" s="102" t="s">
        <v>154</v>
      </c>
      <c r="B10" s="102">
        <v>557.37</v>
      </c>
      <c r="C10" s="102">
        <v>1443.04</v>
      </c>
      <c r="D10" s="102">
        <v>1823.24</v>
      </c>
      <c r="E10" s="102">
        <v>2321.14</v>
      </c>
      <c r="F10" s="102">
        <v>3240.14</v>
      </c>
      <c r="G10" s="102">
        <v>3746.14</v>
      </c>
      <c r="H10" s="102">
        <v>5171.34</v>
      </c>
      <c r="I10" s="102">
        <v>6037.64</v>
      </c>
      <c r="J10" s="102">
        <v>7683.61</v>
      </c>
      <c r="K10" s="102">
        <v>9621.59</v>
      </c>
      <c r="L10" s="102">
        <v>11072.19</v>
      </c>
      <c r="M10" s="102">
        <v>11902.4</v>
      </c>
      <c r="N10" s="102">
        <v>12693.05</v>
      </c>
      <c r="O10" s="102">
        <v>13799.49</v>
      </c>
      <c r="P10" s="102">
        <v>14415.36</v>
      </c>
      <c r="Q10" s="102">
        <v>15156.24</v>
      </c>
      <c r="R10" s="102">
        <v>15637.11</v>
      </c>
      <c r="S10" s="102">
        <v>16505.25</v>
      </c>
      <c r="T10" s="102">
        <v>17295.080000000002</v>
      </c>
      <c r="U10" s="102">
        <v>18263.330000000002</v>
      </c>
      <c r="V10" s="102">
        <v>19741.8</v>
      </c>
      <c r="W10" s="102">
        <v>21122.01</v>
      </c>
      <c r="X10" s="102">
        <v>22678.19</v>
      </c>
      <c r="Y10" s="102">
        <v>24097.31</v>
      </c>
      <c r="Z10" s="102">
        <v>25116.51</v>
      </c>
      <c r="AA10" s="102">
        <v>26269.71</v>
      </c>
      <c r="AB10" s="102">
        <v>26749.39</v>
      </c>
      <c r="AC10" s="102">
        <v>27582.35</v>
      </c>
      <c r="AD10" s="102">
        <v>28349.5</v>
      </c>
      <c r="AE10" s="102">
        <v>28526.79</v>
      </c>
      <c r="AF10" s="102">
        <v>29139.040000000001</v>
      </c>
      <c r="AG10" s="102">
        <v>29201.84</v>
      </c>
      <c r="AH10" s="102">
        <v>29634.29</v>
      </c>
      <c r="AI10" s="102">
        <v>30113.61</v>
      </c>
      <c r="AJ10" s="102">
        <v>30455.09</v>
      </c>
      <c r="AK10" s="102">
        <v>30787.54</v>
      </c>
    </row>
    <row r="11" spans="1:37" x14ac:dyDescent="0.35">
      <c r="A11" s="102" t="s">
        <v>360</v>
      </c>
      <c r="B11" s="102">
        <v>1804.09</v>
      </c>
      <c r="C11" s="102">
        <v>1810.69</v>
      </c>
      <c r="D11" s="102">
        <v>1810.69</v>
      </c>
      <c r="E11" s="102">
        <v>1734.69</v>
      </c>
      <c r="F11" s="102">
        <v>1803.79</v>
      </c>
      <c r="G11" s="102">
        <v>1868.79</v>
      </c>
      <c r="H11" s="102">
        <v>1898.29</v>
      </c>
      <c r="I11" s="102">
        <v>1953.39</v>
      </c>
      <c r="J11" s="102">
        <v>1982.23</v>
      </c>
      <c r="K11" s="102">
        <v>2437.33</v>
      </c>
      <c r="L11" s="102">
        <v>2414.0300000000002</v>
      </c>
      <c r="M11" s="102">
        <v>2702.29</v>
      </c>
      <c r="N11" s="102">
        <v>2976.74</v>
      </c>
      <c r="O11" s="102">
        <v>3053.24</v>
      </c>
      <c r="P11" s="102">
        <v>3124.74</v>
      </c>
      <c r="Q11" s="102">
        <v>3125.74</v>
      </c>
      <c r="R11" s="102">
        <v>3165.74</v>
      </c>
      <c r="S11" s="102">
        <v>3195.74</v>
      </c>
      <c r="T11" s="102">
        <v>3278.74</v>
      </c>
      <c r="U11" s="102">
        <v>3280.74</v>
      </c>
      <c r="V11" s="102">
        <v>3321.74</v>
      </c>
      <c r="W11" s="102">
        <v>3351.74</v>
      </c>
      <c r="X11" s="102">
        <v>3391.74</v>
      </c>
      <c r="Y11" s="102">
        <v>3441.74</v>
      </c>
      <c r="Z11" s="102">
        <v>3451.74</v>
      </c>
      <c r="AA11" s="102">
        <v>3462.74</v>
      </c>
      <c r="AB11" s="102">
        <v>3462.74</v>
      </c>
      <c r="AC11" s="102">
        <v>3462.74</v>
      </c>
      <c r="AD11" s="102">
        <v>3512.74</v>
      </c>
      <c r="AE11" s="102">
        <v>3512.74</v>
      </c>
      <c r="AF11" s="102">
        <v>3512.74</v>
      </c>
      <c r="AG11" s="102">
        <v>3512.74</v>
      </c>
      <c r="AH11" s="102">
        <v>3512.74</v>
      </c>
      <c r="AI11" s="102">
        <v>3512.74</v>
      </c>
      <c r="AJ11" s="102">
        <v>3512.74</v>
      </c>
      <c r="AK11" s="102">
        <v>3512.74</v>
      </c>
    </row>
    <row r="12" spans="1:37" x14ac:dyDescent="0.35">
      <c r="A12" s="102" t="s">
        <v>361</v>
      </c>
      <c r="B12" s="102">
        <v>16.75</v>
      </c>
      <c r="C12" s="102">
        <v>20.48</v>
      </c>
      <c r="D12" s="102">
        <v>25.77</v>
      </c>
      <c r="E12" s="102">
        <v>32.72</v>
      </c>
      <c r="F12" s="102">
        <v>94.57</v>
      </c>
      <c r="G12" s="102">
        <v>281.13</v>
      </c>
      <c r="H12" s="102">
        <v>419.4</v>
      </c>
      <c r="I12" s="102">
        <v>647.48</v>
      </c>
      <c r="J12" s="102">
        <v>1027.6300000000001</v>
      </c>
      <c r="K12" s="102">
        <v>1523.48</v>
      </c>
      <c r="L12" s="102">
        <v>2135.48</v>
      </c>
      <c r="M12" s="102">
        <v>2309.54</v>
      </c>
      <c r="N12" s="102">
        <v>2491.7800000000002</v>
      </c>
      <c r="O12" s="102">
        <v>2598.0500000000002</v>
      </c>
      <c r="P12" s="102">
        <v>2837.65</v>
      </c>
      <c r="Q12" s="102">
        <v>3080.52</v>
      </c>
      <c r="R12" s="102">
        <v>3202.38</v>
      </c>
      <c r="S12" s="102">
        <v>3642.58</v>
      </c>
      <c r="T12" s="102">
        <v>4175.83</v>
      </c>
      <c r="U12" s="102">
        <v>4604.75</v>
      </c>
      <c r="V12" s="102">
        <v>5978.67</v>
      </c>
      <c r="W12" s="102">
        <v>7298.32</v>
      </c>
      <c r="X12" s="102">
        <v>8628.08</v>
      </c>
      <c r="Y12" s="102">
        <v>9851.56</v>
      </c>
      <c r="Z12" s="102">
        <v>10400.299999999999</v>
      </c>
      <c r="AA12" s="102">
        <v>11981.3</v>
      </c>
      <c r="AB12" s="102">
        <v>13538.59</v>
      </c>
      <c r="AC12" s="102">
        <v>15152.17</v>
      </c>
      <c r="AD12" s="102">
        <v>15888.96</v>
      </c>
      <c r="AE12" s="102">
        <v>17478.189999999999</v>
      </c>
      <c r="AF12" s="102">
        <v>18295.43</v>
      </c>
      <c r="AG12" s="102">
        <v>19057.310000000001</v>
      </c>
      <c r="AH12" s="102">
        <v>20697.240000000002</v>
      </c>
      <c r="AI12" s="102">
        <v>22253.98</v>
      </c>
      <c r="AJ12" s="102">
        <v>23867.15</v>
      </c>
      <c r="AK12" s="102">
        <v>25489.33</v>
      </c>
    </row>
    <row r="13" spans="1:37" x14ac:dyDescent="0.35">
      <c r="A13" s="102" t="s">
        <v>362</v>
      </c>
      <c r="B13" s="102">
        <v>12805</v>
      </c>
      <c r="C13" s="102">
        <v>13345</v>
      </c>
      <c r="D13" s="102">
        <v>13345</v>
      </c>
      <c r="E13" s="102">
        <v>13345</v>
      </c>
      <c r="F13" s="102">
        <v>13345</v>
      </c>
      <c r="G13" s="102">
        <v>13345</v>
      </c>
      <c r="H13" s="102">
        <v>13345</v>
      </c>
      <c r="I13" s="102">
        <v>13345</v>
      </c>
      <c r="J13" s="102">
        <v>14345</v>
      </c>
      <c r="K13" s="102">
        <v>14273</v>
      </c>
      <c r="L13" s="102">
        <v>14273</v>
      </c>
      <c r="M13" s="102">
        <v>14273</v>
      </c>
      <c r="N13" s="102">
        <v>13338</v>
      </c>
      <c r="O13" s="102">
        <v>13338</v>
      </c>
      <c r="P13" s="102">
        <v>13338</v>
      </c>
      <c r="Q13" s="102">
        <v>12513</v>
      </c>
      <c r="R13" s="102">
        <v>12513</v>
      </c>
      <c r="S13" s="102">
        <v>10498</v>
      </c>
      <c r="T13" s="102">
        <v>9673</v>
      </c>
      <c r="U13" s="102">
        <v>8338</v>
      </c>
      <c r="V13" s="102">
        <v>8451</v>
      </c>
      <c r="W13" s="102">
        <v>9386</v>
      </c>
      <c r="X13" s="102">
        <v>9389</v>
      </c>
      <c r="Y13" s="102">
        <v>10229</v>
      </c>
      <c r="Z13" s="102">
        <v>9407</v>
      </c>
      <c r="AA13" s="102">
        <v>10247</v>
      </c>
      <c r="AB13" s="102">
        <v>9425</v>
      </c>
      <c r="AC13" s="102">
        <v>10265</v>
      </c>
      <c r="AD13" s="102">
        <v>10265</v>
      </c>
      <c r="AE13" s="102">
        <v>11105</v>
      </c>
      <c r="AF13" s="102">
        <v>11105</v>
      </c>
      <c r="AG13" s="102">
        <v>11105</v>
      </c>
      <c r="AH13" s="102">
        <v>11105</v>
      </c>
      <c r="AI13" s="102">
        <v>11105</v>
      </c>
      <c r="AJ13" s="102">
        <v>11105</v>
      </c>
      <c r="AK13" s="102">
        <v>11105</v>
      </c>
    </row>
    <row r="14" spans="1:37" x14ac:dyDescent="0.35">
      <c r="A14" s="102" t="s">
        <v>363</v>
      </c>
      <c r="B14" s="102">
        <v>16002.64</v>
      </c>
      <c r="C14" s="102">
        <v>15918.64</v>
      </c>
      <c r="D14" s="102">
        <v>16005.64</v>
      </c>
      <c r="E14" s="102">
        <v>15743.64</v>
      </c>
      <c r="F14" s="102">
        <v>15800.64</v>
      </c>
      <c r="G14" s="102">
        <v>13923.64</v>
      </c>
      <c r="H14" s="102">
        <v>13608.64</v>
      </c>
      <c r="I14" s="102">
        <v>12563.64</v>
      </c>
      <c r="J14" s="102">
        <v>12024.64</v>
      </c>
      <c r="K14" s="102">
        <v>9785.64</v>
      </c>
      <c r="L14" s="102">
        <v>9661.44</v>
      </c>
      <c r="M14" s="102">
        <v>9661.44</v>
      </c>
      <c r="N14" s="102">
        <v>9661.44</v>
      </c>
      <c r="O14" s="102">
        <v>9661.44</v>
      </c>
      <c r="P14" s="102">
        <v>9506.44</v>
      </c>
      <c r="Q14" s="102">
        <v>8521.7999999999993</v>
      </c>
      <c r="R14" s="102">
        <v>7808.8</v>
      </c>
      <c r="S14" s="102">
        <v>6863.8</v>
      </c>
      <c r="T14" s="102">
        <v>6073.8</v>
      </c>
      <c r="U14" s="102">
        <v>6073.8</v>
      </c>
      <c r="V14" s="102">
        <v>6073.8</v>
      </c>
      <c r="W14" s="102">
        <v>5539.6</v>
      </c>
      <c r="X14" s="102">
        <v>5539.6</v>
      </c>
      <c r="Y14" s="102">
        <v>4015.1</v>
      </c>
      <c r="Z14" s="102">
        <v>4015.1</v>
      </c>
      <c r="AA14" s="102">
        <v>2717.3</v>
      </c>
      <c r="AB14" s="102">
        <v>2717.3</v>
      </c>
      <c r="AC14" s="102">
        <v>2717.3</v>
      </c>
      <c r="AD14" s="102">
        <v>2717.3</v>
      </c>
      <c r="AE14" s="102">
        <v>2717.3</v>
      </c>
      <c r="AF14" s="102">
        <v>2793.5</v>
      </c>
      <c r="AG14" s="102">
        <v>2793.5</v>
      </c>
      <c r="AH14" s="102">
        <v>2793.5</v>
      </c>
      <c r="AI14" s="102">
        <v>2793.5</v>
      </c>
      <c r="AJ14" s="102">
        <v>2638.5</v>
      </c>
      <c r="AK14" s="102">
        <v>2638.5</v>
      </c>
    </row>
    <row r="15" spans="1:37" x14ac:dyDescent="0.35">
      <c r="A15" s="102" t="s">
        <v>364</v>
      </c>
      <c r="B15" s="102">
        <v>13190.61</v>
      </c>
      <c r="C15" s="102">
        <v>13500.29</v>
      </c>
      <c r="D15" s="102">
        <v>13590.66</v>
      </c>
      <c r="E15" s="102">
        <v>15428.16</v>
      </c>
      <c r="F15" s="102">
        <v>15556.39</v>
      </c>
      <c r="G15" s="102">
        <v>18814.810000000001</v>
      </c>
      <c r="H15" s="102">
        <v>18960.95</v>
      </c>
      <c r="I15" s="102">
        <v>19785.95</v>
      </c>
      <c r="J15" s="102">
        <v>19935.09</v>
      </c>
      <c r="K15" s="102">
        <v>20107.009999999998</v>
      </c>
      <c r="L15" s="102">
        <v>22006.37</v>
      </c>
      <c r="M15" s="102">
        <v>21499.42</v>
      </c>
      <c r="N15" s="102">
        <v>21730.42</v>
      </c>
      <c r="O15" s="102">
        <v>23839.42</v>
      </c>
      <c r="P15" s="102">
        <v>24100.44</v>
      </c>
      <c r="Q15" s="102">
        <v>24760.85</v>
      </c>
      <c r="R15" s="102">
        <v>25590.86</v>
      </c>
      <c r="S15" s="102">
        <v>27210.87</v>
      </c>
      <c r="T15" s="102">
        <v>30350.880000000001</v>
      </c>
      <c r="U15" s="102">
        <v>30705.89</v>
      </c>
      <c r="V15" s="102">
        <v>31150.89</v>
      </c>
      <c r="W15" s="102">
        <v>31430.9</v>
      </c>
      <c r="X15" s="102">
        <v>32037.9</v>
      </c>
      <c r="Y15" s="102">
        <v>33330.9</v>
      </c>
      <c r="Z15" s="102">
        <v>33430.910000000003</v>
      </c>
      <c r="AA15" s="102">
        <v>34880.910000000003</v>
      </c>
      <c r="AB15" s="102">
        <v>35010.910000000003</v>
      </c>
      <c r="AC15" s="102">
        <v>35411.919999999998</v>
      </c>
      <c r="AD15" s="102">
        <v>35641.919999999998</v>
      </c>
      <c r="AE15" s="102">
        <v>35841.919999999998</v>
      </c>
      <c r="AF15" s="102">
        <v>36101.919999999998</v>
      </c>
      <c r="AG15" s="102">
        <v>36291.93</v>
      </c>
      <c r="AH15" s="102">
        <v>36451.93</v>
      </c>
      <c r="AI15" s="102">
        <v>36701.93</v>
      </c>
      <c r="AJ15" s="102">
        <v>36901.93</v>
      </c>
      <c r="AK15" s="102">
        <v>37081.93</v>
      </c>
    </row>
    <row r="16" spans="1:37" x14ac:dyDescent="0.35">
      <c r="A16" s="102" t="s">
        <v>365</v>
      </c>
      <c r="B16" s="102">
        <v>4794.76</v>
      </c>
      <c r="C16" s="102">
        <v>4704.79</v>
      </c>
      <c r="D16" s="102">
        <v>4830.79</v>
      </c>
      <c r="E16" s="102">
        <v>4802.74</v>
      </c>
      <c r="F16" s="102">
        <v>4706.08</v>
      </c>
      <c r="G16" s="102">
        <v>4760.07</v>
      </c>
      <c r="H16" s="102">
        <v>4265.07</v>
      </c>
      <c r="I16" s="102">
        <v>4265.07</v>
      </c>
      <c r="J16" s="102">
        <v>4269.07</v>
      </c>
      <c r="K16" s="102">
        <v>3785.77</v>
      </c>
      <c r="L16" s="102">
        <v>3841.77</v>
      </c>
      <c r="M16" s="102">
        <v>3836.76</v>
      </c>
      <c r="N16" s="102">
        <v>3872.61</v>
      </c>
      <c r="O16" s="102">
        <v>3882.61</v>
      </c>
      <c r="P16" s="102">
        <v>3892.61</v>
      </c>
      <c r="Q16" s="102">
        <v>3402.61</v>
      </c>
      <c r="R16" s="102">
        <v>3402.61</v>
      </c>
      <c r="S16" s="102">
        <v>3402.61</v>
      </c>
      <c r="T16" s="102">
        <v>3358.61</v>
      </c>
      <c r="U16" s="102">
        <v>3372.61</v>
      </c>
      <c r="V16" s="102">
        <v>3373.61</v>
      </c>
      <c r="W16" s="102">
        <v>3341.91</v>
      </c>
      <c r="X16" s="102">
        <v>3341.91</v>
      </c>
      <c r="Y16" s="102">
        <v>3341.91</v>
      </c>
      <c r="Z16" s="102">
        <v>3311.11</v>
      </c>
      <c r="AA16" s="102">
        <v>3316.11</v>
      </c>
      <c r="AB16" s="102">
        <v>3321.11</v>
      </c>
      <c r="AC16" s="102">
        <v>3325.11</v>
      </c>
      <c r="AD16" s="102">
        <v>3329.11</v>
      </c>
      <c r="AE16" s="102">
        <v>3329.11</v>
      </c>
      <c r="AF16" s="102">
        <v>3262.07</v>
      </c>
      <c r="AG16" s="102">
        <v>3262.07</v>
      </c>
      <c r="AH16" s="102">
        <v>3262.07</v>
      </c>
      <c r="AI16" s="102">
        <v>3262.07</v>
      </c>
      <c r="AJ16" s="102">
        <v>3262.07</v>
      </c>
      <c r="AK16" s="102">
        <v>3262.07</v>
      </c>
    </row>
    <row r="18" spans="1:37" ht="18.5" x14ac:dyDescent="0.45">
      <c r="A18" s="103" t="s">
        <v>366</v>
      </c>
    </row>
    <row r="19" spans="1:37" x14ac:dyDescent="0.35">
      <c r="A19" s="102" t="s">
        <v>322</v>
      </c>
      <c r="B19" s="102" t="s">
        <v>323</v>
      </c>
      <c r="C19" s="102" t="s">
        <v>324</v>
      </c>
      <c r="D19" s="102" t="s">
        <v>325</v>
      </c>
      <c r="E19" s="102" t="s">
        <v>326</v>
      </c>
      <c r="F19" s="102" t="s">
        <v>327</v>
      </c>
      <c r="G19" s="102" t="s">
        <v>328</v>
      </c>
      <c r="H19" s="102" t="s">
        <v>329</v>
      </c>
      <c r="I19" s="102" t="s">
        <v>330</v>
      </c>
      <c r="J19" s="102" t="s">
        <v>331</v>
      </c>
      <c r="K19" s="102" t="s">
        <v>332</v>
      </c>
      <c r="L19" s="102" t="s">
        <v>333</v>
      </c>
      <c r="M19" s="102" t="s">
        <v>334</v>
      </c>
      <c r="N19" s="102" t="s">
        <v>335</v>
      </c>
      <c r="O19" s="102" t="s">
        <v>336</v>
      </c>
      <c r="P19" s="102" t="s">
        <v>337</v>
      </c>
      <c r="Q19" s="102" t="s">
        <v>338</v>
      </c>
      <c r="R19" s="102" t="s">
        <v>339</v>
      </c>
      <c r="S19" s="102" t="s">
        <v>340</v>
      </c>
      <c r="T19" s="102" t="s">
        <v>341</v>
      </c>
      <c r="U19" s="102" t="s">
        <v>342</v>
      </c>
      <c r="V19" s="102" t="s">
        <v>343</v>
      </c>
      <c r="W19" s="102" t="s">
        <v>344</v>
      </c>
      <c r="X19" s="102" t="s">
        <v>345</v>
      </c>
      <c r="Y19" s="102" t="s">
        <v>346</v>
      </c>
      <c r="Z19" s="102" t="s">
        <v>347</v>
      </c>
      <c r="AA19" s="102" t="s">
        <v>348</v>
      </c>
      <c r="AB19" s="102" t="s">
        <v>349</v>
      </c>
      <c r="AC19" s="102" t="s">
        <v>350</v>
      </c>
      <c r="AD19" s="102" t="s">
        <v>351</v>
      </c>
      <c r="AE19" s="102" t="s">
        <v>352</v>
      </c>
      <c r="AF19" s="102" t="s">
        <v>353</v>
      </c>
      <c r="AG19" s="102" t="s">
        <v>354</v>
      </c>
      <c r="AH19" s="102" t="s">
        <v>355</v>
      </c>
      <c r="AI19" s="102" t="s">
        <v>356</v>
      </c>
      <c r="AJ19" s="102" t="s">
        <v>357</v>
      </c>
      <c r="AK19" s="102" t="s">
        <v>358</v>
      </c>
    </row>
    <row r="20" spans="1:37" x14ac:dyDescent="0.35">
      <c r="A20" s="102" t="s">
        <v>359</v>
      </c>
      <c r="B20" s="102">
        <v>6790.68</v>
      </c>
      <c r="C20" s="102">
        <v>6790.68</v>
      </c>
      <c r="D20" s="102">
        <v>6790.68</v>
      </c>
      <c r="E20" s="102">
        <v>6790.68</v>
      </c>
      <c r="F20" s="102">
        <v>6790.68</v>
      </c>
      <c r="G20" s="102">
        <v>6790.68</v>
      </c>
      <c r="H20" s="102">
        <v>6793.68</v>
      </c>
      <c r="I20" s="102">
        <v>6793.68</v>
      </c>
      <c r="J20" s="102">
        <v>6793.68</v>
      </c>
      <c r="K20" s="102">
        <v>6793.68</v>
      </c>
      <c r="L20" s="102">
        <v>6793.68</v>
      </c>
      <c r="M20" s="102">
        <v>6793.68</v>
      </c>
      <c r="N20" s="102">
        <v>6793.68</v>
      </c>
      <c r="O20" s="102">
        <v>6793.68</v>
      </c>
      <c r="P20" s="102">
        <v>6793.68</v>
      </c>
      <c r="Q20" s="102">
        <v>7617.68</v>
      </c>
      <c r="R20" s="102">
        <v>7617.68</v>
      </c>
      <c r="S20" s="102">
        <v>7617.68</v>
      </c>
      <c r="T20" s="102">
        <v>7617.68</v>
      </c>
      <c r="U20" s="102">
        <v>7617.68</v>
      </c>
      <c r="V20" s="102">
        <v>7617.68</v>
      </c>
      <c r="W20" s="102">
        <v>7617.68</v>
      </c>
      <c r="X20" s="102">
        <v>7617.68</v>
      </c>
      <c r="Y20" s="102">
        <v>7617.68</v>
      </c>
      <c r="Z20" s="102">
        <v>7617.68</v>
      </c>
      <c r="AA20" s="102">
        <v>7617.68</v>
      </c>
      <c r="AB20" s="102">
        <v>7617.68</v>
      </c>
      <c r="AC20" s="102">
        <v>7617.68</v>
      </c>
      <c r="AD20" s="102">
        <v>7617.68</v>
      </c>
      <c r="AE20" s="102">
        <v>7617.68</v>
      </c>
      <c r="AF20" s="102">
        <v>7617.68</v>
      </c>
      <c r="AG20" s="102">
        <v>7617.68</v>
      </c>
      <c r="AH20" s="102">
        <v>7617.68</v>
      </c>
      <c r="AI20" s="102">
        <v>7617.68</v>
      </c>
      <c r="AJ20" s="102">
        <v>7617.68</v>
      </c>
      <c r="AK20" s="102">
        <v>7617.68</v>
      </c>
    </row>
    <row r="21" spans="1:37" x14ac:dyDescent="0.35">
      <c r="A21" s="102" t="s">
        <v>154</v>
      </c>
      <c r="B21" s="102">
        <v>0</v>
      </c>
      <c r="C21" s="102">
        <v>0</v>
      </c>
      <c r="D21" s="102">
        <v>0</v>
      </c>
      <c r="E21" s="102">
        <v>0</v>
      </c>
      <c r="F21" s="102">
        <v>54</v>
      </c>
      <c r="G21" s="102">
        <v>54</v>
      </c>
      <c r="H21" s="102">
        <v>54.3</v>
      </c>
      <c r="I21" s="102">
        <v>54.3</v>
      </c>
      <c r="J21" s="102">
        <v>54.3</v>
      </c>
      <c r="K21" s="102">
        <v>54.3</v>
      </c>
      <c r="L21" s="102">
        <v>54.3</v>
      </c>
      <c r="M21" s="102">
        <v>54.3</v>
      </c>
      <c r="N21" s="102">
        <v>54.3</v>
      </c>
      <c r="O21" s="102">
        <v>54.3</v>
      </c>
      <c r="P21" s="102">
        <v>54.3</v>
      </c>
      <c r="Q21" s="102">
        <v>54.3</v>
      </c>
      <c r="R21" s="102">
        <v>54.3</v>
      </c>
      <c r="S21" s="102">
        <v>54.3</v>
      </c>
      <c r="T21" s="102">
        <v>54.3</v>
      </c>
      <c r="U21" s="102">
        <v>54.3</v>
      </c>
      <c r="V21" s="102">
        <v>54.3</v>
      </c>
      <c r="W21" s="102">
        <v>54.3</v>
      </c>
      <c r="X21" s="102">
        <v>54.3</v>
      </c>
      <c r="Y21" s="102">
        <v>54.3</v>
      </c>
      <c r="Z21" s="102">
        <v>54.3</v>
      </c>
      <c r="AA21" s="102">
        <v>54.3</v>
      </c>
      <c r="AB21" s="102">
        <v>54.3</v>
      </c>
      <c r="AC21" s="102">
        <v>54.3</v>
      </c>
      <c r="AD21" s="102">
        <v>54.3</v>
      </c>
      <c r="AE21" s="102">
        <v>54.3</v>
      </c>
      <c r="AF21" s="102">
        <v>54.3</v>
      </c>
      <c r="AG21" s="102">
        <v>54.3</v>
      </c>
      <c r="AH21" s="102">
        <v>54.3</v>
      </c>
      <c r="AI21" s="102">
        <v>54.3</v>
      </c>
      <c r="AJ21" s="102">
        <v>54.3</v>
      </c>
      <c r="AK21" s="102">
        <v>54.3</v>
      </c>
    </row>
    <row r="22" spans="1:37" x14ac:dyDescent="0.35">
      <c r="A22" s="102" t="s">
        <v>360</v>
      </c>
      <c r="B22" s="102">
        <v>15</v>
      </c>
      <c r="C22" s="102">
        <v>15</v>
      </c>
      <c r="D22" s="102">
        <v>15</v>
      </c>
      <c r="E22" s="102">
        <v>15</v>
      </c>
      <c r="F22" s="102">
        <v>15</v>
      </c>
      <c r="G22" s="102">
        <v>15</v>
      </c>
      <c r="H22" s="102">
        <v>15</v>
      </c>
      <c r="I22" s="102">
        <v>15</v>
      </c>
      <c r="J22" s="102">
        <v>15</v>
      </c>
      <c r="K22" s="102">
        <v>15</v>
      </c>
      <c r="L22" s="102">
        <v>15</v>
      </c>
      <c r="M22" s="102">
        <v>15</v>
      </c>
      <c r="N22" s="102">
        <v>15</v>
      </c>
      <c r="O22" s="102">
        <v>15</v>
      </c>
      <c r="P22" s="102">
        <v>15</v>
      </c>
      <c r="Q22" s="102">
        <v>15</v>
      </c>
      <c r="R22" s="102">
        <v>15</v>
      </c>
      <c r="S22" s="102">
        <v>15</v>
      </c>
      <c r="T22" s="102">
        <v>15</v>
      </c>
      <c r="U22" s="102">
        <v>15</v>
      </c>
      <c r="V22" s="102">
        <v>15</v>
      </c>
      <c r="W22" s="102">
        <v>15</v>
      </c>
      <c r="X22" s="102">
        <v>15</v>
      </c>
      <c r="Y22" s="102">
        <v>15</v>
      </c>
      <c r="Z22" s="102">
        <v>15</v>
      </c>
      <c r="AA22" s="102">
        <v>15</v>
      </c>
      <c r="AB22" s="102">
        <v>15</v>
      </c>
      <c r="AC22" s="102">
        <v>15</v>
      </c>
      <c r="AD22" s="102">
        <v>15</v>
      </c>
      <c r="AE22" s="102">
        <v>15</v>
      </c>
      <c r="AF22" s="102">
        <v>15</v>
      </c>
      <c r="AG22" s="102">
        <v>15</v>
      </c>
      <c r="AH22" s="102">
        <v>15</v>
      </c>
      <c r="AI22" s="102">
        <v>15</v>
      </c>
      <c r="AJ22" s="102">
        <v>15</v>
      </c>
      <c r="AK22" s="102">
        <v>15</v>
      </c>
    </row>
    <row r="23" spans="1:37" x14ac:dyDescent="0.35">
      <c r="A23" s="102" t="s">
        <v>361</v>
      </c>
      <c r="B23" s="102">
        <v>0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0</v>
      </c>
      <c r="I23" s="102">
        <v>0</v>
      </c>
      <c r="J23" s="102">
        <v>0.02</v>
      </c>
      <c r="K23" s="102">
        <v>0.02</v>
      </c>
      <c r="L23" s="102">
        <v>0.02</v>
      </c>
      <c r="M23" s="102">
        <v>0.02</v>
      </c>
      <c r="N23" s="102">
        <v>0.02</v>
      </c>
      <c r="O23" s="102">
        <v>0.02</v>
      </c>
      <c r="P23" s="102">
        <v>0.02</v>
      </c>
      <c r="Q23" s="102">
        <v>0.02</v>
      </c>
      <c r="R23" s="102">
        <v>0.02</v>
      </c>
      <c r="S23" s="102">
        <v>0.02</v>
      </c>
      <c r="T23" s="102">
        <v>0.02</v>
      </c>
      <c r="U23" s="102">
        <v>0.02</v>
      </c>
      <c r="V23" s="102">
        <v>0.02</v>
      </c>
      <c r="W23" s="102">
        <v>0.02</v>
      </c>
      <c r="X23" s="102">
        <v>0.02</v>
      </c>
      <c r="Y23" s="102">
        <v>0.02</v>
      </c>
      <c r="Z23" s="102">
        <v>0.02</v>
      </c>
      <c r="AA23" s="102">
        <v>0.02</v>
      </c>
      <c r="AB23" s="102">
        <v>0.02</v>
      </c>
      <c r="AC23" s="102">
        <v>0.02</v>
      </c>
      <c r="AD23" s="102">
        <v>0.02</v>
      </c>
      <c r="AE23" s="102">
        <v>0.02</v>
      </c>
      <c r="AF23" s="102">
        <v>0.02</v>
      </c>
      <c r="AG23" s="102">
        <v>0.02</v>
      </c>
      <c r="AH23" s="102">
        <v>0.02</v>
      </c>
      <c r="AI23" s="102">
        <v>0.02</v>
      </c>
      <c r="AJ23" s="102">
        <v>0.02</v>
      </c>
      <c r="AK23" s="102">
        <v>0.02</v>
      </c>
    </row>
    <row r="24" spans="1:37" x14ac:dyDescent="0.35">
      <c r="A24" s="102" t="s">
        <v>362</v>
      </c>
      <c r="B24" s="102">
        <v>0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0</v>
      </c>
      <c r="I24" s="102">
        <v>0</v>
      </c>
      <c r="J24" s="102">
        <v>0</v>
      </c>
      <c r="K24" s="102">
        <v>0</v>
      </c>
      <c r="L24" s="102">
        <v>0</v>
      </c>
      <c r="M24" s="102">
        <v>0</v>
      </c>
      <c r="N24" s="102">
        <v>0</v>
      </c>
      <c r="O24" s="102">
        <v>0</v>
      </c>
      <c r="P24" s="102">
        <v>0</v>
      </c>
      <c r="Q24" s="102">
        <v>0</v>
      </c>
      <c r="R24" s="102">
        <v>0</v>
      </c>
      <c r="S24" s="102">
        <v>0</v>
      </c>
      <c r="T24" s="102">
        <v>0</v>
      </c>
      <c r="U24" s="102">
        <v>0</v>
      </c>
      <c r="V24" s="102">
        <v>0</v>
      </c>
      <c r="W24" s="102">
        <v>0</v>
      </c>
      <c r="X24" s="102">
        <v>0</v>
      </c>
      <c r="Y24" s="102">
        <v>0</v>
      </c>
      <c r="Z24" s="102">
        <v>0</v>
      </c>
      <c r="AA24" s="102">
        <v>0</v>
      </c>
      <c r="AB24" s="102">
        <v>0</v>
      </c>
      <c r="AC24" s="102">
        <v>0</v>
      </c>
      <c r="AD24" s="102">
        <v>0</v>
      </c>
      <c r="AE24" s="102">
        <v>0</v>
      </c>
      <c r="AF24" s="102">
        <v>0</v>
      </c>
      <c r="AG24" s="102">
        <v>0</v>
      </c>
      <c r="AH24" s="102">
        <v>0</v>
      </c>
      <c r="AI24" s="102">
        <v>0</v>
      </c>
      <c r="AJ24" s="102">
        <v>0</v>
      </c>
      <c r="AK24" s="102">
        <v>0</v>
      </c>
    </row>
    <row r="25" spans="1:37" x14ac:dyDescent="0.35">
      <c r="A25" s="102" t="s">
        <v>363</v>
      </c>
      <c r="B25" s="102">
        <v>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0</v>
      </c>
      <c r="I25" s="102">
        <v>0</v>
      </c>
      <c r="J25" s="102">
        <v>0</v>
      </c>
      <c r="K25" s="102">
        <v>0</v>
      </c>
      <c r="L25" s="102">
        <v>0</v>
      </c>
      <c r="M25" s="102">
        <v>0</v>
      </c>
      <c r="N25" s="102">
        <v>0</v>
      </c>
      <c r="O25" s="102">
        <v>0</v>
      </c>
      <c r="P25" s="102">
        <v>0</v>
      </c>
      <c r="Q25" s="102">
        <v>0</v>
      </c>
      <c r="R25" s="102">
        <v>0</v>
      </c>
      <c r="S25" s="102">
        <v>0</v>
      </c>
      <c r="T25" s="102">
        <v>0</v>
      </c>
      <c r="U25" s="102">
        <v>0</v>
      </c>
      <c r="V25" s="102">
        <v>0</v>
      </c>
      <c r="W25" s="102">
        <v>0</v>
      </c>
      <c r="X25" s="102">
        <v>0</v>
      </c>
      <c r="Y25" s="102">
        <v>0</v>
      </c>
      <c r="Z25" s="102">
        <v>0</v>
      </c>
      <c r="AA25" s="102">
        <v>0</v>
      </c>
      <c r="AB25" s="102">
        <v>0</v>
      </c>
      <c r="AC25" s="102">
        <v>0</v>
      </c>
      <c r="AD25" s="102">
        <v>0</v>
      </c>
      <c r="AE25" s="102">
        <v>0</v>
      </c>
      <c r="AF25" s="102">
        <v>0</v>
      </c>
      <c r="AG25" s="102">
        <v>0</v>
      </c>
      <c r="AH25" s="102">
        <v>0</v>
      </c>
      <c r="AI25" s="102">
        <v>0</v>
      </c>
      <c r="AJ25" s="102">
        <v>0</v>
      </c>
      <c r="AK25" s="102">
        <v>0</v>
      </c>
    </row>
    <row r="26" spans="1:37" x14ac:dyDescent="0.35">
      <c r="A26" s="102" t="s">
        <v>364</v>
      </c>
      <c r="B26" s="102">
        <v>103</v>
      </c>
      <c r="C26" s="102">
        <v>103</v>
      </c>
      <c r="D26" s="102">
        <v>103</v>
      </c>
      <c r="E26" s="102">
        <v>103</v>
      </c>
      <c r="F26" s="102">
        <v>103</v>
      </c>
      <c r="G26" s="102">
        <v>103</v>
      </c>
      <c r="H26" s="102">
        <v>103</v>
      </c>
      <c r="I26" s="102">
        <v>103</v>
      </c>
      <c r="J26" s="102">
        <v>103</v>
      </c>
      <c r="K26" s="102">
        <v>103</v>
      </c>
      <c r="L26" s="102">
        <v>103</v>
      </c>
      <c r="M26" s="102">
        <v>103</v>
      </c>
      <c r="N26" s="102">
        <v>103</v>
      </c>
      <c r="O26" s="102">
        <v>223</v>
      </c>
      <c r="P26" s="102">
        <v>223</v>
      </c>
      <c r="Q26" s="102">
        <v>223</v>
      </c>
      <c r="R26" s="102">
        <v>223</v>
      </c>
      <c r="S26" s="102">
        <v>223</v>
      </c>
      <c r="T26" s="102">
        <v>223</v>
      </c>
      <c r="U26" s="102">
        <v>223</v>
      </c>
      <c r="V26" s="102">
        <v>223</v>
      </c>
      <c r="W26" s="102">
        <v>223</v>
      </c>
      <c r="X26" s="102">
        <v>223</v>
      </c>
      <c r="Y26" s="102">
        <v>283</v>
      </c>
      <c r="Z26" s="102">
        <v>283</v>
      </c>
      <c r="AA26" s="102">
        <v>283</v>
      </c>
      <c r="AB26" s="102">
        <v>283</v>
      </c>
      <c r="AC26" s="102">
        <v>283</v>
      </c>
      <c r="AD26" s="102">
        <v>283</v>
      </c>
      <c r="AE26" s="102">
        <v>283</v>
      </c>
      <c r="AF26" s="102">
        <v>283</v>
      </c>
      <c r="AG26" s="102">
        <v>283</v>
      </c>
      <c r="AH26" s="102">
        <v>283</v>
      </c>
      <c r="AI26" s="102">
        <v>283</v>
      </c>
      <c r="AJ26" s="102">
        <v>283</v>
      </c>
      <c r="AK26" s="102">
        <v>283</v>
      </c>
    </row>
    <row r="27" spans="1:37" x14ac:dyDescent="0.35">
      <c r="A27" s="102" t="s">
        <v>365</v>
      </c>
      <c r="B27" s="102">
        <v>783.7</v>
      </c>
      <c r="C27" s="102">
        <v>783.7</v>
      </c>
      <c r="D27" s="102">
        <v>783.7</v>
      </c>
      <c r="E27" s="102">
        <v>783.7</v>
      </c>
      <c r="F27" s="102">
        <v>722.29</v>
      </c>
      <c r="G27" s="102">
        <v>722.29</v>
      </c>
      <c r="H27" s="102">
        <v>722.29</v>
      </c>
      <c r="I27" s="102">
        <v>722.29</v>
      </c>
      <c r="J27" s="102">
        <v>722.29</v>
      </c>
      <c r="K27" s="102">
        <v>736.99</v>
      </c>
      <c r="L27" s="102">
        <v>736.99</v>
      </c>
      <c r="M27" s="102">
        <v>736.99</v>
      </c>
      <c r="N27" s="102">
        <v>722.84</v>
      </c>
      <c r="O27" s="102">
        <v>722.84</v>
      </c>
      <c r="P27" s="102">
        <v>722.84</v>
      </c>
      <c r="Q27" s="102">
        <v>232.84</v>
      </c>
      <c r="R27" s="102">
        <v>232.84</v>
      </c>
      <c r="S27" s="102">
        <v>232.84</v>
      </c>
      <c r="T27" s="102">
        <v>232.84</v>
      </c>
      <c r="U27" s="102">
        <v>232.84</v>
      </c>
      <c r="V27" s="102">
        <v>232.84</v>
      </c>
      <c r="W27" s="102">
        <v>232.84</v>
      </c>
      <c r="X27" s="102">
        <v>232.84</v>
      </c>
      <c r="Y27" s="102">
        <v>232.84</v>
      </c>
      <c r="Z27" s="102">
        <v>232.84</v>
      </c>
      <c r="AA27" s="102">
        <v>232.84</v>
      </c>
      <c r="AB27" s="102">
        <v>232.84</v>
      </c>
      <c r="AC27" s="102">
        <v>232.84</v>
      </c>
      <c r="AD27" s="102">
        <v>232.84</v>
      </c>
      <c r="AE27" s="102">
        <v>232.84</v>
      </c>
      <c r="AF27" s="102">
        <v>232.84</v>
      </c>
      <c r="AG27" s="102">
        <v>232.84</v>
      </c>
      <c r="AH27" s="102">
        <v>232.84</v>
      </c>
      <c r="AI27" s="102">
        <v>232.84</v>
      </c>
      <c r="AJ27" s="102">
        <v>232.84</v>
      </c>
      <c r="AK27" s="102">
        <v>232.84</v>
      </c>
    </row>
    <row r="29" spans="1:37" ht="18.5" x14ac:dyDescent="0.45">
      <c r="A29" s="103" t="s">
        <v>367</v>
      </c>
    </row>
    <row r="30" spans="1:37" x14ac:dyDescent="0.35">
      <c r="A30" s="102" t="s">
        <v>322</v>
      </c>
      <c r="B30" s="102" t="s">
        <v>323</v>
      </c>
      <c r="C30" s="102" t="s">
        <v>324</v>
      </c>
      <c r="D30" s="102" t="s">
        <v>325</v>
      </c>
      <c r="E30" s="102" t="s">
        <v>326</v>
      </c>
      <c r="F30" s="102" t="s">
        <v>327</v>
      </c>
      <c r="G30" s="102" t="s">
        <v>328</v>
      </c>
      <c r="H30" s="102" t="s">
        <v>329</v>
      </c>
      <c r="I30" s="102" t="s">
        <v>330</v>
      </c>
      <c r="J30" s="102" t="s">
        <v>331</v>
      </c>
      <c r="K30" s="102" t="s">
        <v>332</v>
      </c>
      <c r="L30" s="102" t="s">
        <v>333</v>
      </c>
      <c r="M30" s="102" t="s">
        <v>334</v>
      </c>
      <c r="N30" s="102" t="s">
        <v>335</v>
      </c>
      <c r="O30" s="102" t="s">
        <v>336</v>
      </c>
      <c r="P30" s="102" t="s">
        <v>337</v>
      </c>
      <c r="Q30" s="102" t="s">
        <v>338</v>
      </c>
      <c r="R30" s="102" t="s">
        <v>339</v>
      </c>
      <c r="S30" s="102" t="s">
        <v>340</v>
      </c>
      <c r="T30" s="102" t="s">
        <v>341</v>
      </c>
      <c r="U30" s="102" t="s">
        <v>342</v>
      </c>
      <c r="V30" s="102" t="s">
        <v>343</v>
      </c>
      <c r="W30" s="102" t="s">
        <v>344</v>
      </c>
      <c r="X30" s="102" t="s">
        <v>345</v>
      </c>
      <c r="Y30" s="102" t="s">
        <v>346</v>
      </c>
      <c r="Z30" s="102" t="s">
        <v>347</v>
      </c>
      <c r="AA30" s="102" t="s">
        <v>348</v>
      </c>
      <c r="AB30" s="102" t="s">
        <v>349</v>
      </c>
      <c r="AC30" s="102" t="s">
        <v>350</v>
      </c>
      <c r="AD30" s="102" t="s">
        <v>351</v>
      </c>
      <c r="AE30" s="102" t="s">
        <v>352</v>
      </c>
      <c r="AF30" s="102" t="s">
        <v>353</v>
      </c>
      <c r="AG30" s="102" t="s">
        <v>354</v>
      </c>
      <c r="AH30" s="102" t="s">
        <v>355</v>
      </c>
      <c r="AI30" s="102" t="s">
        <v>356</v>
      </c>
      <c r="AJ30" s="102" t="s">
        <v>357</v>
      </c>
      <c r="AK30" s="102" t="s">
        <v>358</v>
      </c>
    </row>
    <row r="31" spans="1:37" x14ac:dyDescent="0.35">
      <c r="A31" s="102" t="s">
        <v>359</v>
      </c>
      <c r="B31" s="102">
        <v>0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0</v>
      </c>
      <c r="M31" s="102">
        <v>0</v>
      </c>
      <c r="N31" s="102">
        <v>0</v>
      </c>
      <c r="O31" s="102">
        <v>0</v>
      </c>
      <c r="P31" s="102">
        <v>0</v>
      </c>
      <c r="Q31" s="102">
        <v>0</v>
      </c>
      <c r="R31" s="102">
        <v>0</v>
      </c>
      <c r="S31" s="102">
        <v>0</v>
      </c>
      <c r="T31" s="102">
        <v>0</v>
      </c>
      <c r="U31" s="102">
        <v>0</v>
      </c>
      <c r="V31" s="102">
        <v>0</v>
      </c>
      <c r="W31" s="102">
        <v>0</v>
      </c>
      <c r="X31" s="102">
        <v>0</v>
      </c>
      <c r="Y31" s="102">
        <v>0</v>
      </c>
      <c r="Z31" s="102">
        <v>0</v>
      </c>
      <c r="AA31" s="102">
        <v>0</v>
      </c>
      <c r="AB31" s="102">
        <v>0</v>
      </c>
      <c r="AC31" s="102">
        <v>0</v>
      </c>
      <c r="AD31" s="102">
        <v>0</v>
      </c>
      <c r="AE31" s="102">
        <v>0</v>
      </c>
      <c r="AF31" s="102">
        <v>0</v>
      </c>
      <c r="AG31" s="102">
        <v>0</v>
      </c>
      <c r="AH31" s="102">
        <v>0</v>
      </c>
      <c r="AI31" s="102">
        <v>0</v>
      </c>
      <c r="AJ31" s="102">
        <v>0</v>
      </c>
      <c r="AK31" s="102">
        <v>0</v>
      </c>
    </row>
    <row r="32" spans="1:37" x14ac:dyDescent="0.35">
      <c r="A32" s="102" t="s">
        <v>154</v>
      </c>
      <c r="B32" s="102">
        <v>13</v>
      </c>
      <c r="C32" s="102">
        <v>13</v>
      </c>
      <c r="D32" s="102">
        <v>72</v>
      </c>
      <c r="E32" s="102">
        <v>72</v>
      </c>
      <c r="F32" s="102">
        <v>151</v>
      </c>
      <c r="G32" s="102">
        <v>163</v>
      </c>
      <c r="H32" s="102">
        <v>163</v>
      </c>
      <c r="I32" s="102">
        <v>163</v>
      </c>
      <c r="J32" s="102">
        <v>173</v>
      </c>
      <c r="K32" s="102">
        <v>202.98</v>
      </c>
      <c r="L32" s="102">
        <v>203.28</v>
      </c>
      <c r="M32" s="102">
        <v>203.28</v>
      </c>
      <c r="N32" s="102">
        <v>203.28</v>
      </c>
      <c r="O32" s="102">
        <v>203.28</v>
      </c>
      <c r="P32" s="102">
        <v>203.28</v>
      </c>
      <c r="Q32" s="102">
        <v>233.28</v>
      </c>
      <c r="R32" s="102">
        <v>233.28</v>
      </c>
      <c r="S32" s="102">
        <v>233.28</v>
      </c>
      <c r="T32" s="102">
        <v>233.28</v>
      </c>
      <c r="U32" s="102">
        <v>233.28</v>
      </c>
      <c r="V32" s="102">
        <v>263.27999999999997</v>
      </c>
      <c r="W32" s="102">
        <v>263.27999999999997</v>
      </c>
      <c r="X32" s="102">
        <v>263.27999999999997</v>
      </c>
      <c r="Y32" s="102">
        <v>263.27999999999997</v>
      </c>
      <c r="Z32" s="102">
        <v>263.27999999999997</v>
      </c>
      <c r="AA32" s="102">
        <v>293.27999999999997</v>
      </c>
      <c r="AB32" s="102">
        <v>293.27999999999997</v>
      </c>
      <c r="AC32" s="102">
        <v>293.27999999999997</v>
      </c>
      <c r="AD32" s="102">
        <v>293.27999999999997</v>
      </c>
      <c r="AE32" s="102">
        <v>293.27999999999997</v>
      </c>
      <c r="AF32" s="102">
        <v>293.27999999999997</v>
      </c>
      <c r="AG32" s="102">
        <v>293.27999999999997</v>
      </c>
      <c r="AH32" s="102">
        <v>293.27999999999997</v>
      </c>
      <c r="AI32" s="102">
        <v>293.27999999999997</v>
      </c>
      <c r="AJ32" s="102">
        <v>293.27999999999997</v>
      </c>
      <c r="AK32" s="102">
        <v>293.27999999999997</v>
      </c>
    </row>
    <row r="33" spans="1:37" x14ac:dyDescent="0.35">
      <c r="A33" s="102" t="s">
        <v>360</v>
      </c>
      <c r="B33" s="102">
        <v>2.1</v>
      </c>
      <c r="C33" s="102">
        <v>2.1</v>
      </c>
      <c r="D33" s="102">
        <v>2.1</v>
      </c>
      <c r="E33" s="102">
        <v>2.1</v>
      </c>
      <c r="F33" s="102">
        <v>2.1</v>
      </c>
      <c r="G33" s="102">
        <v>2.1</v>
      </c>
      <c r="H33" s="102">
        <v>2.1</v>
      </c>
      <c r="I33" s="102">
        <v>2.1</v>
      </c>
      <c r="J33" s="102">
        <v>2.1</v>
      </c>
      <c r="K33" s="102">
        <v>2.1</v>
      </c>
      <c r="L33" s="102">
        <v>2.1</v>
      </c>
      <c r="M33" s="102">
        <v>2.1</v>
      </c>
      <c r="N33" s="102">
        <v>2.1</v>
      </c>
      <c r="O33" s="102">
        <v>2.1</v>
      </c>
      <c r="P33" s="102">
        <v>2.1</v>
      </c>
      <c r="Q33" s="102">
        <v>2.1</v>
      </c>
      <c r="R33" s="102">
        <v>2.1</v>
      </c>
      <c r="S33" s="102">
        <v>2.1</v>
      </c>
      <c r="T33" s="102">
        <v>2.1</v>
      </c>
      <c r="U33" s="102">
        <v>2.1</v>
      </c>
      <c r="V33" s="102">
        <v>2.1</v>
      </c>
      <c r="W33" s="102">
        <v>2.1</v>
      </c>
      <c r="X33" s="102">
        <v>2.1</v>
      </c>
      <c r="Y33" s="102">
        <v>2.1</v>
      </c>
      <c r="Z33" s="102">
        <v>2.1</v>
      </c>
      <c r="AA33" s="102">
        <v>2.1</v>
      </c>
      <c r="AB33" s="102">
        <v>2.1</v>
      </c>
      <c r="AC33" s="102">
        <v>2.1</v>
      </c>
      <c r="AD33" s="102">
        <v>2.1</v>
      </c>
      <c r="AE33" s="102">
        <v>2.1</v>
      </c>
      <c r="AF33" s="102">
        <v>2.1</v>
      </c>
      <c r="AG33" s="102">
        <v>2.1</v>
      </c>
      <c r="AH33" s="102">
        <v>2.1</v>
      </c>
      <c r="AI33" s="102">
        <v>2.1</v>
      </c>
      <c r="AJ33" s="102">
        <v>2.1</v>
      </c>
      <c r="AK33" s="102">
        <v>2.1</v>
      </c>
    </row>
    <row r="34" spans="1:37" x14ac:dyDescent="0.35">
      <c r="A34" s="102" t="s">
        <v>361</v>
      </c>
      <c r="B34" s="102">
        <v>0</v>
      </c>
      <c r="C34" s="102">
        <v>0</v>
      </c>
      <c r="D34" s="102">
        <v>0</v>
      </c>
      <c r="E34" s="102">
        <v>0</v>
      </c>
      <c r="F34" s="102">
        <v>0</v>
      </c>
      <c r="G34" s="102">
        <v>0</v>
      </c>
      <c r="H34" s="102">
        <v>0</v>
      </c>
      <c r="I34" s="102">
        <v>0</v>
      </c>
      <c r="J34" s="102">
        <v>0</v>
      </c>
      <c r="K34" s="102">
        <v>0</v>
      </c>
      <c r="L34" s="102">
        <v>0</v>
      </c>
      <c r="M34" s="102">
        <v>0</v>
      </c>
      <c r="N34" s="102">
        <v>0</v>
      </c>
      <c r="O34" s="102">
        <v>0</v>
      </c>
      <c r="P34" s="102">
        <v>0</v>
      </c>
      <c r="Q34" s="102">
        <v>0</v>
      </c>
      <c r="R34" s="102">
        <v>0</v>
      </c>
      <c r="S34" s="102">
        <v>0</v>
      </c>
      <c r="T34" s="102">
        <v>0</v>
      </c>
      <c r="U34" s="102">
        <v>0</v>
      </c>
      <c r="V34" s="102">
        <v>0</v>
      </c>
      <c r="W34" s="102">
        <v>0</v>
      </c>
      <c r="X34" s="102">
        <v>0</v>
      </c>
      <c r="Y34" s="102">
        <v>0</v>
      </c>
      <c r="Z34" s="102">
        <v>0</v>
      </c>
      <c r="AA34" s="102">
        <v>0</v>
      </c>
      <c r="AB34" s="102">
        <v>0</v>
      </c>
      <c r="AC34" s="102">
        <v>0</v>
      </c>
      <c r="AD34" s="102">
        <v>0</v>
      </c>
      <c r="AE34" s="102">
        <v>0</v>
      </c>
      <c r="AF34" s="102">
        <v>0</v>
      </c>
      <c r="AG34" s="102">
        <v>0</v>
      </c>
      <c r="AH34" s="102">
        <v>0</v>
      </c>
      <c r="AI34" s="102">
        <v>0</v>
      </c>
      <c r="AJ34" s="102">
        <v>0</v>
      </c>
      <c r="AK34" s="102">
        <v>0</v>
      </c>
    </row>
    <row r="35" spans="1:37" x14ac:dyDescent="0.35">
      <c r="A35" s="102" t="s">
        <v>362</v>
      </c>
      <c r="B35" s="102">
        <v>0</v>
      </c>
      <c r="C35" s="102">
        <v>0</v>
      </c>
      <c r="D35" s="102">
        <v>0</v>
      </c>
      <c r="E35" s="102">
        <v>0</v>
      </c>
      <c r="F35" s="102">
        <v>0</v>
      </c>
      <c r="G35" s="102">
        <v>0</v>
      </c>
      <c r="H35" s="102">
        <v>0</v>
      </c>
      <c r="I35" s="102">
        <v>0</v>
      </c>
      <c r="J35" s="102">
        <v>0</v>
      </c>
      <c r="K35" s="102">
        <v>0</v>
      </c>
      <c r="L35" s="102">
        <v>0</v>
      </c>
      <c r="M35" s="102">
        <v>0</v>
      </c>
      <c r="N35" s="102">
        <v>0</v>
      </c>
      <c r="O35" s="102">
        <v>0</v>
      </c>
      <c r="P35" s="102">
        <v>0</v>
      </c>
      <c r="Q35" s="102">
        <v>0</v>
      </c>
      <c r="R35" s="102">
        <v>0</v>
      </c>
      <c r="S35" s="102">
        <v>0</v>
      </c>
      <c r="T35" s="102">
        <v>0</v>
      </c>
      <c r="U35" s="102">
        <v>0</v>
      </c>
      <c r="V35" s="102">
        <v>0</v>
      </c>
      <c r="W35" s="102">
        <v>0</v>
      </c>
      <c r="X35" s="102">
        <v>0</v>
      </c>
      <c r="Y35" s="102">
        <v>0</v>
      </c>
      <c r="Z35" s="102">
        <v>0</v>
      </c>
      <c r="AA35" s="102">
        <v>0</v>
      </c>
      <c r="AB35" s="102">
        <v>0</v>
      </c>
      <c r="AC35" s="102">
        <v>0</v>
      </c>
      <c r="AD35" s="102">
        <v>0</v>
      </c>
      <c r="AE35" s="102">
        <v>0</v>
      </c>
      <c r="AF35" s="102">
        <v>0</v>
      </c>
      <c r="AG35" s="102">
        <v>0</v>
      </c>
      <c r="AH35" s="102">
        <v>0</v>
      </c>
      <c r="AI35" s="102">
        <v>0</v>
      </c>
      <c r="AJ35" s="102">
        <v>0</v>
      </c>
      <c r="AK35" s="102">
        <v>0</v>
      </c>
    </row>
    <row r="36" spans="1:37" x14ac:dyDescent="0.35">
      <c r="A36" s="102" t="s">
        <v>363</v>
      </c>
      <c r="B36" s="102">
        <v>0</v>
      </c>
      <c r="C36" s="102">
        <v>0</v>
      </c>
      <c r="D36" s="102">
        <v>0</v>
      </c>
      <c r="E36" s="102">
        <v>0</v>
      </c>
      <c r="F36" s="102">
        <v>0</v>
      </c>
      <c r="G36" s="102">
        <v>0</v>
      </c>
      <c r="H36" s="102">
        <v>0</v>
      </c>
      <c r="I36" s="102">
        <v>0</v>
      </c>
      <c r="J36" s="102">
        <v>0</v>
      </c>
      <c r="K36" s="102">
        <v>0</v>
      </c>
      <c r="L36" s="102">
        <v>0</v>
      </c>
      <c r="M36" s="102">
        <v>0</v>
      </c>
      <c r="N36" s="102">
        <v>0</v>
      </c>
      <c r="O36" s="102">
        <v>0</v>
      </c>
      <c r="P36" s="102">
        <v>0</v>
      </c>
      <c r="Q36" s="102">
        <v>0</v>
      </c>
      <c r="R36" s="102">
        <v>0</v>
      </c>
      <c r="S36" s="102">
        <v>0</v>
      </c>
      <c r="T36" s="102">
        <v>0</v>
      </c>
      <c r="U36" s="102">
        <v>0</v>
      </c>
      <c r="V36" s="102">
        <v>0</v>
      </c>
      <c r="W36" s="102">
        <v>0</v>
      </c>
      <c r="X36" s="102">
        <v>0</v>
      </c>
      <c r="Y36" s="102">
        <v>0</v>
      </c>
      <c r="Z36" s="102">
        <v>0</v>
      </c>
      <c r="AA36" s="102">
        <v>0</v>
      </c>
      <c r="AB36" s="102">
        <v>0</v>
      </c>
      <c r="AC36" s="102">
        <v>0</v>
      </c>
      <c r="AD36" s="102">
        <v>0</v>
      </c>
      <c r="AE36" s="102">
        <v>0</v>
      </c>
      <c r="AF36" s="102">
        <v>0</v>
      </c>
      <c r="AG36" s="102">
        <v>0</v>
      </c>
      <c r="AH36" s="102">
        <v>0</v>
      </c>
      <c r="AI36" s="102">
        <v>0</v>
      </c>
      <c r="AJ36" s="102">
        <v>0</v>
      </c>
      <c r="AK36" s="102">
        <v>0</v>
      </c>
    </row>
    <row r="37" spans="1:37" x14ac:dyDescent="0.35">
      <c r="A37" s="102" t="s">
        <v>364</v>
      </c>
      <c r="B37" s="102">
        <v>0</v>
      </c>
      <c r="C37" s="102">
        <v>0</v>
      </c>
      <c r="D37" s="102">
        <v>0</v>
      </c>
      <c r="E37" s="102">
        <v>0</v>
      </c>
      <c r="F37" s="102">
        <v>0</v>
      </c>
      <c r="G37" s="102">
        <v>0</v>
      </c>
      <c r="H37" s="102">
        <v>0</v>
      </c>
      <c r="I37" s="102">
        <v>0</v>
      </c>
      <c r="J37" s="102">
        <v>0</v>
      </c>
      <c r="K37" s="102">
        <v>0</v>
      </c>
      <c r="L37" s="102">
        <v>0</v>
      </c>
      <c r="M37" s="102">
        <v>0</v>
      </c>
      <c r="N37" s="102">
        <v>0</v>
      </c>
      <c r="O37" s="102">
        <v>0</v>
      </c>
      <c r="P37" s="102">
        <v>0</v>
      </c>
      <c r="Q37" s="102">
        <v>0</v>
      </c>
      <c r="R37" s="102">
        <v>0</v>
      </c>
      <c r="S37" s="102">
        <v>0</v>
      </c>
      <c r="T37" s="102">
        <v>0</v>
      </c>
      <c r="U37" s="102">
        <v>0</v>
      </c>
      <c r="V37" s="102">
        <v>0</v>
      </c>
      <c r="W37" s="102">
        <v>0</v>
      </c>
      <c r="X37" s="102">
        <v>0</v>
      </c>
      <c r="Y37" s="102">
        <v>0</v>
      </c>
      <c r="Z37" s="102">
        <v>0</v>
      </c>
      <c r="AA37" s="102">
        <v>0</v>
      </c>
      <c r="AB37" s="102">
        <v>0</v>
      </c>
      <c r="AC37" s="102">
        <v>0</v>
      </c>
      <c r="AD37" s="102">
        <v>0</v>
      </c>
      <c r="AE37" s="102">
        <v>0</v>
      </c>
      <c r="AF37" s="102">
        <v>0</v>
      </c>
      <c r="AG37" s="102">
        <v>0</v>
      </c>
      <c r="AH37" s="102">
        <v>0</v>
      </c>
      <c r="AI37" s="102">
        <v>0</v>
      </c>
      <c r="AJ37" s="102">
        <v>0</v>
      </c>
      <c r="AK37" s="102">
        <v>0</v>
      </c>
    </row>
    <row r="38" spans="1:37" x14ac:dyDescent="0.35">
      <c r="A38" s="102" t="s">
        <v>365</v>
      </c>
      <c r="B38" s="102">
        <v>160.5</v>
      </c>
      <c r="C38" s="102">
        <v>160.5</v>
      </c>
      <c r="D38" s="102">
        <v>160.5</v>
      </c>
      <c r="E38" s="102">
        <v>160.44999999999999</v>
      </c>
      <c r="F38" s="102">
        <v>160</v>
      </c>
      <c r="G38" s="102">
        <v>160.44999999999999</v>
      </c>
      <c r="H38" s="102">
        <v>160.44999999999999</v>
      </c>
      <c r="I38" s="102">
        <v>160.44999999999999</v>
      </c>
      <c r="J38" s="102">
        <v>160.44999999999999</v>
      </c>
      <c r="K38" s="102">
        <v>160.44999999999999</v>
      </c>
      <c r="L38" s="102">
        <v>160.44999999999999</v>
      </c>
      <c r="M38" s="102">
        <v>160.44999999999999</v>
      </c>
      <c r="N38" s="102">
        <v>160.44999999999999</v>
      </c>
      <c r="O38" s="102">
        <v>160.44999999999999</v>
      </c>
      <c r="P38" s="102">
        <v>160.44999999999999</v>
      </c>
      <c r="Q38" s="102">
        <v>160.44999999999999</v>
      </c>
      <c r="R38" s="102">
        <v>160.44999999999999</v>
      </c>
      <c r="S38" s="102">
        <v>160.44999999999999</v>
      </c>
      <c r="T38" s="102">
        <v>160.44999999999999</v>
      </c>
      <c r="U38" s="102">
        <v>160.44999999999999</v>
      </c>
      <c r="V38" s="102">
        <v>160.44999999999999</v>
      </c>
      <c r="W38" s="102">
        <v>160.44999999999999</v>
      </c>
      <c r="X38" s="102">
        <v>160.44999999999999</v>
      </c>
      <c r="Y38" s="102">
        <v>160.44999999999999</v>
      </c>
      <c r="Z38" s="102">
        <v>160.44999999999999</v>
      </c>
      <c r="AA38" s="102">
        <v>160.44999999999999</v>
      </c>
      <c r="AB38" s="102">
        <v>160.44999999999999</v>
      </c>
      <c r="AC38" s="102">
        <v>160.44999999999999</v>
      </c>
      <c r="AD38" s="102">
        <v>160.44999999999999</v>
      </c>
      <c r="AE38" s="102">
        <v>160.44999999999999</v>
      </c>
      <c r="AF38" s="102">
        <v>160.44999999999999</v>
      </c>
      <c r="AG38" s="102">
        <v>160.44999999999999</v>
      </c>
      <c r="AH38" s="102">
        <v>160.44999999999999</v>
      </c>
      <c r="AI38" s="102">
        <v>160.44999999999999</v>
      </c>
      <c r="AJ38" s="102">
        <v>160.44999999999999</v>
      </c>
      <c r="AK38" s="102">
        <v>160.44999999999999</v>
      </c>
    </row>
    <row r="40" spans="1:37" ht="18.5" x14ac:dyDescent="0.45">
      <c r="A40" s="103" t="s">
        <v>368</v>
      </c>
    </row>
    <row r="41" spans="1:37" x14ac:dyDescent="0.35">
      <c r="A41" s="102" t="s">
        <v>322</v>
      </c>
      <c r="B41" s="102" t="s">
        <v>323</v>
      </c>
      <c r="C41" s="102" t="s">
        <v>324</v>
      </c>
      <c r="D41" s="102" t="s">
        <v>325</v>
      </c>
      <c r="E41" s="102" t="s">
        <v>326</v>
      </c>
      <c r="F41" s="102" t="s">
        <v>327</v>
      </c>
      <c r="G41" s="102" t="s">
        <v>328</v>
      </c>
      <c r="H41" s="102" t="s">
        <v>329</v>
      </c>
      <c r="I41" s="102" t="s">
        <v>330</v>
      </c>
      <c r="J41" s="102" t="s">
        <v>331</v>
      </c>
      <c r="K41" s="102" t="s">
        <v>332</v>
      </c>
      <c r="L41" s="102" t="s">
        <v>333</v>
      </c>
      <c r="M41" s="102" t="s">
        <v>334</v>
      </c>
      <c r="N41" s="102" t="s">
        <v>335</v>
      </c>
      <c r="O41" s="102" t="s">
        <v>336</v>
      </c>
      <c r="P41" s="102" t="s">
        <v>337</v>
      </c>
      <c r="Q41" s="102" t="s">
        <v>338</v>
      </c>
      <c r="R41" s="102" t="s">
        <v>339</v>
      </c>
      <c r="S41" s="102" t="s">
        <v>340</v>
      </c>
      <c r="T41" s="102" t="s">
        <v>341</v>
      </c>
      <c r="U41" s="102" t="s">
        <v>342</v>
      </c>
      <c r="V41" s="102" t="s">
        <v>343</v>
      </c>
      <c r="W41" s="102" t="s">
        <v>344</v>
      </c>
      <c r="X41" s="102" t="s">
        <v>345</v>
      </c>
      <c r="Y41" s="102" t="s">
        <v>346</v>
      </c>
      <c r="Z41" s="102" t="s">
        <v>347</v>
      </c>
      <c r="AA41" s="102" t="s">
        <v>348</v>
      </c>
      <c r="AB41" s="102" t="s">
        <v>349</v>
      </c>
      <c r="AC41" s="102" t="s">
        <v>350</v>
      </c>
      <c r="AD41" s="102" t="s">
        <v>351</v>
      </c>
      <c r="AE41" s="102" t="s">
        <v>352</v>
      </c>
      <c r="AF41" s="102" t="s">
        <v>353</v>
      </c>
      <c r="AG41" s="102" t="s">
        <v>354</v>
      </c>
      <c r="AH41" s="102" t="s">
        <v>355</v>
      </c>
      <c r="AI41" s="102" t="s">
        <v>356</v>
      </c>
      <c r="AJ41" s="102" t="s">
        <v>357</v>
      </c>
      <c r="AK41" s="102" t="s">
        <v>358</v>
      </c>
    </row>
    <row r="42" spans="1:37" x14ac:dyDescent="0.35">
      <c r="A42" s="102" t="s">
        <v>359</v>
      </c>
      <c r="B42" s="102">
        <v>401.2</v>
      </c>
      <c r="C42" s="102">
        <v>401.2</v>
      </c>
      <c r="D42" s="102">
        <v>401.2</v>
      </c>
      <c r="E42" s="102">
        <v>401.2</v>
      </c>
      <c r="F42" s="102">
        <v>401.2</v>
      </c>
      <c r="G42" s="102">
        <v>401.2</v>
      </c>
      <c r="H42" s="102">
        <v>401.2</v>
      </c>
      <c r="I42" s="102">
        <v>401.2</v>
      </c>
      <c r="J42" s="102">
        <v>401.2</v>
      </c>
      <c r="K42" s="102">
        <v>388.2</v>
      </c>
      <c r="L42" s="102">
        <v>388.2</v>
      </c>
      <c r="M42" s="102">
        <v>388.2</v>
      </c>
      <c r="N42" s="102">
        <v>392.2</v>
      </c>
      <c r="O42" s="102">
        <v>392.2</v>
      </c>
      <c r="P42" s="102">
        <v>392.2</v>
      </c>
      <c r="Q42" s="102">
        <v>438.2</v>
      </c>
      <c r="R42" s="102">
        <v>438.2</v>
      </c>
      <c r="S42" s="102">
        <v>438.2</v>
      </c>
      <c r="T42" s="102">
        <v>463.37</v>
      </c>
      <c r="U42" s="102">
        <v>463.37</v>
      </c>
      <c r="V42" s="102">
        <v>463.37</v>
      </c>
      <c r="W42" s="102">
        <v>463.37</v>
      </c>
      <c r="X42" s="102">
        <v>463.37</v>
      </c>
      <c r="Y42" s="102">
        <v>463.37</v>
      </c>
      <c r="Z42" s="102">
        <v>463.37</v>
      </c>
      <c r="AA42" s="102">
        <v>463.37</v>
      </c>
      <c r="AB42" s="102">
        <v>463.37</v>
      </c>
      <c r="AC42" s="102">
        <v>463.37</v>
      </c>
      <c r="AD42" s="102">
        <v>463.37</v>
      </c>
      <c r="AE42" s="102">
        <v>463.37</v>
      </c>
      <c r="AF42" s="102">
        <v>463.37</v>
      </c>
      <c r="AG42" s="102">
        <v>463.37</v>
      </c>
      <c r="AH42" s="102">
        <v>463.37</v>
      </c>
      <c r="AI42" s="102">
        <v>463.37</v>
      </c>
      <c r="AJ42" s="102">
        <v>463.37</v>
      </c>
      <c r="AK42" s="102">
        <v>463.37</v>
      </c>
    </row>
    <row r="43" spans="1:37" x14ac:dyDescent="0.35">
      <c r="A43" s="102" t="s">
        <v>154</v>
      </c>
      <c r="B43" s="102">
        <v>34.700000000000003</v>
      </c>
      <c r="C43" s="102">
        <v>37.1</v>
      </c>
      <c r="D43" s="102">
        <v>42.3</v>
      </c>
      <c r="E43" s="102">
        <v>43.2</v>
      </c>
      <c r="F43" s="102">
        <v>43.2</v>
      </c>
      <c r="G43" s="102">
        <v>122.2</v>
      </c>
      <c r="H43" s="102">
        <v>216.6</v>
      </c>
      <c r="I43" s="102">
        <v>320.2</v>
      </c>
      <c r="J43" s="102">
        <v>326.17</v>
      </c>
      <c r="K43" s="102">
        <v>328.17</v>
      </c>
      <c r="L43" s="102">
        <v>443.97</v>
      </c>
      <c r="M43" s="102">
        <v>515.4</v>
      </c>
      <c r="N43" s="102">
        <v>515.4</v>
      </c>
      <c r="O43" s="102">
        <v>515.4</v>
      </c>
      <c r="P43" s="102">
        <v>515.4</v>
      </c>
      <c r="Q43" s="102">
        <v>540.4</v>
      </c>
      <c r="R43" s="102">
        <v>540.4</v>
      </c>
      <c r="S43" s="102">
        <v>540.4</v>
      </c>
      <c r="T43" s="102">
        <v>540.4</v>
      </c>
      <c r="U43" s="102">
        <v>540.4</v>
      </c>
      <c r="V43" s="102">
        <v>565.4</v>
      </c>
      <c r="W43" s="102">
        <v>565.4</v>
      </c>
      <c r="X43" s="102">
        <v>565.4</v>
      </c>
      <c r="Y43" s="102">
        <v>565.4</v>
      </c>
      <c r="Z43" s="102">
        <v>565.4</v>
      </c>
      <c r="AA43" s="102">
        <v>590.4</v>
      </c>
      <c r="AB43" s="102">
        <v>590.4</v>
      </c>
      <c r="AC43" s="102">
        <v>590.4</v>
      </c>
      <c r="AD43" s="102">
        <v>590.4</v>
      </c>
      <c r="AE43" s="102">
        <v>590.4</v>
      </c>
      <c r="AF43" s="102">
        <v>615.4</v>
      </c>
      <c r="AG43" s="102">
        <v>615.4</v>
      </c>
      <c r="AH43" s="102">
        <v>615.4</v>
      </c>
      <c r="AI43" s="102">
        <v>615.4</v>
      </c>
      <c r="AJ43" s="102">
        <v>615.4</v>
      </c>
      <c r="AK43" s="102">
        <v>640.4</v>
      </c>
    </row>
    <row r="44" spans="1:37" x14ac:dyDescent="0.35">
      <c r="A44" s="102" t="s">
        <v>360</v>
      </c>
      <c r="B44" s="102">
        <v>68.62</v>
      </c>
      <c r="C44" s="102">
        <v>66.12</v>
      </c>
      <c r="D44" s="102">
        <v>66.12</v>
      </c>
      <c r="E44" s="102">
        <v>66.12</v>
      </c>
      <c r="F44" s="102">
        <v>66.12</v>
      </c>
      <c r="G44" s="102">
        <v>66.12</v>
      </c>
      <c r="H44" s="102">
        <v>66.12</v>
      </c>
      <c r="I44" s="102">
        <v>66.12</v>
      </c>
      <c r="J44" s="102">
        <v>66.12</v>
      </c>
      <c r="K44" s="102">
        <v>112.56</v>
      </c>
      <c r="L44" s="102">
        <v>112.56</v>
      </c>
      <c r="M44" s="102">
        <v>127.56</v>
      </c>
      <c r="N44" s="102">
        <v>127.56</v>
      </c>
      <c r="O44" s="102">
        <v>127.56</v>
      </c>
      <c r="P44" s="102">
        <v>127.56</v>
      </c>
      <c r="Q44" s="102">
        <v>127.56</v>
      </c>
      <c r="R44" s="102">
        <v>127.56</v>
      </c>
      <c r="S44" s="102">
        <v>127.56</v>
      </c>
      <c r="T44" s="102">
        <v>127.56</v>
      </c>
      <c r="U44" s="102">
        <v>127.56</v>
      </c>
      <c r="V44" s="102">
        <v>127.56</v>
      </c>
      <c r="W44" s="102">
        <v>127.56</v>
      </c>
      <c r="X44" s="102">
        <v>127.56</v>
      </c>
      <c r="Y44" s="102">
        <v>127.56</v>
      </c>
      <c r="Z44" s="102">
        <v>127.56</v>
      </c>
      <c r="AA44" s="102">
        <v>127.56</v>
      </c>
      <c r="AB44" s="102">
        <v>127.56</v>
      </c>
      <c r="AC44" s="102">
        <v>127.56</v>
      </c>
      <c r="AD44" s="102">
        <v>127.56</v>
      </c>
      <c r="AE44" s="102">
        <v>127.56</v>
      </c>
      <c r="AF44" s="102">
        <v>127.56</v>
      </c>
      <c r="AG44" s="102">
        <v>127.56</v>
      </c>
      <c r="AH44" s="102">
        <v>127.56</v>
      </c>
      <c r="AI44" s="102">
        <v>127.56</v>
      </c>
      <c r="AJ44" s="102">
        <v>127.56</v>
      </c>
      <c r="AK44" s="102">
        <v>127.56</v>
      </c>
    </row>
    <row r="45" spans="1:37" x14ac:dyDescent="0.35">
      <c r="A45" s="102" t="s">
        <v>361</v>
      </c>
      <c r="B45" s="102">
        <v>0</v>
      </c>
      <c r="C45" s="102">
        <v>0</v>
      </c>
      <c r="D45" s="102">
        <v>0</v>
      </c>
      <c r="E45" s="102">
        <v>0</v>
      </c>
      <c r="F45" s="102">
        <v>0</v>
      </c>
      <c r="G45" s="102">
        <v>0</v>
      </c>
      <c r="H45" s="102">
        <v>0</v>
      </c>
      <c r="I45" s="102">
        <v>0</v>
      </c>
      <c r="J45" s="102">
        <v>0.37</v>
      </c>
      <c r="K45" s="102">
        <v>0.37</v>
      </c>
      <c r="L45" s="102">
        <v>0.37</v>
      </c>
      <c r="M45" s="102">
        <v>0.37</v>
      </c>
      <c r="N45" s="102">
        <v>0.37</v>
      </c>
      <c r="O45" s="102">
        <v>0.37</v>
      </c>
      <c r="P45" s="102">
        <v>0.37</v>
      </c>
      <c r="Q45" s="102">
        <v>30.37</v>
      </c>
      <c r="R45" s="102">
        <v>30.37</v>
      </c>
      <c r="S45" s="102">
        <v>30.37</v>
      </c>
      <c r="T45" s="102">
        <v>60.37</v>
      </c>
      <c r="U45" s="102">
        <v>60.37</v>
      </c>
      <c r="V45" s="102">
        <v>60.37</v>
      </c>
      <c r="W45" s="102">
        <v>60.37</v>
      </c>
      <c r="X45" s="102">
        <v>60.37</v>
      </c>
      <c r="Y45" s="102">
        <v>60.37</v>
      </c>
      <c r="Z45" s="102">
        <v>90.37</v>
      </c>
      <c r="AA45" s="102">
        <v>120.37</v>
      </c>
      <c r="AB45" s="102">
        <v>150.37</v>
      </c>
      <c r="AC45" s="102">
        <v>180.37</v>
      </c>
      <c r="AD45" s="102">
        <v>210.37</v>
      </c>
      <c r="AE45" s="102">
        <v>240.37</v>
      </c>
      <c r="AF45" s="102">
        <v>270.37</v>
      </c>
      <c r="AG45" s="102">
        <v>300.37</v>
      </c>
      <c r="AH45" s="102">
        <v>330.37</v>
      </c>
      <c r="AI45" s="102">
        <v>360.37</v>
      </c>
      <c r="AJ45" s="102">
        <v>390.37</v>
      </c>
      <c r="AK45" s="102">
        <v>420.37</v>
      </c>
    </row>
    <row r="46" spans="1:37" x14ac:dyDescent="0.35">
      <c r="A46" s="102" t="s">
        <v>362</v>
      </c>
      <c r="B46" s="102">
        <v>0</v>
      </c>
      <c r="C46" s="102">
        <v>0</v>
      </c>
      <c r="D46" s="102">
        <v>0</v>
      </c>
      <c r="E46" s="102">
        <v>0</v>
      </c>
      <c r="F46" s="102">
        <v>0</v>
      </c>
      <c r="G46" s="102">
        <v>0</v>
      </c>
      <c r="H46" s="102">
        <v>0</v>
      </c>
      <c r="I46" s="102">
        <v>0</v>
      </c>
      <c r="J46" s="102">
        <v>0</v>
      </c>
      <c r="K46" s="102">
        <v>0</v>
      </c>
      <c r="L46" s="102">
        <v>0</v>
      </c>
      <c r="M46" s="102">
        <v>0</v>
      </c>
      <c r="N46" s="102">
        <v>0</v>
      </c>
      <c r="O46" s="102">
        <v>0</v>
      </c>
      <c r="P46" s="102">
        <v>0</v>
      </c>
      <c r="Q46" s="102">
        <v>0</v>
      </c>
      <c r="R46" s="102">
        <v>0</v>
      </c>
      <c r="S46" s="102">
        <v>0</v>
      </c>
      <c r="T46" s="102">
        <v>0</v>
      </c>
      <c r="U46" s="102">
        <v>0</v>
      </c>
      <c r="V46" s="102">
        <v>0</v>
      </c>
      <c r="W46" s="102">
        <v>0</v>
      </c>
      <c r="X46" s="102">
        <v>0</v>
      </c>
      <c r="Y46" s="102">
        <v>0</v>
      </c>
      <c r="Z46" s="102">
        <v>0</v>
      </c>
      <c r="AA46" s="102">
        <v>0</v>
      </c>
      <c r="AB46" s="102">
        <v>0</v>
      </c>
      <c r="AC46" s="102">
        <v>0</v>
      </c>
      <c r="AD46" s="102">
        <v>0</v>
      </c>
      <c r="AE46" s="102">
        <v>0</v>
      </c>
      <c r="AF46" s="102">
        <v>0</v>
      </c>
      <c r="AG46" s="102">
        <v>0</v>
      </c>
      <c r="AH46" s="102">
        <v>0</v>
      </c>
      <c r="AI46" s="102">
        <v>0</v>
      </c>
      <c r="AJ46" s="102">
        <v>0</v>
      </c>
      <c r="AK46" s="102">
        <v>0</v>
      </c>
    </row>
    <row r="47" spans="1:37" x14ac:dyDescent="0.35">
      <c r="A47" s="102" t="s">
        <v>363</v>
      </c>
      <c r="B47" s="102">
        <v>1288</v>
      </c>
      <c r="C47" s="102">
        <v>1288</v>
      </c>
      <c r="D47" s="102">
        <v>1288</v>
      </c>
      <c r="E47" s="102">
        <v>1288</v>
      </c>
      <c r="F47" s="102">
        <v>1288</v>
      </c>
      <c r="G47" s="102">
        <v>1288</v>
      </c>
      <c r="H47" s="102">
        <v>1288</v>
      </c>
      <c r="I47" s="102">
        <v>1288</v>
      </c>
      <c r="J47" s="102">
        <v>1252</v>
      </c>
      <c r="K47" s="102">
        <v>1252</v>
      </c>
      <c r="L47" s="102">
        <v>1252</v>
      </c>
      <c r="M47" s="102">
        <v>1252</v>
      </c>
      <c r="N47" s="102">
        <v>1252</v>
      </c>
      <c r="O47" s="102">
        <v>1252</v>
      </c>
      <c r="P47" s="102">
        <v>1097</v>
      </c>
      <c r="Q47" s="102">
        <v>1097</v>
      </c>
      <c r="R47" s="102">
        <v>1097</v>
      </c>
      <c r="S47" s="102">
        <v>1097</v>
      </c>
      <c r="T47" s="102">
        <v>1097</v>
      </c>
      <c r="U47" s="102">
        <v>1097</v>
      </c>
      <c r="V47" s="102">
        <v>1097</v>
      </c>
      <c r="W47" s="102">
        <v>1097</v>
      </c>
      <c r="X47" s="102">
        <v>1097</v>
      </c>
      <c r="Y47" s="102">
        <v>1097</v>
      </c>
      <c r="Z47" s="102">
        <v>1097</v>
      </c>
      <c r="AA47" s="102">
        <v>1097</v>
      </c>
      <c r="AB47" s="102">
        <v>1097</v>
      </c>
      <c r="AC47" s="102">
        <v>1097</v>
      </c>
      <c r="AD47" s="102">
        <v>1097</v>
      </c>
      <c r="AE47" s="102">
        <v>1097</v>
      </c>
      <c r="AF47" s="102">
        <v>941</v>
      </c>
      <c r="AG47" s="102">
        <v>941</v>
      </c>
      <c r="AH47" s="102">
        <v>941</v>
      </c>
      <c r="AI47" s="102">
        <v>941</v>
      </c>
      <c r="AJ47" s="102">
        <v>786</v>
      </c>
      <c r="AK47" s="102">
        <v>786</v>
      </c>
    </row>
    <row r="48" spans="1:37" x14ac:dyDescent="0.35">
      <c r="A48" s="102" t="s">
        <v>364</v>
      </c>
      <c r="B48" s="102">
        <v>381</v>
      </c>
      <c r="C48" s="102">
        <v>381</v>
      </c>
      <c r="D48" s="102">
        <v>381</v>
      </c>
      <c r="E48" s="102">
        <v>381</v>
      </c>
      <c r="F48" s="102">
        <v>430</v>
      </c>
      <c r="G48" s="102">
        <v>381</v>
      </c>
      <c r="H48" s="102">
        <v>482</v>
      </c>
      <c r="I48" s="102">
        <v>482</v>
      </c>
      <c r="J48" s="102">
        <v>482.01</v>
      </c>
      <c r="K48" s="102">
        <v>482.01</v>
      </c>
      <c r="L48" s="102">
        <v>482.01</v>
      </c>
      <c r="M48" s="102">
        <v>482.01</v>
      </c>
      <c r="N48" s="102">
        <v>482.01</v>
      </c>
      <c r="O48" s="102">
        <v>482.01</v>
      </c>
      <c r="P48" s="102">
        <v>482.01</v>
      </c>
      <c r="Q48" s="102">
        <v>482.01</v>
      </c>
      <c r="R48" s="102">
        <v>482.01</v>
      </c>
      <c r="S48" s="102">
        <v>562.01</v>
      </c>
      <c r="T48" s="102">
        <v>882.01</v>
      </c>
      <c r="U48" s="102">
        <v>1082.01</v>
      </c>
      <c r="V48" s="102">
        <v>1002.01</v>
      </c>
      <c r="W48" s="102">
        <v>1002.01</v>
      </c>
      <c r="X48" s="102">
        <v>1002.01</v>
      </c>
      <c r="Y48" s="102">
        <v>1002.01</v>
      </c>
      <c r="Z48" s="102">
        <v>1002.01</v>
      </c>
      <c r="AA48" s="102">
        <v>1002.01</v>
      </c>
      <c r="AB48" s="102">
        <v>1032.01</v>
      </c>
      <c r="AC48" s="102">
        <v>1253.01</v>
      </c>
      <c r="AD48" s="102">
        <v>1253.01</v>
      </c>
      <c r="AE48" s="102">
        <v>1253.01</v>
      </c>
      <c r="AF48" s="102">
        <v>1253.01</v>
      </c>
      <c r="AG48" s="102">
        <v>1253.01</v>
      </c>
      <c r="AH48" s="102">
        <v>1253.01</v>
      </c>
      <c r="AI48" s="102">
        <v>1253.01</v>
      </c>
      <c r="AJ48" s="102">
        <v>1253.01</v>
      </c>
      <c r="AK48" s="102">
        <v>1253.01</v>
      </c>
    </row>
    <row r="49" spans="1:37" x14ac:dyDescent="0.35">
      <c r="A49" s="102" t="s">
        <v>365</v>
      </c>
      <c r="B49" s="102">
        <v>222.3</v>
      </c>
      <c r="C49" s="102">
        <v>222.3</v>
      </c>
      <c r="D49" s="102">
        <v>222.3</v>
      </c>
      <c r="E49" s="102">
        <v>222.3</v>
      </c>
      <c r="F49" s="102">
        <v>222.3</v>
      </c>
      <c r="G49" s="102">
        <v>222.3</v>
      </c>
      <c r="H49" s="102">
        <v>222.3</v>
      </c>
      <c r="I49" s="102">
        <v>222.3</v>
      </c>
      <c r="J49" s="102">
        <v>222.3</v>
      </c>
      <c r="K49" s="102">
        <v>222.3</v>
      </c>
      <c r="L49" s="102">
        <v>222.3</v>
      </c>
      <c r="M49" s="102">
        <v>222.3</v>
      </c>
      <c r="N49" s="102">
        <v>222.3</v>
      </c>
      <c r="O49" s="102">
        <v>222.3</v>
      </c>
      <c r="P49" s="102">
        <v>222.3</v>
      </c>
      <c r="Q49" s="102">
        <v>222.3</v>
      </c>
      <c r="R49" s="102">
        <v>222.3</v>
      </c>
      <c r="S49" s="102">
        <v>222.3</v>
      </c>
      <c r="T49" s="102">
        <v>222.3</v>
      </c>
      <c r="U49" s="102">
        <v>222.3</v>
      </c>
      <c r="V49" s="102">
        <v>222.3</v>
      </c>
      <c r="W49" s="102">
        <v>222.3</v>
      </c>
      <c r="X49" s="102">
        <v>222.3</v>
      </c>
      <c r="Y49" s="102">
        <v>222.3</v>
      </c>
      <c r="Z49" s="102">
        <v>222.3</v>
      </c>
      <c r="AA49" s="102">
        <v>222.3</v>
      </c>
      <c r="AB49" s="102">
        <v>222.3</v>
      </c>
      <c r="AC49" s="102">
        <v>222.3</v>
      </c>
      <c r="AD49" s="102">
        <v>222.3</v>
      </c>
      <c r="AE49" s="102">
        <v>222.3</v>
      </c>
      <c r="AF49" s="102">
        <v>222.3</v>
      </c>
      <c r="AG49" s="102">
        <v>222.3</v>
      </c>
      <c r="AH49" s="102">
        <v>222.3</v>
      </c>
      <c r="AI49" s="102">
        <v>222.3</v>
      </c>
      <c r="AJ49" s="102">
        <v>222.3</v>
      </c>
      <c r="AK49" s="102">
        <v>222.3</v>
      </c>
    </row>
    <row r="51" spans="1:37" ht="18.5" x14ac:dyDescent="0.45">
      <c r="A51" s="103" t="s">
        <v>369</v>
      </c>
    </row>
    <row r="52" spans="1:37" x14ac:dyDescent="0.35">
      <c r="A52" s="102" t="s">
        <v>322</v>
      </c>
      <c r="B52" s="102" t="s">
        <v>323</v>
      </c>
      <c r="C52" s="102" t="s">
        <v>324</v>
      </c>
      <c r="D52" s="102" t="s">
        <v>325</v>
      </c>
      <c r="E52" s="102" t="s">
        <v>326</v>
      </c>
      <c r="F52" s="102" t="s">
        <v>327</v>
      </c>
      <c r="G52" s="102" t="s">
        <v>328</v>
      </c>
      <c r="H52" s="102" t="s">
        <v>329</v>
      </c>
      <c r="I52" s="102" t="s">
        <v>330</v>
      </c>
      <c r="J52" s="102" t="s">
        <v>331</v>
      </c>
      <c r="K52" s="102" t="s">
        <v>332</v>
      </c>
      <c r="L52" s="102" t="s">
        <v>333</v>
      </c>
      <c r="M52" s="102" t="s">
        <v>334</v>
      </c>
      <c r="N52" s="102" t="s">
        <v>335</v>
      </c>
      <c r="O52" s="102" t="s">
        <v>336</v>
      </c>
      <c r="P52" s="102" t="s">
        <v>337</v>
      </c>
      <c r="Q52" s="102" t="s">
        <v>338</v>
      </c>
      <c r="R52" s="102" t="s">
        <v>339</v>
      </c>
      <c r="S52" s="102" t="s">
        <v>340</v>
      </c>
      <c r="T52" s="102" t="s">
        <v>341</v>
      </c>
      <c r="U52" s="102" t="s">
        <v>342</v>
      </c>
      <c r="V52" s="102" t="s">
        <v>343</v>
      </c>
      <c r="W52" s="102" t="s">
        <v>344</v>
      </c>
      <c r="X52" s="102" t="s">
        <v>345</v>
      </c>
      <c r="Y52" s="102" t="s">
        <v>346</v>
      </c>
      <c r="Z52" s="102" t="s">
        <v>347</v>
      </c>
      <c r="AA52" s="102" t="s">
        <v>348</v>
      </c>
      <c r="AB52" s="102" t="s">
        <v>349</v>
      </c>
      <c r="AC52" s="102" t="s">
        <v>350</v>
      </c>
      <c r="AD52" s="102" t="s">
        <v>351</v>
      </c>
      <c r="AE52" s="102" t="s">
        <v>352</v>
      </c>
      <c r="AF52" s="102" t="s">
        <v>353</v>
      </c>
      <c r="AG52" s="102" t="s">
        <v>354</v>
      </c>
      <c r="AH52" s="102" t="s">
        <v>355</v>
      </c>
      <c r="AI52" s="102" t="s">
        <v>356</v>
      </c>
      <c r="AJ52" s="102" t="s">
        <v>357</v>
      </c>
      <c r="AK52" s="102" t="s">
        <v>358</v>
      </c>
    </row>
    <row r="53" spans="1:37" x14ac:dyDescent="0.35">
      <c r="A53" s="102" t="s">
        <v>359</v>
      </c>
      <c r="B53" s="102">
        <v>953.13</v>
      </c>
      <c r="C53" s="102">
        <v>953.13</v>
      </c>
      <c r="D53" s="102">
        <v>953.13</v>
      </c>
      <c r="E53" s="102">
        <v>953.13</v>
      </c>
      <c r="F53" s="102">
        <v>953.13</v>
      </c>
      <c r="G53" s="102">
        <v>953.13</v>
      </c>
      <c r="H53" s="102">
        <v>960.98</v>
      </c>
      <c r="I53" s="102">
        <v>960.98</v>
      </c>
      <c r="J53" s="102">
        <v>960.98</v>
      </c>
      <c r="K53" s="102">
        <v>960.98</v>
      </c>
      <c r="L53" s="102">
        <v>960.98</v>
      </c>
      <c r="M53" s="102">
        <v>960.98</v>
      </c>
      <c r="N53" s="102">
        <v>960.98</v>
      </c>
      <c r="O53" s="102">
        <v>960.98</v>
      </c>
      <c r="P53" s="102">
        <v>960.98</v>
      </c>
      <c r="Q53" s="102">
        <v>960.98</v>
      </c>
      <c r="R53" s="102">
        <v>960.98</v>
      </c>
      <c r="S53" s="102">
        <v>960.98</v>
      </c>
      <c r="T53" s="102">
        <v>960.98</v>
      </c>
      <c r="U53" s="102">
        <v>960.98</v>
      </c>
      <c r="V53" s="102">
        <v>960.98</v>
      </c>
      <c r="W53" s="102">
        <v>960.98</v>
      </c>
      <c r="X53" s="102">
        <v>960.98</v>
      </c>
      <c r="Y53" s="102">
        <v>960.98</v>
      </c>
      <c r="Z53" s="102">
        <v>960.98</v>
      </c>
      <c r="AA53" s="102">
        <v>960.98</v>
      </c>
      <c r="AB53" s="102">
        <v>960.98</v>
      </c>
      <c r="AC53" s="102">
        <v>960.98</v>
      </c>
      <c r="AD53" s="102">
        <v>960.98</v>
      </c>
      <c r="AE53" s="102">
        <v>960.98</v>
      </c>
      <c r="AF53" s="102">
        <v>960.98</v>
      </c>
      <c r="AG53" s="102">
        <v>960.98</v>
      </c>
      <c r="AH53" s="102">
        <v>960.98</v>
      </c>
      <c r="AI53" s="102">
        <v>960.98</v>
      </c>
      <c r="AJ53" s="102">
        <v>960.98</v>
      </c>
      <c r="AK53" s="102">
        <v>960.98</v>
      </c>
    </row>
    <row r="54" spans="1:37" x14ac:dyDescent="0.35">
      <c r="A54" s="102" t="s">
        <v>154</v>
      </c>
      <c r="B54" s="102">
        <v>0</v>
      </c>
      <c r="C54" s="102">
        <v>0</v>
      </c>
      <c r="D54" s="102">
        <v>0</v>
      </c>
      <c r="E54" s="102">
        <v>96</v>
      </c>
      <c r="F54" s="102">
        <v>195</v>
      </c>
      <c r="G54" s="102">
        <v>195</v>
      </c>
      <c r="H54" s="102">
        <v>294</v>
      </c>
      <c r="I54" s="102">
        <v>294</v>
      </c>
      <c r="J54" s="102">
        <v>294</v>
      </c>
      <c r="K54" s="102">
        <v>294</v>
      </c>
      <c r="L54" s="102">
        <v>294</v>
      </c>
      <c r="M54" s="102">
        <v>294</v>
      </c>
      <c r="N54" s="102">
        <v>294</v>
      </c>
      <c r="O54" s="102">
        <v>294</v>
      </c>
      <c r="P54" s="102">
        <v>294</v>
      </c>
      <c r="Q54" s="102">
        <v>329</v>
      </c>
      <c r="R54" s="102">
        <v>329</v>
      </c>
      <c r="S54" s="102">
        <v>329</v>
      </c>
      <c r="T54" s="102">
        <v>329</v>
      </c>
      <c r="U54" s="102">
        <v>329</v>
      </c>
      <c r="V54" s="102">
        <v>329</v>
      </c>
      <c r="W54" s="102">
        <v>329</v>
      </c>
      <c r="X54" s="102">
        <v>329</v>
      </c>
      <c r="Y54" s="102">
        <v>329</v>
      </c>
      <c r="Z54" s="102">
        <v>329</v>
      </c>
      <c r="AA54" s="102">
        <v>359</v>
      </c>
      <c r="AB54" s="102">
        <v>359</v>
      </c>
      <c r="AC54" s="102">
        <v>359</v>
      </c>
      <c r="AD54" s="102">
        <v>359</v>
      </c>
      <c r="AE54" s="102">
        <v>359</v>
      </c>
      <c r="AF54" s="102">
        <v>359</v>
      </c>
      <c r="AG54" s="102">
        <v>359</v>
      </c>
      <c r="AH54" s="102">
        <v>359</v>
      </c>
      <c r="AI54" s="102">
        <v>359</v>
      </c>
      <c r="AJ54" s="102">
        <v>359</v>
      </c>
      <c r="AK54" s="102">
        <v>359</v>
      </c>
    </row>
    <row r="55" spans="1:37" x14ac:dyDescent="0.35">
      <c r="A55" s="102" t="s">
        <v>360</v>
      </c>
      <c r="B55" s="102">
        <v>127.37</v>
      </c>
      <c r="C55" s="102">
        <v>127.37</v>
      </c>
      <c r="D55" s="102">
        <v>127.37</v>
      </c>
      <c r="E55" s="102">
        <v>127.37</v>
      </c>
      <c r="F55" s="102">
        <v>127.37</v>
      </c>
      <c r="G55" s="102">
        <v>127.37</v>
      </c>
      <c r="H55" s="102">
        <v>127.37</v>
      </c>
      <c r="I55" s="102">
        <v>127.37</v>
      </c>
      <c r="J55" s="102">
        <v>127.37</v>
      </c>
      <c r="K55" s="102">
        <v>127.37</v>
      </c>
      <c r="L55" s="102">
        <v>127.37</v>
      </c>
      <c r="M55" s="102">
        <v>127.3</v>
      </c>
      <c r="N55" s="102">
        <v>127.3</v>
      </c>
      <c r="O55" s="102">
        <v>127.3</v>
      </c>
      <c r="P55" s="102">
        <v>127.3</v>
      </c>
      <c r="Q55" s="102">
        <v>127.3</v>
      </c>
      <c r="R55" s="102">
        <v>127.3</v>
      </c>
      <c r="S55" s="102">
        <v>127.3</v>
      </c>
      <c r="T55" s="102">
        <v>127.3</v>
      </c>
      <c r="U55" s="102">
        <v>127.3</v>
      </c>
      <c r="V55" s="102">
        <v>127.3</v>
      </c>
      <c r="W55" s="102">
        <v>127.3</v>
      </c>
      <c r="X55" s="102">
        <v>127.3</v>
      </c>
      <c r="Y55" s="102">
        <v>127.3</v>
      </c>
      <c r="Z55" s="102">
        <v>127.3</v>
      </c>
      <c r="AA55" s="102">
        <v>127.3</v>
      </c>
      <c r="AB55" s="102">
        <v>127.3</v>
      </c>
      <c r="AC55" s="102">
        <v>127.3</v>
      </c>
      <c r="AD55" s="102">
        <v>127.3</v>
      </c>
      <c r="AE55" s="102">
        <v>127.3</v>
      </c>
      <c r="AF55" s="102">
        <v>127.3</v>
      </c>
      <c r="AG55" s="102">
        <v>127.3</v>
      </c>
      <c r="AH55" s="102">
        <v>127.3</v>
      </c>
      <c r="AI55" s="102">
        <v>127.3</v>
      </c>
      <c r="AJ55" s="102">
        <v>127.3</v>
      </c>
      <c r="AK55" s="102">
        <v>127.3</v>
      </c>
    </row>
    <row r="56" spans="1:37" x14ac:dyDescent="0.35">
      <c r="A56" s="102" t="s">
        <v>361</v>
      </c>
      <c r="B56" s="102">
        <v>0</v>
      </c>
      <c r="C56" s="102">
        <v>0</v>
      </c>
      <c r="D56" s="102">
        <v>0</v>
      </c>
      <c r="E56" s="102">
        <v>0</v>
      </c>
      <c r="F56" s="102">
        <v>0</v>
      </c>
      <c r="G56" s="102">
        <v>0</v>
      </c>
      <c r="H56" s="102">
        <v>0</v>
      </c>
      <c r="I56" s="102">
        <v>0</v>
      </c>
      <c r="J56" s="102">
        <v>0.16</v>
      </c>
      <c r="K56" s="102">
        <v>0.16</v>
      </c>
      <c r="L56" s="102">
        <v>0.16</v>
      </c>
      <c r="M56" s="102">
        <v>0.16</v>
      </c>
      <c r="N56" s="102">
        <v>0.16</v>
      </c>
      <c r="O56" s="102">
        <v>0.16</v>
      </c>
      <c r="P56" s="102">
        <v>0.16</v>
      </c>
      <c r="Q56" s="102">
        <v>0.16</v>
      </c>
      <c r="R56" s="102">
        <v>0.16</v>
      </c>
      <c r="S56" s="102">
        <v>0.16</v>
      </c>
      <c r="T56" s="102">
        <v>0.16</v>
      </c>
      <c r="U56" s="102">
        <v>0.16</v>
      </c>
      <c r="V56" s="102">
        <v>30.16</v>
      </c>
      <c r="W56" s="102">
        <v>30.16</v>
      </c>
      <c r="X56" s="102">
        <v>30.16</v>
      </c>
      <c r="Y56" s="102">
        <v>30.16</v>
      </c>
      <c r="Z56" s="102">
        <v>30.16</v>
      </c>
      <c r="AA56" s="102">
        <v>30.16</v>
      </c>
      <c r="AB56" s="102">
        <v>30.16</v>
      </c>
      <c r="AC56" s="102">
        <v>30.16</v>
      </c>
      <c r="AD56" s="102">
        <v>30.16</v>
      </c>
      <c r="AE56" s="102">
        <v>30.16</v>
      </c>
      <c r="AF56" s="102">
        <v>30.16</v>
      </c>
      <c r="AG56" s="102">
        <v>30.16</v>
      </c>
      <c r="AH56" s="102">
        <v>30.16</v>
      </c>
      <c r="AI56" s="102">
        <v>30.16</v>
      </c>
      <c r="AJ56" s="102">
        <v>30.16</v>
      </c>
      <c r="AK56" s="102">
        <v>30.16</v>
      </c>
    </row>
    <row r="57" spans="1:37" x14ac:dyDescent="0.35">
      <c r="A57" s="102" t="s">
        <v>362</v>
      </c>
      <c r="B57" s="102">
        <v>680</v>
      </c>
      <c r="C57" s="102">
        <v>680</v>
      </c>
      <c r="D57" s="102">
        <v>680</v>
      </c>
      <c r="E57" s="102">
        <v>680</v>
      </c>
      <c r="F57" s="102">
        <v>680</v>
      </c>
      <c r="G57" s="102">
        <v>680</v>
      </c>
      <c r="H57" s="102">
        <v>680</v>
      </c>
      <c r="I57" s="102">
        <v>680</v>
      </c>
      <c r="J57" s="102">
        <v>705</v>
      </c>
      <c r="K57" s="102">
        <v>705</v>
      </c>
      <c r="L57" s="102">
        <v>705</v>
      </c>
      <c r="M57" s="102">
        <v>705</v>
      </c>
      <c r="N57" s="102">
        <v>705</v>
      </c>
      <c r="O57" s="102">
        <v>705</v>
      </c>
      <c r="P57" s="102">
        <v>705</v>
      </c>
      <c r="Q57" s="102">
        <v>705</v>
      </c>
      <c r="R57" s="102">
        <v>705</v>
      </c>
      <c r="S57" s="102">
        <v>705</v>
      </c>
      <c r="T57" s="102">
        <v>705</v>
      </c>
      <c r="U57" s="102">
        <v>705</v>
      </c>
      <c r="V57" s="102">
        <v>705</v>
      </c>
      <c r="W57" s="102">
        <v>705</v>
      </c>
      <c r="X57" s="102">
        <v>705</v>
      </c>
      <c r="Y57" s="102">
        <v>705</v>
      </c>
      <c r="Z57" s="102">
        <v>705</v>
      </c>
      <c r="AA57" s="102">
        <v>705</v>
      </c>
      <c r="AB57" s="102">
        <v>705</v>
      </c>
      <c r="AC57" s="102">
        <v>705</v>
      </c>
      <c r="AD57" s="102">
        <v>705</v>
      </c>
      <c r="AE57" s="102">
        <v>705</v>
      </c>
      <c r="AF57" s="102">
        <v>705</v>
      </c>
      <c r="AG57" s="102">
        <v>705</v>
      </c>
      <c r="AH57" s="102">
        <v>705</v>
      </c>
      <c r="AI57" s="102">
        <v>705</v>
      </c>
      <c r="AJ57" s="102">
        <v>705</v>
      </c>
      <c r="AK57" s="102">
        <v>705</v>
      </c>
    </row>
    <row r="58" spans="1:37" x14ac:dyDescent="0.35">
      <c r="A58" s="102" t="s">
        <v>363</v>
      </c>
      <c r="B58" s="102">
        <v>541</v>
      </c>
      <c r="C58" s="102">
        <v>541</v>
      </c>
      <c r="D58" s="102">
        <v>541</v>
      </c>
      <c r="E58" s="102">
        <v>541</v>
      </c>
      <c r="F58" s="102">
        <v>541</v>
      </c>
      <c r="G58" s="102">
        <v>490</v>
      </c>
      <c r="H58" s="102">
        <v>490</v>
      </c>
      <c r="I58" s="102">
        <v>490</v>
      </c>
      <c r="J58" s="102">
        <v>490</v>
      </c>
      <c r="K58" s="102">
        <v>490</v>
      </c>
      <c r="L58" s="102">
        <v>490</v>
      </c>
      <c r="M58" s="102">
        <v>490</v>
      </c>
      <c r="N58" s="102">
        <v>490</v>
      </c>
      <c r="O58" s="102">
        <v>490</v>
      </c>
      <c r="P58" s="102">
        <v>490</v>
      </c>
      <c r="Q58" s="102">
        <v>490</v>
      </c>
      <c r="R58" s="102">
        <v>490</v>
      </c>
      <c r="S58" s="102">
        <v>490</v>
      </c>
      <c r="T58" s="102">
        <v>490</v>
      </c>
      <c r="U58" s="102">
        <v>490</v>
      </c>
      <c r="V58" s="102">
        <v>490</v>
      </c>
      <c r="W58" s="102">
        <v>490</v>
      </c>
      <c r="X58" s="102">
        <v>490</v>
      </c>
      <c r="Y58" s="102">
        <v>490</v>
      </c>
      <c r="Z58" s="102">
        <v>490</v>
      </c>
      <c r="AA58" s="102">
        <v>490</v>
      </c>
      <c r="AB58" s="102">
        <v>490</v>
      </c>
      <c r="AC58" s="102">
        <v>490</v>
      </c>
      <c r="AD58" s="102">
        <v>490</v>
      </c>
      <c r="AE58" s="102">
        <v>490</v>
      </c>
      <c r="AF58" s="102">
        <v>490</v>
      </c>
      <c r="AG58" s="102">
        <v>490</v>
      </c>
      <c r="AH58" s="102">
        <v>490</v>
      </c>
      <c r="AI58" s="102">
        <v>490</v>
      </c>
      <c r="AJ58" s="102">
        <v>490</v>
      </c>
      <c r="AK58" s="102">
        <v>490</v>
      </c>
    </row>
    <row r="59" spans="1:37" x14ac:dyDescent="0.35">
      <c r="A59" s="102" t="s">
        <v>364</v>
      </c>
      <c r="B59" s="102">
        <v>340</v>
      </c>
      <c r="C59" s="102">
        <v>340</v>
      </c>
      <c r="D59" s="102">
        <v>340</v>
      </c>
      <c r="E59" s="102">
        <v>340</v>
      </c>
      <c r="F59" s="102">
        <v>350</v>
      </c>
      <c r="G59" s="102">
        <v>350</v>
      </c>
      <c r="H59" s="102">
        <v>350</v>
      </c>
      <c r="I59" s="102">
        <v>350</v>
      </c>
      <c r="J59" s="102">
        <v>350</v>
      </c>
      <c r="K59" s="102">
        <v>350</v>
      </c>
      <c r="L59" s="102">
        <v>350</v>
      </c>
      <c r="M59" s="102">
        <v>350</v>
      </c>
      <c r="N59" s="102">
        <v>350</v>
      </c>
      <c r="O59" s="102">
        <v>350</v>
      </c>
      <c r="P59" s="102">
        <v>350</v>
      </c>
      <c r="Q59" s="102">
        <v>350</v>
      </c>
      <c r="R59" s="102">
        <v>350</v>
      </c>
      <c r="S59" s="102">
        <v>430</v>
      </c>
      <c r="T59" s="102">
        <v>750</v>
      </c>
      <c r="U59" s="102">
        <v>750</v>
      </c>
      <c r="V59" s="102">
        <v>750</v>
      </c>
      <c r="W59" s="102">
        <v>800</v>
      </c>
      <c r="X59" s="102">
        <v>940</v>
      </c>
      <c r="Y59" s="102">
        <v>940</v>
      </c>
      <c r="Z59" s="102">
        <v>940</v>
      </c>
      <c r="AA59" s="102">
        <v>940</v>
      </c>
      <c r="AB59" s="102">
        <v>940</v>
      </c>
      <c r="AC59" s="102">
        <v>940</v>
      </c>
      <c r="AD59" s="102">
        <v>940</v>
      </c>
      <c r="AE59" s="102">
        <v>940</v>
      </c>
      <c r="AF59" s="102">
        <v>940</v>
      </c>
      <c r="AG59" s="102">
        <v>940</v>
      </c>
      <c r="AH59" s="102">
        <v>940</v>
      </c>
      <c r="AI59" s="102">
        <v>940</v>
      </c>
      <c r="AJ59" s="102">
        <v>940</v>
      </c>
      <c r="AK59" s="102">
        <v>970</v>
      </c>
    </row>
    <row r="60" spans="1:37" x14ac:dyDescent="0.35">
      <c r="A60" s="102" t="s">
        <v>365</v>
      </c>
      <c r="B60" s="102">
        <v>1593.04</v>
      </c>
      <c r="C60" s="102">
        <v>1593.04</v>
      </c>
      <c r="D60" s="102">
        <v>1593.04</v>
      </c>
      <c r="E60" s="102">
        <v>1593.04</v>
      </c>
      <c r="F60" s="102">
        <v>1593.04</v>
      </c>
      <c r="G60" s="102">
        <v>1593.04</v>
      </c>
      <c r="H60" s="102">
        <v>1593.04</v>
      </c>
      <c r="I60" s="102">
        <v>1593.04</v>
      </c>
      <c r="J60" s="102">
        <v>1593.04</v>
      </c>
      <c r="K60" s="102">
        <v>1593.04</v>
      </c>
      <c r="L60" s="102">
        <v>1593.04</v>
      </c>
      <c r="M60" s="102">
        <v>1593.04</v>
      </c>
      <c r="N60" s="102">
        <v>1593.04</v>
      </c>
      <c r="O60" s="102">
        <v>1593.04</v>
      </c>
      <c r="P60" s="102">
        <v>1593.04</v>
      </c>
      <c r="Q60" s="102">
        <v>1593.04</v>
      </c>
      <c r="R60" s="102">
        <v>1593.04</v>
      </c>
      <c r="S60" s="102">
        <v>1593.04</v>
      </c>
      <c r="T60" s="102">
        <v>1593.04</v>
      </c>
      <c r="U60" s="102">
        <v>1593.04</v>
      </c>
      <c r="V60" s="102">
        <v>1593.04</v>
      </c>
      <c r="W60" s="102">
        <v>1564.34</v>
      </c>
      <c r="X60" s="102">
        <v>1564.34</v>
      </c>
      <c r="Y60" s="102">
        <v>1564.34</v>
      </c>
      <c r="Z60" s="102">
        <v>1564.34</v>
      </c>
      <c r="AA60" s="102">
        <v>1564.34</v>
      </c>
      <c r="AB60" s="102">
        <v>1564.34</v>
      </c>
      <c r="AC60" s="102">
        <v>1564.34</v>
      </c>
      <c r="AD60" s="102">
        <v>1564.34</v>
      </c>
      <c r="AE60" s="102">
        <v>1564.34</v>
      </c>
      <c r="AF60" s="102">
        <v>1564.34</v>
      </c>
      <c r="AG60" s="102">
        <v>1564.34</v>
      </c>
      <c r="AH60" s="102">
        <v>1564.34</v>
      </c>
      <c r="AI60" s="102">
        <v>1564.34</v>
      </c>
      <c r="AJ60" s="102">
        <v>1564.34</v>
      </c>
      <c r="AK60" s="102">
        <v>1564.34</v>
      </c>
    </row>
    <row r="62" spans="1:37" ht="18.5" x14ac:dyDescent="0.45">
      <c r="A62" s="103" t="s">
        <v>370</v>
      </c>
    </row>
    <row r="63" spans="1:37" x14ac:dyDescent="0.35">
      <c r="A63" s="102" t="s">
        <v>322</v>
      </c>
      <c r="B63" s="102" t="s">
        <v>323</v>
      </c>
      <c r="C63" s="102" t="s">
        <v>324</v>
      </c>
      <c r="D63" s="102" t="s">
        <v>325</v>
      </c>
      <c r="E63" s="102" t="s">
        <v>326</v>
      </c>
      <c r="F63" s="102" t="s">
        <v>327</v>
      </c>
      <c r="G63" s="102" t="s">
        <v>328</v>
      </c>
      <c r="H63" s="102" t="s">
        <v>329</v>
      </c>
      <c r="I63" s="102" t="s">
        <v>330</v>
      </c>
      <c r="J63" s="102" t="s">
        <v>331</v>
      </c>
      <c r="K63" s="102" t="s">
        <v>332</v>
      </c>
      <c r="L63" s="102" t="s">
        <v>333</v>
      </c>
      <c r="M63" s="102" t="s">
        <v>334</v>
      </c>
      <c r="N63" s="102" t="s">
        <v>335</v>
      </c>
      <c r="O63" s="102" t="s">
        <v>336</v>
      </c>
      <c r="P63" s="102" t="s">
        <v>337</v>
      </c>
      <c r="Q63" s="102" t="s">
        <v>338</v>
      </c>
      <c r="R63" s="102" t="s">
        <v>339</v>
      </c>
      <c r="S63" s="102" t="s">
        <v>340</v>
      </c>
      <c r="T63" s="102" t="s">
        <v>341</v>
      </c>
      <c r="U63" s="102" t="s">
        <v>342</v>
      </c>
      <c r="V63" s="102" t="s">
        <v>343</v>
      </c>
      <c r="W63" s="102" t="s">
        <v>344</v>
      </c>
      <c r="X63" s="102" t="s">
        <v>345</v>
      </c>
      <c r="Y63" s="102" t="s">
        <v>346</v>
      </c>
      <c r="Z63" s="102" t="s">
        <v>347</v>
      </c>
      <c r="AA63" s="102" t="s">
        <v>348</v>
      </c>
      <c r="AB63" s="102" t="s">
        <v>349</v>
      </c>
      <c r="AC63" s="102" t="s">
        <v>350</v>
      </c>
      <c r="AD63" s="102" t="s">
        <v>351</v>
      </c>
      <c r="AE63" s="102" t="s">
        <v>352</v>
      </c>
      <c r="AF63" s="102" t="s">
        <v>353</v>
      </c>
      <c r="AG63" s="102" t="s">
        <v>354</v>
      </c>
      <c r="AH63" s="102" t="s">
        <v>355</v>
      </c>
      <c r="AI63" s="102" t="s">
        <v>356</v>
      </c>
      <c r="AJ63" s="102" t="s">
        <v>357</v>
      </c>
      <c r="AK63" s="102" t="s">
        <v>358</v>
      </c>
    </row>
    <row r="64" spans="1:37" x14ac:dyDescent="0.35">
      <c r="A64" s="102" t="s">
        <v>359</v>
      </c>
      <c r="B64" s="102">
        <v>36473</v>
      </c>
      <c r="C64" s="102">
        <v>36686</v>
      </c>
      <c r="D64" s="102">
        <v>37440</v>
      </c>
      <c r="E64" s="102">
        <v>38265</v>
      </c>
      <c r="F64" s="102">
        <v>38414</v>
      </c>
      <c r="G64" s="102">
        <v>38426</v>
      </c>
      <c r="H64" s="102">
        <v>38184</v>
      </c>
      <c r="I64" s="102">
        <v>39217</v>
      </c>
      <c r="J64" s="102">
        <v>38433</v>
      </c>
      <c r="K64" s="102">
        <v>40034</v>
      </c>
      <c r="L64" s="102">
        <v>40212</v>
      </c>
      <c r="M64" s="102">
        <v>40396.949999999997</v>
      </c>
      <c r="N64" s="102">
        <v>40442.15</v>
      </c>
      <c r="O64" s="102">
        <v>40866.35</v>
      </c>
      <c r="P64" s="102">
        <v>40866.35</v>
      </c>
      <c r="Q64" s="102">
        <v>40866.35</v>
      </c>
      <c r="R64" s="102">
        <v>41111.35</v>
      </c>
      <c r="S64" s="102">
        <v>41111.35</v>
      </c>
      <c r="T64" s="102">
        <v>41111.35</v>
      </c>
      <c r="U64" s="102">
        <v>41111.35</v>
      </c>
      <c r="V64" s="102">
        <v>41111.35</v>
      </c>
      <c r="W64" s="102">
        <v>41111.35</v>
      </c>
      <c r="X64" s="102">
        <v>41111.35</v>
      </c>
      <c r="Y64" s="102">
        <v>41411.35</v>
      </c>
      <c r="Z64" s="102">
        <v>41411.35</v>
      </c>
      <c r="AA64" s="102">
        <v>41711.35</v>
      </c>
      <c r="AB64" s="102">
        <v>42311.35</v>
      </c>
      <c r="AC64" s="102">
        <v>42311.35</v>
      </c>
      <c r="AD64" s="102">
        <v>42311.35</v>
      </c>
      <c r="AE64" s="102">
        <v>42311.35</v>
      </c>
      <c r="AF64" s="102">
        <v>42311.35</v>
      </c>
      <c r="AG64" s="102">
        <v>42311.35</v>
      </c>
      <c r="AH64" s="102">
        <v>42311.35</v>
      </c>
      <c r="AI64" s="102">
        <v>42311.35</v>
      </c>
      <c r="AJ64" s="102">
        <v>42311.35</v>
      </c>
      <c r="AK64" s="102">
        <v>42311.35</v>
      </c>
    </row>
    <row r="65" spans="1:37" x14ac:dyDescent="0.35">
      <c r="A65" s="102" t="s">
        <v>154</v>
      </c>
      <c r="B65" s="102">
        <v>207</v>
      </c>
      <c r="C65" s="102">
        <v>317</v>
      </c>
      <c r="D65" s="102">
        <v>417</v>
      </c>
      <c r="E65" s="102">
        <v>527</v>
      </c>
      <c r="F65" s="102">
        <v>660</v>
      </c>
      <c r="G65" s="102">
        <v>664</v>
      </c>
      <c r="H65" s="102">
        <v>923</v>
      </c>
      <c r="I65" s="102">
        <v>1354</v>
      </c>
      <c r="J65" s="102">
        <v>2404</v>
      </c>
      <c r="K65" s="102">
        <v>2865</v>
      </c>
      <c r="L65" s="102">
        <v>3262</v>
      </c>
      <c r="M65" s="102">
        <v>3549.32</v>
      </c>
      <c r="N65" s="102">
        <v>3948.97</v>
      </c>
      <c r="O65" s="102">
        <v>4344.57</v>
      </c>
      <c r="P65" s="102">
        <v>4544.57</v>
      </c>
      <c r="Q65" s="102">
        <v>4644.57</v>
      </c>
      <c r="R65" s="102">
        <v>4644.57</v>
      </c>
      <c r="S65" s="102">
        <v>4644.57</v>
      </c>
      <c r="T65" s="102">
        <v>4644.57</v>
      </c>
      <c r="U65" s="102">
        <v>4644.57</v>
      </c>
      <c r="V65" s="102">
        <v>4744.57</v>
      </c>
      <c r="W65" s="102">
        <v>4744.57</v>
      </c>
      <c r="X65" s="102">
        <v>4744.57</v>
      </c>
      <c r="Y65" s="102">
        <v>4744.57</v>
      </c>
      <c r="Z65" s="102">
        <v>4744.57</v>
      </c>
      <c r="AA65" s="102">
        <v>4844.57</v>
      </c>
      <c r="AB65" s="102">
        <v>4844.57</v>
      </c>
      <c r="AC65" s="102">
        <v>5360.11</v>
      </c>
      <c r="AD65" s="102">
        <v>5824.1</v>
      </c>
      <c r="AE65" s="102">
        <v>5824.1</v>
      </c>
      <c r="AF65" s="102">
        <v>6341.69</v>
      </c>
      <c r="AG65" s="102">
        <v>6341.69</v>
      </c>
      <c r="AH65" s="102">
        <v>6717.52</v>
      </c>
      <c r="AI65" s="102">
        <v>7045.77</v>
      </c>
      <c r="AJ65" s="102">
        <v>7341.19</v>
      </c>
      <c r="AK65" s="102">
        <v>7607.07</v>
      </c>
    </row>
    <row r="66" spans="1:37" x14ac:dyDescent="0.35">
      <c r="A66" s="102" t="s">
        <v>360</v>
      </c>
      <c r="B66" s="102">
        <v>278</v>
      </c>
      <c r="C66" s="102">
        <v>278</v>
      </c>
      <c r="D66" s="102">
        <v>278</v>
      </c>
      <c r="E66" s="102">
        <v>230</v>
      </c>
      <c r="F66" s="102">
        <v>230</v>
      </c>
      <c r="G66" s="102">
        <v>230</v>
      </c>
      <c r="H66" s="102">
        <v>240</v>
      </c>
      <c r="I66" s="102">
        <v>240</v>
      </c>
      <c r="J66" s="102">
        <v>240</v>
      </c>
      <c r="K66" s="102">
        <v>240</v>
      </c>
      <c r="L66" s="102">
        <v>245</v>
      </c>
      <c r="M66" s="102">
        <v>275.44</v>
      </c>
      <c r="N66" s="102">
        <v>344.89</v>
      </c>
      <c r="O66" s="102">
        <v>371.39</v>
      </c>
      <c r="P66" s="102">
        <v>401.39</v>
      </c>
      <c r="Q66" s="102">
        <v>401.39</v>
      </c>
      <c r="R66" s="102">
        <v>401.39</v>
      </c>
      <c r="S66" s="102">
        <v>431.39</v>
      </c>
      <c r="T66" s="102">
        <v>431.39</v>
      </c>
      <c r="U66" s="102">
        <v>431.39</v>
      </c>
      <c r="V66" s="102">
        <v>431.39</v>
      </c>
      <c r="W66" s="102">
        <v>461.39</v>
      </c>
      <c r="X66" s="102">
        <v>461.39</v>
      </c>
      <c r="Y66" s="102">
        <v>461.39</v>
      </c>
      <c r="Z66" s="102">
        <v>461.39</v>
      </c>
      <c r="AA66" s="102">
        <v>471.39</v>
      </c>
      <c r="AB66" s="102">
        <v>471.39</v>
      </c>
      <c r="AC66" s="102">
        <v>471.39</v>
      </c>
      <c r="AD66" s="102">
        <v>471.39</v>
      </c>
      <c r="AE66" s="102">
        <v>471.39</v>
      </c>
      <c r="AF66" s="102">
        <v>471.39</v>
      </c>
      <c r="AG66" s="102">
        <v>471.39</v>
      </c>
      <c r="AH66" s="102">
        <v>471.39</v>
      </c>
      <c r="AI66" s="102">
        <v>471.39</v>
      </c>
      <c r="AJ66" s="102">
        <v>471.39</v>
      </c>
      <c r="AK66" s="102">
        <v>471.39</v>
      </c>
    </row>
    <row r="67" spans="1:37" x14ac:dyDescent="0.35">
      <c r="A67" s="102" t="s">
        <v>361</v>
      </c>
      <c r="B67" s="102">
        <v>0</v>
      </c>
      <c r="C67" s="102">
        <v>0</v>
      </c>
      <c r="D67" s="102">
        <v>0</v>
      </c>
      <c r="E67" s="102">
        <v>0</v>
      </c>
      <c r="F67" s="102">
        <v>0</v>
      </c>
      <c r="G67" s="102">
        <v>0</v>
      </c>
      <c r="H67" s="102">
        <v>0</v>
      </c>
      <c r="I67" s="102">
        <v>0</v>
      </c>
      <c r="J67" s="102">
        <v>0.3</v>
      </c>
      <c r="K67" s="102">
        <v>0.3</v>
      </c>
      <c r="L67" s="102">
        <v>0.3</v>
      </c>
      <c r="M67" s="102">
        <v>0.3</v>
      </c>
      <c r="N67" s="102">
        <v>0.3</v>
      </c>
      <c r="O67" s="102">
        <v>0.3</v>
      </c>
      <c r="P67" s="102">
        <v>0.3</v>
      </c>
      <c r="Q67" s="102">
        <v>20.3</v>
      </c>
      <c r="R67" s="102">
        <v>20.3</v>
      </c>
      <c r="S67" s="102">
        <v>20.3</v>
      </c>
      <c r="T67" s="102">
        <v>20.3</v>
      </c>
      <c r="U67" s="102">
        <v>40.299999999999997</v>
      </c>
      <c r="V67" s="102">
        <v>40.299999999999997</v>
      </c>
      <c r="W67" s="102">
        <v>40.299999999999997</v>
      </c>
      <c r="X67" s="102">
        <v>40.299999999999997</v>
      </c>
      <c r="Y67" s="102">
        <v>60.3</v>
      </c>
      <c r="Z67" s="102">
        <v>60.3</v>
      </c>
      <c r="AA67" s="102">
        <v>260.3</v>
      </c>
      <c r="AB67" s="102">
        <v>460.3</v>
      </c>
      <c r="AC67" s="102">
        <v>690.3</v>
      </c>
      <c r="AD67" s="102">
        <v>890.3</v>
      </c>
      <c r="AE67" s="102">
        <v>1090.3</v>
      </c>
      <c r="AF67" s="102">
        <v>1290.3</v>
      </c>
      <c r="AG67" s="102">
        <v>1520.3</v>
      </c>
      <c r="AH67" s="102">
        <v>1720.3</v>
      </c>
      <c r="AI67" s="102">
        <v>1920.3</v>
      </c>
      <c r="AJ67" s="102">
        <v>2120.3000000000002</v>
      </c>
      <c r="AK67" s="102">
        <v>2350.3000000000002</v>
      </c>
    </row>
    <row r="68" spans="1:37" x14ac:dyDescent="0.35">
      <c r="A68" s="102" t="s">
        <v>362</v>
      </c>
      <c r="B68" s="102">
        <v>675</v>
      </c>
      <c r="C68" s="102">
        <v>675</v>
      </c>
      <c r="D68" s="102">
        <v>675</v>
      </c>
      <c r="E68" s="102">
        <v>675</v>
      </c>
      <c r="F68" s="102">
        <v>675</v>
      </c>
      <c r="G68" s="102">
        <v>675</v>
      </c>
      <c r="H68" s="102">
        <v>675</v>
      </c>
      <c r="I68" s="102">
        <v>675</v>
      </c>
      <c r="J68" s="102">
        <v>0</v>
      </c>
      <c r="K68" s="102">
        <v>0</v>
      </c>
      <c r="L68" s="102">
        <v>0</v>
      </c>
      <c r="M68" s="102">
        <v>0</v>
      </c>
      <c r="N68" s="102">
        <v>0</v>
      </c>
      <c r="O68" s="102">
        <v>0</v>
      </c>
      <c r="P68" s="102">
        <v>0</v>
      </c>
      <c r="Q68" s="102">
        <v>0</v>
      </c>
      <c r="R68" s="102">
        <v>0</v>
      </c>
      <c r="S68" s="102">
        <v>0</v>
      </c>
      <c r="T68" s="102">
        <v>0</v>
      </c>
      <c r="U68" s="102">
        <v>0</v>
      </c>
      <c r="V68" s="102">
        <v>0</v>
      </c>
      <c r="W68" s="102">
        <v>0</v>
      </c>
      <c r="X68" s="102">
        <v>0</v>
      </c>
      <c r="Y68" s="102">
        <v>0</v>
      </c>
      <c r="Z68" s="102">
        <v>0</v>
      </c>
      <c r="AA68" s="102">
        <v>0</v>
      </c>
      <c r="AB68" s="102">
        <v>0</v>
      </c>
      <c r="AC68" s="102">
        <v>0</v>
      </c>
      <c r="AD68" s="102">
        <v>0</v>
      </c>
      <c r="AE68" s="102">
        <v>0</v>
      </c>
      <c r="AF68" s="102">
        <v>0</v>
      </c>
      <c r="AG68" s="102">
        <v>0</v>
      </c>
      <c r="AH68" s="102">
        <v>0</v>
      </c>
      <c r="AI68" s="102">
        <v>0</v>
      </c>
      <c r="AJ68" s="102">
        <v>0</v>
      </c>
      <c r="AK68" s="102">
        <v>0</v>
      </c>
    </row>
    <row r="69" spans="1:37" x14ac:dyDescent="0.35">
      <c r="A69" s="102" t="s">
        <v>363</v>
      </c>
      <c r="B69" s="102">
        <v>0</v>
      </c>
      <c r="C69" s="102">
        <v>0</v>
      </c>
      <c r="D69" s="102">
        <v>0</v>
      </c>
      <c r="E69" s="102">
        <v>0</v>
      </c>
      <c r="F69" s="102">
        <v>0</v>
      </c>
      <c r="G69" s="102">
        <v>0</v>
      </c>
      <c r="H69" s="102">
        <v>0</v>
      </c>
      <c r="I69" s="102">
        <v>0</v>
      </c>
      <c r="J69" s="102">
        <v>0</v>
      </c>
      <c r="K69" s="102">
        <v>0</v>
      </c>
      <c r="L69" s="102">
        <v>0</v>
      </c>
      <c r="M69" s="102">
        <v>0</v>
      </c>
      <c r="N69" s="102">
        <v>0</v>
      </c>
      <c r="O69" s="102">
        <v>0</v>
      </c>
      <c r="P69" s="102">
        <v>0</v>
      </c>
      <c r="Q69" s="102">
        <v>0</v>
      </c>
      <c r="R69" s="102">
        <v>0</v>
      </c>
      <c r="S69" s="102">
        <v>0</v>
      </c>
      <c r="T69" s="102">
        <v>0</v>
      </c>
      <c r="U69" s="102">
        <v>0</v>
      </c>
      <c r="V69" s="102">
        <v>0</v>
      </c>
      <c r="W69" s="102">
        <v>0</v>
      </c>
      <c r="X69" s="102">
        <v>0</v>
      </c>
      <c r="Y69" s="102">
        <v>0</v>
      </c>
      <c r="Z69" s="102">
        <v>0</v>
      </c>
      <c r="AA69" s="102">
        <v>0</v>
      </c>
      <c r="AB69" s="102">
        <v>0</v>
      </c>
      <c r="AC69" s="102">
        <v>0</v>
      </c>
      <c r="AD69" s="102">
        <v>0</v>
      </c>
      <c r="AE69" s="102">
        <v>0</v>
      </c>
      <c r="AF69" s="102">
        <v>0</v>
      </c>
      <c r="AG69" s="102">
        <v>0</v>
      </c>
      <c r="AH69" s="102">
        <v>0</v>
      </c>
      <c r="AI69" s="102">
        <v>0</v>
      </c>
      <c r="AJ69" s="102">
        <v>0</v>
      </c>
      <c r="AK69" s="102">
        <v>0</v>
      </c>
    </row>
    <row r="70" spans="1:37" x14ac:dyDescent="0.35">
      <c r="A70" s="102" t="s">
        <v>364</v>
      </c>
      <c r="B70" s="102">
        <v>31.05</v>
      </c>
      <c r="C70" s="102">
        <v>591.04999999999995</v>
      </c>
      <c r="D70" s="102">
        <v>591.04999999999995</v>
      </c>
      <c r="E70" s="102">
        <v>591.04999999999995</v>
      </c>
      <c r="F70" s="102">
        <v>591.04999999999995</v>
      </c>
      <c r="G70" s="102">
        <v>591.04999999999995</v>
      </c>
      <c r="H70" s="102">
        <v>591.04999999999995</v>
      </c>
      <c r="I70" s="102">
        <v>591.04999999999995</v>
      </c>
      <c r="J70" s="102">
        <v>591.13</v>
      </c>
      <c r="K70" s="102">
        <v>591.13</v>
      </c>
      <c r="L70" s="102">
        <v>591.13</v>
      </c>
      <c r="M70" s="102">
        <v>591.13</v>
      </c>
      <c r="N70" s="102">
        <v>591.13</v>
      </c>
      <c r="O70" s="102">
        <v>591.13</v>
      </c>
      <c r="P70" s="102">
        <v>591.14</v>
      </c>
      <c r="Q70" s="102">
        <v>591.15</v>
      </c>
      <c r="R70" s="102">
        <v>591.16</v>
      </c>
      <c r="S70" s="102">
        <v>591.16999999999996</v>
      </c>
      <c r="T70" s="102">
        <v>591.16999999999996</v>
      </c>
      <c r="U70" s="102">
        <v>591.17999999999995</v>
      </c>
      <c r="V70" s="102">
        <v>591.17999999999995</v>
      </c>
      <c r="W70" s="102">
        <v>591.19000000000005</v>
      </c>
      <c r="X70" s="102">
        <v>591.19000000000005</v>
      </c>
      <c r="Y70" s="102">
        <v>591.19000000000005</v>
      </c>
      <c r="Z70" s="102">
        <v>591.19000000000005</v>
      </c>
      <c r="AA70" s="102">
        <v>591.19000000000005</v>
      </c>
      <c r="AB70" s="102">
        <v>591.20000000000005</v>
      </c>
      <c r="AC70" s="102">
        <v>591.20000000000005</v>
      </c>
      <c r="AD70" s="102">
        <v>591.20000000000005</v>
      </c>
      <c r="AE70" s="102">
        <v>591.20000000000005</v>
      </c>
      <c r="AF70" s="102">
        <v>591.20000000000005</v>
      </c>
      <c r="AG70" s="102">
        <v>591.20000000000005</v>
      </c>
      <c r="AH70" s="102">
        <v>591.20000000000005</v>
      </c>
      <c r="AI70" s="102">
        <v>591.20000000000005</v>
      </c>
      <c r="AJ70" s="102">
        <v>591.20000000000005</v>
      </c>
      <c r="AK70" s="102">
        <v>591.20000000000005</v>
      </c>
    </row>
    <row r="71" spans="1:37" x14ac:dyDescent="0.35">
      <c r="A71" s="102" t="s">
        <v>365</v>
      </c>
      <c r="B71" s="102">
        <v>1594.63</v>
      </c>
      <c r="C71" s="102">
        <v>1544.04</v>
      </c>
      <c r="D71" s="102">
        <v>1665.04</v>
      </c>
      <c r="E71" s="102">
        <v>1633.04</v>
      </c>
      <c r="F71" s="102">
        <v>1582.24</v>
      </c>
      <c r="G71" s="102">
        <v>1502.04</v>
      </c>
      <c r="H71" s="102">
        <v>1007.04</v>
      </c>
      <c r="I71" s="102">
        <v>1007.04</v>
      </c>
      <c r="J71" s="102">
        <v>1007.04</v>
      </c>
      <c r="K71" s="102">
        <v>540.12</v>
      </c>
      <c r="L71" s="102">
        <v>589.12</v>
      </c>
      <c r="M71" s="102">
        <v>589.12</v>
      </c>
      <c r="N71" s="102">
        <v>589.12</v>
      </c>
      <c r="O71" s="102">
        <v>589.12</v>
      </c>
      <c r="P71" s="102">
        <v>589.12</v>
      </c>
      <c r="Q71" s="102">
        <v>589.12</v>
      </c>
      <c r="R71" s="102">
        <v>589.12</v>
      </c>
      <c r="S71" s="102">
        <v>589.12</v>
      </c>
      <c r="T71" s="102">
        <v>589.12</v>
      </c>
      <c r="U71" s="102">
        <v>589.12</v>
      </c>
      <c r="V71" s="102">
        <v>589.12</v>
      </c>
      <c r="W71" s="102">
        <v>589.12</v>
      </c>
      <c r="X71" s="102">
        <v>589.12</v>
      </c>
      <c r="Y71" s="102">
        <v>589.12</v>
      </c>
      <c r="Z71" s="102">
        <v>589.12</v>
      </c>
      <c r="AA71" s="102">
        <v>589.12</v>
      </c>
      <c r="AB71" s="102">
        <v>589.12</v>
      </c>
      <c r="AC71" s="102">
        <v>589.12</v>
      </c>
      <c r="AD71" s="102">
        <v>589.12</v>
      </c>
      <c r="AE71" s="102">
        <v>589.12</v>
      </c>
      <c r="AF71" s="102">
        <v>522.08000000000004</v>
      </c>
      <c r="AG71" s="102">
        <v>522.08000000000004</v>
      </c>
      <c r="AH71" s="102">
        <v>522.08000000000004</v>
      </c>
      <c r="AI71" s="102">
        <v>522.08000000000004</v>
      </c>
      <c r="AJ71" s="102">
        <v>522.08000000000004</v>
      </c>
      <c r="AK71" s="102">
        <v>522.08000000000004</v>
      </c>
    </row>
    <row r="73" spans="1:37" ht="18.5" x14ac:dyDescent="0.45">
      <c r="A73" s="103" t="s">
        <v>371</v>
      </c>
    </row>
    <row r="74" spans="1:37" x14ac:dyDescent="0.35">
      <c r="A74" s="102" t="s">
        <v>322</v>
      </c>
      <c r="B74" s="102" t="s">
        <v>323</v>
      </c>
      <c r="C74" s="102" t="s">
        <v>324</v>
      </c>
      <c r="D74" s="102" t="s">
        <v>325</v>
      </c>
      <c r="E74" s="102" t="s">
        <v>326</v>
      </c>
      <c r="F74" s="102" t="s">
        <v>327</v>
      </c>
      <c r="G74" s="102" t="s">
        <v>328</v>
      </c>
      <c r="H74" s="102" t="s">
        <v>329</v>
      </c>
      <c r="I74" s="102" t="s">
        <v>330</v>
      </c>
      <c r="J74" s="102" t="s">
        <v>331</v>
      </c>
      <c r="K74" s="102" t="s">
        <v>332</v>
      </c>
      <c r="L74" s="102" t="s">
        <v>333</v>
      </c>
      <c r="M74" s="102" t="s">
        <v>334</v>
      </c>
      <c r="N74" s="102" t="s">
        <v>335</v>
      </c>
      <c r="O74" s="102" t="s">
        <v>336</v>
      </c>
      <c r="P74" s="102" t="s">
        <v>337</v>
      </c>
      <c r="Q74" s="102" t="s">
        <v>338</v>
      </c>
      <c r="R74" s="102" t="s">
        <v>339</v>
      </c>
      <c r="S74" s="102" t="s">
        <v>340</v>
      </c>
      <c r="T74" s="102" t="s">
        <v>341</v>
      </c>
      <c r="U74" s="102" t="s">
        <v>342</v>
      </c>
      <c r="V74" s="102" t="s">
        <v>343</v>
      </c>
      <c r="W74" s="102" t="s">
        <v>344</v>
      </c>
      <c r="X74" s="102" t="s">
        <v>345</v>
      </c>
      <c r="Y74" s="102" t="s">
        <v>346</v>
      </c>
      <c r="Z74" s="102" t="s">
        <v>347</v>
      </c>
      <c r="AA74" s="102" t="s">
        <v>348</v>
      </c>
      <c r="AB74" s="102" t="s">
        <v>349</v>
      </c>
      <c r="AC74" s="102" t="s">
        <v>350</v>
      </c>
      <c r="AD74" s="102" t="s">
        <v>351</v>
      </c>
      <c r="AE74" s="102" t="s">
        <v>352</v>
      </c>
      <c r="AF74" s="102" t="s">
        <v>353</v>
      </c>
      <c r="AG74" s="102" t="s">
        <v>354</v>
      </c>
      <c r="AH74" s="102" t="s">
        <v>355</v>
      </c>
      <c r="AI74" s="102" t="s">
        <v>356</v>
      </c>
      <c r="AJ74" s="102" t="s">
        <v>357</v>
      </c>
      <c r="AK74" s="102" t="s">
        <v>358</v>
      </c>
    </row>
    <row r="75" spans="1:37" x14ac:dyDescent="0.35">
      <c r="A75" s="102" t="s">
        <v>359</v>
      </c>
      <c r="B75" s="102">
        <v>8505</v>
      </c>
      <c r="C75" s="102">
        <v>8410</v>
      </c>
      <c r="D75" s="102">
        <v>8410</v>
      </c>
      <c r="E75" s="102">
        <v>8416</v>
      </c>
      <c r="F75" s="102">
        <v>8424</v>
      </c>
      <c r="G75" s="102">
        <v>8463</v>
      </c>
      <c r="H75" s="102">
        <v>8524</v>
      </c>
      <c r="I75" s="102">
        <v>8524</v>
      </c>
      <c r="J75" s="102">
        <v>8565</v>
      </c>
      <c r="K75" s="102">
        <v>8972</v>
      </c>
      <c r="L75" s="102">
        <v>8768</v>
      </c>
      <c r="M75" s="102">
        <v>8871.8799999999992</v>
      </c>
      <c r="N75" s="102">
        <v>8936.8799999999992</v>
      </c>
      <c r="O75" s="102">
        <v>8936.8799999999992</v>
      </c>
      <c r="P75" s="102">
        <v>8976.8799999999992</v>
      </c>
      <c r="Q75" s="102">
        <v>8976.8799999999992</v>
      </c>
      <c r="R75" s="102">
        <v>9016.8799999999992</v>
      </c>
      <c r="S75" s="102">
        <v>9016.8799999999992</v>
      </c>
      <c r="T75" s="102">
        <v>9056.8799999999992</v>
      </c>
      <c r="U75" s="102">
        <v>9056.8799999999992</v>
      </c>
      <c r="V75" s="102">
        <v>9096.8799999999992</v>
      </c>
      <c r="W75" s="102">
        <v>9096.8799999999992</v>
      </c>
      <c r="X75" s="102">
        <v>9136.8799999999992</v>
      </c>
      <c r="Y75" s="102">
        <v>9136.8799999999992</v>
      </c>
      <c r="Z75" s="102">
        <v>9176.8799999999992</v>
      </c>
      <c r="AA75" s="102">
        <v>9176.8799999999992</v>
      </c>
      <c r="AB75" s="102">
        <v>9216.8799999999992</v>
      </c>
      <c r="AC75" s="102">
        <v>9216.8799999999992</v>
      </c>
      <c r="AD75" s="102">
        <v>9276.8799999999992</v>
      </c>
      <c r="AE75" s="102">
        <v>9276.8799999999992</v>
      </c>
      <c r="AF75" s="102">
        <v>9316.8799999999992</v>
      </c>
      <c r="AG75" s="102">
        <v>9316.8799999999992</v>
      </c>
      <c r="AH75" s="102">
        <v>9376.8799999999992</v>
      </c>
      <c r="AI75" s="102">
        <v>9376.8799999999992</v>
      </c>
      <c r="AJ75" s="102">
        <v>9416.8799999999992</v>
      </c>
      <c r="AK75" s="102">
        <v>9416.8799999999992</v>
      </c>
    </row>
    <row r="76" spans="1:37" x14ac:dyDescent="0.35">
      <c r="A76" s="102" t="s">
        <v>154</v>
      </c>
      <c r="B76" s="102">
        <v>15</v>
      </c>
      <c r="C76" s="102">
        <v>414</v>
      </c>
      <c r="D76" s="102">
        <v>491</v>
      </c>
      <c r="E76" s="102">
        <v>782</v>
      </c>
      <c r="F76" s="102">
        <v>1168</v>
      </c>
      <c r="G76" s="102">
        <v>1447</v>
      </c>
      <c r="H76" s="102">
        <v>1970</v>
      </c>
      <c r="I76" s="102">
        <v>2053</v>
      </c>
      <c r="J76" s="102">
        <v>2491</v>
      </c>
      <c r="K76" s="102">
        <v>3490</v>
      </c>
      <c r="L76" s="102">
        <v>4374</v>
      </c>
      <c r="M76" s="102">
        <v>4841.45</v>
      </c>
      <c r="N76" s="102">
        <v>4841.45</v>
      </c>
      <c r="O76" s="102">
        <v>5141.45</v>
      </c>
      <c r="P76" s="102">
        <v>5341.45</v>
      </c>
      <c r="Q76" s="102">
        <v>5441.45</v>
      </c>
      <c r="R76" s="102">
        <v>5541.45</v>
      </c>
      <c r="S76" s="102">
        <v>5641.45</v>
      </c>
      <c r="T76" s="102">
        <v>5741.45</v>
      </c>
      <c r="U76" s="102">
        <v>5841.45</v>
      </c>
      <c r="V76" s="102">
        <v>6322.01</v>
      </c>
      <c r="W76" s="102">
        <v>6772.15</v>
      </c>
      <c r="X76" s="102">
        <v>7194.94</v>
      </c>
      <c r="Y76" s="102">
        <v>7575.45</v>
      </c>
      <c r="Z76" s="102">
        <v>7917.9</v>
      </c>
      <c r="AA76" s="102">
        <v>7917.9</v>
      </c>
      <c r="AB76" s="102">
        <v>8126.11</v>
      </c>
      <c r="AC76" s="102">
        <v>8126.11</v>
      </c>
      <c r="AD76" s="102">
        <v>8313.5</v>
      </c>
      <c r="AE76" s="102">
        <v>8313.5</v>
      </c>
      <c r="AF76" s="102">
        <v>8313.5</v>
      </c>
      <c r="AG76" s="102">
        <v>8313.5</v>
      </c>
      <c r="AH76" s="102">
        <v>8313.5</v>
      </c>
      <c r="AI76" s="102">
        <v>8313.5</v>
      </c>
      <c r="AJ76" s="102">
        <v>8313.5</v>
      </c>
      <c r="AK76" s="102">
        <v>8313.5</v>
      </c>
    </row>
    <row r="77" spans="1:37" x14ac:dyDescent="0.35">
      <c r="A77" s="102" t="s">
        <v>360</v>
      </c>
      <c r="B77" s="102">
        <v>209</v>
      </c>
      <c r="C77" s="102">
        <v>176</v>
      </c>
      <c r="D77" s="102">
        <v>176</v>
      </c>
      <c r="E77" s="102">
        <v>148</v>
      </c>
      <c r="F77" s="102">
        <v>207</v>
      </c>
      <c r="G77" s="102">
        <v>207</v>
      </c>
      <c r="H77" s="102">
        <v>207</v>
      </c>
      <c r="I77" s="102">
        <v>207</v>
      </c>
      <c r="J77" s="102">
        <v>207</v>
      </c>
      <c r="K77" s="102">
        <v>592</v>
      </c>
      <c r="L77" s="102">
        <v>574</v>
      </c>
      <c r="M77" s="102">
        <v>762.12</v>
      </c>
      <c r="N77" s="102">
        <v>762.12</v>
      </c>
      <c r="O77" s="102">
        <v>762.12</v>
      </c>
      <c r="P77" s="102">
        <v>762.12</v>
      </c>
      <c r="Q77" s="102">
        <v>762.12</v>
      </c>
      <c r="R77" s="102">
        <v>762.12</v>
      </c>
      <c r="S77" s="102">
        <v>762.12</v>
      </c>
      <c r="T77" s="102">
        <v>762.12</v>
      </c>
      <c r="U77" s="102">
        <v>762.12</v>
      </c>
      <c r="V77" s="102">
        <v>762.12</v>
      </c>
      <c r="W77" s="102">
        <v>762.12</v>
      </c>
      <c r="X77" s="102">
        <v>762.12</v>
      </c>
      <c r="Y77" s="102">
        <v>762.12</v>
      </c>
      <c r="Z77" s="102">
        <v>762.12</v>
      </c>
      <c r="AA77" s="102">
        <v>762.12</v>
      </c>
      <c r="AB77" s="102">
        <v>762.12</v>
      </c>
      <c r="AC77" s="102">
        <v>762.12</v>
      </c>
      <c r="AD77" s="102">
        <v>762.12</v>
      </c>
      <c r="AE77" s="102">
        <v>762.12</v>
      </c>
      <c r="AF77" s="102">
        <v>762.12</v>
      </c>
      <c r="AG77" s="102">
        <v>762.12</v>
      </c>
      <c r="AH77" s="102">
        <v>762.12</v>
      </c>
      <c r="AI77" s="102">
        <v>762.12</v>
      </c>
      <c r="AJ77" s="102">
        <v>762.12</v>
      </c>
      <c r="AK77" s="102">
        <v>762.12</v>
      </c>
    </row>
    <row r="78" spans="1:37" x14ac:dyDescent="0.35">
      <c r="A78" s="102" t="s">
        <v>361</v>
      </c>
      <c r="B78" s="102">
        <v>16.75</v>
      </c>
      <c r="C78" s="102">
        <v>20.48</v>
      </c>
      <c r="D78" s="102">
        <v>25.77</v>
      </c>
      <c r="E78" s="102">
        <v>32.72</v>
      </c>
      <c r="F78" s="102">
        <v>94.57</v>
      </c>
      <c r="G78" s="102">
        <v>281.13</v>
      </c>
      <c r="H78" s="102">
        <v>419.4</v>
      </c>
      <c r="I78" s="102">
        <v>645.29999999999995</v>
      </c>
      <c r="J78" s="102">
        <v>1018.7</v>
      </c>
      <c r="K78" s="102">
        <v>1509.4</v>
      </c>
      <c r="L78" s="102">
        <v>2119</v>
      </c>
      <c r="M78" s="102">
        <v>2291.46</v>
      </c>
      <c r="N78" s="102">
        <v>2471.46</v>
      </c>
      <c r="O78" s="102">
        <v>2571.46</v>
      </c>
      <c r="P78" s="102">
        <v>2771.46</v>
      </c>
      <c r="Q78" s="102">
        <v>2871.46</v>
      </c>
      <c r="R78" s="102">
        <v>2971.46</v>
      </c>
      <c r="S78" s="102">
        <v>3071.46</v>
      </c>
      <c r="T78" s="102">
        <v>3171.46</v>
      </c>
      <c r="U78" s="102">
        <v>3271.46</v>
      </c>
      <c r="V78" s="102">
        <v>4203.32</v>
      </c>
      <c r="W78" s="102">
        <v>5140.0200000000004</v>
      </c>
      <c r="X78" s="102">
        <v>6079.46</v>
      </c>
      <c r="Y78" s="102">
        <v>6960.59</v>
      </c>
      <c r="Z78" s="102">
        <v>7060.59</v>
      </c>
      <c r="AA78" s="102">
        <v>8011.48</v>
      </c>
      <c r="AB78" s="102">
        <v>8926.69</v>
      </c>
      <c r="AC78" s="102">
        <v>9890.1299999999992</v>
      </c>
      <c r="AD78" s="102">
        <v>9990.1299999999992</v>
      </c>
      <c r="AE78" s="102">
        <v>10968.37</v>
      </c>
      <c r="AF78" s="102">
        <v>11068.37</v>
      </c>
      <c r="AG78" s="102">
        <v>11168.37</v>
      </c>
      <c r="AH78" s="102">
        <v>12151.7</v>
      </c>
      <c r="AI78" s="102">
        <v>13159.69</v>
      </c>
      <c r="AJ78" s="102">
        <v>14174.81</v>
      </c>
      <c r="AK78" s="102">
        <v>15196.82</v>
      </c>
    </row>
    <row r="79" spans="1:37" x14ac:dyDescent="0.35">
      <c r="A79" s="102" t="s">
        <v>362</v>
      </c>
      <c r="B79" s="102">
        <v>11450</v>
      </c>
      <c r="C79" s="102">
        <v>11990</v>
      </c>
      <c r="D79" s="102">
        <v>11990</v>
      </c>
      <c r="E79" s="102">
        <v>11990</v>
      </c>
      <c r="F79" s="102">
        <v>11990</v>
      </c>
      <c r="G79" s="102">
        <v>11990</v>
      </c>
      <c r="H79" s="102">
        <v>11990</v>
      </c>
      <c r="I79" s="102">
        <v>11990</v>
      </c>
      <c r="J79" s="102">
        <v>13640</v>
      </c>
      <c r="K79" s="102">
        <v>13568</v>
      </c>
      <c r="L79" s="102">
        <v>13568</v>
      </c>
      <c r="M79" s="102">
        <v>13568</v>
      </c>
      <c r="N79" s="102">
        <v>12633</v>
      </c>
      <c r="O79" s="102">
        <v>12633</v>
      </c>
      <c r="P79" s="102">
        <v>12633</v>
      </c>
      <c r="Q79" s="102">
        <v>11808</v>
      </c>
      <c r="R79" s="102">
        <v>11808</v>
      </c>
      <c r="S79" s="102">
        <v>9793</v>
      </c>
      <c r="T79" s="102">
        <v>8968</v>
      </c>
      <c r="U79" s="102">
        <v>7633</v>
      </c>
      <c r="V79" s="102">
        <v>7746</v>
      </c>
      <c r="W79" s="102">
        <v>8681</v>
      </c>
      <c r="X79" s="102">
        <v>8684</v>
      </c>
      <c r="Y79" s="102">
        <v>9524</v>
      </c>
      <c r="Z79" s="102">
        <v>8702</v>
      </c>
      <c r="AA79" s="102">
        <v>9542</v>
      </c>
      <c r="AB79" s="102">
        <v>8720</v>
      </c>
      <c r="AC79" s="102">
        <v>9560</v>
      </c>
      <c r="AD79" s="102">
        <v>9560</v>
      </c>
      <c r="AE79" s="102">
        <v>10400</v>
      </c>
      <c r="AF79" s="102">
        <v>10400</v>
      </c>
      <c r="AG79" s="102">
        <v>10400</v>
      </c>
      <c r="AH79" s="102">
        <v>10400</v>
      </c>
      <c r="AI79" s="102">
        <v>10400</v>
      </c>
      <c r="AJ79" s="102">
        <v>10400</v>
      </c>
      <c r="AK79" s="102">
        <v>10400</v>
      </c>
    </row>
    <row r="80" spans="1:37" x14ac:dyDescent="0.35">
      <c r="A80" s="102" t="s">
        <v>363</v>
      </c>
      <c r="B80" s="102">
        <v>6437</v>
      </c>
      <c r="C80" s="102">
        <v>6329</v>
      </c>
      <c r="D80" s="102">
        <v>6339</v>
      </c>
      <c r="E80" s="102">
        <v>6077</v>
      </c>
      <c r="F80" s="102">
        <v>6077</v>
      </c>
      <c r="G80" s="102">
        <v>4487</v>
      </c>
      <c r="H80" s="102">
        <v>4275</v>
      </c>
      <c r="I80" s="102">
        <v>3296</v>
      </c>
      <c r="J80" s="102">
        <v>2291</v>
      </c>
      <c r="K80" s="102">
        <v>153</v>
      </c>
      <c r="L80" s="102">
        <v>0</v>
      </c>
      <c r="M80" s="102">
        <v>0</v>
      </c>
      <c r="N80" s="102">
        <v>0</v>
      </c>
      <c r="O80" s="102">
        <v>0</v>
      </c>
      <c r="P80" s="102">
        <v>0</v>
      </c>
      <c r="Q80" s="102">
        <v>0</v>
      </c>
      <c r="R80" s="102">
        <v>0</v>
      </c>
      <c r="S80" s="102">
        <v>0</v>
      </c>
      <c r="T80" s="102">
        <v>0</v>
      </c>
      <c r="U80" s="102">
        <v>0</v>
      </c>
      <c r="V80" s="102">
        <v>0</v>
      </c>
      <c r="W80" s="102">
        <v>0</v>
      </c>
      <c r="X80" s="102">
        <v>0</v>
      </c>
      <c r="Y80" s="102">
        <v>0</v>
      </c>
      <c r="Z80" s="102">
        <v>0</v>
      </c>
      <c r="AA80" s="102">
        <v>0</v>
      </c>
      <c r="AB80" s="102">
        <v>0</v>
      </c>
      <c r="AC80" s="102">
        <v>0</v>
      </c>
      <c r="AD80" s="102">
        <v>0</v>
      </c>
      <c r="AE80" s="102">
        <v>0</v>
      </c>
      <c r="AF80" s="102">
        <v>0</v>
      </c>
      <c r="AG80" s="102">
        <v>0</v>
      </c>
      <c r="AH80" s="102">
        <v>0</v>
      </c>
      <c r="AI80" s="102">
        <v>0</v>
      </c>
      <c r="AJ80" s="102">
        <v>0</v>
      </c>
      <c r="AK80" s="102">
        <v>0</v>
      </c>
    </row>
    <row r="81" spans="1:37" x14ac:dyDescent="0.35">
      <c r="A81" s="102" t="s">
        <v>364</v>
      </c>
      <c r="B81" s="102">
        <v>4789.1099999999997</v>
      </c>
      <c r="C81" s="102">
        <v>4878.79</v>
      </c>
      <c r="D81" s="102">
        <v>4876.96</v>
      </c>
      <c r="E81" s="102">
        <v>6316.46</v>
      </c>
      <c r="F81" s="102">
        <v>5976.69</v>
      </c>
      <c r="G81" s="102">
        <v>8957.61</v>
      </c>
      <c r="H81" s="102">
        <v>8969.75</v>
      </c>
      <c r="I81" s="102">
        <v>9362.75</v>
      </c>
      <c r="J81" s="102">
        <v>9400.75</v>
      </c>
      <c r="K81" s="102">
        <v>9036.06</v>
      </c>
      <c r="L81" s="102">
        <v>9648.06</v>
      </c>
      <c r="M81" s="102">
        <v>9629.6299999999992</v>
      </c>
      <c r="N81" s="102">
        <v>9629.6299999999992</v>
      </c>
      <c r="O81" s="102">
        <v>10818.63</v>
      </c>
      <c r="P81" s="102">
        <v>10818.63</v>
      </c>
      <c r="Q81" s="102">
        <v>10818.63</v>
      </c>
      <c r="R81" s="102">
        <v>10818.63</v>
      </c>
      <c r="S81" s="102">
        <v>10818.63</v>
      </c>
      <c r="T81" s="102">
        <v>10818.63</v>
      </c>
      <c r="U81" s="102">
        <v>10818.63</v>
      </c>
      <c r="V81" s="102">
        <v>10818.63</v>
      </c>
      <c r="W81" s="102">
        <v>10818.63</v>
      </c>
      <c r="X81" s="102">
        <v>10818.63</v>
      </c>
      <c r="Y81" s="102">
        <v>10818.63</v>
      </c>
      <c r="Z81" s="102">
        <v>10818.63</v>
      </c>
      <c r="AA81" s="102">
        <v>10818.63</v>
      </c>
      <c r="AB81" s="102">
        <v>10818.63</v>
      </c>
      <c r="AC81" s="102">
        <v>10818.63</v>
      </c>
      <c r="AD81" s="102">
        <v>10818.63</v>
      </c>
      <c r="AE81" s="102">
        <v>10818.63</v>
      </c>
      <c r="AF81" s="102">
        <v>10818.63</v>
      </c>
      <c r="AG81" s="102">
        <v>10818.63</v>
      </c>
      <c r="AH81" s="102">
        <v>10818.63</v>
      </c>
      <c r="AI81" s="102">
        <v>10818.63</v>
      </c>
      <c r="AJ81" s="102">
        <v>10818.63</v>
      </c>
      <c r="AK81" s="102">
        <v>10818.63</v>
      </c>
    </row>
    <row r="82" spans="1:37" x14ac:dyDescent="0.35">
      <c r="A82" s="102" t="s">
        <v>365</v>
      </c>
      <c r="B82" s="102">
        <v>115.81</v>
      </c>
      <c r="C82" s="102">
        <v>115.81</v>
      </c>
      <c r="D82" s="102">
        <v>115.81</v>
      </c>
      <c r="E82" s="102">
        <v>115.81</v>
      </c>
      <c r="F82" s="102">
        <v>115.81</v>
      </c>
      <c r="G82" s="102">
        <v>249.32</v>
      </c>
      <c r="H82" s="102">
        <v>249.32</v>
      </c>
      <c r="I82" s="102">
        <v>249.32</v>
      </c>
      <c r="J82" s="102">
        <v>249.32</v>
      </c>
      <c r="K82" s="102">
        <v>250.45</v>
      </c>
      <c r="L82" s="102">
        <v>250.45</v>
      </c>
      <c r="M82" s="102">
        <v>250.45</v>
      </c>
      <c r="N82" s="102">
        <v>250.45</v>
      </c>
      <c r="O82" s="102">
        <v>250.45</v>
      </c>
      <c r="P82" s="102">
        <v>250.45</v>
      </c>
      <c r="Q82" s="102">
        <v>250.45</v>
      </c>
      <c r="R82" s="102">
        <v>250.45</v>
      </c>
      <c r="S82" s="102">
        <v>250.45</v>
      </c>
      <c r="T82" s="102">
        <v>250.45</v>
      </c>
      <c r="U82" s="102">
        <v>250.45</v>
      </c>
      <c r="V82" s="102">
        <v>250.45</v>
      </c>
      <c r="W82" s="102">
        <v>250.45</v>
      </c>
      <c r="X82" s="102">
        <v>250.45</v>
      </c>
      <c r="Y82" s="102">
        <v>250.45</v>
      </c>
      <c r="Z82" s="102">
        <v>250.45</v>
      </c>
      <c r="AA82" s="102">
        <v>250.45</v>
      </c>
      <c r="AB82" s="102">
        <v>250.45</v>
      </c>
      <c r="AC82" s="102">
        <v>250.45</v>
      </c>
      <c r="AD82" s="102">
        <v>250.45</v>
      </c>
      <c r="AE82" s="102">
        <v>250.45</v>
      </c>
      <c r="AF82" s="102">
        <v>250.45</v>
      </c>
      <c r="AG82" s="102">
        <v>250.45</v>
      </c>
      <c r="AH82" s="102">
        <v>250.45</v>
      </c>
      <c r="AI82" s="102">
        <v>250.45</v>
      </c>
      <c r="AJ82" s="102">
        <v>250.45</v>
      </c>
      <c r="AK82" s="102">
        <v>250.45</v>
      </c>
    </row>
    <row r="84" spans="1:37" ht="18.5" x14ac:dyDescent="0.45">
      <c r="A84" s="103" t="s">
        <v>372</v>
      </c>
    </row>
    <row r="85" spans="1:37" x14ac:dyDescent="0.35">
      <c r="A85" s="102" t="s">
        <v>322</v>
      </c>
      <c r="B85" s="102" t="s">
        <v>323</v>
      </c>
      <c r="C85" s="102" t="s">
        <v>324</v>
      </c>
      <c r="D85" s="102" t="s">
        <v>325</v>
      </c>
      <c r="E85" s="102" t="s">
        <v>326</v>
      </c>
      <c r="F85" s="102" t="s">
        <v>327</v>
      </c>
      <c r="G85" s="102" t="s">
        <v>328</v>
      </c>
      <c r="H85" s="102" t="s">
        <v>329</v>
      </c>
      <c r="I85" s="102" t="s">
        <v>330</v>
      </c>
      <c r="J85" s="102" t="s">
        <v>331</v>
      </c>
      <c r="K85" s="102" t="s">
        <v>332</v>
      </c>
      <c r="L85" s="102" t="s">
        <v>333</v>
      </c>
      <c r="M85" s="102" t="s">
        <v>334</v>
      </c>
      <c r="N85" s="102" t="s">
        <v>335</v>
      </c>
      <c r="O85" s="102" t="s">
        <v>336</v>
      </c>
      <c r="P85" s="102" t="s">
        <v>337</v>
      </c>
      <c r="Q85" s="102" t="s">
        <v>338</v>
      </c>
      <c r="R85" s="102" t="s">
        <v>339</v>
      </c>
      <c r="S85" s="102" t="s">
        <v>340</v>
      </c>
      <c r="T85" s="102" t="s">
        <v>341</v>
      </c>
      <c r="U85" s="102" t="s">
        <v>342</v>
      </c>
      <c r="V85" s="102" t="s">
        <v>343</v>
      </c>
      <c r="W85" s="102" t="s">
        <v>344</v>
      </c>
      <c r="X85" s="102" t="s">
        <v>345</v>
      </c>
      <c r="Y85" s="102" t="s">
        <v>346</v>
      </c>
      <c r="Z85" s="102" t="s">
        <v>347</v>
      </c>
      <c r="AA85" s="102" t="s">
        <v>348</v>
      </c>
      <c r="AB85" s="102" t="s">
        <v>349</v>
      </c>
      <c r="AC85" s="102" t="s">
        <v>350</v>
      </c>
      <c r="AD85" s="102" t="s">
        <v>351</v>
      </c>
      <c r="AE85" s="102" t="s">
        <v>352</v>
      </c>
      <c r="AF85" s="102" t="s">
        <v>353</v>
      </c>
      <c r="AG85" s="102" t="s">
        <v>354</v>
      </c>
      <c r="AH85" s="102" t="s">
        <v>355</v>
      </c>
      <c r="AI85" s="102" t="s">
        <v>356</v>
      </c>
      <c r="AJ85" s="102" t="s">
        <v>357</v>
      </c>
      <c r="AK85" s="102" t="s">
        <v>358</v>
      </c>
    </row>
    <row r="86" spans="1:37" x14ac:dyDescent="0.35">
      <c r="A86" s="102" t="s">
        <v>359</v>
      </c>
      <c r="B86" s="102">
        <v>5053.63</v>
      </c>
      <c r="C86" s="102">
        <v>5053.63</v>
      </c>
      <c r="D86" s="102">
        <v>5053.63</v>
      </c>
      <c r="E86" s="102">
        <v>5053.63</v>
      </c>
      <c r="F86" s="102">
        <v>5053.63</v>
      </c>
      <c r="G86" s="102">
        <v>5053.63</v>
      </c>
      <c r="H86" s="102">
        <v>5053.63</v>
      </c>
      <c r="I86" s="102">
        <v>5053.63</v>
      </c>
      <c r="J86" s="102">
        <v>5254.63</v>
      </c>
      <c r="K86" s="102">
        <v>5313.05</v>
      </c>
      <c r="L86" s="102">
        <v>5349.16</v>
      </c>
      <c r="M86" s="102">
        <v>5349.16</v>
      </c>
      <c r="N86" s="102">
        <v>5349.16</v>
      </c>
      <c r="O86" s="102">
        <v>5349.16</v>
      </c>
      <c r="P86" s="102">
        <v>5349.16</v>
      </c>
      <c r="Q86" s="102">
        <v>5749.16</v>
      </c>
      <c r="R86" s="102">
        <v>6049.16</v>
      </c>
      <c r="S86" s="102">
        <v>6049.16</v>
      </c>
      <c r="T86" s="102">
        <v>6049.16</v>
      </c>
      <c r="U86" s="102">
        <v>6049.16</v>
      </c>
      <c r="V86" s="102">
        <v>6049.16</v>
      </c>
      <c r="W86" s="102">
        <v>6049.16</v>
      </c>
      <c r="X86" s="102">
        <v>6643.16</v>
      </c>
      <c r="Y86" s="102">
        <v>6643.16</v>
      </c>
      <c r="Z86" s="102">
        <v>7534.16</v>
      </c>
      <c r="AA86" s="102">
        <v>7534.16</v>
      </c>
      <c r="AB86" s="102">
        <v>7534.16</v>
      </c>
      <c r="AC86" s="102">
        <v>7534.16</v>
      </c>
      <c r="AD86" s="102">
        <v>7534.16</v>
      </c>
      <c r="AE86" s="102">
        <v>7534.16</v>
      </c>
      <c r="AF86" s="102">
        <v>7534.16</v>
      </c>
      <c r="AG86" s="102">
        <v>7534.16</v>
      </c>
      <c r="AH86" s="102">
        <v>7534.16</v>
      </c>
      <c r="AI86" s="102">
        <v>7534.16</v>
      </c>
      <c r="AJ86" s="102">
        <v>7534.16</v>
      </c>
      <c r="AK86" s="102">
        <v>7534.16</v>
      </c>
    </row>
    <row r="87" spans="1:37" x14ac:dyDescent="0.35">
      <c r="A87" s="102" t="s">
        <v>154</v>
      </c>
      <c r="B87" s="102">
        <v>20</v>
      </c>
      <c r="C87" s="102">
        <v>103.95</v>
      </c>
      <c r="D87" s="102">
        <v>103.95</v>
      </c>
      <c r="E87" s="102">
        <v>103.95</v>
      </c>
      <c r="F87" s="102">
        <v>103.95</v>
      </c>
      <c r="G87" s="102">
        <v>103.95</v>
      </c>
      <c r="H87" s="102">
        <v>241.95</v>
      </c>
      <c r="I87" s="102">
        <v>258.45</v>
      </c>
      <c r="J87" s="102">
        <v>258.45</v>
      </c>
      <c r="K87" s="102">
        <v>258.45</v>
      </c>
      <c r="L87" s="102">
        <v>258.45</v>
      </c>
      <c r="M87" s="102">
        <v>258.45</v>
      </c>
      <c r="N87" s="102">
        <v>258.45</v>
      </c>
      <c r="O87" s="102">
        <v>258.45</v>
      </c>
      <c r="P87" s="102">
        <v>258.45</v>
      </c>
      <c r="Q87" s="102">
        <v>258.45</v>
      </c>
      <c r="R87" s="102">
        <v>288.45</v>
      </c>
      <c r="S87" s="102">
        <v>318.45</v>
      </c>
      <c r="T87" s="102">
        <v>318.45</v>
      </c>
      <c r="U87" s="102">
        <v>348.45</v>
      </c>
      <c r="V87" s="102">
        <v>348.45</v>
      </c>
      <c r="W87" s="102">
        <v>438.45</v>
      </c>
      <c r="X87" s="102">
        <v>468.45</v>
      </c>
      <c r="Y87" s="102">
        <v>468.45</v>
      </c>
      <c r="Z87" s="102">
        <v>498.45</v>
      </c>
      <c r="AA87" s="102">
        <v>498.45</v>
      </c>
      <c r="AB87" s="102">
        <v>528.45000000000005</v>
      </c>
      <c r="AC87" s="102">
        <v>528.45000000000005</v>
      </c>
      <c r="AD87" s="102">
        <v>558.45000000000005</v>
      </c>
      <c r="AE87" s="102">
        <v>558.45000000000005</v>
      </c>
      <c r="AF87" s="102">
        <v>558.45000000000005</v>
      </c>
      <c r="AG87" s="102">
        <v>558.45000000000005</v>
      </c>
      <c r="AH87" s="102">
        <v>558.45000000000005</v>
      </c>
      <c r="AI87" s="102">
        <v>558.45000000000005</v>
      </c>
      <c r="AJ87" s="102">
        <v>558.45000000000005</v>
      </c>
      <c r="AK87" s="102">
        <v>558.45000000000005</v>
      </c>
    </row>
    <row r="88" spans="1:37" x14ac:dyDescent="0.35">
      <c r="A88" s="102" t="s">
        <v>360</v>
      </c>
      <c r="B88" s="102">
        <v>22</v>
      </c>
      <c r="C88" s="102">
        <v>22</v>
      </c>
      <c r="D88" s="102">
        <v>22</v>
      </c>
      <c r="E88" s="102">
        <v>22</v>
      </c>
      <c r="F88" s="102">
        <v>22</v>
      </c>
      <c r="G88" s="102">
        <v>22</v>
      </c>
      <c r="H88" s="102">
        <v>22</v>
      </c>
      <c r="I88" s="102">
        <v>22</v>
      </c>
      <c r="J88" s="102">
        <v>22</v>
      </c>
      <c r="K88" s="102">
        <v>22</v>
      </c>
      <c r="L88" s="102">
        <v>22</v>
      </c>
      <c r="M88" s="102">
        <v>22</v>
      </c>
      <c r="N88" s="102">
        <v>22</v>
      </c>
      <c r="O88" s="102">
        <v>22</v>
      </c>
      <c r="P88" s="102">
        <v>22</v>
      </c>
      <c r="Q88" s="102">
        <v>22</v>
      </c>
      <c r="R88" s="102">
        <v>22</v>
      </c>
      <c r="S88" s="102">
        <v>22</v>
      </c>
      <c r="T88" s="102">
        <v>22</v>
      </c>
      <c r="U88" s="102">
        <v>22</v>
      </c>
      <c r="V88" s="102">
        <v>22</v>
      </c>
      <c r="W88" s="102">
        <v>22</v>
      </c>
      <c r="X88" s="102">
        <v>22</v>
      </c>
      <c r="Y88" s="102">
        <v>22</v>
      </c>
      <c r="Z88" s="102">
        <v>22</v>
      </c>
      <c r="AA88" s="102">
        <v>22</v>
      </c>
      <c r="AB88" s="102">
        <v>22</v>
      </c>
      <c r="AC88" s="102">
        <v>22</v>
      </c>
      <c r="AD88" s="102">
        <v>22</v>
      </c>
      <c r="AE88" s="102">
        <v>22</v>
      </c>
      <c r="AF88" s="102">
        <v>22</v>
      </c>
      <c r="AG88" s="102">
        <v>22</v>
      </c>
      <c r="AH88" s="102">
        <v>22</v>
      </c>
      <c r="AI88" s="102">
        <v>22</v>
      </c>
      <c r="AJ88" s="102">
        <v>22</v>
      </c>
      <c r="AK88" s="102">
        <v>22</v>
      </c>
    </row>
    <row r="89" spans="1:37" x14ac:dyDescent="0.35">
      <c r="A89" s="102" t="s">
        <v>361</v>
      </c>
      <c r="B89" s="102">
        <v>0</v>
      </c>
      <c r="C89" s="102">
        <v>0</v>
      </c>
      <c r="D89" s="102">
        <v>0</v>
      </c>
      <c r="E89" s="102">
        <v>0</v>
      </c>
      <c r="F89" s="102">
        <v>0</v>
      </c>
      <c r="G89" s="102">
        <v>0</v>
      </c>
      <c r="H89" s="102">
        <v>0</v>
      </c>
      <c r="I89" s="102">
        <v>0</v>
      </c>
      <c r="J89" s="102">
        <v>1</v>
      </c>
      <c r="K89" s="102">
        <v>2</v>
      </c>
      <c r="L89" s="102">
        <v>3</v>
      </c>
      <c r="M89" s="102">
        <v>4</v>
      </c>
      <c r="N89" s="102">
        <v>5</v>
      </c>
      <c r="O89" s="102">
        <v>6</v>
      </c>
      <c r="P89" s="102">
        <v>7</v>
      </c>
      <c r="Q89" s="102">
        <v>28</v>
      </c>
      <c r="R89" s="102">
        <v>29</v>
      </c>
      <c r="S89" s="102">
        <v>30</v>
      </c>
      <c r="T89" s="102">
        <v>31</v>
      </c>
      <c r="U89" s="102">
        <v>52</v>
      </c>
      <c r="V89" s="102">
        <v>53</v>
      </c>
      <c r="W89" s="102">
        <v>54</v>
      </c>
      <c r="X89" s="102">
        <v>55</v>
      </c>
      <c r="Y89" s="102">
        <v>76</v>
      </c>
      <c r="Z89" s="102">
        <v>77</v>
      </c>
      <c r="AA89" s="102">
        <v>78</v>
      </c>
      <c r="AB89" s="102">
        <v>79</v>
      </c>
      <c r="AC89" s="102">
        <v>100</v>
      </c>
      <c r="AD89" s="102">
        <v>101</v>
      </c>
      <c r="AE89" s="102">
        <v>102</v>
      </c>
      <c r="AF89" s="102">
        <v>103</v>
      </c>
      <c r="AG89" s="102">
        <v>124</v>
      </c>
      <c r="AH89" s="102">
        <v>125</v>
      </c>
      <c r="AI89" s="102">
        <v>126</v>
      </c>
      <c r="AJ89" s="102">
        <v>127</v>
      </c>
      <c r="AK89" s="102">
        <v>147</v>
      </c>
    </row>
    <row r="90" spans="1:37" x14ac:dyDescent="0.35">
      <c r="A90" s="102" t="s">
        <v>362</v>
      </c>
      <c r="B90" s="102">
        <v>0</v>
      </c>
      <c r="C90" s="102">
        <v>0</v>
      </c>
      <c r="D90" s="102">
        <v>0</v>
      </c>
      <c r="E90" s="102">
        <v>0</v>
      </c>
      <c r="F90" s="102">
        <v>0</v>
      </c>
      <c r="G90" s="102">
        <v>0</v>
      </c>
      <c r="H90" s="102">
        <v>0</v>
      </c>
      <c r="I90" s="102">
        <v>0</v>
      </c>
      <c r="J90" s="102">
        <v>0</v>
      </c>
      <c r="K90" s="102">
        <v>0</v>
      </c>
      <c r="L90" s="102">
        <v>0</v>
      </c>
      <c r="M90" s="102">
        <v>0</v>
      </c>
      <c r="N90" s="102">
        <v>0</v>
      </c>
      <c r="O90" s="102">
        <v>0</v>
      </c>
      <c r="P90" s="102">
        <v>0</v>
      </c>
      <c r="Q90" s="102">
        <v>0</v>
      </c>
      <c r="R90" s="102">
        <v>0</v>
      </c>
      <c r="S90" s="102">
        <v>0</v>
      </c>
      <c r="T90" s="102">
        <v>0</v>
      </c>
      <c r="U90" s="102">
        <v>0</v>
      </c>
      <c r="V90" s="102">
        <v>0</v>
      </c>
      <c r="W90" s="102">
        <v>0</v>
      </c>
      <c r="X90" s="102">
        <v>0</v>
      </c>
      <c r="Y90" s="102">
        <v>0</v>
      </c>
      <c r="Z90" s="102">
        <v>0</v>
      </c>
      <c r="AA90" s="102">
        <v>0</v>
      </c>
      <c r="AB90" s="102">
        <v>0</v>
      </c>
      <c r="AC90" s="102">
        <v>0</v>
      </c>
      <c r="AD90" s="102">
        <v>0</v>
      </c>
      <c r="AE90" s="102">
        <v>0</v>
      </c>
      <c r="AF90" s="102">
        <v>0</v>
      </c>
      <c r="AG90" s="102">
        <v>0</v>
      </c>
      <c r="AH90" s="102">
        <v>0</v>
      </c>
      <c r="AI90" s="102">
        <v>0</v>
      </c>
      <c r="AJ90" s="102">
        <v>0</v>
      </c>
      <c r="AK90" s="102">
        <v>0</v>
      </c>
    </row>
    <row r="91" spans="1:37" x14ac:dyDescent="0.35">
      <c r="A91" s="102" t="s">
        <v>363</v>
      </c>
      <c r="B91" s="102">
        <v>97.64</v>
      </c>
      <c r="C91" s="102">
        <v>97.64</v>
      </c>
      <c r="D91" s="102">
        <v>97.64</v>
      </c>
      <c r="E91" s="102">
        <v>97.64</v>
      </c>
      <c r="F91" s="102">
        <v>97.64</v>
      </c>
      <c r="G91" s="102">
        <v>97.64</v>
      </c>
      <c r="H91" s="102">
        <v>97.64</v>
      </c>
      <c r="I91" s="102">
        <v>97.64</v>
      </c>
      <c r="J91" s="102">
        <v>97.64</v>
      </c>
      <c r="K91" s="102">
        <v>97.64</v>
      </c>
      <c r="L91" s="102">
        <v>97.64</v>
      </c>
      <c r="M91" s="102">
        <v>97.64</v>
      </c>
      <c r="N91" s="102">
        <v>97.64</v>
      </c>
      <c r="O91" s="102">
        <v>97.64</v>
      </c>
      <c r="P91" s="102">
        <v>97.64</v>
      </c>
      <c r="Q91" s="102">
        <v>0</v>
      </c>
      <c r="R91" s="102">
        <v>0</v>
      </c>
      <c r="S91" s="102">
        <v>0</v>
      </c>
      <c r="T91" s="102">
        <v>0</v>
      </c>
      <c r="U91" s="102">
        <v>0</v>
      </c>
      <c r="V91" s="102">
        <v>0</v>
      </c>
      <c r="W91" s="102">
        <v>0</v>
      </c>
      <c r="X91" s="102">
        <v>0</v>
      </c>
      <c r="Y91" s="102">
        <v>0</v>
      </c>
      <c r="Z91" s="102">
        <v>0</v>
      </c>
      <c r="AA91" s="102">
        <v>0</v>
      </c>
      <c r="AB91" s="102">
        <v>0</v>
      </c>
      <c r="AC91" s="102">
        <v>0</v>
      </c>
      <c r="AD91" s="102">
        <v>0</v>
      </c>
      <c r="AE91" s="102">
        <v>0</v>
      </c>
      <c r="AF91" s="102">
        <v>0</v>
      </c>
      <c r="AG91" s="102">
        <v>0</v>
      </c>
      <c r="AH91" s="102">
        <v>0</v>
      </c>
      <c r="AI91" s="102">
        <v>0</v>
      </c>
      <c r="AJ91" s="102">
        <v>0</v>
      </c>
      <c r="AK91" s="102">
        <v>0</v>
      </c>
    </row>
    <row r="92" spans="1:37" x14ac:dyDescent="0.35">
      <c r="A92" s="102" t="s">
        <v>364</v>
      </c>
      <c r="B92" s="102">
        <v>368</v>
      </c>
      <c r="C92" s="102">
        <v>368</v>
      </c>
      <c r="D92" s="102">
        <v>368</v>
      </c>
      <c r="E92" s="102">
        <v>368</v>
      </c>
      <c r="F92" s="102">
        <v>368</v>
      </c>
      <c r="G92" s="102">
        <v>368</v>
      </c>
      <c r="H92" s="102">
        <v>368</v>
      </c>
      <c r="I92" s="102">
        <v>368</v>
      </c>
      <c r="J92" s="102">
        <v>368</v>
      </c>
      <c r="K92" s="102">
        <v>402.61</v>
      </c>
      <c r="L92" s="102">
        <v>402.61</v>
      </c>
      <c r="M92" s="102">
        <v>402.61</v>
      </c>
      <c r="N92" s="102">
        <v>402.61</v>
      </c>
      <c r="O92" s="102">
        <v>452.61</v>
      </c>
      <c r="P92" s="102">
        <v>452.61</v>
      </c>
      <c r="Q92" s="102">
        <v>452.61</v>
      </c>
      <c r="R92" s="102">
        <v>452.61</v>
      </c>
      <c r="S92" s="102">
        <v>452.61</v>
      </c>
      <c r="T92" s="102">
        <v>452.61</v>
      </c>
      <c r="U92" s="102">
        <v>452.61</v>
      </c>
      <c r="V92" s="102">
        <v>452.61</v>
      </c>
      <c r="W92" s="102">
        <v>452.61</v>
      </c>
      <c r="X92" s="102">
        <v>452.61</v>
      </c>
      <c r="Y92" s="102">
        <v>452.61</v>
      </c>
      <c r="Z92" s="102">
        <v>452.61</v>
      </c>
      <c r="AA92" s="102">
        <v>452.61</v>
      </c>
      <c r="AB92" s="102">
        <v>452.61</v>
      </c>
      <c r="AC92" s="102">
        <v>452.61</v>
      </c>
      <c r="AD92" s="102">
        <v>452.61</v>
      </c>
      <c r="AE92" s="102">
        <v>452.61</v>
      </c>
      <c r="AF92" s="102">
        <v>452.61</v>
      </c>
      <c r="AG92" s="102">
        <v>452.61</v>
      </c>
      <c r="AH92" s="102">
        <v>452.61</v>
      </c>
      <c r="AI92" s="102">
        <v>452.61</v>
      </c>
      <c r="AJ92" s="102">
        <v>452.61</v>
      </c>
      <c r="AK92" s="102">
        <v>452.61</v>
      </c>
    </row>
    <row r="93" spans="1:37" x14ac:dyDescent="0.35">
      <c r="A93" s="102" t="s">
        <v>365</v>
      </c>
      <c r="B93" s="102">
        <v>32.380000000000003</v>
      </c>
      <c r="C93" s="102">
        <v>32</v>
      </c>
      <c r="D93" s="102">
        <v>32</v>
      </c>
      <c r="E93" s="102">
        <v>32</v>
      </c>
      <c r="F93" s="102">
        <v>32</v>
      </c>
      <c r="G93" s="102">
        <v>32</v>
      </c>
      <c r="H93" s="102">
        <v>32</v>
      </c>
      <c r="I93" s="102">
        <v>32</v>
      </c>
      <c r="J93" s="102">
        <v>32</v>
      </c>
      <c r="K93" s="102">
        <v>10</v>
      </c>
      <c r="L93" s="102">
        <v>10</v>
      </c>
      <c r="M93" s="102">
        <v>4.93</v>
      </c>
      <c r="N93" s="102">
        <v>4.93</v>
      </c>
      <c r="O93" s="102">
        <v>4.93</v>
      </c>
      <c r="P93" s="102">
        <v>4.93</v>
      </c>
      <c r="Q93" s="102">
        <v>4.93</v>
      </c>
      <c r="R93" s="102">
        <v>4.93</v>
      </c>
      <c r="S93" s="102">
        <v>4.93</v>
      </c>
      <c r="T93" s="102">
        <v>4.93</v>
      </c>
      <c r="U93" s="102">
        <v>4.93</v>
      </c>
      <c r="V93" s="102">
        <v>4.93</v>
      </c>
      <c r="W93" s="102">
        <v>4.93</v>
      </c>
      <c r="X93" s="102">
        <v>4.93</v>
      </c>
      <c r="Y93" s="102">
        <v>4.93</v>
      </c>
      <c r="Z93" s="102">
        <v>4.93</v>
      </c>
      <c r="AA93" s="102">
        <v>4.93</v>
      </c>
      <c r="AB93" s="102">
        <v>4.93</v>
      </c>
      <c r="AC93" s="102">
        <v>4.93</v>
      </c>
      <c r="AD93" s="102">
        <v>4.93</v>
      </c>
      <c r="AE93" s="102">
        <v>4.93</v>
      </c>
      <c r="AF93" s="102">
        <v>4.93</v>
      </c>
      <c r="AG93" s="102">
        <v>4.93</v>
      </c>
      <c r="AH93" s="102">
        <v>4.93</v>
      </c>
      <c r="AI93" s="102">
        <v>4.93</v>
      </c>
      <c r="AJ93" s="102">
        <v>4.93</v>
      </c>
      <c r="AK93" s="102">
        <v>4.93</v>
      </c>
    </row>
    <row r="95" spans="1:37" ht="18.5" x14ac:dyDescent="0.45">
      <c r="A95" s="103" t="s">
        <v>373</v>
      </c>
    </row>
    <row r="96" spans="1:37" x14ac:dyDescent="0.35">
      <c r="A96" s="102" t="s">
        <v>322</v>
      </c>
      <c r="B96" s="102" t="s">
        <v>323</v>
      </c>
      <c r="C96" s="102" t="s">
        <v>324</v>
      </c>
      <c r="D96" s="102" t="s">
        <v>325</v>
      </c>
      <c r="E96" s="102" t="s">
        <v>326</v>
      </c>
      <c r="F96" s="102" t="s">
        <v>327</v>
      </c>
      <c r="G96" s="102" t="s">
        <v>328</v>
      </c>
      <c r="H96" s="102" t="s">
        <v>329</v>
      </c>
      <c r="I96" s="102" t="s">
        <v>330</v>
      </c>
      <c r="J96" s="102" t="s">
        <v>331</v>
      </c>
      <c r="K96" s="102" t="s">
        <v>332</v>
      </c>
      <c r="L96" s="102" t="s">
        <v>333</v>
      </c>
      <c r="M96" s="102" t="s">
        <v>334</v>
      </c>
      <c r="N96" s="102" t="s">
        <v>335</v>
      </c>
      <c r="O96" s="102" t="s">
        <v>336</v>
      </c>
      <c r="P96" s="102" t="s">
        <v>337</v>
      </c>
      <c r="Q96" s="102" t="s">
        <v>338</v>
      </c>
      <c r="R96" s="102" t="s">
        <v>339</v>
      </c>
      <c r="S96" s="102" t="s">
        <v>340</v>
      </c>
      <c r="T96" s="102" t="s">
        <v>341</v>
      </c>
      <c r="U96" s="102" t="s">
        <v>342</v>
      </c>
      <c r="V96" s="102" t="s">
        <v>343</v>
      </c>
      <c r="W96" s="102" t="s">
        <v>344</v>
      </c>
      <c r="X96" s="102" t="s">
        <v>345</v>
      </c>
      <c r="Y96" s="102" t="s">
        <v>346</v>
      </c>
      <c r="Z96" s="102" t="s">
        <v>347</v>
      </c>
      <c r="AA96" s="102" t="s">
        <v>348</v>
      </c>
      <c r="AB96" s="102" t="s">
        <v>349</v>
      </c>
      <c r="AC96" s="102" t="s">
        <v>350</v>
      </c>
      <c r="AD96" s="102" t="s">
        <v>351</v>
      </c>
      <c r="AE96" s="102" t="s">
        <v>352</v>
      </c>
      <c r="AF96" s="102" t="s">
        <v>353</v>
      </c>
      <c r="AG96" s="102" t="s">
        <v>354</v>
      </c>
      <c r="AH96" s="102" t="s">
        <v>355</v>
      </c>
      <c r="AI96" s="102" t="s">
        <v>356</v>
      </c>
      <c r="AJ96" s="102" t="s">
        <v>357</v>
      </c>
      <c r="AK96" s="102" t="s">
        <v>358</v>
      </c>
    </row>
    <row r="97" spans="1:37" x14ac:dyDescent="0.35">
      <c r="A97" s="102" t="s">
        <v>359</v>
      </c>
      <c r="B97" s="102">
        <v>869</v>
      </c>
      <c r="C97" s="102">
        <v>874</v>
      </c>
      <c r="D97" s="102">
        <v>874</v>
      </c>
      <c r="E97" s="102">
        <v>874</v>
      </c>
      <c r="F97" s="102">
        <v>874</v>
      </c>
      <c r="G97" s="102">
        <v>874</v>
      </c>
      <c r="H97" s="102">
        <v>879</v>
      </c>
      <c r="I97" s="102">
        <v>894</v>
      </c>
      <c r="J97" s="102">
        <v>894</v>
      </c>
      <c r="K97" s="102">
        <v>894</v>
      </c>
      <c r="L97" s="102">
        <v>894</v>
      </c>
      <c r="M97" s="102">
        <v>894.35</v>
      </c>
      <c r="N97" s="102">
        <v>894.35</v>
      </c>
      <c r="O97" s="102">
        <v>894.35</v>
      </c>
      <c r="P97" s="102">
        <v>894.35</v>
      </c>
      <c r="Q97" s="102">
        <v>894.35</v>
      </c>
      <c r="R97" s="102">
        <v>894.35</v>
      </c>
      <c r="S97" s="102">
        <v>894.35</v>
      </c>
      <c r="T97" s="102">
        <v>894.35</v>
      </c>
      <c r="U97" s="102">
        <v>894.35</v>
      </c>
      <c r="V97" s="102">
        <v>894.35</v>
      </c>
      <c r="W97" s="102">
        <v>894.35</v>
      </c>
      <c r="X97" s="102">
        <v>894.35</v>
      </c>
      <c r="Y97" s="102">
        <v>994.35</v>
      </c>
      <c r="Z97" s="102">
        <v>1094.3499999999999</v>
      </c>
      <c r="AA97" s="102">
        <v>1194.3499999999999</v>
      </c>
      <c r="AB97" s="102">
        <v>1194.3499999999999</v>
      </c>
      <c r="AC97" s="102">
        <v>1194.3499999999999</v>
      </c>
      <c r="AD97" s="102">
        <v>1194.3499999999999</v>
      </c>
      <c r="AE97" s="102">
        <v>1194.3499999999999</v>
      </c>
      <c r="AF97" s="102">
        <v>1194.3499999999999</v>
      </c>
      <c r="AG97" s="102">
        <v>1194.3499999999999</v>
      </c>
      <c r="AH97" s="102">
        <v>1194.3499999999999</v>
      </c>
      <c r="AI97" s="102">
        <v>1194.3499999999999</v>
      </c>
      <c r="AJ97" s="102">
        <v>1194.3499999999999</v>
      </c>
      <c r="AK97" s="102">
        <v>1194.3499999999999</v>
      </c>
    </row>
    <row r="98" spans="1:37" x14ac:dyDescent="0.35">
      <c r="A98" s="102" t="s">
        <v>154</v>
      </c>
      <c r="B98" s="102">
        <v>251</v>
      </c>
      <c r="C98" s="102">
        <v>386</v>
      </c>
      <c r="D98" s="102">
        <v>525</v>
      </c>
      <c r="E98" s="102">
        <v>525</v>
      </c>
      <c r="F98" s="102">
        <v>591</v>
      </c>
      <c r="G98" s="102">
        <v>723</v>
      </c>
      <c r="H98" s="102">
        <v>865</v>
      </c>
      <c r="I98" s="102">
        <v>1088</v>
      </c>
      <c r="J98" s="102">
        <v>1088</v>
      </c>
      <c r="K98" s="102">
        <v>1434</v>
      </c>
      <c r="L98" s="102">
        <v>1463</v>
      </c>
      <c r="M98" s="102">
        <v>1466.76</v>
      </c>
      <c r="N98" s="102">
        <v>1466.76</v>
      </c>
      <c r="O98" s="102">
        <v>1816.76</v>
      </c>
      <c r="P98" s="102">
        <v>2030.76</v>
      </c>
      <c r="Q98" s="102">
        <v>2380.7600000000002</v>
      </c>
      <c r="R98" s="102">
        <v>2730.76</v>
      </c>
      <c r="S98" s="102">
        <v>3368.03</v>
      </c>
      <c r="T98" s="102">
        <v>4006.2</v>
      </c>
      <c r="U98" s="102">
        <v>4643.58</v>
      </c>
      <c r="V98" s="102">
        <v>5280.63</v>
      </c>
      <c r="W98" s="102">
        <v>5919.81</v>
      </c>
      <c r="X98" s="102">
        <v>6730.9</v>
      </c>
      <c r="Y98" s="102">
        <v>7474.33</v>
      </c>
      <c r="Z98" s="102">
        <v>7826.89</v>
      </c>
      <c r="AA98" s="102">
        <v>8594.2000000000007</v>
      </c>
      <c r="AB98" s="102">
        <v>8834.7800000000007</v>
      </c>
      <c r="AC98" s="102">
        <v>9151.31</v>
      </c>
      <c r="AD98" s="102">
        <v>9236.18</v>
      </c>
      <c r="AE98" s="102">
        <v>9312.56</v>
      </c>
      <c r="AF98" s="102">
        <v>9381.2999999999993</v>
      </c>
      <c r="AG98" s="102">
        <v>9443.17</v>
      </c>
      <c r="AH98" s="102">
        <v>9498.85</v>
      </c>
      <c r="AI98" s="102">
        <v>9548.9699999999993</v>
      </c>
      <c r="AJ98" s="102">
        <v>9594.07</v>
      </c>
      <c r="AK98" s="102">
        <v>9634.66</v>
      </c>
    </row>
    <row r="99" spans="1:37" x14ac:dyDescent="0.35">
      <c r="A99" s="102" t="s">
        <v>360</v>
      </c>
      <c r="B99" s="102">
        <v>271</v>
      </c>
      <c r="C99" s="102">
        <v>313.10000000000002</v>
      </c>
      <c r="D99" s="102">
        <v>313.10000000000002</v>
      </c>
      <c r="E99" s="102">
        <v>313.10000000000002</v>
      </c>
      <c r="F99" s="102">
        <v>323.2</v>
      </c>
      <c r="G99" s="102">
        <v>340.2</v>
      </c>
      <c r="H99" s="102">
        <v>358.7</v>
      </c>
      <c r="I99" s="102">
        <v>413.8</v>
      </c>
      <c r="J99" s="102">
        <v>416.65</v>
      </c>
      <c r="K99" s="102">
        <v>438.3</v>
      </c>
      <c r="L99" s="102">
        <v>428</v>
      </c>
      <c r="M99" s="102">
        <v>428</v>
      </c>
      <c r="N99" s="102">
        <v>428</v>
      </c>
      <c r="O99" s="102">
        <v>478</v>
      </c>
      <c r="P99" s="102">
        <v>478</v>
      </c>
      <c r="Q99" s="102">
        <v>478</v>
      </c>
      <c r="R99" s="102">
        <v>478</v>
      </c>
      <c r="S99" s="102">
        <v>478</v>
      </c>
      <c r="T99" s="102">
        <v>519</v>
      </c>
      <c r="U99" s="102">
        <v>519</v>
      </c>
      <c r="V99" s="102">
        <v>519</v>
      </c>
      <c r="W99" s="102">
        <v>519</v>
      </c>
      <c r="X99" s="102">
        <v>519</v>
      </c>
      <c r="Y99" s="102">
        <v>569</v>
      </c>
      <c r="Z99" s="102">
        <v>569</v>
      </c>
      <c r="AA99" s="102">
        <v>569</v>
      </c>
      <c r="AB99" s="102">
        <v>569</v>
      </c>
      <c r="AC99" s="102">
        <v>569</v>
      </c>
      <c r="AD99" s="102">
        <v>619</v>
      </c>
      <c r="AE99" s="102">
        <v>619</v>
      </c>
      <c r="AF99" s="102">
        <v>619</v>
      </c>
      <c r="AG99" s="102">
        <v>619</v>
      </c>
      <c r="AH99" s="102">
        <v>619</v>
      </c>
      <c r="AI99" s="102">
        <v>619</v>
      </c>
      <c r="AJ99" s="102">
        <v>619</v>
      </c>
      <c r="AK99" s="102">
        <v>619</v>
      </c>
    </row>
    <row r="100" spans="1:37" x14ac:dyDescent="0.35">
      <c r="A100" s="102" t="s">
        <v>361</v>
      </c>
      <c r="B100" s="102">
        <v>0</v>
      </c>
      <c r="C100" s="102">
        <v>0</v>
      </c>
      <c r="D100" s="102">
        <v>0</v>
      </c>
      <c r="E100" s="102">
        <v>0</v>
      </c>
      <c r="F100" s="102">
        <v>0</v>
      </c>
      <c r="G100" s="102">
        <v>0</v>
      </c>
      <c r="H100" s="102">
        <v>0</v>
      </c>
      <c r="I100" s="102">
        <v>2.1800000000000002</v>
      </c>
      <c r="J100" s="102">
        <v>4.47</v>
      </c>
      <c r="K100" s="102">
        <v>4.47</v>
      </c>
      <c r="L100" s="102">
        <v>4.47</v>
      </c>
      <c r="M100" s="102">
        <v>4.47</v>
      </c>
      <c r="N100" s="102">
        <v>4.47</v>
      </c>
      <c r="O100" s="102">
        <v>4.47</v>
      </c>
      <c r="P100" s="102">
        <v>4.47</v>
      </c>
      <c r="Q100" s="102">
        <v>54.47</v>
      </c>
      <c r="R100" s="102">
        <v>54.47</v>
      </c>
      <c r="S100" s="102">
        <v>377.8</v>
      </c>
      <c r="T100" s="102">
        <v>715.18</v>
      </c>
      <c r="U100" s="102">
        <v>1002.23</v>
      </c>
      <c r="V100" s="102">
        <v>1391.41</v>
      </c>
      <c r="W100" s="102">
        <v>1732.5</v>
      </c>
      <c r="X100" s="102">
        <v>2075.9299999999998</v>
      </c>
      <c r="Y100" s="102">
        <v>2372.4</v>
      </c>
      <c r="Z100" s="102">
        <v>2719.26</v>
      </c>
      <c r="AA100" s="102">
        <v>3116.47</v>
      </c>
      <c r="AB100" s="102">
        <v>3462.98</v>
      </c>
      <c r="AC100" s="102">
        <v>3812.54</v>
      </c>
      <c r="AD100" s="102">
        <v>4163.42</v>
      </c>
      <c r="AE100" s="102">
        <v>4542.49</v>
      </c>
      <c r="AF100" s="102">
        <v>4973.08</v>
      </c>
      <c r="AG100" s="102">
        <v>5353.02</v>
      </c>
      <c r="AH100" s="102">
        <v>5712.67</v>
      </c>
      <c r="AI100" s="102">
        <v>6025.46</v>
      </c>
      <c r="AJ100" s="102">
        <v>6341.54</v>
      </c>
      <c r="AK100" s="102">
        <v>6660.72</v>
      </c>
    </row>
    <row r="101" spans="1:37" x14ac:dyDescent="0.35">
      <c r="A101" s="102" t="s">
        <v>362</v>
      </c>
      <c r="B101" s="102">
        <v>0</v>
      </c>
      <c r="C101" s="102">
        <v>0</v>
      </c>
      <c r="D101" s="102">
        <v>0</v>
      </c>
      <c r="E101" s="102">
        <v>0</v>
      </c>
      <c r="F101" s="102">
        <v>0</v>
      </c>
      <c r="G101" s="102">
        <v>0</v>
      </c>
      <c r="H101" s="102">
        <v>0</v>
      </c>
      <c r="I101" s="102">
        <v>0</v>
      </c>
      <c r="J101" s="102">
        <v>0</v>
      </c>
      <c r="K101" s="102">
        <v>0</v>
      </c>
      <c r="L101" s="102">
        <v>0</v>
      </c>
      <c r="M101" s="102">
        <v>0</v>
      </c>
      <c r="N101" s="102">
        <v>0</v>
      </c>
      <c r="O101" s="102">
        <v>0</v>
      </c>
      <c r="P101" s="102">
        <v>0</v>
      </c>
      <c r="Q101" s="102">
        <v>0</v>
      </c>
      <c r="R101" s="102">
        <v>0</v>
      </c>
      <c r="S101" s="102">
        <v>0</v>
      </c>
      <c r="T101" s="102">
        <v>0</v>
      </c>
      <c r="U101" s="102">
        <v>0</v>
      </c>
      <c r="V101" s="102">
        <v>0</v>
      </c>
      <c r="W101" s="102">
        <v>0</v>
      </c>
      <c r="X101" s="102">
        <v>0</v>
      </c>
      <c r="Y101" s="102">
        <v>0</v>
      </c>
      <c r="Z101" s="102">
        <v>0</v>
      </c>
      <c r="AA101" s="102">
        <v>0</v>
      </c>
      <c r="AB101" s="102">
        <v>0</v>
      </c>
      <c r="AC101" s="102">
        <v>0</v>
      </c>
      <c r="AD101" s="102">
        <v>0</v>
      </c>
      <c r="AE101" s="102">
        <v>0</v>
      </c>
      <c r="AF101" s="102">
        <v>0</v>
      </c>
      <c r="AG101" s="102">
        <v>0</v>
      </c>
      <c r="AH101" s="102">
        <v>0</v>
      </c>
      <c r="AI101" s="102">
        <v>0</v>
      </c>
      <c r="AJ101" s="102">
        <v>0</v>
      </c>
      <c r="AK101" s="102">
        <v>0</v>
      </c>
    </row>
    <row r="102" spans="1:37" x14ac:dyDescent="0.35">
      <c r="A102" s="102" t="s">
        <v>363</v>
      </c>
      <c r="B102" s="102">
        <v>5840</v>
      </c>
      <c r="C102" s="102">
        <v>5864</v>
      </c>
      <c r="D102" s="102">
        <v>5918</v>
      </c>
      <c r="E102" s="102">
        <v>5918</v>
      </c>
      <c r="F102" s="102">
        <v>5971</v>
      </c>
      <c r="G102" s="102">
        <v>5735</v>
      </c>
      <c r="H102" s="102">
        <v>5632</v>
      </c>
      <c r="I102" s="102">
        <v>5690</v>
      </c>
      <c r="J102" s="102">
        <v>6258</v>
      </c>
      <c r="K102" s="102">
        <v>6258</v>
      </c>
      <c r="L102" s="102">
        <v>6286.8</v>
      </c>
      <c r="M102" s="102">
        <v>6286.8</v>
      </c>
      <c r="N102" s="102">
        <v>6286.8</v>
      </c>
      <c r="O102" s="102">
        <v>6286.8</v>
      </c>
      <c r="P102" s="102">
        <v>6286.8</v>
      </c>
      <c r="Q102" s="102">
        <v>5399.8</v>
      </c>
      <c r="R102" s="102">
        <v>4631.8</v>
      </c>
      <c r="S102" s="102">
        <v>3825.8</v>
      </c>
      <c r="T102" s="102">
        <v>3035.8</v>
      </c>
      <c r="U102" s="102">
        <v>3035.8</v>
      </c>
      <c r="V102" s="102">
        <v>3035.8</v>
      </c>
      <c r="W102" s="102">
        <v>2877.8</v>
      </c>
      <c r="X102" s="102">
        <v>2877.8</v>
      </c>
      <c r="Y102" s="102">
        <v>1644.3</v>
      </c>
      <c r="Z102" s="102">
        <v>1644.3</v>
      </c>
      <c r="AA102" s="102">
        <v>346.5</v>
      </c>
      <c r="AB102" s="102">
        <v>346.5</v>
      </c>
      <c r="AC102" s="102">
        <v>346.5</v>
      </c>
      <c r="AD102" s="102">
        <v>346.5</v>
      </c>
      <c r="AE102" s="102">
        <v>346.5</v>
      </c>
      <c r="AF102" s="102">
        <v>661.5</v>
      </c>
      <c r="AG102" s="102">
        <v>661.5</v>
      </c>
      <c r="AH102" s="102">
        <v>661.5</v>
      </c>
      <c r="AI102" s="102">
        <v>661.5</v>
      </c>
      <c r="AJ102" s="102">
        <v>661.5</v>
      </c>
      <c r="AK102" s="102">
        <v>661.5</v>
      </c>
    </row>
    <row r="103" spans="1:37" x14ac:dyDescent="0.35">
      <c r="A103" s="102" t="s">
        <v>364</v>
      </c>
      <c r="B103" s="102">
        <v>4770</v>
      </c>
      <c r="C103" s="102">
        <v>4325</v>
      </c>
      <c r="D103" s="102">
        <v>4425</v>
      </c>
      <c r="E103" s="102">
        <v>4823</v>
      </c>
      <c r="F103" s="102">
        <v>5139</v>
      </c>
      <c r="G103" s="102">
        <v>5218</v>
      </c>
      <c r="H103" s="102">
        <v>5251</v>
      </c>
      <c r="I103" s="102">
        <v>5683</v>
      </c>
      <c r="J103" s="102">
        <v>5811</v>
      </c>
      <c r="K103" s="102">
        <v>6161</v>
      </c>
      <c r="L103" s="102">
        <v>7214</v>
      </c>
      <c r="M103" s="102">
        <v>7519.15</v>
      </c>
      <c r="N103" s="102">
        <v>7750.15</v>
      </c>
      <c r="O103" s="102">
        <v>8500.15</v>
      </c>
      <c r="P103" s="102">
        <v>8750.15</v>
      </c>
      <c r="Q103" s="102">
        <v>9056.15</v>
      </c>
      <c r="R103" s="102">
        <v>9706.15</v>
      </c>
      <c r="S103" s="102">
        <v>10906.15</v>
      </c>
      <c r="T103" s="102">
        <v>13406.15</v>
      </c>
      <c r="U103" s="102">
        <v>13556.15</v>
      </c>
      <c r="V103" s="102">
        <v>14076.15</v>
      </c>
      <c r="W103" s="102">
        <v>14306.15</v>
      </c>
      <c r="X103" s="102">
        <v>14773.15</v>
      </c>
      <c r="Y103" s="102">
        <v>16006.15</v>
      </c>
      <c r="Z103" s="102">
        <v>16106.15</v>
      </c>
      <c r="AA103" s="102">
        <v>17556.150000000001</v>
      </c>
      <c r="AB103" s="102">
        <v>17656.150000000001</v>
      </c>
      <c r="AC103" s="102">
        <v>17836.150000000001</v>
      </c>
      <c r="AD103" s="102">
        <v>18066.150000000001</v>
      </c>
      <c r="AE103" s="102">
        <v>18266.150000000001</v>
      </c>
      <c r="AF103" s="102">
        <v>18526.150000000001</v>
      </c>
      <c r="AG103" s="102">
        <v>18716.150000000001</v>
      </c>
      <c r="AH103" s="102">
        <v>18876.150000000001</v>
      </c>
      <c r="AI103" s="102">
        <v>19126.150000000001</v>
      </c>
      <c r="AJ103" s="102">
        <v>19326.150000000001</v>
      </c>
      <c r="AK103" s="102">
        <v>19476.150000000001</v>
      </c>
    </row>
    <row r="104" spans="1:37" x14ac:dyDescent="0.35">
      <c r="A104" s="102" t="s">
        <v>365</v>
      </c>
      <c r="B104" s="102">
        <v>7.15</v>
      </c>
      <c r="C104" s="102">
        <v>7.15</v>
      </c>
      <c r="D104" s="102">
        <v>7.15</v>
      </c>
      <c r="E104" s="102">
        <v>7.15</v>
      </c>
      <c r="F104" s="102">
        <v>7.15</v>
      </c>
      <c r="G104" s="102">
        <v>7.15</v>
      </c>
      <c r="H104" s="102">
        <v>7.15</v>
      </c>
      <c r="I104" s="102">
        <v>7.15</v>
      </c>
      <c r="J104" s="102">
        <v>7.15</v>
      </c>
      <c r="K104" s="102">
        <v>7.15</v>
      </c>
      <c r="L104" s="102">
        <v>7.15</v>
      </c>
      <c r="M104" s="102">
        <v>7.15</v>
      </c>
      <c r="N104" s="102">
        <v>7.15</v>
      </c>
      <c r="O104" s="102">
        <v>7.15</v>
      </c>
      <c r="P104" s="102">
        <v>7.15</v>
      </c>
      <c r="Q104" s="102">
        <v>7.15</v>
      </c>
      <c r="R104" s="102">
        <v>7.15</v>
      </c>
      <c r="S104" s="102">
        <v>7.15</v>
      </c>
      <c r="T104" s="102">
        <v>7.15</v>
      </c>
      <c r="U104" s="102">
        <v>7.15</v>
      </c>
      <c r="V104" s="102">
        <v>7.15</v>
      </c>
      <c r="W104" s="102">
        <v>7.15</v>
      </c>
      <c r="X104" s="102">
        <v>7.15</v>
      </c>
      <c r="Y104" s="102">
        <v>7.15</v>
      </c>
      <c r="Z104" s="102">
        <v>7.15</v>
      </c>
      <c r="AA104" s="102">
        <v>7.15</v>
      </c>
      <c r="AB104" s="102">
        <v>7.15</v>
      </c>
      <c r="AC104" s="102">
        <v>7.15</v>
      </c>
      <c r="AD104" s="102">
        <v>7.15</v>
      </c>
      <c r="AE104" s="102">
        <v>7.15</v>
      </c>
      <c r="AF104" s="102">
        <v>7.15</v>
      </c>
      <c r="AG104" s="102">
        <v>7.15</v>
      </c>
      <c r="AH104" s="102">
        <v>7.15</v>
      </c>
      <c r="AI104" s="102">
        <v>7.15</v>
      </c>
      <c r="AJ104" s="102">
        <v>7.15</v>
      </c>
      <c r="AK104" s="102">
        <v>7.15</v>
      </c>
    </row>
    <row r="106" spans="1:37" ht="18.5" x14ac:dyDescent="0.45">
      <c r="A106" s="103" t="s">
        <v>374</v>
      </c>
    </row>
    <row r="107" spans="1:37" x14ac:dyDescent="0.35">
      <c r="A107" s="102" t="s">
        <v>322</v>
      </c>
      <c r="B107" s="102" t="s">
        <v>323</v>
      </c>
      <c r="C107" s="102" t="s">
        <v>324</v>
      </c>
      <c r="D107" s="102" t="s">
        <v>325</v>
      </c>
      <c r="E107" s="102" t="s">
        <v>326</v>
      </c>
      <c r="F107" s="102" t="s">
        <v>327</v>
      </c>
      <c r="G107" s="102" t="s">
        <v>328</v>
      </c>
      <c r="H107" s="102" t="s">
        <v>329</v>
      </c>
      <c r="I107" s="102" t="s">
        <v>330</v>
      </c>
      <c r="J107" s="102" t="s">
        <v>331</v>
      </c>
      <c r="K107" s="102" t="s">
        <v>332</v>
      </c>
      <c r="L107" s="102" t="s">
        <v>333</v>
      </c>
      <c r="M107" s="102" t="s">
        <v>334</v>
      </c>
      <c r="N107" s="102" t="s">
        <v>335</v>
      </c>
      <c r="O107" s="102" t="s">
        <v>336</v>
      </c>
      <c r="P107" s="102" t="s">
        <v>337</v>
      </c>
      <c r="Q107" s="102" t="s">
        <v>338</v>
      </c>
      <c r="R107" s="102" t="s">
        <v>339</v>
      </c>
      <c r="S107" s="102" t="s">
        <v>340</v>
      </c>
      <c r="T107" s="102" t="s">
        <v>341</v>
      </c>
      <c r="U107" s="102" t="s">
        <v>342</v>
      </c>
      <c r="V107" s="102" t="s">
        <v>343</v>
      </c>
      <c r="W107" s="102" t="s">
        <v>344</v>
      </c>
      <c r="X107" s="102" t="s">
        <v>345</v>
      </c>
      <c r="Y107" s="102" t="s">
        <v>346</v>
      </c>
      <c r="Z107" s="102" t="s">
        <v>347</v>
      </c>
      <c r="AA107" s="102" t="s">
        <v>348</v>
      </c>
      <c r="AB107" s="102" t="s">
        <v>349</v>
      </c>
      <c r="AC107" s="102" t="s">
        <v>350</v>
      </c>
      <c r="AD107" s="102" t="s">
        <v>351</v>
      </c>
      <c r="AE107" s="102" t="s">
        <v>352</v>
      </c>
      <c r="AF107" s="102" t="s">
        <v>353</v>
      </c>
      <c r="AG107" s="102" t="s">
        <v>354</v>
      </c>
      <c r="AH107" s="102" t="s">
        <v>355</v>
      </c>
      <c r="AI107" s="102" t="s">
        <v>356</v>
      </c>
      <c r="AJ107" s="102" t="s">
        <v>357</v>
      </c>
      <c r="AK107" s="102" t="s">
        <v>358</v>
      </c>
    </row>
    <row r="108" spans="1:37" x14ac:dyDescent="0.35">
      <c r="A108" s="102" t="s">
        <v>359</v>
      </c>
      <c r="B108" s="102">
        <v>12847</v>
      </c>
      <c r="C108" s="102">
        <v>12614</v>
      </c>
      <c r="D108" s="102">
        <v>12661</v>
      </c>
      <c r="E108" s="102">
        <v>12733</v>
      </c>
      <c r="F108" s="102">
        <v>12858</v>
      </c>
      <c r="G108" s="102">
        <v>13202</v>
      </c>
      <c r="H108" s="102">
        <v>13673</v>
      </c>
      <c r="I108" s="102">
        <v>13673</v>
      </c>
      <c r="J108" s="102">
        <v>13687</v>
      </c>
      <c r="K108" s="102">
        <v>14207</v>
      </c>
      <c r="L108" s="102">
        <v>15029</v>
      </c>
      <c r="M108" s="102">
        <v>15708.87</v>
      </c>
      <c r="N108" s="102">
        <v>15905.47</v>
      </c>
      <c r="O108" s="102">
        <v>15955.47</v>
      </c>
      <c r="P108" s="102">
        <v>16005.47</v>
      </c>
      <c r="Q108" s="102">
        <v>16055.47</v>
      </c>
      <c r="R108" s="102">
        <v>16105.47</v>
      </c>
      <c r="S108" s="102">
        <v>16155.47</v>
      </c>
      <c r="T108" s="102">
        <v>16205.47</v>
      </c>
      <c r="U108" s="102">
        <v>16255.47</v>
      </c>
      <c r="V108" s="102">
        <v>17405.47</v>
      </c>
      <c r="W108" s="102">
        <v>17455.47</v>
      </c>
      <c r="X108" s="102">
        <v>17993.47</v>
      </c>
      <c r="Y108" s="102">
        <v>18043.47</v>
      </c>
      <c r="Z108" s="102">
        <v>18093.47</v>
      </c>
      <c r="AA108" s="102">
        <v>18143.47</v>
      </c>
      <c r="AB108" s="102">
        <v>18193.47</v>
      </c>
      <c r="AC108" s="102">
        <v>18243.47</v>
      </c>
      <c r="AD108" s="102">
        <v>18293.47</v>
      </c>
      <c r="AE108" s="102">
        <v>18343.47</v>
      </c>
      <c r="AF108" s="102">
        <v>18393.47</v>
      </c>
      <c r="AG108" s="102">
        <v>18443.47</v>
      </c>
      <c r="AH108" s="102">
        <v>18493.47</v>
      </c>
      <c r="AI108" s="102">
        <v>18543.47</v>
      </c>
      <c r="AJ108" s="102">
        <v>18593.47</v>
      </c>
      <c r="AK108" s="102">
        <v>18593.47</v>
      </c>
    </row>
    <row r="109" spans="1:37" x14ac:dyDescent="0.35">
      <c r="A109" s="102" t="s">
        <v>154</v>
      </c>
      <c r="B109" s="102">
        <v>0</v>
      </c>
      <c r="C109" s="102">
        <v>0</v>
      </c>
      <c r="D109" s="102">
        <v>0</v>
      </c>
      <c r="E109" s="102">
        <v>0</v>
      </c>
      <c r="F109" s="102">
        <v>102</v>
      </c>
      <c r="G109" s="102">
        <v>102</v>
      </c>
      <c r="H109" s="102">
        <v>246</v>
      </c>
      <c r="I109" s="102">
        <v>246</v>
      </c>
      <c r="J109" s="102">
        <v>388</v>
      </c>
      <c r="K109" s="102">
        <v>488</v>
      </c>
      <c r="L109" s="102">
        <v>488</v>
      </c>
      <c r="M109" s="102">
        <v>488.25</v>
      </c>
      <c r="N109" s="102">
        <v>702.25</v>
      </c>
      <c r="O109" s="102">
        <v>762.25</v>
      </c>
      <c r="P109" s="102">
        <v>762.25</v>
      </c>
      <c r="Q109" s="102">
        <v>762.25</v>
      </c>
      <c r="R109" s="102">
        <v>762.25</v>
      </c>
      <c r="S109" s="102">
        <v>762.25</v>
      </c>
      <c r="T109" s="102">
        <v>822.25</v>
      </c>
      <c r="U109" s="102">
        <v>822.25</v>
      </c>
      <c r="V109" s="102">
        <v>822.25</v>
      </c>
      <c r="W109" s="102">
        <v>822.25</v>
      </c>
      <c r="X109" s="102">
        <v>822.25</v>
      </c>
      <c r="Y109" s="102">
        <v>822.25</v>
      </c>
      <c r="Z109" s="102">
        <v>822.25</v>
      </c>
      <c r="AA109" s="102">
        <v>822.25</v>
      </c>
      <c r="AB109" s="102">
        <v>822.25</v>
      </c>
      <c r="AC109" s="102">
        <v>822.25</v>
      </c>
      <c r="AD109" s="102">
        <v>822.25</v>
      </c>
      <c r="AE109" s="102">
        <v>822.25</v>
      </c>
      <c r="AF109" s="102">
        <v>822.25</v>
      </c>
      <c r="AG109" s="102">
        <v>822.25</v>
      </c>
      <c r="AH109" s="102">
        <v>822.25</v>
      </c>
      <c r="AI109" s="102">
        <v>822.25</v>
      </c>
      <c r="AJ109" s="102">
        <v>822.25</v>
      </c>
      <c r="AK109" s="102">
        <v>822.25</v>
      </c>
    </row>
    <row r="110" spans="1:37" x14ac:dyDescent="0.35">
      <c r="A110" s="102" t="s">
        <v>360</v>
      </c>
      <c r="B110" s="102">
        <v>811</v>
      </c>
      <c r="C110" s="102">
        <v>811</v>
      </c>
      <c r="D110" s="102">
        <v>811</v>
      </c>
      <c r="E110" s="102">
        <v>811</v>
      </c>
      <c r="F110" s="102">
        <v>811</v>
      </c>
      <c r="G110" s="102">
        <v>859</v>
      </c>
      <c r="H110" s="102">
        <v>860</v>
      </c>
      <c r="I110" s="102">
        <v>860</v>
      </c>
      <c r="J110" s="102">
        <v>886</v>
      </c>
      <c r="K110" s="102">
        <v>886</v>
      </c>
      <c r="L110" s="102">
        <v>886</v>
      </c>
      <c r="M110" s="102">
        <v>906.77</v>
      </c>
      <c r="N110" s="102">
        <v>986.77</v>
      </c>
      <c r="O110" s="102">
        <v>986.77</v>
      </c>
      <c r="P110" s="102">
        <v>1026.77</v>
      </c>
      <c r="Q110" s="102">
        <v>1026.77</v>
      </c>
      <c r="R110" s="102">
        <v>1066.77</v>
      </c>
      <c r="S110" s="102">
        <v>1066.77</v>
      </c>
      <c r="T110" s="102">
        <v>1106.77</v>
      </c>
      <c r="U110" s="102">
        <v>1106.77</v>
      </c>
      <c r="V110" s="102">
        <v>1146.77</v>
      </c>
      <c r="W110" s="102">
        <v>1146.77</v>
      </c>
      <c r="X110" s="102">
        <v>1186.77</v>
      </c>
      <c r="Y110" s="102">
        <v>1186.77</v>
      </c>
      <c r="Z110" s="102">
        <v>1196.77</v>
      </c>
      <c r="AA110" s="102">
        <v>1196.77</v>
      </c>
      <c r="AB110" s="102">
        <v>1196.77</v>
      </c>
      <c r="AC110" s="102">
        <v>1196.77</v>
      </c>
      <c r="AD110" s="102">
        <v>1196.77</v>
      </c>
      <c r="AE110" s="102">
        <v>1196.77</v>
      </c>
      <c r="AF110" s="102">
        <v>1196.77</v>
      </c>
      <c r="AG110" s="102">
        <v>1196.77</v>
      </c>
      <c r="AH110" s="102">
        <v>1196.77</v>
      </c>
      <c r="AI110" s="102">
        <v>1196.77</v>
      </c>
      <c r="AJ110" s="102">
        <v>1196.77</v>
      </c>
      <c r="AK110" s="102">
        <v>1196.77</v>
      </c>
    </row>
    <row r="111" spans="1:37" x14ac:dyDescent="0.35">
      <c r="A111" s="102" t="s">
        <v>361</v>
      </c>
      <c r="B111" s="102">
        <v>0</v>
      </c>
      <c r="C111" s="102">
        <v>0</v>
      </c>
      <c r="D111" s="102">
        <v>0</v>
      </c>
      <c r="E111" s="102">
        <v>0</v>
      </c>
      <c r="F111" s="102">
        <v>0</v>
      </c>
      <c r="G111" s="102">
        <v>0</v>
      </c>
      <c r="H111" s="102">
        <v>0</v>
      </c>
      <c r="I111" s="102">
        <v>0</v>
      </c>
      <c r="J111" s="102">
        <v>2.2799999999999998</v>
      </c>
      <c r="K111" s="102">
        <v>2.2799999999999998</v>
      </c>
      <c r="L111" s="102">
        <v>3.28</v>
      </c>
      <c r="M111" s="102">
        <v>3.28</v>
      </c>
      <c r="N111" s="102">
        <v>3.28</v>
      </c>
      <c r="O111" s="102">
        <v>7.28</v>
      </c>
      <c r="P111" s="102">
        <v>27.28</v>
      </c>
      <c r="Q111" s="102">
        <v>27.28</v>
      </c>
      <c r="R111" s="102">
        <v>27.28</v>
      </c>
      <c r="S111" s="102">
        <v>27.28</v>
      </c>
      <c r="T111" s="102">
        <v>71.28</v>
      </c>
      <c r="U111" s="102">
        <v>71.28</v>
      </c>
      <c r="V111" s="102">
        <v>71.28</v>
      </c>
      <c r="W111" s="102">
        <v>111.28</v>
      </c>
      <c r="X111" s="102">
        <v>111.28</v>
      </c>
      <c r="Y111" s="102">
        <v>115.28</v>
      </c>
      <c r="Z111" s="102">
        <v>155.28</v>
      </c>
      <c r="AA111" s="102">
        <v>155.28</v>
      </c>
      <c r="AB111" s="102">
        <v>195.28</v>
      </c>
      <c r="AC111" s="102">
        <v>195.28</v>
      </c>
      <c r="AD111" s="102">
        <v>239.28</v>
      </c>
      <c r="AE111" s="102">
        <v>239.28</v>
      </c>
      <c r="AF111" s="102">
        <v>279.27999999999997</v>
      </c>
      <c r="AG111" s="102">
        <v>279.27999999999997</v>
      </c>
      <c r="AH111" s="102">
        <v>319.27999999999997</v>
      </c>
      <c r="AI111" s="102">
        <v>323.27999999999997</v>
      </c>
      <c r="AJ111" s="102">
        <v>363.28</v>
      </c>
      <c r="AK111" s="102">
        <v>363.28</v>
      </c>
    </row>
    <row r="112" spans="1:37" x14ac:dyDescent="0.35">
      <c r="A112" s="102" t="s">
        <v>362</v>
      </c>
      <c r="B112" s="102">
        <v>0</v>
      </c>
      <c r="C112" s="102">
        <v>0</v>
      </c>
      <c r="D112" s="102">
        <v>0</v>
      </c>
      <c r="E112" s="102">
        <v>0</v>
      </c>
      <c r="F112" s="102">
        <v>0</v>
      </c>
      <c r="G112" s="102">
        <v>0</v>
      </c>
      <c r="H112" s="102">
        <v>0</v>
      </c>
      <c r="I112" s="102">
        <v>0</v>
      </c>
      <c r="J112" s="102">
        <v>0</v>
      </c>
      <c r="K112" s="102">
        <v>0</v>
      </c>
      <c r="L112" s="102">
        <v>0</v>
      </c>
      <c r="M112" s="102">
        <v>0</v>
      </c>
      <c r="N112" s="102">
        <v>0</v>
      </c>
      <c r="O112" s="102">
        <v>0</v>
      </c>
      <c r="P112" s="102">
        <v>0</v>
      </c>
      <c r="Q112" s="102">
        <v>0</v>
      </c>
      <c r="R112" s="102">
        <v>0</v>
      </c>
      <c r="S112" s="102">
        <v>0</v>
      </c>
      <c r="T112" s="102">
        <v>0</v>
      </c>
      <c r="U112" s="102">
        <v>0</v>
      </c>
      <c r="V112" s="102">
        <v>0</v>
      </c>
      <c r="W112" s="102">
        <v>0</v>
      </c>
      <c r="X112" s="102">
        <v>0</v>
      </c>
      <c r="Y112" s="102">
        <v>0</v>
      </c>
      <c r="Z112" s="102">
        <v>0</v>
      </c>
      <c r="AA112" s="102">
        <v>0</v>
      </c>
      <c r="AB112" s="102">
        <v>0</v>
      </c>
      <c r="AC112" s="102">
        <v>0</v>
      </c>
      <c r="AD112" s="102">
        <v>0</v>
      </c>
      <c r="AE112" s="102">
        <v>0</v>
      </c>
      <c r="AF112" s="102">
        <v>0</v>
      </c>
      <c r="AG112" s="102">
        <v>0</v>
      </c>
      <c r="AH112" s="102">
        <v>0</v>
      </c>
      <c r="AI112" s="102">
        <v>0</v>
      </c>
      <c r="AJ112" s="102">
        <v>0</v>
      </c>
      <c r="AK112" s="102">
        <v>0</v>
      </c>
    </row>
    <row r="113" spans="1:37" x14ac:dyDescent="0.35">
      <c r="A113" s="102" t="s">
        <v>363</v>
      </c>
      <c r="B113" s="102">
        <v>0</v>
      </c>
      <c r="C113" s="102">
        <v>0</v>
      </c>
      <c r="D113" s="102">
        <v>0</v>
      </c>
      <c r="E113" s="102">
        <v>0</v>
      </c>
      <c r="F113" s="102">
        <v>0</v>
      </c>
      <c r="G113" s="102">
        <v>0</v>
      </c>
      <c r="H113" s="102">
        <v>0</v>
      </c>
      <c r="I113" s="102">
        <v>0</v>
      </c>
      <c r="J113" s="102">
        <v>0</v>
      </c>
      <c r="K113" s="102">
        <v>0</v>
      </c>
      <c r="L113" s="102">
        <v>0</v>
      </c>
      <c r="M113" s="102">
        <v>0</v>
      </c>
      <c r="N113" s="102">
        <v>0</v>
      </c>
      <c r="O113" s="102">
        <v>0</v>
      </c>
      <c r="P113" s="102">
        <v>0</v>
      </c>
      <c r="Q113" s="102">
        <v>0</v>
      </c>
      <c r="R113" s="102">
        <v>0</v>
      </c>
      <c r="S113" s="102">
        <v>0</v>
      </c>
      <c r="T113" s="102">
        <v>0</v>
      </c>
      <c r="U113" s="102">
        <v>0</v>
      </c>
      <c r="V113" s="102">
        <v>0</v>
      </c>
      <c r="W113" s="102">
        <v>0</v>
      </c>
      <c r="X113" s="102">
        <v>0</v>
      </c>
      <c r="Y113" s="102">
        <v>0</v>
      </c>
      <c r="Z113" s="102">
        <v>0</v>
      </c>
      <c r="AA113" s="102">
        <v>0</v>
      </c>
      <c r="AB113" s="102">
        <v>0</v>
      </c>
      <c r="AC113" s="102">
        <v>0</v>
      </c>
      <c r="AD113" s="102">
        <v>0</v>
      </c>
      <c r="AE113" s="102">
        <v>0</v>
      </c>
      <c r="AF113" s="102">
        <v>0</v>
      </c>
      <c r="AG113" s="102">
        <v>0</v>
      </c>
      <c r="AH113" s="102">
        <v>0</v>
      </c>
      <c r="AI113" s="102">
        <v>0</v>
      </c>
      <c r="AJ113" s="102">
        <v>0</v>
      </c>
      <c r="AK113" s="102">
        <v>0</v>
      </c>
    </row>
    <row r="114" spans="1:37" x14ac:dyDescent="0.35">
      <c r="A114" s="102" t="s">
        <v>364</v>
      </c>
      <c r="B114" s="102">
        <v>1320</v>
      </c>
      <c r="C114" s="102">
        <v>1425</v>
      </c>
      <c r="D114" s="102">
        <v>1425</v>
      </c>
      <c r="E114" s="102">
        <v>1425</v>
      </c>
      <c r="F114" s="102">
        <v>1425</v>
      </c>
      <c r="G114" s="102">
        <v>1425</v>
      </c>
      <c r="H114" s="102">
        <v>1425</v>
      </c>
      <c r="I114" s="102">
        <v>1425</v>
      </c>
      <c r="J114" s="102">
        <v>1474</v>
      </c>
      <c r="K114" s="102">
        <v>1474</v>
      </c>
      <c r="L114" s="102">
        <v>1474</v>
      </c>
      <c r="M114" s="102">
        <v>530.33000000000004</v>
      </c>
      <c r="N114" s="102">
        <v>530.33000000000004</v>
      </c>
      <c r="O114" s="102">
        <v>530.33000000000004</v>
      </c>
      <c r="P114" s="102">
        <v>530.33000000000004</v>
      </c>
      <c r="Q114" s="102">
        <v>530.33000000000004</v>
      </c>
      <c r="R114" s="102">
        <v>530.33000000000004</v>
      </c>
      <c r="S114" s="102">
        <v>530.33000000000004</v>
      </c>
      <c r="T114" s="102">
        <v>530.33000000000004</v>
      </c>
      <c r="U114" s="102">
        <v>530.33000000000004</v>
      </c>
      <c r="V114" s="102">
        <v>530.33000000000004</v>
      </c>
      <c r="W114" s="102">
        <v>530.33000000000004</v>
      </c>
      <c r="X114" s="102">
        <v>530.33000000000004</v>
      </c>
      <c r="Y114" s="102">
        <v>530.33000000000004</v>
      </c>
      <c r="Z114" s="102">
        <v>530.33000000000004</v>
      </c>
      <c r="AA114" s="102">
        <v>530.33000000000004</v>
      </c>
      <c r="AB114" s="102">
        <v>530.33000000000004</v>
      </c>
      <c r="AC114" s="102">
        <v>530.33000000000004</v>
      </c>
      <c r="AD114" s="102">
        <v>530.33000000000004</v>
      </c>
      <c r="AE114" s="102">
        <v>530.33000000000004</v>
      </c>
      <c r="AF114" s="102">
        <v>530.33000000000004</v>
      </c>
      <c r="AG114" s="102">
        <v>530.33000000000004</v>
      </c>
      <c r="AH114" s="102">
        <v>530.33000000000004</v>
      </c>
      <c r="AI114" s="102">
        <v>530.33000000000004</v>
      </c>
      <c r="AJ114" s="102">
        <v>530.33000000000004</v>
      </c>
      <c r="AK114" s="102">
        <v>530.33000000000004</v>
      </c>
    </row>
    <row r="115" spans="1:37" x14ac:dyDescent="0.35">
      <c r="A115" s="102" t="s">
        <v>365</v>
      </c>
      <c r="B115" s="102">
        <v>82.46</v>
      </c>
      <c r="C115" s="102">
        <v>82.46</v>
      </c>
      <c r="D115" s="102">
        <v>82.46</v>
      </c>
      <c r="E115" s="102">
        <v>82.46</v>
      </c>
      <c r="F115" s="102">
        <v>82.46</v>
      </c>
      <c r="G115" s="102">
        <v>82.46</v>
      </c>
      <c r="H115" s="102">
        <v>82.46</v>
      </c>
      <c r="I115" s="102">
        <v>82.46</v>
      </c>
      <c r="J115" s="102">
        <v>82.46</v>
      </c>
      <c r="K115" s="102">
        <v>82.46</v>
      </c>
      <c r="L115" s="102">
        <v>82.46</v>
      </c>
      <c r="M115" s="102">
        <v>82.46</v>
      </c>
      <c r="N115" s="102">
        <v>122.46</v>
      </c>
      <c r="O115" s="102">
        <v>122.46</v>
      </c>
      <c r="P115" s="102">
        <v>122.46</v>
      </c>
      <c r="Q115" s="102">
        <v>122.46</v>
      </c>
      <c r="R115" s="102">
        <v>122.46</v>
      </c>
      <c r="S115" s="102">
        <v>122.46</v>
      </c>
      <c r="T115" s="102">
        <v>122.46</v>
      </c>
      <c r="U115" s="102">
        <v>122.46</v>
      </c>
      <c r="V115" s="102">
        <v>122.46</v>
      </c>
      <c r="W115" s="102">
        <v>122.46</v>
      </c>
      <c r="X115" s="102">
        <v>122.46</v>
      </c>
      <c r="Y115" s="102">
        <v>122.46</v>
      </c>
      <c r="Z115" s="102">
        <v>122.46</v>
      </c>
      <c r="AA115" s="102">
        <v>122.46</v>
      </c>
      <c r="AB115" s="102">
        <v>122.46</v>
      </c>
      <c r="AC115" s="102">
        <v>122.46</v>
      </c>
      <c r="AD115" s="102">
        <v>122.46</v>
      </c>
      <c r="AE115" s="102">
        <v>122.46</v>
      </c>
      <c r="AF115" s="102">
        <v>122.46</v>
      </c>
      <c r="AG115" s="102">
        <v>122.46</v>
      </c>
      <c r="AH115" s="102">
        <v>122.46</v>
      </c>
      <c r="AI115" s="102">
        <v>122.46</v>
      </c>
      <c r="AJ115" s="102">
        <v>122.46</v>
      </c>
      <c r="AK115" s="102">
        <v>122.46</v>
      </c>
    </row>
    <row r="117" spans="1:37" ht="18.5" x14ac:dyDescent="0.45">
      <c r="A117" s="103" t="s">
        <v>375</v>
      </c>
    </row>
    <row r="118" spans="1:37" x14ac:dyDescent="0.35">
      <c r="A118" s="102" t="s">
        <v>322</v>
      </c>
      <c r="B118" s="102" t="s">
        <v>323</v>
      </c>
      <c r="C118" s="102" t="s">
        <v>324</v>
      </c>
      <c r="D118" s="102" t="s">
        <v>325</v>
      </c>
      <c r="E118" s="102" t="s">
        <v>326</v>
      </c>
      <c r="F118" s="102" t="s">
        <v>327</v>
      </c>
      <c r="G118" s="102" t="s">
        <v>328</v>
      </c>
      <c r="H118" s="102" t="s">
        <v>329</v>
      </c>
      <c r="I118" s="102" t="s">
        <v>330</v>
      </c>
      <c r="J118" s="102" t="s">
        <v>331</v>
      </c>
      <c r="K118" s="102" t="s">
        <v>332</v>
      </c>
      <c r="L118" s="102" t="s">
        <v>333</v>
      </c>
      <c r="M118" s="102" t="s">
        <v>334</v>
      </c>
      <c r="N118" s="102" t="s">
        <v>335</v>
      </c>
      <c r="O118" s="102" t="s">
        <v>336</v>
      </c>
      <c r="P118" s="102" t="s">
        <v>337</v>
      </c>
      <c r="Q118" s="102" t="s">
        <v>338</v>
      </c>
      <c r="R118" s="102" t="s">
        <v>339</v>
      </c>
      <c r="S118" s="102" t="s">
        <v>340</v>
      </c>
      <c r="T118" s="102" t="s">
        <v>341</v>
      </c>
      <c r="U118" s="102" t="s">
        <v>342</v>
      </c>
      <c r="V118" s="102" t="s">
        <v>343</v>
      </c>
      <c r="W118" s="102" t="s">
        <v>344</v>
      </c>
      <c r="X118" s="102" t="s">
        <v>345</v>
      </c>
      <c r="Y118" s="102" t="s">
        <v>346</v>
      </c>
      <c r="Z118" s="102" t="s">
        <v>347</v>
      </c>
      <c r="AA118" s="102" t="s">
        <v>348</v>
      </c>
      <c r="AB118" s="102" t="s">
        <v>349</v>
      </c>
      <c r="AC118" s="102" t="s">
        <v>350</v>
      </c>
      <c r="AD118" s="102" t="s">
        <v>351</v>
      </c>
      <c r="AE118" s="102" t="s">
        <v>352</v>
      </c>
      <c r="AF118" s="102" t="s">
        <v>353</v>
      </c>
      <c r="AG118" s="102" t="s">
        <v>354</v>
      </c>
      <c r="AH118" s="102" t="s">
        <v>355</v>
      </c>
      <c r="AI118" s="102" t="s">
        <v>356</v>
      </c>
      <c r="AJ118" s="102" t="s">
        <v>357</v>
      </c>
      <c r="AK118" s="102" t="s">
        <v>358</v>
      </c>
    </row>
    <row r="119" spans="1:37" x14ac:dyDescent="0.35">
      <c r="A119" s="102" t="s">
        <v>359</v>
      </c>
      <c r="B119" s="102">
        <v>863.81</v>
      </c>
      <c r="C119" s="102">
        <v>863.81</v>
      </c>
      <c r="D119" s="102">
        <v>863.81</v>
      </c>
      <c r="E119" s="102">
        <v>863.81</v>
      </c>
      <c r="F119" s="102">
        <v>863.81</v>
      </c>
      <c r="G119" s="102">
        <v>863.81</v>
      </c>
      <c r="H119" s="102">
        <v>863.81</v>
      </c>
      <c r="I119" s="102">
        <v>863.81</v>
      </c>
      <c r="J119" s="102">
        <v>863.81</v>
      </c>
      <c r="K119" s="102">
        <v>863.81</v>
      </c>
      <c r="L119" s="102">
        <v>889.06</v>
      </c>
      <c r="M119" s="102">
        <v>889.06</v>
      </c>
      <c r="N119" s="102">
        <v>889.06</v>
      </c>
      <c r="O119" s="102">
        <v>889.06</v>
      </c>
      <c r="P119" s="102">
        <v>889.06</v>
      </c>
      <c r="Q119" s="102">
        <v>889.06</v>
      </c>
      <c r="R119" s="102">
        <v>939.06</v>
      </c>
      <c r="S119" s="102">
        <v>939.06</v>
      </c>
      <c r="T119" s="102">
        <v>939.06</v>
      </c>
      <c r="U119" s="102">
        <v>939.06</v>
      </c>
      <c r="V119" s="102">
        <v>964.06</v>
      </c>
      <c r="W119" s="102">
        <v>964.06</v>
      </c>
      <c r="X119" s="102">
        <v>964.06</v>
      </c>
      <c r="Y119" s="102">
        <v>964.06</v>
      </c>
      <c r="Z119" s="102">
        <v>964.06</v>
      </c>
      <c r="AA119" s="102">
        <v>964.06</v>
      </c>
      <c r="AB119" s="102">
        <v>964.06</v>
      </c>
      <c r="AC119" s="102">
        <v>989.06</v>
      </c>
      <c r="AD119" s="102">
        <v>989.06</v>
      </c>
      <c r="AE119" s="102">
        <v>989.06</v>
      </c>
      <c r="AF119" s="102">
        <v>989.06</v>
      </c>
      <c r="AG119" s="102">
        <v>989.06</v>
      </c>
      <c r="AH119" s="102">
        <v>989.06</v>
      </c>
      <c r="AI119" s="102">
        <v>989.06</v>
      </c>
      <c r="AJ119" s="102">
        <v>989.06</v>
      </c>
      <c r="AK119" s="102">
        <v>989.06</v>
      </c>
    </row>
    <row r="120" spans="1:37" x14ac:dyDescent="0.35">
      <c r="A120" s="102" t="s">
        <v>154</v>
      </c>
      <c r="B120" s="102">
        <v>15.86</v>
      </c>
      <c r="C120" s="102">
        <v>171.18</v>
      </c>
      <c r="D120" s="102">
        <v>171.18</v>
      </c>
      <c r="E120" s="102">
        <v>171.18</v>
      </c>
      <c r="F120" s="102">
        <v>171.18</v>
      </c>
      <c r="G120" s="102">
        <v>171.18</v>
      </c>
      <c r="H120" s="102">
        <v>196.68</v>
      </c>
      <c r="I120" s="102">
        <v>196.68</v>
      </c>
      <c r="J120" s="102">
        <v>196.68</v>
      </c>
      <c r="K120" s="102">
        <v>196.68</v>
      </c>
      <c r="L120" s="102">
        <v>221.18</v>
      </c>
      <c r="M120" s="102">
        <v>221.18</v>
      </c>
      <c r="N120" s="102">
        <v>398.18</v>
      </c>
      <c r="O120" s="102">
        <v>398.18</v>
      </c>
      <c r="P120" s="102">
        <v>398.18</v>
      </c>
      <c r="Q120" s="102">
        <v>498.18</v>
      </c>
      <c r="R120" s="102">
        <v>498.18</v>
      </c>
      <c r="S120" s="102">
        <v>598.17999999999995</v>
      </c>
      <c r="T120" s="102">
        <v>598.17999999999995</v>
      </c>
      <c r="U120" s="102">
        <v>798.18</v>
      </c>
      <c r="V120" s="102">
        <v>998.18</v>
      </c>
      <c r="W120" s="102">
        <v>1198.18</v>
      </c>
      <c r="X120" s="102">
        <v>1489.62</v>
      </c>
      <c r="Y120" s="102">
        <v>1783.92</v>
      </c>
      <c r="Z120" s="102">
        <v>2077.2199999999998</v>
      </c>
      <c r="AA120" s="102">
        <v>2277.2199999999998</v>
      </c>
      <c r="AB120" s="102">
        <v>2277.2199999999998</v>
      </c>
      <c r="AC120" s="102">
        <v>2277.2199999999998</v>
      </c>
      <c r="AD120" s="102">
        <v>2277.2199999999998</v>
      </c>
      <c r="AE120" s="102">
        <v>2377.2199999999998</v>
      </c>
      <c r="AF120" s="102">
        <v>2377.2199999999998</v>
      </c>
      <c r="AG120" s="102">
        <v>2377.2199999999998</v>
      </c>
      <c r="AH120" s="102">
        <v>2377.2199999999998</v>
      </c>
      <c r="AI120" s="102">
        <v>2477.2199999999998</v>
      </c>
      <c r="AJ120" s="102">
        <v>2477.2199999999998</v>
      </c>
      <c r="AK120" s="102">
        <v>2477.2199999999998</v>
      </c>
    </row>
    <row r="121" spans="1:37" x14ac:dyDescent="0.35">
      <c r="A121" s="102" t="s">
        <v>360</v>
      </c>
      <c r="B121" s="102">
        <v>0</v>
      </c>
      <c r="C121" s="102">
        <v>0</v>
      </c>
      <c r="D121" s="102">
        <v>0</v>
      </c>
      <c r="E121" s="102">
        <v>0</v>
      </c>
      <c r="F121" s="102">
        <v>0</v>
      </c>
      <c r="G121" s="102">
        <v>0</v>
      </c>
      <c r="H121" s="102">
        <v>0</v>
      </c>
      <c r="I121" s="102">
        <v>0</v>
      </c>
      <c r="J121" s="102">
        <v>0</v>
      </c>
      <c r="K121" s="102">
        <v>2</v>
      </c>
      <c r="L121" s="102">
        <v>2</v>
      </c>
      <c r="M121" s="102">
        <v>36</v>
      </c>
      <c r="N121" s="102">
        <v>161</v>
      </c>
      <c r="O121" s="102">
        <v>161</v>
      </c>
      <c r="P121" s="102">
        <v>161</v>
      </c>
      <c r="Q121" s="102">
        <v>161</v>
      </c>
      <c r="R121" s="102">
        <v>161</v>
      </c>
      <c r="S121" s="102">
        <v>161</v>
      </c>
      <c r="T121" s="102">
        <v>161</v>
      </c>
      <c r="U121" s="102">
        <v>161</v>
      </c>
      <c r="V121" s="102">
        <v>161</v>
      </c>
      <c r="W121" s="102">
        <v>161</v>
      </c>
      <c r="X121" s="102">
        <v>161</v>
      </c>
      <c r="Y121" s="102">
        <v>161</v>
      </c>
      <c r="Z121" s="102">
        <v>161</v>
      </c>
      <c r="AA121" s="102">
        <v>161</v>
      </c>
      <c r="AB121" s="102">
        <v>161</v>
      </c>
      <c r="AC121" s="102">
        <v>161</v>
      </c>
      <c r="AD121" s="102">
        <v>161</v>
      </c>
      <c r="AE121" s="102">
        <v>161</v>
      </c>
      <c r="AF121" s="102">
        <v>161</v>
      </c>
      <c r="AG121" s="102">
        <v>161</v>
      </c>
      <c r="AH121" s="102">
        <v>161</v>
      </c>
      <c r="AI121" s="102">
        <v>161</v>
      </c>
      <c r="AJ121" s="102">
        <v>161</v>
      </c>
      <c r="AK121" s="102">
        <v>161</v>
      </c>
    </row>
    <row r="122" spans="1:37" x14ac:dyDescent="0.35">
      <c r="A122" s="102" t="s">
        <v>361</v>
      </c>
      <c r="B122" s="102">
        <v>0</v>
      </c>
      <c r="C122" s="102">
        <v>0</v>
      </c>
      <c r="D122" s="102">
        <v>0</v>
      </c>
      <c r="E122" s="102">
        <v>0</v>
      </c>
      <c r="F122" s="102">
        <v>0</v>
      </c>
      <c r="G122" s="102">
        <v>0</v>
      </c>
      <c r="H122" s="102">
        <v>0</v>
      </c>
      <c r="I122" s="102">
        <v>0</v>
      </c>
      <c r="J122" s="102">
        <v>0</v>
      </c>
      <c r="K122" s="102">
        <v>4</v>
      </c>
      <c r="L122" s="102">
        <v>4</v>
      </c>
      <c r="M122" s="102">
        <v>4</v>
      </c>
      <c r="N122" s="102">
        <v>4</v>
      </c>
      <c r="O122" s="102">
        <v>4</v>
      </c>
      <c r="P122" s="102">
        <v>21.72</v>
      </c>
      <c r="Q122" s="102">
        <v>41.72</v>
      </c>
      <c r="R122" s="102">
        <v>61.72</v>
      </c>
      <c r="S122" s="102">
        <v>76.72</v>
      </c>
      <c r="T122" s="102">
        <v>96.72</v>
      </c>
      <c r="U122" s="102">
        <v>96.72</v>
      </c>
      <c r="V122" s="102">
        <v>116.72</v>
      </c>
      <c r="W122" s="102">
        <v>116.72</v>
      </c>
      <c r="X122" s="102">
        <v>161.72</v>
      </c>
      <c r="Y122" s="102">
        <v>161.72</v>
      </c>
      <c r="Z122" s="102">
        <v>191.72</v>
      </c>
      <c r="AA122" s="102">
        <v>191.72</v>
      </c>
      <c r="AB122" s="102">
        <v>211.72</v>
      </c>
      <c r="AC122" s="102">
        <v>226.72</v>
      </c>
      <c r="AD122" s="102">
        <v>236.72</v>
      </c>
      <c r="AE122" s="102">
        <v>236.72</v>
      </c>
      <c r="AF122" s="102">
        <v>246.72</v>
      </c>
      <c r="AG122" s="102">
        <v>246.72</v>
      </c>
      <c r="AH122" s="102">
        <v>271.72000000000003</v>
      </c>
      <c r="AI122" s="102">
        <v>271.72000000000003</v>
      </c>
      <c r="AJ122" s="102">
        <v>281.72000000000003</v>
      </c>
      <c r="AK122" s="102">
        <v>281.72000000000003</v>
      </c>
    </row>
    <row r="123" spans="1:37" x14ac:dyDescent="0.35">
      <c r="A123" s="102" t="s">
        <v>362</v>
      </c>
      <c r="B123" s="102">
        <v>0</v>
      </c>
      <c r="C123" s="102">
        <v>0</v>
      </c>
      <c r="D123" s="102">
        <v>0</v>
      </c>
      <c r="E123" s="102">
        <v>0</v>
      </c>
      <c r="F123" s="102">
        <v>0</v>
      </c>
      <c r="G123" s="102">
        <v>0</v>
      </c>
      <c r="H123" s="102">
        <v>0</v>
      </c>
      <c r="I123" s="102">
        <v>0</v>
      </c>
      <c r="J123" s="102">
        <v>0</v>
      </c>
      <c r="K123" s="102">
        <v>0</v>
      </c>
      <c r="L123" s="102">
        <v>0</v>
      </c>
      <c r="M123" s="102">
        <v>0</v>
      </c>
      <c r="N123" s="102">
        <v>0</v>
      </c>
      <c r="O123" s="102">
        <v>0</v>
      </c>
      <c r="P123" s="102">
        <v>0</v>
      </c>
      <c r="Q123" s="102">
        <v>0</v>
      </c>
      <c r="R123" s="102">
        <v>0</v>
      </c>
      <c r="S123" s="102">
        <v>0</v>
      </c>
      <c r="T123" s="102">
        <v>0</v>
      </c>
      <c r="U123" s="102">
        <v>0</v>
      </c>
      <c r="V123" s="102">
        <v>0</v>
      </c>
      <c r="W123" s="102">
        <v>0</v>
      </c>
      <c r="X123" s="102">
        <v>0</v>
      </c>
      <c r="Y123" s="102">
        <v>0</v>
      </c>
      <c r="Z123" s="102">
        <v>0</v>
      </c>
      <c r="AA123" s="102">
        <v>0</v>
      </c>
      <c r="AB123" s="102">
        <v>0</v>
      </c>
      <c r="AC123" s="102">
        <v>0</v>
      </c>
      <c r="AD123" s="102">
        <v>0</v>
      </c>
      <c r="AE123" s="102">
        <v>0</v>
      </c>
      <c r="AF123" s="102">
        <v>0</v>
      </c>
      <c r="AG123" s="102">
        <v>0</v>
      </c>
      <c r="AH123" s="102">
        <v>0</v>
      </c>
      <c r="AI123" s="102">
        <v>0</v>
      </c>
      <c r="AJ123" s="102">
        <v>0</v>
      </c>
      <c r="AK123" s="102">
        <v>0</v>
      </c>
    </row>
    <row r="124" spans="1:37" x14ac:dyDescent="0.35">
      <c r="A124" s="102" t="s">
        <v>363</v>
      </c>
      <c r="B124" s="102">
        <v>1799</v>
      </c>
      <c r="C124" s="102">
        <v>1799</v>
      </c>
      <c r="D124" s="102">
        <v>1822</v>
      </c>
      <c r="E124" s="102">
        <v>1822</v>
      </c>
      <c r="F124" s="102">
        <v>1826</v>
      </c>
      <c r="G124" s="102">
        <v>1826</v>
      </c>
      <c r="H124" s="102">
        <v>1826</v>
      </c>
      <c r="I124" s="102">
        <v>1702</v>
      </c>
      <c r="J124" s="102">
        <v>1636</v>
      </c>
      <c r="K124" s="102">
        <v>1535</v>
      </c>
      <c r="L124" s="102">
        <v>1535</v>
      </c>
      <c r="M124" s="102">
        <v>1535</v>
      </c>
      <c r="N124" s="102">
        <v>1535</v>
      </c>
      <c r="O124" s="102">
        <v>1535</v>
      </c>
      <c r="P124" s="102">
        <v>1535</v>
      </c>
      <c r="Q124" s="102">
        <v>1535</v>
      </c>
      <c r="R124" s="102">
        <v>1590</v>
      </c>
      <c r="S124" s="102">
        <v>1451</v>
      </c>
      <c r="T124" s="102">
        <v>1451</v>
      </c>
      <c r="U124" s="102">
        <v>1451</v>
      </c>
      <c r="V124" s="102">
        <v>1451</v>
      </c>
      <c r="W124" s="102">
        <v>1074.8</v>
      </c>
      <c r="X124" s="102">
        <v>1074.8</v>
      </c>
      <c r="Y124" s="102">
        <v>783.8</v>
      </c>
      <c r="Z124" s="102">
        <v>783.8</v>
      </c>
      <c r="AA124" s="102">
        <v>783.8</v>
      </c>
      <c r="AB124" s="102">
        <v>783.8</v>
      </c>
      <c r="AC124" s="102">
        <v>783.8</v>
      </c>
      <c r="AD124" s="102">
        <v>783.8</v>
      </c>
      <c r="AE124" s="102">
        <v>783.8</v>
      </c>
      <c r="AF124" s="102">
        <v>701</v>
      </c>
      <c r="AG124" s="102">
        <v>701</v>
      </c>
      <c r="AH124" s="102">
        <v>701</v>
      </c>
      <c r="AI124" s="102">
        <v>701</v>
      </c>
      <c r="AJ124" s="102">
        <v>701</v>
      </c>
      <c r="AK124" s="102">
        <v>701</v>
      </c>
    </row>
    <row r="125" spans="1:37" x14ac:dyDescent="0.35">
      <c r="A125" s="102" t="s">
        <v>364</v>
      </c>
      <c r="B125" s="102">
        <v>1053.45</v>
      </c>
      <c r="C125" s="102">
        <v>1053.45</v>
      </c>
      <c r="D125" s="102">
        <v>1053.45</v>
      </c>
      <c r="E125" s="102">
        <v>1053.45</v>
      </c>
      <c r="F125" s="102">
        <v>1146.45</v>
      </c>
      <c r="G125" s="102">
        <v>1393.95</v>
      </c>
      <c r="H125" s="102">
        <v>1393.95</v>
      </c>
      <c r="I125" s="102">
        <v>1393.95</v>
      </c>
      <c r="J125" s="102">
        <v>1328</v>
      </c>
      <c r="K125" s="102">
        <v>1480</v>
      </c>
      <c r="L125" s="102">
        <v>1709.96</v>
      </c>
      <c r="M125" s="102">
        <v>1859.96</v>
      </c>
      <c r="N125" s="102">
        <v>1859.96</v>
      </c>
      <c r="O125" s="102">
        <v>1859.96</v>
      </c>
      <c r="P125" s="102">
        <v>1859.96</v>
      </c>
      <c r="Q125" s="102">
        <v>2209.9699999999998</v>
      </c>
      <c r="R125" s="102">
        <v>2259.9699999999998</v>
      </c>
      <c r="S125" s="102">
        <v>2519.9699999999998</v>
      </c>
      <c r="T125" s="102">
        <v>2519.9699999999998</v>
      </c>
      <c r="U125" s="102">
        <v>2519.98</v>
      </c>
      <c r="V125" s="102">
        <v>2519.98</v>
      </c>
      <c r="W125" s="102">
        <v>2519.98</v>
      </c>
      <c r="X125" s="102">
        <v>2519.98</v>
      </c>
      <c r="Y125" s="102">
        <v>2519.98</v>
      </c>
      <c r="Z125" s="102">
        <v>2519.98</v>
      </c>
      <c r="AA125" s="102">
        <v>2519.9899999999998</v>
      </c>
      <c r="AB125" s="102">
        <v>2519.9899999999998</v>
      </c>
      <c r="AC125" s="102">
        <v>2519.9899999999998</v>
      </c>
      <c r="AD125" s="102">
        <v>2519.9899999999998</v>
      </c>
      <c r="AE125" s="102">
        <v>2519.9899999999998</v>
      </c>
      <c r="AF125" s="102">
        <v>2519.9899999999998</v>
      </c>
      <c r="AG125" s="102">
        <v>2519.9899999999998</v>
      </c>
      <c r="AH125" s="102">
        <v>2519.9899999999998</v>
      </c>
      <c r="AI125" s="102">
        <v>2519.9899999999998</v>
      </c>
      <c r="AJ125" s="102">
        <v>2519.9899999999998</v>
      </c>
      <c r="AK125" s="102">
        <v>2519.9899999999998</v>
      </c>
    </row>
    <row r="126" spans="1:37" x14ac:dyDescent="0.35">
      <c r="A126" s="102" t="s">
        <v>365</v>
      </c>
      <c r="B126" s="102">
        <v>1.17</v>
      </c>
      <c r="C126" s="102">
        <v>1.17</v>
      </c>
      <c r="D126" s="102">
        <v>1.17</v>
      </c>
      <c r="E126" s="102">
        <v>1.17</v>
      </c>
      <c r="F126" s="102">
        <v>1.17</v>
      </c>
      <c r="G126" s="102">
        <v>1.17</v>
      </c>
      <c r="H126" s="102">
        <v>1.17</v>
      </c>
      <c r="I126" s="102">
        <v>1.17</v>
      </c>
      <c r="J126" s="102">
        <v>1.17</v>
      </c>
      <c r="K126" s="102">
        <v>16.96</v>
      </c>
      <c r="L126" s="102">
        <v>16.96</v>
      </c>
      <c r="M126" s="102">
        <v>16.96</v>
      </c>
      <c r="N126" s="102">
        <v>16.96</v>
      </c>
      <c r="O126" s="102">
        <v>16.96</v>
      </c>
      <c r="P126" s="102">
        <v>16.96</v>
      </c>
      <c r="Q126" s="102">
        <v>16.96</v>
      </c>
      <c r="R126" s="102">
        <v>16.96</v>
      </c>
      <c r="S126" s="102">
        <v>16.96</v>
      </c>
      <c r="T126" s="102">
        <v>16.96</v>
      </c>
      <c r="U126" s="102">
        <v>16.96</v>
      </c>
      <c r="V126" s="102">
        <v>16.96</v>
      </c>
      <c r="W126" s="102">
        <v>16.96</v>
      </c>
      <c r="X126" s="102">
        <v>16.96</v>
      </c>
      <c r="Y126" s="102">
        <v>16.96</v>
      </c>
      <c r="Z126" s="102">
        <v>16.96</v>
      </c>
      <c r="AA126" s="102">
        <v>16.96</v>
      </c>
      <c r="AB126" s="102">
        <v>16.96</v>
      </c>
      <c r="AC126" s="102">
        <v>16.96</v>
      </c>
      <c r="AD126" s="102">
        <v>16.96</v>
      </c>
      <c r="AE126" s="102">
        <v>16.96</v>
      </c>
      <c r="AF126" s="102">
        <v>16.96</v>
      </c>
      <c r="AG126" s="102">
        <v>16.96</v>
      </c>
      <c r="AH126" s="102">
        <v>16.96</v>
      </c>
      <c r="AI126" s="102">
        <v>16.96</v>
      </c>
      <c r="AJ126" s="102">
        <v>16.96</v>
      </c>
      <c r="AK126" s="102">
        <v>16.96</v>
      </c>
    </row>
    <row r="128" spans="1:37" ht="18.5" x14ac:dyDescent="0.45">
      <c r="A128" s="103" t="s">
        <v>376</v>
      </c>
    </row>
    <row r="129" spans="1:37" x14ac:dyDescent="0.35">
      <c r="A129" s="102" t="s">
        <v>322</v>
      </c>
      <c r="B129" s="102" t="s">
        <v>323</v>
      </c>
      <c r="C129" s="102" t="s">
        <v>324</v>
      </c>
      <c r="D129" s="102" t="s">
        <v>325</v>
      </c>
      <c r="E129" s="102" t="s">
        <v>326</v>
      </c>
      <c r="F129" s="102" t="s">
        <v>327</v>
      </c>
      <c r="G129" s="102" t="s">
        <v>328</v>
      </c>
      <c r="H129" s="102" t="s">
        <v>329</v>
      </c>
      <c r="I129" s="102" t="s">
        <v>330</v>
      </c>
      <c r="J129" s="102" t="s">
        <v>331</v>
      </c>
      <c r="K129" s="102" t="s">
        <v>332</v>
      </c>
      <c r="L129" s="102" t="s">
        <v>333</v>
      </c>
      <c r="M129" s="102" t="s">
        <v>334</v>
      </c>
      <c r="N129" s="102" t="s">
        <v>335</v>
      </c>
      <c r="O129" s="102" t="s">
        <v>336</v>
      </c>
      <c r="P129" s="102" t="s">
        <v>337</v>
      </c>
      <c r="Q129" s="102" t="s">
        <v>338</v>
      </c>
      <c r="R129" s="102" t="s">
        <v>339</v>
      </c>
      <c r="S129" s="102" t="s">
        <v>340</v>
      </c>
      <c r="T129" s="102" t="s">
        <v>341</v>
      </c>
      <c r="U129" s="102" t="s">
        <v>342</v>
      </c>
      <c r="V129" s="102" t="s">
        <v>343</v>
      </c>
      <c r="W129" s="102" t="s">
        <v>344</v>
      </c>
      <c r="X129" s="102" t="s">
        <v>345</v>
      </c>
      <c r="Y129" s="102" t="s">
        <v>346</v>
      </c>
      <c r="Z129" s="102" t="s">
        <v>347</v>
      </c>
      <c r="AA129" s="102" t="s">
        <v>348</v>
      </c>
      <c r="AB129" s="102" t="s">
        <v>349</v>
      </c>
      <c r="AC129" s="102" t="s">
        <v>350</v>
      </c>
      <c r="AD129" s="102" t="s">
        <v>351</v>
      </c>
      <c r="AE129" s="102" t="s">
        <v>352</v>
      </c>
      <c r="AF129" s="102" t="s">
        <v>353</v>
      </c>
      <c r="AG129" s="102" t="s">
        <v>354</v>
      </c>
      <c r="AH129" s="102" t="s">
        <v>355</v>
      </c>
      <c r="AI129" s="102" t="s">
        <v>356</v>
      </c>
      <c r="AJ129" s="102" t="s">
        <v>357</v>
      </c>
      <c r="AK129" s="102" t="s">
        <v>358</v>
      </c>
    </row>
    <row r="130" spans="1:37" x14ac:dyDescent="0.35">
      <c r="A130" s="102" t="s">
        <v>359</v>
      </c>
      <c r="B130" s="102">
        <v>77.900000000000006</v>
      </c>
      <c r="C130" s="102">
        <v>77.900000000000006</v>
      </c>
      <c r="D130" s="102">
        <v>77.900000000000006</v>
      </c>
      <c r="E130" s="102">
        <v>77.900000000000006</v>
      </c>
      <c r="F130" s="102">
        <v>77.900000000000006</v>
      </c>
      <c r="G130" s="102">
        <v>77.900000000000006</v>
      </c>
      <c r="H130" s="102">
        <v>87.9</v>
      </c>
      <c r="I130" s="102">
        <v>95.2</v>
      </c>
      <c r="J130" s="102">
        <v>94.5</v>
      </c>
      <c r="K130" s="102">
        <v>94.5</v>
      </c>
      <c r="L130" s="102">
        <v>94.5</v>
      </c>
      <c r="M130" s="102">
        <v>94.5</v>
      </c>
      <c r="N130" s="102">
        <v>94.5</v>
      </c>
      <c r="O130" s="102">
        <v>94.5</v>
      </c>
      <c r="P130" s="102">
        <v>94.5</v>
      </c>
      <c r="Q130" s="102">
        <v>94.5</v>
      </c>
      <c r="R130" s="102">
        <v>94.5</v>
      </c>
      <c r="S130" s="102">
        <v>99.5</v>
      </c>
      <c r="T130" s="102">
        <v>99.5</v>
      </c>
      <c r="U130" s="102">
        <v>99.5</v>
      </c>
      <c r="V130" s="102">
        <v>99.5</v>
      </c>
      <c r="W130" s="102">
        <v>99.5</v>
      </c>
      <c r="X130" s="102">
        <v>99.5</v>
      </c>
      <c r="Y130" s="102">
        <v>99.5</v>
      </c>
      <c r="Z130" s="102">
        <v>104.5</v>
      </c>
      <c r="AA130" s="102">
        <v>104.5</v>
      </c>
      <c r="AB130" s="102">
        <v>104.5</v>
      </c>
      <c r="AC130" s="102">
        <v>104.5</v>
      </c>
      <c r="AD130" s="102">
        <v>104.5</v>
      </c>
      <c r="AE130" s="102">
        <v>104.5</v>
      </c>
      <c r="AF130" s="102">
        <v>104.5</v>
      </c>
      <c r="AG130" s="102">
        <v>104.5</v>
      </c>
      <c r="AH130" s="102">
        <v>104.5</v>
      </c>
      <c r="AI130" s="102">
        <v>104.5</v>
      </c>
      <c r="AJ130" s="102">
        <v>104.5</v>
      </c>
      <c r="AK130" s="102">
        <v>104.5</v>
      </c>
    </row>
    <row r="131" spans="1:37" x14ac:dyDescent="0.35">
      <c r="A131" s="102" t="s">
        <v>154</v>
      </c>
      <c r="B131" s="102">
        <v>0.81</v>
      </c>
      <c r="C131" s="102">
        <v>0.81</v>
      </c>
      <c r="D131" s="102">
        <v>0.81</v>
      </c>
      <c r="E131" s="102">
        <v>0.81</v>
      </c>
      <c r="F131" s="102">
        <v>0.81</v>
      </c>
      <c r="G131" s="102">
        <v>0.81</v>
      </c>
      <c r="H131" s="102">
        <v>0.81</v>
      </c>
      <c r="I131" s="102">
        <v>0.81</v>
      </c>
      <c r="J131" s="102">
        <v>0.81</v>
      </c>
      <c r="K131" s="102">
        <v>0.81</v>
      </c>
      <c r="L131" s="102">
        <v>0.81</v>
      </c>
      <c r="M131" s="102">
        <v>0.81</v>
      </c>
      <c r="N131" s="102">
        <v>0.81</v>
      </c>
      <c r="O131" s="102">
        <v>0.81</v>
      </c>
      <c r="P131" s="102">
        <v>0.81</v>
      </c>
      <c r="Q131" s="102">
        <v>0.81</v>
      </c>
      <c r="R131" s="102">
        <v>0.81</v>
      </c>
      <c r="S131" s="102">
        <v>0.81</v>
      </c>
      <c r="T131" s="102">
        <v>0.81</v>
      </c>
      <c r="U131" s="102">
        <v>0.81</v>
      </c>
      <c r="V131" s="102">
        <v>5.81</v>
      </c>
      <c r="W131" s="102">
        <v>5.81</v>
      </c>
      <c r="X131" s="102">
        <v>5.81</v>
      </c>
      <c r="Y131" s="102">
        <v>5.81</v>
      </c>
      <c r="Z131" s="102">
        <v>5.81</v>
      </c>
      <c r="AA131" s="102">
        <v>5.81</v>
      </c>
      <c r="AB131" s="102">
        <v>5.81</v>
      </c>
      <c r="AC131" s="102">
        <v>5.81</v>
      </c>
      <c r="AD131" s="102">
        <v>5.81</v>
      </c>
      <c r="AE131" s="102">
        <v>5.81</v>
      </c>
      <c r="AF131" s="102">
        <v>5.81</v>
      </c>
      <c r="AG131" s="102">
        <v>5.81</v>
      </c>
      <c r="AH131" s="102">
        <v>5.81</v>
      </c>
      <c r="AI131" s="102">
        <v>5.81</v>
      </c>
      <c r="AJ131" s="102">
        <v>5.81</v>
      </c>
      <c r="AK131" s="102">
        <v>5.81</v>
      </c>
    </row>
    <row r="132" spans="1:37" x14ac:dyDescent="0.35">
      <c r="A132" s="102" t="s">
        <v>360</v>
      </c>
      <c r="B132" s="102">
        <v>0</v>
      </c>
      <c r="C132" s="102">
        <v>0</v>
      </c>
      <c r="D132" s="102">
        <v>0</v>
      </c>
      <c r="E132" s="102">
        <v>0</v>
      </c>
      <c r="F132" s="102">
        <v>0</v>
      </c>
      <c r="G132" s="102">
        <v>0</v>
      </c>
      <c r="H132" s="102">
        <v>0</v>
      </c>
      <c r="I132" s="102">
        <v>0</v>
      </c>
      <c r="J132" s="102">
        <v>0</v>
      </c>
      <c r="K132" s="102">
        <v>0</v>
      </c>
      <c r="L132" s="102">
        <v>0</v>
      </c>
      <c r="M132" s="102">
        <v>0</v>
      </c>
      <c r="N132" s="102">
        <v>0</v>
      </c>
      <c r="O132" s="102">
        <v>0</v>
      </c>
      <c r="P132" s="102">
        <v>1.5</v>
      </c>
      <c r="Q132" s="102">
        <v>2.5</v>
      </c>
      <c r="R132" s="102">
        <v>2.5</v>
      </c>
      <c r="S132" s="102">
        <v>2.5</v>
      </c>
      <c r="T132" s="102">
        <v>4.5</v>
      </c>
      <c r="U132" s="102">
        <v>4.5</v>
      </c>
      <c r="V132" s="102">
        <v>5.5</v>
      </c>
      <c r="W132" s="102">
        <v>5.5</v>
      </c>
      <c r="X132" s="102">
        <v>5.5</v>
      </c>
      <c r="Y132" s="102">
        <v>5.5</v>
      </c>
      <c r="Z132" s="102">
        <v>5.5</v>
      </c>
      <c r="AA132" s="102">
        <v>6.5</v>
      </c>
      <c r="AB132" s="102">
        <v>6.5</v>
      </c>
      <c r="AC132" s="102">
        <v>6.5</v>
      </c>
      <c r="AD132" s="102">
        <v>6.5</v>
      </c>
      <c r="AE132" s="102">
        <v>6.5</v>
      </c>
      <c r="AF132" s="102">
        <v>6.5</v>
      </c>
      <c r="AG132" s="102">
        <v>6.5</v>
      </c>
      <c r="AH132" s="102">
        <v>6.5</v>
      </c>
      <c r="AI132" s="102">
        <v>6.5</v>
      </c>
      <c r="AJ132" s="102">
        <v>6.5</v>
      </c>
      <c r="AK132" s="102">
        <v>6.5</v>
      </c>
    </row>
    <row r="133" spans="1:37" x14ac:dyDescent="0.35">
      <c r="A133" s="102" t="s">
        <v>361</v>
      </c>
      <c r="B133" s="102">
        <v>0</v>
      </c>
      <c r="C133" s="102">
        <v>0</v>
      </c>
      <c r="D133" s="102">
        <v>0</v>
      </c>
      <c r="E133" s="102">
        <v>0</v>
      </c>
      <c r="F133" s="102">
        <v>0</v>
      </c>
      <c r="G133" s="102">
        <v>0</v>
      </c>
      <c r="H133" s="102">
        <v>0</v>
      </c>
      <c r="I133" s="102">
        <v>0</v>
      </c>
      <c r="J133" s="102">
        <v>0.04</v>
      </c>
      <c r="K133" s="102">
        <v>0.04</v>
      </c>
      <c r="L133" s="102">
        <v>0.04</v>
      </c>
      <c r="M133" s="102">
        <v>0.14000000000000001</v>
      </c>
      <c r="N133" s="102">
        <v>0.14000000000000001</v>
      </c>
      <c r="O133" s="102">
        <v>0.14000000000000001</v>
      </c>
      <c r="P133" s="102">
        <v>0.14000000000000001</v>
      </c>
      <c r="Q133" s="102">
        <v>0.14000000000000001</v>
      </c>
      <c r="R133" s="102">
        <v>0.14000000000000001</v>
      </c>
      <c r="S133" s="102">
        <v>0.14000000000000001</v>
      </c>
      <c r="T133" s="102">
        <v>0.14000000000000001</v>
      </c>
      <c r="U133" s="102">
        <v>0.14000000000000001</v>
      </c>
      <c r="V133" s="102">
        <v>0.14000000000000001</v>
      </c>
      <c r="W133" s="102">
        <v>0.14000000000000001</v>
      </c>
      <c r="X133" s="102">
        <v>0.14000000000000001</v>
      </c>
      <c r="Y133" s="102">
        <v>0.14000000000000001</v>
      </c>
      <c r="Z133" s="102">
        <v>0.14000000000000001</v>
      </c>
      <c r="AA133" s="102">
        <v>0.14000000000000001</v>
      </c>
      <c r="AB133" s="102">
        <v>0.14000000000000001</v>
      </c>
      <c r="AC133" s="102">
        <v>0.14000000000000001</v>
      </c>
      <c r="AD133" s="102">
        <v>0.14000000000000001</v>
      </c>
      <c r="AE133" s="102">
        <v>0.14000000000000001</v>
      </c>
      <c r="AF133" s="102">
        <v>0.14000000000000001</v>
      </c>
      <c r="AG133" s="102">
        <v>0.14000000000000001</v>
      </c>
      <c r="AH133" s="102">
        <v>0.14000000000000001</v>
      </c>
      <c r="AI133" s="102">
        <v>0.14000000000000001</v>
      </c>
      <c r="AJ133" s="102">
        <v>0.14000000000000001</v>
      </c>
      <c r="AK133" s="102">
        <v>0.14000000000000001</v>
      </c>
    </row>
    <row r="134" spans="1:37" x14ac:dyDescent="0.35">
      <c r="A134" s="102" t="s">
        <v>362</v>
      </c>
      <c r="B134" s="102">
        <v>0</v>
      </c>
      <c r="C134" s="102">
        <v>0</v>
      </c>
      <c r="D134" s="102">
        <v>0</v>
      </c>
      <c r="E134" s="102">
        <v>0</v>
      </c>
      <c r="F134" s="102">
        <v>0</v>
      </c>
      <c r="G134" s="102">
        <v>0</v>
      </c>
      <c r="H134" s="102">
        <v>0</v>
      </c>
      <c r="I134" s="102">
        <v>0</v>
      </c>
      <c r="J134" s="102">
        <v>0</v>
      </c>
      <c r="K134" s="102">
        <v>0</v>
      </c>
      <c r="L134" s="102">
        <v>0</v>
      </c>
      <c r="M134" s="102">
        <v>0</v>
      </c>
      <c r="N134" s="102">
        <v>0</v>
      </c>
      <c r="O134" s="102">
        <v>0</v>
      </c>
      <c r="P134" s="102">
        <v>0</v>
      </c>
      <c r="Q134" s="102">
        <v>0</v>
      </c>
      <c r="R134" s="102">
        <v>0</v>
      </c>
      <c r="S134" s="102">
        <v>0</v>
      </c>
      <c r="T134" s="102">
        <v>0</v>
      </c>
      <c r="U134" s="102">
        <v>0</v>
      </c>
      <c r="V134" s="102">
        <v>0</v>
      </c>
      <c r="W134" s="102">
        <v>0</v>
      </c>
      <c r="X134" s="102">
        <v>0</v>
      </c>
      <c r="Y134" s="102">
        <v>0</v>
      </c>
      <c r="Z134" s="102">
        <v>0</v>
      </c>
      <c r="AA134" s="102">
        <v>0</v>
      </c>
      <c r="AB134" s="102">
        <v>0</v>
      </c>
      <c r="AC134" s="102">
        <v>0</v>
      </c>
      <c r="AD134" s="102">
        <v>0</v>
      </c>
      <c r="AE134" s="102">
        <v>0</v>
      </c>
      <c r="AF134" s="102">
        <v>0</v>
      </c>
      <c r="AG134" s="102">
        <v>0</v>
      </c>
      <c r="AH134" s="102">
        <v>0</v>
      </c>
      <c r="AI134" s="102">
        <v>0</v>
      </c>
      <c r="AJ134" s="102">
        <v>0</v>
      </c>
      <c r="AK134" s="102">
        <v>0</v>
      </c>
    </row>
    <row r="135" spans="1:37" x14ac:dyDescent="0.35">
      <c r="A135" s="102" t="s">
        <v>363</v>
      </c>
      <c r="B135" s="102">
        <v>0</v>
      </c>
      <c r="C135" s="102">
        <v>0</v>
      </c>
      <c r="D135" s="102">
        <v>0</v>
      </c>
      <c r="E135" s="102">
        <v>0</v>
      </c>
      <c r="F135" s="102">
        <v>0</v>
      </c>
      <c r="G135" s="102">
        <v>0</v>
      </c>
      <c r="H135" s="102">
        <v>0</v>
      </c>
      <c r="I135" s="102">
        <v>0</v>
      </c>
      <c r="J135" s="102">
        <v>0</v>
      </c>
      <c r="K135" s="102">
        <v>0</v>
      </c>
      <c r="L135" s="102">
        <v>0</v>
      </c>
      <c r="M135" s="102">
        <v>0</v>
      </c>
      <c r="N135" s="102">
        <v>0</v>
      </c>
      <c r="O135" s="102">
        <v>0</v>
      </c>
      <c r="P135" s="102">
        <v>0</v>
      </c>
      <c r="Q135" s="102">
        <v>0</v>
      </c>
      <c r="R135" s="102">
        <v>0</v>
      </c>
      <c r="S135" s="102">
        <v>0</v>
      </c>
      <c r="T135" s="102">
        <v>0</v>
      </c>
      <c r="U135" s="102">
        <v>0</v>
      </c>
      <c r="V135" s="102">
        <v>0</v>
      </c>
      <c r="W135" s="102">
        <v>0</v>
      </c>
      <c r="X135" s="102">
        <v>0</v>
      </c>
      <c r="Y135" s="102">
        <v>0</v>
      </c>
      <c r="Z135" s="102">
        <v>0</v>
      </c>
      <c r="AA135" s="102">
        <v>0</v>
      </c>
      <c r="AB135" s="102">
        <v>0</v>
      </c>
      <c r="AC135" s="102">
        <v>0</v>
      </c>
      <c r="AD135" s="102">
        <v>0</v>
      </c>
      <c r="AE135" s="102">
        <v>0</v>
      </c>
      <c r="AF135" s="102">
        <v>0</v>
      </c>
      <c r="AG135" s="102">
        <v>0</v>
      </c>
      <c r="AH135" s="102">
        <v>0</v>
      </c>
      <c r="AI135" s="102">
        <v>0</v>
      </c>
      <c r="AJ135" s="102">
        <v>0</v>
      </c>
      <c r="AK135" s="102">
        <v>0</v>
      </c>
    </row>
    <row r="136" spans="1:37" x14ac:dyDescent="0.35">
      <c r="A136" s="102" t="s">
        <v>364</v>
      </c>
      <c r="B136" s="102">
        <v>0</v>
      </c>
      <c r="C136" s="102">
        <v>0</v>
      </c>
      <c r="D136" s="102">
        <v>0</v>
      </c>
      <c r="E136" s="102">
        <v>0</v>
      </c>
      <c r="F136" s="102">
        <v>0</v>
      </c>
      <c r="G136" s="102">
        <v>0</v>
      </c>
      <c r="H136" s="102">
        <v>0</v>
      </c>
      <c r="I136" s="102">
        <v>0</v>
      </c>
      <c r="J136" s="102">
        <v>0</v>
      </c>
      <c r="K136" s="102">
        <v>0</v>
      </c>
      <c r="L136" s="102">
        <v>4.4000000000000004</v>
      </c>
      <c r="M136" s="102">
        <v>4.4000000000000004</v>
      </c>
      <c r="N136" s="102">
        <v>4.4000000000000004</v>
      </c>
      <c r="O136" s="102">
        <v>4.4000000000000004</v>
      </c>
      <c r="P136" s="102">
        <v>15.4</v>
      </c>
      <c r="Q136" s="102">
        <v>19.8</v>
      </c>
      <c r="R136" s="102">
        <v>149.80000000000001</v>
      </c>
      <c r="S136" s="102">
        <v>149.80000000000001</v>
      </c>
      <c r="T136" s="102">
        <v>149.80000000000001</v>
      </c>
      <c r="U136" s="102">
        <v>149.80000000000001</v>
      </c>
      <c r="V136" s="102">
        <v>149.80000000000001</v>
      </c>
      <c r="W136" s="102">
        <v>149.80000000000001</v>
      </c>
      <c r="X136" s="102">
        <v>149.80000000000001</v>
      </c>
      <c r="Y136" s="102">
        <v>149.80000000000001</v>
      </c>
      <c r="Z136" s="102">
        <v>149.80000000000001</v>
      </c>
      <c r="AA136" s="102">
        <v>149.80000000000001</v>
      </c>
      <c r="AB136" s="102">
        <v>149.80000000000001</v>
      </c>
      <c r="AC136" s="102">
        <v>149.80000000000001</v>
      </c>
      <c r="AD136" s="102">
        <v>149.80000000000001</v>
      </c>
      <c r="AE136" s="102">
        <v>149.80000000000001</v>
      </c>
      <c r="AF136" s="102">
        <v>149.80000000000001</v>
      </c>
      <c r="AG136" s="102">
        <v>149.80000000000001</v>
      </c>
      <c r="AH136" s="102">
        <v>149.80000000000001</v>
      </c>
      <c r="AI136" s="102">
        <v>149.80000000000001</v>
      </c>
      <c r="AJ136" s="102">
        <v>149.80000000000001</v>
      </c>
      <c r="AK136" s="102">
        <v>149.80000000000001</v>
      </c>
    </row>
    <row r="137" spans="1:37" x14ac:dyDescent="0.35">
      <c r="A137" s="102" t="s">
        <v>365</v>
      </c>
      <c r="B137" s="102">
        <v>33.340000000000003</v>
      </c>
      <c r="C137" s="102">
        <v>33.340000000000003</v>
      </c>
      <c r="D137" s="102">
        <v>33.340000000000003</v>
      </c>
      <c r="E137" s="102">
        <v>33.340000000000003</v>
      </c>
      <c r="F137" s="102">
        <v>33.340000000000003</v>
      </c>
      <c r="G137" s="102">
        <v>33.57</v>
      </c>
      <c r="H137" s="102">
        <v>33.57</v>
      </c>
      <c r="I137" s="102">
        <v>33.57</v>
      </c>
      <c r="J137" s="102">
        <v>33.57</v>
      </c>
      <c r="K137" s="102">
        <v>33.57</v>
      </c>
      <c r="L137" s="102">
        <v>24.57</v>
      </c>
      <c r="M137" s="102">
        <v>24.57</v>
      </c>
      <c r="N137" s="102">
        <v>24.57</v>
      </c>
      <c r="O137" s="102">
        <v>24.57</v>
      </c>
      <c r="P137" s="102">
        <v>24.57</v>
      </c>
      <c r="Q137" s="102">
        <v>24.57</v>
      </c>
      <c r="R137" s="102">
        <v>24.57</v>
      </c>
      <c r="S137" s="102">
        <v>24.57</v>
      </c>
      <c r="T137" s="102">
        <v>24.57</v>
      </c>
      <c r="U137" s="102">
        <v>24.57</v>
      </c>
      <c r="V137" s="102">
        <v>21.57</v>
      </c>
      <c r="W137" s="102">
        <v>18.57</v>
      </c>
      <c r="X137" s="102">
        <v>18.57</v>
      </c>
      <c r="Y137" s="102">
        <v>18.57</v>
      </c>
      <c r="Z137" s="102">
        <v>18.57</v>
      </c>
      <c r="AA137" s="102">
        <v>18.57</v>
      </c>
      <c r="AB137" s="102">
        <v>23.57</v>
      </c>
      <c r="AC137" s="102">
        <v>23.57</v>
      </c>
      <c r="AD137" s="102">
        <v>23.57</v>
      </c>
      <c r="AE137" s="102">
        <v>23.57</v>
      </c>
      <c r="AF137" s="102">
        <v>23.57</v>
      </c>
      <c r="AG137" s="102">
        <v>23.57</v>
      </c>
      <c r="AH137" s="102">
        <v>23.57</v>
      </c>
      <c r="AI137" s="102">
        <v>23.57</v>
      </c>
      <c r="AJ137" s="102">
        <v>23.57</v>
      </c>
      <c r="AK137" s="102">
        <v>23.57</v>
      </c>
    </row>
    <row r="139" spans="1:37" ht="18.5" x14ac:dyDescent="0.45">
      <c r="A139" s="103" t="s">
        <v>377</v>
      </c>
    </row>
    <row r="140" spans="1:37" x14ac:dyDescent="0.35">
      <c r="A140" s="102" t="s">
        <v>322</v>
      </c>
      <c r="B140" s="102" t="s">
        <v>323</v>
      </c>
      <c r="C140" s="102" t="s">
        <v>324</v>
      </c>
      <c r="D140" s="102" t="s">
        <v>325</v>
      </c>
      <c r="E140" s="102" t="s">
        <v>326</v>
      </c>
      <c r="F140" s="102" t="s">
        <v>327</v>
      </c>
      <c r="G140" s="102" t="s">
        <v>328</v>
      </c>
      <c r="H140" s="102" t="s">
        <v>329</v>
      </c>
      <c r="I140" s="102" t="s">
        <v>330</v>
      </c>
      <c r="J140" s="102" t="s">
        <v>331</v>
      </c>
      <c r="K140" s="102" t="s">
        <v>332</v>
      </c>
      <c r="L140" s="102" t="s">
        <v>333</v>
      </c>
      <c r="M140" s="102" t="s">
        <v>334</v>
      </c>
      <c r="N140" s="102" t="s">
        <v>335</v>
      </c>
      <c r="O140" s="102" t="s">
        <v>336</v>
      </c>
      <c r="P140" s="102" t="s">
        <v>337</v>
      </c>
      <c r="Q140" s="102" t="s">
        <v>338</v>
      </c>
      <c r="R140" s="102" t="s">
        <v>339</v>
      </c>
      <c r="S140" s="102" t="s">
        <v>340</v>
      </c>
      <c r="T140" s="102" t="s">
        <v>341</v>
      </c>
      <c r="U140" s="102" t="s">
        <v>342</v>
      </c>
      <c r="V140" s="102" t="s">
        <v>343</v>
      </c>
      <c r="W140" s="102" t="s">
        <v>344</v>
      </c>
      <c r="X140" s="102" t="s">
        <v>345</v>
      </c>
      <c r="Y140" s="102" t="s">
        <v>346</v>
      </c>
      <c r="Z140" s="102" t="s">
        <v>347</v>
      </c>
      <c r="AA140" s="102" t="s">
        <v>348</v>
      </c>
      <c r="AB140" s="102" t="s">
        <v>349</v>
      </c>
      <c r="AC140" s="102" t="s">
        <v>350</v>
      </c>
      <c r="AD140" s="102" t="s">
        <v>351</v>
      </c>
      <c r="AE140" s="102" t="s">
        <v>352</v>
      </c>
      <c r="AF140" s="102" t="s">
        <v>353</v>
      </c>
      <c r="AG140" s="102" t="s">
        <v>354</v>
      </c>
      <c r="AH140" s="102" t="s">
        <v>355</v>
      </c>
      <c r="AI140" s="102" t="s">
        <v>356</v>
      </c>
      <c r="AJ140" s="102" t="s">
        <v>357</v>
      </c>
      <c r="AK140" s="102" t="s">
        <v>358</v>
      </c>
    </row>
    <row r="141" spans="1:37" x14ac:dyDescent="0.35">
      <c r="A141" s="102" t="s">
        <v>359</v>
      </c>
      <c r="B141" s="102">
        <v>55.48</v>
      </c>
      <c r="C141" s="102">
        <v>55.48</v>
      </c>
      <c r="D141" s="102">
        <v>55.48</v>
      </c>
      <c r="E141" s="102">
        <v>55.48</v>
      </c>
      <c r="F141" s="102">
        <v>55.48</v>
      </c>
      <c r="G141" s="102">
        <v>55.48</v>
      </c>
      <c r="H141" s="102">
        <v>55.48</v>
      </c>
      <c r="I141" s="102">
        <v>55.48</v>
      </c>
      <c r="J141" s="102">
        <v>55.48</v>
      </c>
      <c r="K141" s="102">
        <v>55.48</v>
      </c>
      <c r="L141" s="102">
        <v>55.48</v>
      </c>
      <c r="M141" s="102">
        <v>55.48</v>
      </c>
      <c r="N141" s="102">
        <v>55.48</v>
      </c>
      <c r="O141" s="102">
        <v>55.98</v>
      </c>
      <c r="P141" s="102">
        <v>55.98</v>
      </c>
      <c r="Q141" s="102">
        <v>55.98</v>
      </c>
      <c r="R141" s="102">
        <v>55.98</v>
      </c>
      <c r="S141" s="102">
        <v>60.98</v>
      </c>
      <c r="T141" s="102">
        <v>60.98</v>
      </c>
      <c r="U141" s="102">
        <v>60.98</v>
      </c>
      <c r="V141" s="102">
        <v>60.98</v>
      </c>
      <c r="W141" s="102">
        <v>60.98</v>
      </c>
      <c r="X141" s="102">
        <v>60.98</v>
      </c>
      <c r="Y141" s="102">
        <v>60.98</v>
      </c>
      <c r="Z141" s="102">
        <v>63.98</v>
      </c>
      <c r="AA141" s="102">
        <v>63.98</v>
      </c>
      <c r="AB141" s="102">
        <v>63.98</v>
      </c>
      <c r="AC141" s="102">
        <v>63.98</v>
      </c>
      <c r="AD141" s="102">
        <v>63.98</v>
      </c>
      <c r="AE141" s="102">
        <v>63.98</v>
      </c>
      <c r="AF141" s="102">
        <v>63.98</v>
      </c>
      <c r="AG141" s="102">
        <v>63.98</v>
      </c>
      <c r="AH141" s="102">
        <v>63.98</v>
      </c>
      <c r="AI141" s="102">
        <v>63.98</v>
      </c>
      <c r="AJ141" s="102">
        <v>63.98</v>
      </c>
      <c r="AK141" s="102">
        <v>63.98</v>
      </c>
    </row>
    <row r="142" spans="1:37" x14ac:dyDescent="0.35">
      <c r="A142" s="102" t="s">
        <v>154</v>
      </c>
      <c r="B142" s="102">
        <v>0</v>
      </c>
      <c r="C142" s="102">
        <v>0</v>
      </c>
      <c r="D142" s="102">
        <v>0</v>
      </c>
      <c r="E142" s="102">
        <v>0</v>
      </c>
      <c r="F142" s="102">
        <v>0</v>
      </c>
      <c r="G142" s="102">
        <v>0</v>
      </c>
      <c r="H142" s="102">
        <v>0</v>
      </c>
      <c r="I142" s="102">
        <v>9.1999999999999993</v>
      </c>
      <c r="J142" s="102">
        <v>9.1999999999999993</v>
      </c>
      <c r="K142" s="102">
        <v>9.1999999999999993</v>
      </c>
      <c r="L142" s="102">
        <v>9.1999999999999993</v>
      </c>
      <c r="M142" s="102">
        <v>9.1999999999999993</v>
      </c>
      <c r="N142" s="102">
        <v>9.1999999999999993</v>
      </c>
      <c r="O142" s="102">
        <v>9.1999999999999993</v>
      </c>
      <c r="P142" s="102">
        <v>9.1999999999999993</v>
      </c>
      <c r="Q142" s="102">
        <v>10.199999999999999</v>
      </c>
      <c r="R142" s="102">
        <v>10.199999999999999</v>
      </c>
      <c r="S142" s="102">
        <v>10.199999999999999</v>
      </c>
      <c r="T142" s="102">
        <v>1</v>
      </c>
      <c r="U142" s="102">
        <v>1</v>
      </c>
      <c r="V142" s="102">
        <v>1</v>
      </c>
      <c r="W142" s="102">
        <v>1</v>
      </c>
      <c r="X142" s="102">
        <v>1</v>
      </c>
      <c r="Y142" s="102">
        <v>1</v>
      </c>
      <c r="Z142" s="102">
        <v>1</v>
      </c>
      <c r="AA142" s="102">
        <v>1</v>
      </c>
      <c r="AB142" s="102">
        <v>1</v>
      </c>
      <c r="AC142" s="102">
        <v>1</v>
      </c>
      <c r="AD142" s="102">
        <v>1</v>
      </c>
      <c r="AE142" s="102">
        <v>1</v>
      </c>
      <c r="AF142" s="102">
        <v>1</v>
      </c>
      <c r="AG142" s="102">
        <v>1</v>
      </c>
      <c r="AH142" s="102">
        <v>1</v>
      </c>
      <c r="AI142" s="102">
        <v>1</v>
      </c>
      <c r="AJ142" s="102">
        <v>1</v>
      </c>
      <c r="AK142" s="102">
        <v>1</v>
      </c>
    </row>
    <row r="143" spans="1:37" x14ac:dyDescent="0.35">
      <c r="A143" s="102" t="s">
        <v>360</v>
      </c>
      <c r="B143" s="102">
        <v>0</v>
      </c>
      <c r="C143" s="102">
        <v>0</v>
      </c>
      <c r="D143" s="102">
        <v>0</v>
      </c>
      <c r="E143" s="102">
        <v>0</v>
      </c>
      <c r="F143" s="102">
        <v>0</v>
      </c>
      <c r="G143" s="102">
        <v>0</v>
      </c>
      <c r="H143" s="102">
        <v>0</v>
      </c>
      <c r="I143" s="102">
        <v>0</v>
      </c>
      <c r="J143" s="102">
        <v>0</v>
      </c>
      <c r="K143" s="102">
        <v>0</v>
      </c>
      <c r="L143" s="102">
        <v>0</v>
      </c>
      <c r="M143" s="102">
        <v>0</v>
      </c>
      <c r="N143" s="102">
        <v>0</v>
      </c>
      <c r="O143" s="102">
        <v>0</v>
      </c>
      <c r="P143" s="102">
        <v>0</v>
      </c>
      <c r="Q143" s="102">
        <v>0</v>
      </c>
      <c r="R143" s="102">
        <v>0</v>
      </c>
      <c r="S143" s="102">
        <v>0</v>
      </c>
      <c r="T143" s="102">
        <v>0</v>
      </c>
      <c r="U143" s="102">
        <v>2</v>
      </c>
      <c r="V143" s="102">
        <v>2</v>
      </c>
      <c r="W143" s="102">
        <v>2</v>
      </c>
      <c r="X143" s="102">
        <v>2</v>
      </c>
      <c r="Y143" s="102">
        <v>2</v>
      </c>
      <c r="Z143" s="102">
        <v>2</v>
      </c>
      <c r="AA143" s="102">
        <v>2</v>
      </c>
      <c r="AB143" s="102">
        <v>2</v>
      </c>
      <c r="AC143" s="102">
        <v>2</v>
      </c>
      <c r="AD143" s="102">
        <v>2</v>
      </c>
      <c r="AE143" s="102">
        <v>2</v>
      </c>
      <c r="AF143" s="102">
        <v>2</v>
      </c>
      <c r="AG143" s="102">
        <v>2</v>
      </c>
      <c r="AH143" s="102">
        <v>2</v>
      </c>
      <c r="AI143" s="102">
        <v>2</v>
      </c>
      <c r="AJ143" s="102">
        <v>2</v>
      </c>
      <c r="AK143" s="102">
        <v>2</v>
      </c>
    </row>
    <row r="144" spans="1:37" x14ac:dyDescent="0.35">
      <c r="A144" s="102" t="s">
        <v>361</v>
      </c>
      <c r="B144" s="102">
        <v>0</v>
      </c>
      <c r="C144" s="102">
        <v>0</v>
      </c>
      <c r="D144" s="102">
        <v>0</v>
      </c>
      <c r="E144" s="102">
        <v>0</v>
      </c>
      <c r="F144" s="102">
        <v>0</v>
      </c>
      <c r="G144" s="102">
        <v>0</v>
      </c>
      <c r="H144" s="102">
        <v>0</v>
      </c>
      <c r="I144" s="102">
        <v>0</v>
      </c>
      <c r="J144" s="102">
        <v>0.27</v>
      </c>
      <c r="K144" s="102">
        <v>0.42</v>
      </c>
      <c r="L144" s="102">
        <v>0.82</v>
      </c>
      <c r="M144" s="102">
        <v>1.22</v>
      </c>
      <c r="N144" s="102">
        <v>1.62</v>
      </c>
      <c r="O144" s="102">
        <v>2.02</v>
      </c>
      <c r="P144" s="102">
        <v>2.02</v>
      </c>
      <c r="Q144" s="102">
        <v>3.02</v>
      </c>
      <c r="R144" s="102">
        <v>3.02</v>
      </c>
      <c r="S144" s="102">
        <v>3.02</v>
      </c>
      <c r="T144" s="102">
        <v>3.02</v>
      </c>
      <c r="U144" s="102">
        <v>3.02</v>
      </c>
      <c r="V144" s="102">
        <v>4.0199999999999996</v>
      </c>
      <c r="W144" s="102">
        <v>4.0199999999999996</v>
      </c>
      <c r="X144" s="102">
        <v>4.0199999999999996</v>
      </c>
      <c r="Y144" s="102">
        <v>4.0199999999999996</v>
      </c>
      <c r="Z144" s="102">
        <v>4.0199999999999996</v>
      </c>
      <c r="AA144" s="102">
        <v>5.0199999999999996</v>
      </c>
      <c r="AB144" s="102">
        <v>8.6999999999999993</v>
      </c>
      <c r="AC144" s="102">
        <v>12.37</v>
      </c>
      <c r="AD144" s="102">
        <v>12.37</v>
      </c>
      <c r="AE144" s="102">
        <v>12.37</v>
      </c>
      <c r="AF144" s="102">
        <v>17.09</v>
      </c>
      <c r="AG144" s="102">
        <v>17.09</v>
      </c>
      <c r="AH144" s="102">
        <v>17.09</v>
      </c>
      <c r="AI144" s="102">
        <v>17.09</v>
      </c>
      <c r="AJ144" s="102">
        <v>17.09</v>
      </c>
      <c r="AK144" s="102">
        <v>17.09</v>
      </c>
    </row>
    <row r="145" spans="1:37" x14ac:dyDescent="0.35">
      <c r="A145" s="102" t="s">
        <v>362</v>
      </c>
      <c r="B145" s="102">
        <v>0</v>
      </c>
      <c r="C145" s="102">
        <v>0</v>
      </c>
      <c r="D145" s="102">
        <v>0</v>
      </c>
      <c r="E145" s="102">
        <v>0</v>
      </c>
      <c r="F145" s="102">
        <v>0</v>
      </c>
      <c r="G145" s="102">
        <v>0</v>
      </c>
      <c r="H145" s="102">
        <v>0</v>
      </c>
      <c r="I145" s="102">
        <v>0</v>
      </c>
      <c r="J145" s="102">
        <v>0</v>
      </c>
      <c r="K145" s="102">
        <v>0</v>
      </c>
      <c r="L145" s="102">
        <v>0</v>
      </c>
      <c r="M145" s="102">
        <v>0</v>
      </c>
      <c r="N145" s="102">
        <v>0</v>
      </c>
      <c r="O145" s="102">
        <v>0</v>
      </c>
      <c r="P145" s="102">
        <v>0</v>
      </c>
      <c r="Q145" s="102">
        <v>0</v>
      </c>
      <c r="R145" s="102">
        <v>0</v>
      </c>
      <c r="S145" s="102">
        <v>0</v>
      </c>
      <c r="T145" s="102">
        <v>0</v>
      </c>
      <c r="U145" s="102">
        <v>0</v>
      </c>
      <c r="V145" s="102">
        <v>0</v>
      </c>
      <c r="W145" s="102">
        <v>0</v>
      </c>
      <c r="X145" s="102">
        <v>0</v>
      </c>
      <c r="Y145" s="102">
        <v>0</v>
      </c>
      <c r="Z145" s="102">
        <v>0</v>
      </c>
      <c r="AA145" s="102">
        <v>0</v>
      </c>
      <c r="AB145" s="102">
        <v>0</v>
      </c>
      <c r="AC145" s="102">
        <v>0</v>
      </c>
      <c r="AD145" s="102">
        <v>0</v>
      </c>
      <c r="AE145" s="102">
        <v>0</v>
      </c>
      <c r="AF145" s="102">
        <v>0</v>
      </c>
      <c r="AG145" s="102">
        <v>0</v>
      </c>
      <c r="AH145" s="102">
        <v>0</v>
      </c>
      <c r="AI145" s="102">
        <v>0</v>
      </c>
      <c r="AJ145" s="102">
        <v>0</v>
      </c>
      <c r="AK145" s="102">
        <v>0</v>
      </c>
    </row>
    <row r="146" spans="1:37" x14ac:dyDescent="0.35">
      <c r="A146" s="102" t="s">
        <v>363</v>
      </c>
      <c r="B146" s="102">
        <v>0</v>
      </c>
      <c r="C146" s="102">
        <v>0</v>
      </c>
      <c r="D146" s="102">
        <v>0</v>
      </c>
      <c r="E146" s="102">
        <v>0</v>
      </c>
      <c r="F146" s="102">
        <v>0</v>
      </c>
      <c r="G146" s="102">
        <v>0</v>
      </c>
      <c r="H146" s="102">
        <v>0</v>
      </c>
      <c r="I146" s="102">
        <v>0</v>
      </c>
      <c r="J146" s="102">
        <v>0</v>
      </c>
      <c r="K146" s="102">
        <v>0</v>
      </c>
      <c r="L146" s="102">
        <v>0</v>
      </c>
      <c r="M146" s="102">
        <v>0</v>
      </c>
      <c r="N146" s="102">
        <v>0</v>
      </c>
      <c r="O146" s="102">
        <v>0</v>
      </c>
      <c r="P146" s="102">
        <v>0</v>
      </c>
      <c r="Q146" s="102">
        <v>0</v>
      </c>
      <c r="R146" s="102">
        <v>0</v>
      </c>
      <c r="S146" s="102">
        <v>0</v>
      </c>
      <c r="T146" s="102">
        <v>0</v>
      </c>
      <c r="U146" s="102">
        <v>0</v>
      </c>
      <c r="V146" s="102">
        <v>0</v>
      </c>
      <c r="W146" s="102">
        <v>0</v>
      </c>
      <c r="X146" s="102">
        <v>0</v>
      </c>
      <c r="Y146" s="102">
        <v>0</v>
      </c>
      <c r="Z146" s="102">
        <v>0</v>
      </c>
      <c r="AA146" s="102">
        <v>0</v>
      </c>
      <c r="AB146" s="102">
        <v>0</v>
      </c>
      <c r="AC146" s="102">
        <v>0</v>
      </c>
      <c r="AD146" s="102">
        <v>0</v>
      </c>
      <c r="AE146" s="102">
        <v>0</v>
      </c>
      <c r="AF146" s="102">
        <v>0</v>
      </c>
      <c r="AG146" s="102">
        <v>0</v>
      </c>
      <c r="AH146" s="102">
        <v>0</v>
      </c>
      <c r="AI146" s="102">
        <v>0</v>
      </c>
      <c r="AJ146" s="102">
        <v>0</v>
      </c>
      <c r="AK146" s="102">
        <v>0</v>
      </c>
    </row>
    <row r="147" spans="1:37" x14ac:dyDescent="0.35">
      <c r="A147" s="102" t="s">
        <v>364</v>
      </c>
      <c r="B147" s="102">
        <v>35</v>
      </c>
      <c r="C147" s="102">
        <v>35</v>
      </c>
      <c r="D147" s="102">
        <v>27.2</v>
      </c>
      <c r="E147" s="102">
        <v>27.2</v>
      </c>
      <c r="F147" s="102">
        <v>27.2</v>
      </c>
      <c r="G147" s="102">
        <v>27.2</v>
      </c>
      <c r="H147" s="102">
        <v>27.2</v>
      </c>
      <c r="I147" s="102">
        <v>27.2</v>
      </c>
      <c r="J147" s="102">
        <v>27.2</v>
      </c>
      <c r="K147" s="102">
        <v>27.2</v>
      </c>
      <c r="L147" s="102">
        <v>27.2</v>
      </c>
      <c r="M147" s="102">
        <v>27.2</v>
      </c>
      <c r="N147" s="102">
        <v>27.2</v>
      </c>
      <c r="O147" s="102">
        <v>27.2</v>
      </c>
      <c r="P147" s="102">
        <v>27.2</v>
      </c>
      <c r="Q147" s="102">
        <v>27.2</v>
      </c>
      <c r="R147" s="102">
        <v>27.2</v>
      </c>
      <c r="S147" s="102">
        <v>27.2</v>
      </c>
      <c r="T147" s="102">
        <v>27.2</v>
      </c>
      <c r="U147" s="102">
        <v>32.200000000000003</v>
      </c>
      <c r="V147" s="102">
        <v>37.200000000000003</v>
      </c>
      <c r="W147" s="102">
        <v>37.200000000000003</v>
      </c>
      <c r="X147" s="102">
        <v>37.200000000000003</v>
      </c>
      <c r="Y147" s="102">
        <v>37.200000000000003</v>
      </c>
      <c r="Z147" s="102">
        <v>37.200000000000003</v>
      </c>
      <c r="AA147" s="102">
        <v>37.200000000000003</v>
      </c>
      <c r="AB147" s="102">
        <v>37.200000000000003</v>
      </c>
      <c r="AC147" s="102">
        <v>37.200000000000003</v>
      </c>
      <c r="AD147" s="102">
        <v>37.200000000000003</v>
      </c>
      <c r="AE147" s="102">
        <v>37.200000000000003</v>
      </c>
      <c r="AF147" s="102">
        <v>37.200000000000003</v>
      </c>
      <c r="AG147" s="102">
        <v>37.200000000000003</v>
      </c>
      <c r="AH147" s="102">
        <v>37.200000000000003</v>
      </c>
      <c r="AI147" s="102">
        <v>37.200000000000003</v>
      </c>
      <c r="AJ147" s="102">
        <v>37.200000000000003</v>
      </c>
      <c r="AK147" s="102">
        <v>37.200000000000003</v>
      </c>
    </row>
    <row r="148" spans="1:37" x14ac:dyDescent="0.35">
      <c r="A148" s="102" t="s">
        <v>365</v>
      </c>
      <c r="B148" s="102">
        <v>114</v>
      </c>
      <c r="C148" s="102">
        <v>75</v>
      </c>
      <c r="D148" s="102">
        <v>80</v>
      </c>
      <c r="E148" s="102">
        <v>84</v>
      </c>
      <c r="F148" s="102">
        <v>100</v>
      </c>
      <c r="G148" s="102">
        <v>100</v>
      </c>
      <c r="H148" s="102">
        <v>100</v>
      </c>
      <c r="I148" s="102">
        <v>100</v>
      </c>
      <c r="J148" s="102">
        <v>104</v>
      </c>
      <c r="K148" s="102">
        <v>78</v>
      </c>
      <c r="L148" s="102">
        <v>94</v>
      </c>
      <c r="M148" s="102">
        <v>94.06</v>
      </c>
      <c r="N148" s="102">
        <v>104.06</v>
      </c>
      <c r="O148" s="102">
        <v>114.06</v>
      </c>
      <c r="P148" s="102">
        <v>124.06</v>
      </c>
      <c r="Q148" s="102">
        <v>124.06</v>
      </c>
      <c r="R148" s="102">
        <v>124.06</v>
      </c>
      <c r="S148" s="102">
        <v>124.06</v>
      </c>
      <c r="T148" s="102">
        <v>80.06</v>
      </c>
      <c r="U148" s="102">
        <v>90.06</v>
      </c>
      <c r="V148" s="102">
        <v>90.06</v>
      </c>
      <c r="W148" s="102">
        <v>90.06</v>
      </c>
      <c r="X148" s="102">
        <v>90.06</v>
      </c>
      <c r="Y148" s="102">
        <v>90.06</v>
      </c>
      <c r="Z148" s="102">
        <v>59.26</v>
      </c>
      <c r="AA148" s="102">
        <v>64.260000000000005</v>
      </c>
      <c r="AB148" s="102">
        <v>64.260000000000005</v>
      </c>
      <c r="AC148" s="102">
        <v>64.260000000000005</v>
      </c>
      <c r="AD148" s="102">
        <v>64.260000000000005</v>
      </c>
      <c r="AE148" s="102">
        <v>64.260000000000005</v>
      </c>
      <c r="AF148" s="102">
        <v>64.260000000000005</v>
      </c>
      <c r="AG148" s="102">
        <v>64.260000000000005</v>
      </c>
      <c r="AH148" s="102">
        <v>64.260000000000005</v>
      </c>
      <c r="AI148" s="102">
        <v>64.260000000000005</v>
      </c>
      <c r="AJ148" s="102">
        <v>64.260000000000005</v>
      </c>
      <c r="AK148" s="102">
        <v>64.260000000000005</v>
      </c>
    </row>
    <row r="150" spans="1:37" ht="18.5" x14ac:dyDescent="0.45">
      <c r="A150" s="103" t="s">
        <v>378</v>
      </c>
    </row>
    <row r="151" spans="1:37" x14ac:dyDescent="0.35">
      <c r="A151" s="102" t="s">
        <v>322</v>
      </c>
      <c r="B151" s="102" t="s">
        <v>323</v>
      </c>
      <c r="C151" s="102" t="s">
        <v>324</v>
      </c>
      <c r="D151" s="102" t="s">
        <v>325</v>
      </c>
      <c r="E151" s="102" t="s">
        <v>326</v>
      </c>
      <c r="F151" s="102" t="s">
        <v>327</v>
      </c>
      <c r="G151" s="102" t="s">
        <v>328</v>
      </c>
      <c r="H151" s="102" t="s">
        <v>329</v>
      </c>
      <c r="I151" s="102" t="s">
        <v>330</v>
      </c>
      <c r="J151" s="102" t="s">
        <v>331</v>
      </c>
      <c r="K151" s="102" t="s">
        <v>332</v>
      </c>
      <c r="L151" s="102" t="s">
        <v>333</v>
      </c>
      <c r="M151" s="102" t="s">
        <v>334</v>
      </c>
      <c r="N151" s="102" t="s">
        <v>335</v>
      </c>
      <c r="O151" s="102" t="s">
        <v>336</v>
      </c>
      <c r="P151" s="102" t="s">
        <v>337</v>
      </c>
      <c r="Q151" s="102" t="s">
        <v>338</v>
      </c>
      <c r="R151" s="102" t="s">
        <v>339</v>
      </c>
      <c r="S151" s="102" t="s">
        <v>340</v>
      </c>
      <c r="T151" s="102" t="s">
        <v>341</v>
      </c>
      <c r="U151" s="102" t="s">
        <v>342</v>
      </c>
      <c r="V151" s="102" t="s">
        <v>343</v>
      </c>
      <c r="W151" s="102" t="s">
        <v>344</v>
      </c>
      <c r="X151" s="102" t="s">
        <v>345</v>
      </c>
      <c r="Y151" s="102" t="s">
        <v>346</v>
      </c>
      <c r="Z151" s="102" t="s">
        <v>347</v>
      </c>
      <c r="AA151" s="102" t="s">
        <v>348</v>
      </c>
      <c r="AB151" s="102" t="s">
        <v>349</v>
      </c>
      <c r="AC151" s="102" t="s">
        <v>350</v>
      </c>
      <c r="AD151" s="102" t="s">
        <v>351</v>
      </c>
      <c r="AE151" s="102" t="s">
        <v>352</v>
      </c>
      <c r="AF151" s="102" t="s">
        <v>353</v>
      </c>
      <c r="AG151" s="102" t="s">
        <v>354</v>
      </c>
      <c r="AH151" s="102" t="s">
        <v>355</v>
      </c>
      <c r="AI151" s="102" t="s">
        <v>356</v>
      </c>
      <c r="AJ151" s="102" t="s">
        <v>357</v>
      </c>
      <c r="AK151" s="102" t="s">
        <v>358</v>
      </c>
    </row>
    <row r="152" spans="1:37" x14ac:dyDescent="0.35">
      <c r="A152" s="102" t="s">
        <v>359</v>
      </c>
      <c r="B152" s="102">
        <v>0</v>
      </c>
      <c r="C152" s="102">
        <v>0</v>
      </c>
      <c r="D152" s="102">
        <v>0</v>
      </c>
      <c r="E152" s="102">
        <v>0</v>
      </c>
      <c r="F152" s="102">
        <v>0</v>
      </c>
      <c r="G152" s="102">
        <v>0</v>
      </c>
      <c r="H152" s="102">
        <v>0</v>
      </c>
      <c r="I152" s="102">
        <v>0</v>
      </c>
      <c r="J152" s="102">
        <v>0</v>
      </c>
      <c r="K152" s="102">
        <v>0</v>
      </c>
      <c r="L152" s="102">
        <v>0</v>
      </c>
      <c r="M152" s="102">
        <v>0</v>
      </c>
      <c r="N152" s="102">
        <v>0</v>
      </c>
      <c r="O152" s="102">
        <v>0</v>
      </c>
      <c r="P152" s="102">
        <v>0</v>
      </c>
      <c r="Q152" s="102">
        <v>0</v>
      </c>
      <c r="R152" s="102">
        <v>0</v>
      </c>
      <c r="S152" s="102">
        <v>0</v>
      </c>
      <c r="T152" s="102">
        <v>0</v>
      </c>
      <c r="U152" s="102">
        <v>0</v>
      </c>
      <c r="V152" s="102">
        <v>0</v>
      </c>
      <c r="W152" s="102">
        <v>0</v>
      </c>
      <c r="X152" s="102">
        <v>0</v>
      </c>
      <c r="Y152" s="102">
        <v>0</v>
      </c>
      <c r="Z152" s="102">
        <v>0</v>
      </c>
      <c r="AA152" s="102">
        <v>0</v>
      </c>
      <c r="AB152" s="102">
        <v>0</v>
      </c>
      <c r="AC152" s="102">
        <v>0</v>
      </c>
      <c r="AD152" s="102">
        <v>0</v>
      </c>
      <c r="AE152" s="102">
        <v>0</v>
      </c>
      <c r="AF152" s="102">
        <v>0</v>
      </c>
      <c r="AG152" s="102">
        <v>0</v>
      </c>
      <c r="AH152" s="102">
        <v>0</v>
      </c>
      <c r="AI152" s="102">
        <v>0</v>
      </c>
      <c r="AJ152" s="102">
        <v>0</v>
      </c>
      <c r="AK152" s="102">
        <v>0</v>
      </c>
    </row>
    <row r="153" spans="1:37" x14ac:dyDescent="0.35">
      <c r="A153" s="102" t="s">
        <v>154</v>
      </c>
      <c r="B153" s="102">
        <v>0</v>
      </c>
      <c r="C153" s="102">
        <v>0</v>
      </c>
      <c r="D153" s="102">
        <v>0</v>
      </c>
      <c r="E153" s="102">
        <v>0</v>
      </c>
      <c r="F153" s="102">
        <v>0</v>
      </c>
      <c r="G153" s="102">
        <v>0</v>
      </c>
      <c r="H153" s="102">
        <v>0</v>
      </c>
      <c r="I153" s="102">
        <v>0</v>
      </c>
      <c r="J153" s="102">
        <v>0</v>
      </c>
      <c r="K153" s="102">
        <v>0</v>
      </c>
      <c r="L153" s="102">
        <v>0</v>
      </c>
      <c r="M153" s="102">
        <v>0</v>
      </c>
      <c r="N153" s="102">
        <v>0</v>
      </c>
      <c r="O153" s="102">
        <v>0.84</v>
      </c>
      <c r="P153" s="102">
        <v>2.71</v>
      </c>
      <c r="Q153" s="102">
        <v>2.59</v>
      </c>
      <c r="R153" s="102">
        <v>3.46</v>
      </c>
      <c r="S153" s="102">
        <v>4.33</v>
      </c>
      <c r="T153" s="102">
        <v>5.19</v>
      </c>
      <c r="U153" s="102">
        <v>6.06</v>
      </c>
      <c r="V153" s="102">
        <v>6.93</v>
      </c>
      <c r="W153" s="102">
        <v>7.8</v>
      </c>
      <c r="X153" s="102">
        <v>8.68</v>
      </c>
      <c r="Y153" s="102">
        <v>9.5500000000000007</v>
      </c>
      <c r="Z153" s="102">
        <v>10.44</v>
      </c>
      <c r="AA153" s="102">
        <v>11.33</v>
      </c>
      <c r="AB153" s="102">
        <v>12.22</v>
      </c>
      <c r="AC153" s="102">
        <v>13.11</v>
      </c>
      <c r="AD153" s="102">
        <v>14.02</v>
      </c>
      <c r="AE153" s="102">
        <v>14.92</v>
      </c>
      <c r="AF153" s="102">
        <v>15.84</v>
      </c>
      <c r="AG153" s="102">
        <v>16.77</v>
      </c>
      <c r="AH153" s="102">
        <v>17.71</v>
      </c>
      <c r="AI153" s="102">
        <v>18.66</v>
      </c>
      <c r="AJ153" s="102">
        <v>19.62</v>
      </c>
      <c r="AK153" s="102">
        <v>20.6</v>
      </c>
    </row>
    <row r="154" spans="1:37" x14ac:dyDescent="0.35">
      <c r="A154" s="102" t="s">
        <v>360</v>
      </c>
      <c r="B154" s="102">
        <v>0</v>
      </c>
      <c r="C154" s="102">
        <v>0</v>
      </c>
      <c r="D154" s="102">
        <v>0</v>
      </c>
      <c r="E154" s="102">
        <v>0</v>
      </c>
      <c r="F154" s="102">
        <v>0</v>
      </c>
      <c r="G154" s="102">
        <v>0</v>
      </c>
      <c r="H154" s="102">
        <v>0</v>
      </c>
      <c r="I154" s="102">
        <v>0</v>
      </c>
      <c r="J154" s="102">
        <v>0</v>
      </c>
      <c r="K154" s="102">
        <v>0</v>
      </c>
      <c r="L154" s="102">
        <v>0</v>
      </c>
      <c r="M154" s="102">
        <v>0</v>
      </c>
      <c r="N154" s="102">
        <v>0</v>
      </c>
      <c r="O154" s="102">
        <v>0</v>
      </c>
      <c r="P154" s="102">
        <v>0</v>
      </c>
      <c r="Q154" s="102">
        <v>0</v>
      </c>
      <c r="R154" s="102">
        <v>0</v>
      </c>
      <c r="S154" s="102">
        <v>0</v>
      </c>
      <c r="T154" s="102">
        <v>0</v>
      </c>
      <c r="U154" s="102">
        <v>0</v>
      </c>
      <c r="V154" s="102">
        <v>0</v>
      </c>
      <c r="W154" s="102">
        <v>0</v>
      </c>
      <c r="X154" s="102">
        <v>0</v>
      </c>
      <c r="Y154" s="102">
        <v>0</v>
      </c>
      <c r="Z154" s="102">
        <v>0</v>
      </c>
      <c r="AA154" s="102">
        <v>0</v>
      </c>
      <c r="AB154" s="102">
        <v>0</v>
      </c>
      <c r="AC154" s="102">
        <v>0</v>
      </c>
      <c r="AD154" s="102">
        <v>0</v>
      </c>
      <c r="AE154" s="102">
        <v>0</v>
      </c>
      <c r="AF154" s="102">
        <v>0</v>
      </c>
      <c r="AG154" s="102">
        <v>0</v>
      </c>
      <c r="AH154" s="102">
        <v>0</v>
      </c>
      <c r="AI154" s="102">
        <v>0</v>
      </c>
      <c r="AJ154" s="102">
        <v>0</v>
      </c>
      <c r="AK154" s="102">
        <v>0</v>
      </c>
    </row>
    <row r="155" spans="1:37" x14ac:dyDescent="0.35">
      <c r="A155" s="102" t="s">
        <v>361</v>
      </c>
      <c r="B155" s="102">
        <v>0</v>
      </c>
      <c r="C155" s="102">
        <v>0</v>
      </c>
      <c r="D155" s="102">
        <v>0</v>
      </c>
      <c r="E155" s="102">
        <v>0</v>
      </c>
      <c r="F155" s="102">
        <v>0</v>
      </c>
      <c r="G155" s="102">
        <v>0</v>
      </c>
      <c r="H155" s="102">
        <v>0</v>
      </c>
      <c r="I155" s="102">
        <v>0</v>
      </c>
      <c r="J155" s="102">
        <v>0.03</v>
      </c>
      <c r="K155" s="102">
        <v>0.03</v>
      </c>
      <c r="L155" s="102">
        <v>0.03</v>
      </c>
      <c r="M155" s="102">
        <v>0.13</v>
      </c>
      <c r="N155" s="102">
        <v>0.97</v>
      </c>
      <c r="O155" s="102">
        <v>1.85</v>
      </c>
      <c r="P155" s="102">
        <v>2.72</v>
      </c>
      <c r="Q155" s="102">
        <v>3.59</v>
      </c>
      <c r="R155" s="102">
        <v>4.46</v>
      </c>
      <c r="S155" s="102">
        <v>5.33</v>
      </c>
      <c r="T155" s="102">
        <v>6.19</v>
      </c>
      <c r="U155" s="102">
        <v>7.06</v>
      </c>
      <c r="V155" s="102">
        <v>7.94</v>
      </c>
      <c r="W155" s="102">
        <v>8.81</v>
      </c>
      <c r="X155" s="102">
        <v>9.69</v>
      </c>
      <c r="Y155" s="102">
        <v>10.57</v>
      </c>
      <c r="Z155" s="102">
        <v>11.46</v>
      </c>
      <c r="AA155" s="102">
        <v>12.35</v>
      </c>
      <c r="AB155" s="102">
        <v>13.25</v>
      </c>
      <c r="AC155" s="102">
        <v>14.15</v>
      </c>
      <c r="AD155" s="102">
        <v>15.06</v>
      </c>
      <c r="AE155" s="102">
        <v>15.97</v>
      </c>
      <c r="AF155" s="102">
        <v>16.899999999999999</v>
      </c>
      <c r="AG155" s="102">
        <v>17.84</v>
      </c>
      <c r="AH155" s="102">
        <v>18.79</v>
      </c>
      <c r="AI155" s="102">
        <v>19.760000000000002</v>
      </c>
      <c r="AJ155" s="102">
        <v>20.73</v>
      </c>
      <c r="AK155" s="102">
        <v>21.72</v>
      </c>
    </row>
    <row r="156" spans="1:37" x14ac:dyDescent="0.35">
      <c r="A156" s="102" t="s">
        <v>362</v>
      </c>
      <c r="B156" s="102">
        <v>0</v>
      </c>
      <c r="C156" s="102">
        <v>0</v>
      </c>
      <c r="D156" s="102">
        <v>0</v>
      </c>
      <c r="E156" s="102">
        <v>0</v>
      </c>
      <c r="F156" s="102">
        <v>0</v>
      </c>
      <c r="G156" s="102">
        <v>0</v>
      </c>
      <c r="H156" s="102">
        <v>0</v>
      </c>
      <c r="I156" s="102">
        <v>0</v>
      </c>
      <c r="J156" s="102">
        <v>0</v>
      </c>
      <c r="K156" s="102">
        <v>0</v>
      </c>
      <c r="L156" s="102">
        <v>0</v>
      </c>
      <c r="M156" s="102">
        <v>0</v>
      </c>
      <c r="N156" s="102">
        <v>0</v>
      </c>
      <c r="O156" s="102">
        <v>0</v>
      </c>
      <c r="P156" s="102">
        <v>0</v>
      </c>
      <c r="Q156" s="102">
        <v>0</v>
      </c>
      <c r="R156" s="102">
        <v>0</v>
      </c>
      <c r="S156" s="102">
        <v>0</v>
      </c>
      <c r="T156" s="102">
        <v>0</v>
      </c>
      <c r="U156" s="102">
        <v>0</v>
      </c>
      <c r="V156" s="102">
        <v>0</v>
      </c>
      <c r="W156" s="102">
        <v>0</v>
      </c>
      <c r="X156" s="102">
        <v>0</v>
      </c>
      <c r="Y156" s="102">
        <v>0</v>
      </c>
      <c r="Z156" s="102">
        <v>0</v>
      </c>
      <c r="AA156" s="102">
        <v>0</v>
      </c>
      <c r="AB156" s="102">
        <v>0</v>
      </c>
      <c r="AC156" s="102">
        <v>0</v>
      </c>
      <c r="AD156" s="102">
        <v>0</v>
      </c>
      <c r="AE156" s="102">
        <v>0</v>
      </c>
      <c r="AF156" s="102">
        <v>0</v>
      </c>
      <c r="AG156" s="102">
        <v>0</v>
      </c>
      <c r="AH156" s="102">
        <v>0</v>
      </c>
      <c r="AI156" s="102">
        <v>0</v>
      </c>
      <c r="AJ156" s="102">
        <v>0</v>
      </c>
      <c r="AK156" s="102">
        <v>0</v>
      </c>
    </row>
    <row r="157" spans="1:37" x14ac:dyDescent="0.35">
      <c r="A157" s="102" t="s">
        <v>363</v>
      </c>
      <c r="B157" s="102">
        <v>0</v>
      </c>
      <c r="C157" s="102">
        <v>0</v>
      </c>
      <c r="D157" s="102">
        <v>0</v>
      </c>
      <c r="E157" s="102">
        <v>0</v>
      </c>
      <c r="F157" s="102">
        <v>0</v>
      </c>
      <c r="G157" s="102">
        <v>0</v>
      </c>
      <c r="H157" s="102">
        <v>0</v>
      </c>
      <c r="I157" s="102">
        <v>0</v>
      </c>
      <c r="J157" s="102">
        <v>0</v>
      </c>
      <c r="K157" s="102">
        <v>0</v>
      </c>
      <c r="L157" s="102">
        <v>0</v>
      </c>
      <c r="M157" s="102">
        <v>0</v>
      </c>
      <c r="N157" s="102">
        <v>0</v>
      </c>
      <c r="O157" s="102">
        <v>0</v>
      </c>
      <c r="P157" s="102">
        <v>0</v>
      </c>
      <c r="Q157" s="102">
        <v>0</v>
      </c>
      <c r="R157" s="102">
        <v>0</v>
      </c>
      <c r="S157" s="102">
        <v>0</v>
      </c>
      <c r="T157" s="102">
        <v>0</v>
      </c>
      <c r="U157" s="102">
        <v>0</v>
      </c>
      <c r="V157" s="102">
        <v>0</v>
      </c>
      <c r="W157" s="102">
        <v>0</v>
      </c>
      <c r="X157" s="102">
        <v>0</v>
      </c>
      <c r="Y157" s="102">
        <v>0</v>
      </c>
      <c r="Z157" s="102">
        <v>0</v>
      </c>
      <c r="AA157" s="102">
        <v>0</v>
      </c>
      <c r="AB157" s="102">
        <v>0</v>
      </c>
      <c r="AC157" s="102">
        <v>0</v>
      </c>
      <c r="AD157" s="102">
        <v>0</v>
      </c>
      <c r="AE157" s="102">
        <v>0</v>
      </c>
      <c r="AF157" s="102">
        <v>0</v>
      </c>
      <c r="AG157" s="102">
        <v>0</v>
      </c>
      <c r="AH157" s="102">
        <v>0</v>
      </c>
      <c r="AI157" s="102">
        <v>0</v>
      </c>
      <c r="AJ157" s="102">
        <v>0</v>
      </c>
      <c r="AK157" s="102">
        <v>0</v>
      </c>
    </row>
    <row r="158" spans="1:37" x14ac:dyDescent="0.35">
      <c r="A158" s="102" t="s">
        <v>364</v>
      </c>
      <c r="B158" s="102">
        <v>0</v>
      </c>
      <c r="C158" s="102">
        <v>0</v>
      </c>
      <c r="D158" s="102">
        <v>0</v>
      </c>
      <c r="E158" s="102">
        <v>0</v>
      </c>
      <c r="F158" s="102">
        <v>0</v>
      </c>
      <c r="G158" s="102">
        <v>0</v>
      </c>
      <c r="H158" s="102">
        <v>0</v>
      </c>
      <c r="I158" s="102">
        <v>0</v>
      </c>
      <c r="J158" s="102">
        <v>0</v>
      </c>
      <c r="K158" s="102">
        <v>0</v>
      </c>
      <c r="L158" s="102">
        <v>0</v>
      </c>
      <c r="M158" s="102">
        <v>0</v>
      </c>
      <c r="N158" s="102">
        <v>0</v>
      </c>
      <c r="O158" s="102">
        <v>0</v>
      </c>
      <c r="P158" s="102">
        <v>0</v>
      </c>
      <c r="Q158" s="102">
        <v>0</v>
      </c>
      <c r="R158" s="102">
        <v>0</v>
      </c>
      <c r="S158" s="102">
        <v>0</v>
      </c>
      <c r="T158" s="102">
        <v>0</v>
      </c>
      <c r="U158" s="102">
        <v>0</v>
      </c>
      <c r="V158" s="102">
        <v>0</v>
      </c>
      <c r="W158" s="102">
        <v>0</v>
      </c>
      <c r="X158" s="102">
        <v>0</v>
      </c>
      <c r="Y158" s="102">
        <v>0</v>
      </c>
      <c r="Z158" s="102">
        <v>0</v>
      </c>
      <c r="AA158" s="102">
        <v>0</v>
      </c>
      <c r="AB158" s="102">
        <v>0</v>
      </c>
      <c r="AC158" s="102">
        <v>0</v>
      </c>
      <c r="AD158" s="102">
        <v>0</v>
      </c>
      <c r="AE158" s="102">
        <v>0</v>
      </c>
      <c r="AF158" s="102">
        <v>0</v>
      </c>
      <c r="AG158" s="102">
        <v>0</v>
      </c>
      <c r="AH158" s="102">
        <v>0</v>
      </c>
      <c r="AI158" s="102">
        <v>0</v>
      </c>
      <c r="AJ158" s="102">
        <v>0</v>
      </c>
      <c r="AK158" s="102">
        <v>0</v>
      </c>
    </row>
    <row r="159" spans="1:37" x14ac:dyDescent="0.35">
      <c r="A159" s="102" t="s">
        <v>365</v>
      </c>
      <c r="B159" s="102">
        <v>54.28</v>
      </c>
      <c r="C159" s="102">
        <v>54.28</v>
      </c>
      <c r="D159" s="102">
        <v>54.28</v>
      </c>
      <c r="E159" s="102">
        <v>54.28</v>
      </c>
      <c r="F159" s="102">
        <v>54.28</v>
      </c>
      <c r="G159" s="102">
        <v>54.28</v>
      </c>
      <c r="H159" s="102">
        <v>54.28</v>
      </c>
      <c r="I159" s="102">
        <v>54.28</v>
      </c>
      <c r="J159" s="102">
        <v>54.28</v>
      </c>
      <c r="K159" s="102">
        <v>54.28</v>
      </c>
      <c r="L159" s="102">
        <v>54.28</v>
      </c>
      <c r="M159" s="102">
        <v>54.28</v>
      </c>
      <c r="N159" s="102">
        <v>54.28</v>
      </c>
      <c r="O159" s="102">
        <v>54.28</v>
      </c>
      <c r="P159" s="102">
        <v>54.28</v>
      </c>
      <c r="Q159" s="102">
        <v>54.28</v>
      </c>
      <c r="R159" s="102">
        <v>54.28</v>
      </c>
      <c r="S159" s="102">
        <v>54.28</v>
      </c>
      <c r="T159" s="102">
        <v>54.28</v>
      </c>
      <c r="U159" s="102">
        <v>58.28</v>
      </c>
      <c r="V159" s="102">
        <v>62.28</v>
      </c>
      <c r="W159" s="102">
        <v>62.28</v>
      </c>
      <c r="X159" s="102">
        <v>62.28</v>
      </c>
      <c r="Y159" s="102">
        <v>62.28</v>
      </c>
      <c r="Z159" s="102">
        <v>62.28</v>
      </c>
      <c r="AA159" s="102">
        <v>62.28</v>
      </c>
      <c r="AB159" s="102">
        <v>62.28</v>
      </c>
      <c r="AC159" s="102">
        <v>66.28</v>
      </c>
      <c r="AD159" s="102">
        <v>70.28</v>
      </c>
      <c r="AE159" s="102">
        <v>70.28</v>
      </c>
      <c r="AF159" s="102">
        <v>70.28</v>
      </c>
      <c r="AG159" s="102">
        <v>70.28</v>
      </c>
      <c r="AH159" s="102">
        <v>70.28</v>
      </c>
      <c r="AI159" s="102">
        <v>70.28</v>
      </c>
      <c r="AJ159" s="102">
        <v>70.28</v>
      </c>
      <c r="AK159" s="102">
        <v>70.28</v>
      </c>
    </row>
  </sheetData>
  <pageMargins left="0.7" right="0.7" top="0.75" bottom="0.75" header="0.3" footer="0.3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2"/>
  <sheetViews>
    <sheetView tabSelected="1" topLeftCell="L1" workbookViewId="0"/>
  </sheetViews>
  <sheetFormatPr defaultRowHeight="14.5" x14ac:dyDescent="0.35"/>
  <cols>
    <col min="1" max="1" width="39.2695312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251</v>
      </c>
      <c r="B2" s="85">
        <f>'Transmission Connectivity'!B47</f>
        <v>0.17727507132889209</v>
      </c>
      <c r="C2" s="85">
        <f>$B2*('Transmission Connectivity'!C55/'Transmission Connectivity'!$B55)</f>
        <v>0.17727507132889209</v>
      </c>
      <c r="D2" s="85">
        <f>$B2*('Transmission Connectivity'!D55/'Transmission Connectivity'!$B55)</f>
        <v>0.17727507132889209</v>
      </c>
      <c r="E2" s="85">
        <f>$B2*('Transmission Connectivity'!E55/'Transmission Connectivity'!$B55)</f>
        <v>0.17727507132889209</v>
      </c>
      <c r="F2" s="85">
        <f>$B2*('Transmission Connectivity'!F55/'Transmission Connectivity'!$B55)</f>
        <v>0.17727507132889209</v>
      </c>
      <c r="G2" s="85">
        <f>$B2*('Transmission Connectivity'!G55/'Transmission Connectivity'!$B55)</f>
        <v>0.17727507132889209</v>
      </c>
      <c r="H2" s="85">
        <f>$B2*('Transmission Connectivity'!H55/'Transmission Connectivity'!$B55)</f>
        <v>0.17727507132889209</v>
      </c>
      <c r="I2" s="85">
        <f>$B2*('Transmission Connectivity'!I55/'Transmission Connectivity'!$B55)</f>
        <v>0.17727507132889209</v>
      </c>
      <c r="J2" s="85">
        <f>$B2*('Transmission Connectivity'!J55/'Transmission Connectivity'!$B55)</f>
        <v>0.17727507132889209</v>
      </c>
      <c r="K2" s="85">
        <f>$B2*('Transmission Connectivity'!K55/'Transmission Connectivity'!$B55)</f>
        <v>0.17727507132889209</v>
      </c>
      <c r="L2" s="85">
        <f>$B2*('Transmission Connectivity'!L55/'Transmission Connectivity'!$B55)</f>
        <v>0.17727507132889209</v>
      </c>
      <c r="M2" s="85">
        <f>$B2*('Transmission Connectivity'!M55/'Transmission Connectivity'!$B55)</f>
        <v>0.17765718567178909</v>
      </c>
      <c r="N2" s="85">
        <f>$B2*('Transmission Connectivity'!N55/'Transmission Connectivity'!$B55)</f>
        <v>0.1780393000146861</v>
      </c>
      <c r="O2" s="85">
        <f>$B2*('Transmission Connectivity'!O55/'Transmission Connectivity'!$B55)</f>
        <v>0.17842141435758307</v>
      </c>
      <c r="P2" s="85">
        <f>$B2*('Transmission Connectivity'!P55/'Transmission Connectivity'!$B55)</f>
        <v>0.17880352870048008</v>
      </c>
      <c r="Q2" s="85">
        <f>$B2*('Transmission Connectivity'!Q55/'Transmission Connectivity'!$B55)</f>
        <v>0.17918564304337709</v>
      </c>
      <c r="R2" s="85">
        <f>$B2*('Transmission Connectivity'!R55/'Transmission Connectivity'!$B55)</f>
        <v>0.17956775738627412</v>
      </c>
      <c r="S2" s="85">
        <f>$B2*('Transmission Connectivity'!S55/'Transmission Connectivity'!$B55)</f>
        <v>0.17994987172917112</v>
      </c>
      <c r="T2" s="85">
        <f>$B2*('Transmission Connectivity'!T55/'Transmission Connectivity'!$B55)</f>
        <v>0.18033198607206813</v>
      </c>
      <c r="U2" s="85">
        <f>$B2*('Transmission Connectivity'!U55/'Transmission Connectivity'!$B55)</f>
        <v>0.18071410041496511</v>
      </c>
      <c r="V2" s="85">
        <f>$B2*('Transmission Connectivity'!V55/'Transmission Connectivity'!$B55)</f>
        <v>0.18109621475786211</v>
      </c>
      <c r="W2" s="85">
        <f>$B2*('Transmission Connectivity'!W55/'Transmission Connectivity'!$B55)</f>
        <v>0.18147832910075912</v>
      </c>
      <c r="X2" s="85">
        <f>$B2*('Transmission Connectivity'!X55/'Transmission Connectivity'!$B55)</f>
        <v>0.18186044344365612</v>
      </c>
      <c r="Y2" s="85">
        <f>$B2*('Transmission Connectivity'!Y55/'Transmission Connectivity'!$B55)</f>
        <v>0.1822425577865531</v>
      </c>
      <c r="Z2" s="85">
        <f>$B2*('Transmission Connectivity'!Z55/'Transmission Connectivity'!$B55)</f>
        <v>0.18262467212945011</v>
      </c>
      <c r="AA2" s="85">
        <f>$B2*('Transmission Connectivity'!AA55/'Transmission Connectivity'!$B55)</f>
        <v>0.18300678647234711</v>
      </c>
      <c r="AB2" s="85">
        <f>$B2*('Transmission Connectivity'!AB55/'Transmission Connectivity'!$B55)</f>
        <v>0.18338890081524412</v>
      </c>
      <c r="AC2" s="85">
        <f>$B2*('Transmission Connectivity'!AC55/'Transmission Connectivity'!$B55)</f>
        <v>0.18377101515814115</v>
      </c>
      <c r="AD2" s="85">
        <f>$B2*('Transmission Connectivity'!AD55/'Transmission Connectivity'!$B55)</f>
        <v>0.18415312950103815</v>
      </c>
      <c r="AE2" s="85">
        <f>$B2*('Transmission Connectivity'!AE55/'Transmission Connectivity'!$B55)</f>
        <v>0.18453524384393513</v>
      </c>
      <c r="AF2" s="85">
        <f>$B2*('Transmission Connectivity'!AF55/'Transmission Connectivity'!$B55)</f>
        <v>0.18491735818683214</v>
      </c>
      <c r="AG2" s="85">
        <f>$B2*('Transmission Connectivity'!AG55/'Transmission Connectivity'!$B55)</f>
        <v>0.18529947252972914</v>
      </c>
      <c r="AH2" s="85">
        <f>$B2*('Transmission Connectivity'!AH55/'Transmission Connectivity'!$B55)</f>
        <v>0.18568158687262615</v>
      </c>
      <c r="AI2" s="85">
        <f>$B2*('Transmission Connectivity'!AI55/'Transmission Connectivity'!$B55)</f>
        <v>0.18606370121552313</v>
      </c>
      <c r="AJ2" s="85">
        <f>$B2*('Transmission Connectivity'!AJ55/'Transmission Connectivity'!$B55)</f>
        <v>0.18644581555842013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4.5" x14ac:dyDescent="0.35"/>
  <cols>
    <col min="1" max="1" width="40.26953125" customWidth="1"/>
    <col min="2" max="2" width="11.81640625" customWidth="1"/>
    <col min="3" max="3" width="12.453125" customWidth="1"/>
    <col min="4" max="4" width="20.54296875" customWidth="1"/>
    <col min="5" max="5" width="17.26953125" customWidth="1"/>
    <col min="6" max="6" width="20.81640625" customWidth="1"/>
    <col min="7" max="7" width="21.81640625" customWidth="1"/>
    <col min="8" max="8" width="13.81640625" customWidth="1"/>
  </cols>
  <sheetData>
    <row r="1" spans="1:7" x14ac:dyDescent="0.35">
      <c r="A1" s="14" t="s">
        <v>72</v>
      </c>
      <c r="B1" s="15"/>
      <c r="C1" s="15"/>
      <c r="D1" s="16"/>
    </row>
    <row r="2" spans="1:7" x14ac:dyDescent="0.35">
      <c r="A2" s="17" t="s">
        <v>73</v>
      </c>
      <c r="B2" s="18"/>
      <c r="C2" s="18"/>
      <c r="D2" s="19"/>
    </row>
    <row r="3" spans="1:7" x14ac:dyDescent="0.35">
      <c r="A3" s="20" t="s">
        <v>74</v>
      </c>
      <c r="B3" s="21" t="s">
        <v>75</v>
      </c>
      <c r="C3" s="21" t="s">
        <v>76</v>
      </c>
      <c r="D3" s="22" t="s">
        <v>77</v>
      </c>
    </row>
    <row r="4" spans="1:7" x14ac:dyDescent="0.35">
      <c r="A4" s="23" t="s">
        <v>78</v>
      </c>
      <c r="B4" s="24">
        <v>5473</v>
      </c>
      <c r="C4" s="24">
        <v>3323</v>
      </c>
      <c r="D4" s="25">
        <v>-2150</v>
      </c>
    </row>
    <row r="5" spans="1:7" x14ac:dyDescent="0.35">
      <c r="A5" s="23" t="s">
        <v>79</v>
      </c>
      <c r="B5" s="24">
        <v>1652</v>
      </c>
      <c r="C5" s="24">
        <v>0</v>
      </c>
      <c r="D5" s="25">
        <v>-1652</v>
      </c>
    </row>
    <row r="6" spans="1:7" x14ac:dyDescent="0.35">
      <c r="A6" s="23" t="s">
        <v>80</v>
      </c>
      <c r="B6" s="24">
        <v>2779</v>
      </c>
      <c r="C6" s="24">
        <v>2779</v>
      </c>
      <c r="D6" s="25">
        <v>0</v>
      </c>
    </row>
    <row r="7" spans="1:7" x14ac:dyDescent="0.35">
      <c r="A7" s="23" t="s">
        <v>81</v>
      </c>
      <c r="B7" s="24">
        <v>16568</v>
      </c>
      <c r="C7" s="24">
        <v>23928</v>
      </c>
      <c r="D7" s="25">
        <v>7360</v>
      </c>
    </row>
    <row r="8" spans="1:7" x14ac:dyDescent="0.35">
      <c r="A8" s="23" t="s">
        <v>82</v>
      </c>
      <c r="B8" s="24">
        <v>5745</v>
      </c>
      <c r="C8" s="24">
        <v>9545</v>
      </c>
      <c r="D8" s="25">
        <v>3799</v>
      </c>
    </row>
    <row r="9" spans="1:7" x14ac:dyDescent="0.35">
      <c r="A9" s="23" t="s">
        <v>83</v>
      </c>
      <c r="B9" s="24">
        <v>15214</v>
      </c>
      <c r="C9" s="24">
        <v>30</v>
      </c>
      <c r="D9" s="25">
        <v>-15184</v>
      </c>
    </row>
    <row r="10" spans="1:7" x14ac:dyDescent="0.35">
      <c r="A10" s="23" t="s">
        <v>84</v>
      </c>
      <c r="B10" s="24">
        <v>213</v>
      </c>
      <c r="C10" s="24">
        <v>213</v>
      </c>
      <c r="D10" s="25">
        <v>0</v>
      </c>
    </row>
    <row r="11" spans="1:7" ht="15" thickBot="1" x14ac:dyDescent="0.4">
      <c r="A11" s="26" t="s">
        <v>85</v>
      </c>
      <c r="B11" s="27">
        <v>47644</v>
      </c>
      <c r="C11" s="27">
        <v>39816</v>
      </c>
      <c r="D11" s="28">
        <v>-7827</v>
      </c>
    </row>
    <row r="12" spans="1:7" ht="15" thickBot="1" x14ac:dyDescent="0.4"/>
    <row r="13" spans="1:7" x14ac:dyDescent="0.35">
      <c r="A13" s="14" t="s">
        <v>86</v>
      </c>
      <c r="B13" s="15"/>
      <c r="C13" s="15"/>
      <c r="D13" s="15"/>
      <c r="E13" s="15"/>
      <c r="F13" s="15"/>
      <c r="G13" s="16"/>
    </row>
    <row r="14" spans="1:7" x14ac:dyDescent="0.35">
      <c r="A14" s="17" t="s">
        <v>87</v>
      </c>
      <c r="B14" s="18"/>
      <c r="C14" s="18"/>
      <c r="D14" s="18"/>
      <c r="E14" s="18"/>
      <c r="F14" s="18"/>
      <c r="G14" s="19"/>
    </row>
    <row r="15" spans="1:7" x14ac:dyDescent="0.35">
      <c r="A15" s="23"/>
      <c r="B15" s="21" t="s">
        <v>88</v>
      </c>
      <c r="C15" s="21" t="s">
        <v>89</v>
      </c>
      <c r="D15" s="21" t="s">
        <v>90</v>
      </c>
      <c r="E15" s="21" t="s">
        <v>91</v>
      </c>
      <c r="F15" s="21" t="s">
        <v>92</v>
      </c>
      <c r="G15" s="22" t="s">
        <v>93</v>
      </c>
    </row>
    <row r="16" spans="1:7" x14ac:dyDescent="0.35">
      <c r="A16" s="29" t="s">
        <v>94</v>
      </c>
      <c r="B16" s="30"/>
      <c r="C16" s="30"/>
      <c r="D16" s="30"/>
      <c r="E16" s="30"/>
      <c r="F16" s="30"/>
      <c r="G16" s="31"/>
    </row>
    <row r="17" spans="1:7" x14ac:dyDescent="0.35">
      <c r="A17" s="23" t="s">
        <v>95</v>
      </c>
      <c r="B17" s="24">
        <v>397</v>
      </c>
      <c r="C17" s="24">
        <v>397</v>
      </c>
      <c r="D17" s="24">
        <v>397</v>
      </c>
      <c r="E17" s="24">
        <v>724</v>
      </c>
      <c r="F17" s="24">
        <v>397</v>
      </c>
      <c r="G17" s="25">
        <v>397</v>
      </c>
    </row>
    <row r="18" spans="1:7" x14ac:dyDescent="0.35">
      <c r="A18" s="23" t="s">
        <v>96</v>
      </c>
      <c r="B18" s="32">
        <v>1243</v>
      </c>
      <c r="C18" s="32">
        <v>1243</v>
      </c>
      <c r="D18" s="32">
        <v>1243</v>
      </c>
      <c r="E18" s="32">
        <v>1550</v>
      </c>
      <c r="F18" s="32">
        <v>1243</v>
      </c>
      <c r="G18" s="33">
        <v>1243</v>
      </c>
    </row>
    <row r="19" spans="1:7" x14ac:dyDescent="0.35">
      <c r="A19" s="23" t="s">
        <v>97</v>
      </c>
      <c r="B19" s="32">
        <v>1950</v>
      </c>
      <c r="C19" s="32">
        <v>1950</v>
      </c>
      <c r="D19" s="32">
        <v>1950</v>
      </c>
      <c r="E19" s="32">
        <v>2531</v>
      </c>
      <c r="F19" s="32">
        <v>1950</v>
      </c>
      <c r="G19" s="33">
        <v>1950</v>
      </c>
    </row>
    <row r="20" spans="1:7" x14ac:dyDescent="0.35">
      <c r="A20" s="23" t="s">
        <v>98</v>
      </c>
      <c r="B20" s="32">
        <v>1282</v>
      </c>
      <c r="C20" s="32">
        <v>1282</v>
      </c>
      <c r="D20" s="32">
        <v>1282</v>
      </c>
      <c r="E20" s="32">
        <v>1282</v>
      </c>
      <c r="F20" s="32">
        <v>1282</v>
      </c>
      <c r="G20" s="33">
        <v>1282</v>
      </c>
    </row>
    <row r="21" spans="1:7" x14ac:dyDescent="0.35">
      <c r="A21" s="23" t="s">
        <v>99</v>
      </c>
      <c r="B21" s="24">
        <v>0</v>
      </c>
      <c r="C21" s="24">
        <v>629</v>
      </c>
      <c r="D21" s="32">
        <v>1529</v>
      </c>
      <c r="E21" s="32">
        <v>1529</v>
      </c>
      <c r="F21" s="32">
        <v>1529</v>
      </c>
      <c r="G21" s="33">
        <v>15286</v>
      </c>
    </row>
    <row r="22" spans="1:7" x14ac:dyDescent="0.35">
      <c r="A22" s="23" t="s">
        <v>100</v>
      </c>
      <c r="B22" s="32">
        <v>3039</v>
      </c>
      <c r="C22" s="32">
        <v>4192</v>
      </c>
      <c r="D22" s="32">
        <v>5839</v>
      </c>
      <c r="E22" s="32">
        <v>5839</v>
      </c>
      <c r="F22" s="32">
        <v>13308</v>
      </c>
      <c r="G22" s="33">
        <v>4906</v>
      </c>
    </row>
    <row r="23" spans="1:7" x14ac:dyDescent="0.35">
      <c r="A23" s="23" t="s">
        <v>101</v>
      </c>
      <c r="B23" s="32">
        <v>9437</v>
      </c>
      <c r="C23" s="32">
        <v>13672</v>
      </c>
      <c r="D23" s="32">
        <v>19722</v>
      </c>
      <c r="E23" s="32">
        <v>12008</v>
      </c>
      <c r="F23" s="32">
        <v>12865</v>
      </c>
      <c r="G23" s="33">
        <v>12865</v>
      </c>
    </row>
    <row r="24" spans="1:7" x14ac:dyDescent="0.35">
      <c r="A24" s="23" t="s">
        <v>102</v>
      </c>
      <c r="B24" s="32">
        <v>1555</v>
      </c>
      <c r="C24" s="32">
        <v>1555</v>
      </c>
      <c r="D24" s="32">
        <v>1555</v>
      </c>
      <c r="E24" s="32">
        <v>3516</v>
      </c>
      <c r="F24" s="32">
        <v>1555</v>
      </c>
      <c r="G24" s="33">
        <v>1555</v>
      </c>
    </row>
    <row r="25" spans="1:7" x14ac:dyDescent="0.35">
      <c r="A25" s="23" t="s">
        <v>103</v>
      </c>
      <c r="B25" s="32">
        <v>7613</v>
      </c>
      <c r="C25" s="32">
        <v>8918</v>
      </c>
      <c r="D25" s="32">
        <v>10781</v>
      </c>
      <c r="E25" s="32">
        <v>9989</v>
      </c>
      <c r="F25" s="32">
        <v>10781</v>
      </c>
      <c r="G25" s="33">
        <v>10781</v>
      </c>
    </row>
    <row r="26" spans="1:7" x14ac:dyDescent="0.35">
      <c r="A26" s="23" t="s">
        <v>104</v>
      </c>
      <c r="B26" s="32">
        <v>1847</v>
      </c>
      <c r="C26" s="32">
        <v>1847</v>
      </c>
      <c r="D26" s="32">
        <v>1847</v>
      </c>
      <c r="E26" s="32">
        <v>3966</v>
      </c>
      <c r="F26" s="32">
        <v>1847</v>
      </c>
      <c r="G26" s="33">
        <v>1847</v>
      </c>
    </row>
    <row r="27" spans="1:7" x14ac:dyDescent="0.35">
      <c r="A27" s="20" t="s">
        <v>105</v>
      </c>
      <c r="B27" s="32">
        <v>28363</v>
      </c>
      <c r="C27" s="32">
        <v>35685</v>
      </c>
      <c r="D27" s="32">
        <v>46145</v>
      </c>
      <c r="E27" s="32">
        <v>42935</v>
      </c>
      <c r="F27" s="32">
        <v>46757</v>
      </c>
      <c r="G27" s="33">
        <v>52113</v>
      </c>
    </row>
    <row r="28" spans="1:7" x14ac:dyDescent="0.35">
      <c r="A28" s="29" t="s">
        <v>106</v>
      </c>
      <c r="B28" s="30"/>
      <c r="C28" s="30"/>
      <c r="D28" s="30"/>
      <c r="E28" s="30"/>
      <c r="F28" s="30"/>
      <c r="G28" s="31"/>
    </row>
    <row r="29" spans="1:7" x14ac:dyDescent="0.35">
      <c r="A29" s="23" t="s">
        <v>107</v>
      </c>
      <c r="B29" s="32">
        <v>7000</v>
      </c>
      <c r="C29" s="32">
        <v>7000</v>
      </c>
      <c r="D29" s="32">
        <v>7000</v>
      </c>
      <c r="E29" s="32">
        <v>7000</v>
      </c>
      <c r="F29" s="32">
        <v>7000</v>
      </c>
      <c r="G29" s="33">
        <v>7000</v>
      </c>
    </row>
    <row r="30" spans="1:7" x14ac:dyDescent="0.35">
      <c r="A30" s="20" t="s">
        <v>108</v>
      </c>
      <c r="B30" s="32">
        <v>7000</v>
      </c>
      <c r="C30" s="32">
        <v>7000</v>
      </c>
      <c r="D30" s="32">
        <v>7000</v>
      </c>
      <c r="E30" s="32">
        <v>7000</v>
      </c>
      <c r="F30" s="32">
        <v>7000</v>
      </c>
      <c r="G30" s="33">
        <v>7000</v>
      </c>
    </row>
    <row r="31" spans="1:7" x14ac:dyDescent="0.35">
      <c r="A31" s="29" t="s">
        <v>109</v>
      </c>
      <c r="B31" s="30"/>
      <c r="C31" s="30"/>
      <c r="D31" s="30"/>
      <c r="E31" s="30"/>
      <c r="F31" s="30"/>
      <c r="G31" s="31"/>
    </row>
    <row r="32" spans="1:7" ht="15" thickBot="1" x14ac:dyDescent="0.4">
      <c r="A32" s="26" t="s">
        <v>110</v>
      </c>
      <c r="B32" s="34">
        <v>35363</v>
      </c>
      <c r="C32" s="34">
        <v>42685</v>
      </c>
      <c r="D32" s="34">
        <v>53145</v>
      </c>
      <c r="E32" s="34">
        <v>49935</v>
      </c>
      <c r="F32" s="34">
        <v>53757</v>
      </c>
      <c r="G32" s="35">
        <v>59113</v>
      </c>
    </row>
    <row r="33" spans="1:7" ht="15" thickBot="1" x14ac:dyDescent="0.4">
      <c r="A33" s="36"/>
      <c r="B33" s="32"/>
      <c r="C33" s="32"/>
      <c r="D33" s="32"/>
      <c r="E33" s="32"/>
      <c r="F33" s="32"/>
      <c r="G33" s="32"/>
    </row>
    <row r="34" spans="1:7" x14ac:dyDescent="0.35">
      <c r="A34" s="14" t="s">
        <v>111</v>
      </c>
      <c r="B34" s="15"/>
      <c r="C34" s="15"/>
      <c r="D34" s="15"/>
      <c r="E34" s="15"/>
      <c r="F34" s="15"/>
      <c r="G34" s="16"/>
    </row>
    <row r="35" spans="1:7" x14ac:dyDescent="0.35">
      <c r="A35" s="17" t="s">
        <v>112</v>
      </c>
      <c r="B35" s="18"/>
      <c r="C35" s="18"/>
      <c r="D35" s="18"/>
      <c r="E35" s="18"/>
      <c r="F35" s="18"/>
      <c r="G35" s="19"/>
    </row>
    <row r="36" spans="1:7" x14ac:dyDescent="0.35">
      <c r="A36" s="23"/>
      <c r="B36" s="21" t="s">
        <v>88</v>
      </c>
      <c r="C36" s="21" t="s">
        <v>89</v>
      </c>
      <c r="D36" s="21" t="s">
        <v>90</v>
      </c>
      <c r="E36" s="21" t="s">
        <v>91</v>
      </c>
      <c r="F36" s="21" t="s">
        <v>92</v>
      </c>
      <c r="G36" s="22" t="s">
        <v>93</v>
      </c>
    </row>
    <row r="37" spans="1:7" x14ac:dyDescent="0.35">
      <c r="A37" s="29" t="s">
        <v>94</v>
      </c>
      <c r="B37" s="30"/>
      <c r="C37" s="30"/>
      <c r="D37" s="30"/>
      <c r="E37" s="30"/>
      <c r="F37" s="30"/>
      <c r="G37" s="31"/>
    </row>
    <row r="38" spans="1:7" x14ac:dyDescent="0.35">
      <c r="A38" s="23" t="s">
        <v>95</v>
      </c>
      <c r="B38" s="32">
        <v>2133</v>
      </c>
      <c r="C38" s="32">
        <v>2133</v>
      </c>
      <c r="D38" s="32">
        <v>2133</v>
      </c>
      <c r="E38" s="32">
        <v>4422</v>
      </c>
      <c r="F38" s="32">
        <v>2133</v>
      </c>
      <c r="G38" s="33">
        <v>2133</v>
      </c>
    </row>
    <row r="39" spans="1:7" x14ac:dyDescent="0.35">
      <c r="A39" s="23" t="s">
        <v>96</v>
      </c>
      <c r="B39" s="32">
        <v>7465</v>
      </c>
      <c r="C39" s="32">
        <v>7465</v>
      </c>
      <c r="D39" s="32">
        <v>7465</v>
      </c>
      <c r="E39" s="32">
        <v>9754</v>
      </c>
      <c r="F39" s="32">
        <v>7465</v>
      </c>
      <c r="G39" s="33">
        <v>7465</v>
      </c>
    </row>
    <row r="40" spans="1:7" x14ac:dyDescent="0.35">
      <c r="A40" s="23" t="s">
        <v>97</v>
      </c>
      <c r="B40" s="32">
        <v>16231</v>
      </c>
      <c r="C40" s="32">
        <v>16231</v>
      </c>
      <c r="D40" s="32">
        <v>16231</v>
      </c>
      <c r="E40" s="32">
        <v>20811</v>
      </c>
      <c r="F40" s="32">
        <v>16231</v>
      </c>
      <c r="G40" s="33">
        <v>16231</v>
      </c>
    </row>
    <row r="41" spans="1:7" x14ac:dyDescent="0.35">
      <c r="A41" s="23" t="s">
        <v>98</v>
      </c>
      <c r="B41" s="32">
        <v>4525</v>
      </c>
      <c r="C41" s="32">
        <v>4525</v>
      </c>
      <c r="D41" s="32">
        <v>4525</v>
      </c>
      <c r="E41" s="32">
        <v>4525</v>
      </c>
      <c r="F41" s="32">
        <v>4525</v>
      </c>
      <c r="G41" s="33">
        <v>4525</v>
      </c>
    </row>
    <row r="42" spans="1:7" x14ac:dyDescent="0.35">
      <c r="A42" s="23" t="s">
        <v>99</v>
      </c>
      <c r="B42" s="24">
        <v>0</v>
      </c>
      <c r="C42" s="24">
        <v>943</v>
      </c>
      <c r="D42" s="32">
        <v>2290</v>
      </c>
      <c r="E42" s="32">
        <v>2290</v>
      </c>
      <c r="F42" s="32">
        <v>2290</v>
      </c>
      <c r="G42" s="33">
        <v>22898</v>
      </c>
    </row>
    <row r="43" spans="1:7" x14ac:dyDescent="0.35">
      <c r="A43" s="23" t="s">
        <v>100</v>
      </c>
      <c r="B43" s="32">
        <v>6536</v>
      </c>
      <c r="C43" s="32">
        <v>9365</v>
      </c>
      <c r="D43" s="32">
        <v>13405</v>
      </c>
      <c r="E43" s="32">
        <v>13405</v>
      </c>
      <c r="F43" s="32">
        <v>31724</v>
      </c>
      <c r="G43" s="33">
        <v>11116</v>
      </c>
    </row>
    <row r="44" spans="1:7" x14ac:dyDescent="0.35">
      <c r="A44" s="23" t="s">
        <v>101</v>
      </c>
      <c r="B44" s="32">
        <v>22190</v>
      </c>
      <c r="C44" s="32">
        <v>33504</v>
      </c>
      <c r="D44" s="32">
        <v>49667</v>
      </c>
      <c r="E44" s="32">
        <v>29059</v>
      </c>
      <c r="F44" s="32">
        <v>31349</v>
      </c>
      <c r="G44" s="33">
        <v>31349</v>
      </c>
    </row>
    <row r="45" spans="1:7" x14ac:dyDescent="0.35">
      <c r="A45" s="23" t="s">
        <v>102</v>
      </c>
      <c r="B45" s="32">
        <v>4044</v>
      </c>
      <c r="C45" s="32">
        <v>4044</v>
      </c>
      <c r="D45" s="32">
        <v>4044</v>
      </c>
      <c r="E45" s="32">
        <v>10913</v>
      </c>
      <c r="F45" s="32">
        <v>4044</v>
      </c>
      <c r="G45" s="33">
        <v>4044</v>
      </c>
    </row>
    <row r="46" spans="1:7" x14ac:dyDescent="0.35">
      <c r="A46" s="23" t="s">
        <v>103</v>
      </c>
      <c r="B46" s="32">
        <v>20789</v>
      </c>
      <c r="C46" s="32">
        <v>24561</v>
      </c>
      <c r="D46" s="32">
        <v>29948</v>
      </c>
      <c r="E46" s="32">
        <v>27659</v>
      </c>
      <c r="F46" s="32">
        <v>29948</v>
      </c>
      <c r="G46" s="33">
        <v>29948</v>
      </c>
    </row>
    <row r="47" spans="1:7" x14ac:dyDescent="0.35">
      <c r="A47" s="23" t="s">
        <v>104</v>
      </c>
      <c r="B47" s="32">
        <v>4985</v>
      </c>
      <c r="C47" s="32">
        <v>4985</v>
      </c>
      <c r="D47" s="32">
        <v>4985</v>
      </c>
      <c r="E47" s="32">
        <v>11854</v>
      </c>
      <c r="F47" s="32">
        <v>4985</v>
      </c>
      <c r="G47" s="33">
        <v>4985</v>
      </c>
    </row>
    <row r="48" spans="1:7" x14ac:dyDescent="0.35">
      <c r="A48" s="20" t="s">
        <v>105</v>
      </c>
      <c r="B48" s="32">
        <v>88897</v>
      </c>
      <c r="C48" s="32">
        <v>107755</v>
      </c>
      <c r="D48" s="32">
        <v>134693</v>
      </c>
      <c r="E48" s="32">
        <v>134693</v>
      </c>
      <c r="F48" s="32">
        <v>134693</v>
      </c>
      <c r="G48" s="33">
        <v>134693</v>
      </c>
    </row>
    <row r="49" spans="1:7" x14ac:dyDescent="0.35">
      <c r="A49" s="29" t="s">
        <v>106</v>
      </c>
      <c r="B49" s="30"/>
      <c r="C49" s="30"/>
      <c r="D49" s="30"/>
      <c r="E49" s="30"/>
      <c r="F49" s="30"/>
      <c r="G49" s="31"/>
    </row>
    <row r="50" spans="1:7" x14ac:dyDescent="0.35">
      <c r="A50" s="23" t="s">
        <v>107</v>
      </c>
      <c r="B50" s="32">
        <v>10467</v>
      </c>
      <c r="C50" s="32">
        <v>10467</v>
      </c>
      <c r="D50" s="32">
        <v>10467</v>
      </c>
      <c r="E50" s="32">
        <v>10467</v>
      </c>
      <c r="F50" s="32">
        <v>10467</v>
      </c>
      <c r="G50" s="33">
        <v>10467</v>
      </c>
    </row>
    <row r="51" spans="1:7" x14ac:dyDescent="0.35">
      <c r="A51" s="20" t="s">
        <v>108</v>
      </c>
      <c r="B51" s="32">
        <v>10467</v>
      </c>
      <c r="C51" s="32">
        <v>10467</v>
      </c>
      <c r="D51" s="32">
        <v>10467</v>
      </c>
      <c r="E51" s="32">
        <v>10467</v>
      </c>
      <c r="F51" s="32">
        <v>10467</v>
      </c>
      <c r="G51" s="33">
        <v>10467</v>
      </c>
    </row>
    <row r="52" spans="1:7" x14ac:dyDescent="0.35">
      <c r="A52" s="29" t="s">
        <v>109</v>
      </c>
      <c r="B52" s="30"/>
      <c r="C52" s="30"/>
      <c r="D52" s="30"/>
      <c r="E52" s="30"/>
      <c r="F52" s="30"/>
      <c r="G52" s="31"/>
    </row>
    <row r="53" spans="1:7" ht="15" thickBot="1" x14ac:dyDescent="0.4">
      <c r="A53" s="26" t="s">
        <v>110</v>
      </c>
      <c r="B53" s="34">
        <v>99365</v>
      </c>
      <c r="C53" s="34">
        <v>118222</v>
      </c>
      <c r="D53" s="34">
        <v>145160</v>
      </c>
      <c r="E53" s="34">
        <v>145160</v>
      </c>
      <c r="F53" s="34">
        <v>145160</v>
      </c>
      <c r="G53" s="35">
        <v>145160</v>
      </c>
    </row>
    <row r="54" spans="1:7" ht="15" thickBot="1" x14ac:dyDescent="0.4">
      <c r="A54" s="36"/>
      <c r="B54" s="32"/>
      <c r="C54" s="32"/>
      <c r="D54" s="32"/>
      <c r="E54" s="32"/>
      <c r="F54" s="32"/>
      <c r="G54" s="32"/>
    </row>
    <row r="55" spans="1:7" x14ac:dyDescent="0.35">
      <c r="A55" s="14" t="s">
        <v>113</v>
      </c>
      <c r="B55" s="15"/>
      <c r="C55" s="15"/>
      <c r="D55" s="16"/>
      <c r="E55" s="37"/>
      <c r="F55" s="37"/>
      <c r="G55" s="37"/>
    </row>
    <row r="56" spans="1:7" x14ac:dyDescent="0.35">
      <c r="A56" s="17" t="s">
        <v>114</v>
      </c>
      <c r="B56" s="18"/>
      <c r="C56" s="18"/>
      <c r="D56" s="19"/>
      <c r="E56" s="37"/>
      <c r="F56" s="37"/>
      <c r="G56" s="37"/>
    </row>
    <row r="57" spans="1:7" s="37" customFormat="1" x14ac:dyDescent="0.35">
      <c r="A57" s="38"/>
      <c r="B57" s="21" t="s">
        <v>88</v>
      </c>
      <c r="C57" s="21" t="s">
        <v>89</v>
      </c>
      <c r="D57" s="22" t="s">
        <v>90</v>
      </c>
    </row>
    <row r="58" spans="1:7" x14ac:dyDescent="0.35">
      <c r="A58" s="39" t="s">
        <v>115</v>
      </c>
      <c r="B58" s="30"/>
      <c r="C58" s="30"/>
      <c r="D58" s="31"/>
      <c r="E58" s="37"/>
      <c r="F58" s="37"/>
      <c r="G58" s="37"/>
    </row>
    <row r="59" spans="1:7" x14ac:dyDescent="0.35">
      <c r="A59" s="40" t="s">
        <v>116</v>
      </c>
      <c r="B59" s="24">
        <v>190</v>
      </c>
      <c r="C59" s="32">
        <v>2000</v>
      </c>
      <c r="D59" s="33">
        <v>12000</v>
      </c>
      <c r="E59" s="37"/>
      <c r="F59" s="37"/>
      <c r="G59" s="37"/>
    </row>
    <row r="60" spans="1:7" x14ac:dyDescent="0.35">
      <c r="A60" s="40" t="s">
        <v>117</v>
      </c>
      <c r="B60" s="41">
        <v>2E-3</v>
      </c>
      <c r="C60" s="41">
        <v>1.7999999999999999E-2</v>
      </c>
      <c r="D60" s="42">
        <v>8.8999999999999996E-2</v>
      </c>
    </row>
    <row r="61" spans="1:7" x14ac:dyDescent="0.35">
      <c r="A61" s="29" t="s">
        <v>118</v>
      </c>
      <c r="B61" s="30"/>
      <c r="C61" s="30"/>
      <c r="D61" s="31"/>
    </row>
    <row r="62" spans="1:7" x14ac:dyDescent="0.35">
      <c r="A62" s="23" t="s">
        <v>119</v>
      </c>
      <c r="B62" s="24">
        <v>140</v>
      </c>
      <c r="C62" s="24">
        <v>750</v>
      </c>
      <c r="D62" s="33">
        <v>2000</v>
      </c>
    </row>
    <row r="63" spans="1:7" x14ac:dyDescent="0.35">
      <c r="A63" s="23" t="s">
        <v>120</v>
      </c>
      <c r="B63" s="43">
        <v>1.6E-2</v>
      </c>
      <c r="C63" s="43">
        <v>8.5999999999999993E-2</v>
      </c>
      <c r="D63" s="44">
        <v>0.23</v>
      </c>
    </row>
    <row r="64" spans="1:7" x14ac:dyDescent="0.35">
      <c r="A64" s="29" t="s">
        <v>121</v>
      </c>
      <c r="B64" s="30"/>
      <c r="C64" s="30"/>
      <c r="D64" s="31"/>
    </row>
    <row r="65" spans="1:4" x14ac:dyDescent="0.35">
      <c r="A65" s="23" t="s">
        <v>122</v>
      </c>
      <c r="B65" s="24">
        <v>610</v>
      </c>
      <c r="C65" s="32">
        <v>5600</v>
      </c>
      <c r="D65" s="33">
        <v>15000</v>
      </c>
    </row>
    <row r="66" spans="1:4" ht="15" thickBot="1" x14ac:dyDescent="0.4">
      <c r="A66" s="45" t="s">
        <v>123</v>
      </c>
      <c r="B66" s="46">
        <v>6300</v>
      </c>
      <c r="C66" s="46">
        <v>14000</v>
      </c>
      <c r="D66" s="47">
        <v>25000</v>
      </c>
    </row>
    <row r="67" spans="1:4" ht="15" thickBot="1" x14ac:dyDescent="0.4"/>
    <row r="68" spans="1:4" x14ac:dyDescent="0.35">
      <c r="A68" s="14" t="s">
        <v>124</v>
      </c>
      <c r="B68" s="15"/>
      <c r="C68" s="15"/>
      <c r="D68" s="16"/>
    </row>
    <row r="69" spans="1:4" x14ac:dyDescent="0.35">
      <c r="A69" s="17" t="s">
        <v>125</v>
      </c>
      <c r="B69" s="18"/>
      <c r="C69" s="18"/>
      <c r="D69" s="19"/>
    </row>
    <row r="70" spans="1:4" x14ac:dyDescent="0.35">
      <c r="A70" s="20" t="s">
        <v>126</v>
      </c>
      <c r="B70" s="21" t="s">
        <v>88</v>
      </c>
      <c r="C70" s="21" t="s">
        <v>89</v>
      </c>
      <c r="D70" s="22" t="s">
        <v>90</v>
      </c>
    </row>
    <row r="71" spans="1:4" x14ac:dyDescent="0.35">
      <c r="A71" s="40" t="s">
        <v>127</v>
      </c>
      <c r="B71" s="32">
        <v>165000</v>
      </c>
      <c r="C71" s="32">
        <v>148000</v>
      </c>
      <c r="D71" s="33">
        <v>137000</v>
      </c>
    </row>
    <row r="72" spans="1:4" x14ac:dyDescent="0.35">
      <c r="A72" s="40" t="s">
        <v>128</v>
      </c>
      <c r="B72" s="32">
        <v>61000</v>
      </c>
      <c r="C72" s="32">
        <v>59000</v>
      </c>
      <c r="D72" s="33">
        <v>53000</v>
      </c>
    </row>
    <row r="73" spans="1:4" x14ac:dyDescent="0.35">
      <c r="A73" s="40" t="s">
        <v>129</v>
      </c>
      <c r="B73" s="32">
        <v>90000</v>
      </c>
      <c r="C73" s="32">
        <v>109000</v>
      </c>
      <c r="D73" s="33">
        <v>136000</v>
      </c>
    </row>
    <row r="74" spans="1:4" x14ac:dyDescent="0.35">
      <c r="A74" s="40" t="s">
        <v>130</v>
      </c>
      <c r="B74" s="32">
        <v>11000</v>
      </c>
      <c r="C74" s="32">
        <v>11000</v>
      </c>
      <c r="D74" s="33">
        <v>11000</v>
      </c>
    </row>
    <row r="75" spans="1:4" x14ac:dyDescent="0.35">
      <c r="A75" s="40" t="s">
        <v>17</v>
      </c>
      <c r="B75" s="24"/>
      <c r="C75" s="24"/>
      <c r="D75" s="25"/>
    </row>
    <row r="76" spans="1:4" x14ac:dyDescent="0.35">
      <c r="A76" s="40" t="s">
        <v>131</v>
      </c>
      <c r="B76" s="32">
        <v>2600</v>
      </c>
      <c r="C76" s="32">
        <v>2900</v>
      </c>
      <c r="D76" s="33">
        <v>3100</v>
      </c>
    </row>
    <row r="77" spans="1:4" x14ac:dyDescent="0.35">
      <c r="A77" s="40" t="s">
        <v>132</v>
      </c>
      <c r="B77" s="32">
        <v>-11000</v>
      </c>
      <c r="C77" s="32">
        <v>-10000</v>
      </c>
      <c r="D77" s="33">
        <v>-9600</v>
      </c>
    </row>
    <row r="78" spans="1:4" x14ac:dyDescent="0.35">
      <c r="A78" s="40" t="s">
        <v>133</v>
      </c>
      <c r="B78" s="24">
        <v>-190</v>
      </c>
      <c r="C78" s="32">
        <v>-2000</v>
      </c>
      <c r="D78" s="33">
        <v>-12000</v>
      </c>
    </row>
    <row r="79" spans="1:4" ht="15" thickBot="1" x14ac:dyDescent="0.4">
      <c r="A79" s="48" t="s">
        <v>85</v>
      </c>
      <c r="B79" s="34">
        <v>320000</v>
      </c>
      <c r="C79" s="34">
        <v>320000</v>
      </c>
      <c r="D79" s="35">
        <v>320000</v>
      </c>
    </row>
    <row r="80" spans="1:4" ht="15" thickBot="1" x14ac:dyDescent="0.4"/>
    <row r="81" spans="1:3" x14ac:dyDescent="0.35">
      <c r="A81" s="14" t="s">
        <v>134</v>
      </c>
      <c r="B81" s="15"/>
      <c r="C81" s="16"/>
    </row>
    <row r="82" spans="1:3" x14ac:dyDescent="0.35">
      <c r="A82" s="20" t="s">
        <v>135</v>
      </c>
      <c r="B82" s="21" t="s">
        <v>136</v>
      </c>
      <c r="C82" s="49" t="s">
        <v>137</v>
      </c>
    </row>
    <row r="83" spans="1:3" x14ac:dyDescent="0.35">
      <c r="A83" s="23" t="s">
        <v>138</v>
      </c>
      <c r="B83" s="32">
        <v>1212</v>
      </c>
      <c r="C83" s="25" t="s">
        <v>139</v>
      </c>
    </row>
    <row r="84" spans="1:3" x14ac:dyDescent="0.35">
      <c r="A84" s="23" t="s">
        <v>140</v>
      </c>
      <c r="B84" s="24">
        <v>200</v>
      </c>
      <c r="C84" s="25" t="s">
        <v>141</v>
      </c>
    </row>
    <row r="85" spans="1:3" x14ac:dyDescent="0.35">
      <c r="A85" s="23" t="s">
        <v>142</v>
      </c>
      <c r="B85" s="24">
        <v>40</v>
      </c>
      <c r="C85" s="25" t="s">
        <v>143</v>
      </c>
    </row>
    <row r="86" spans="1:3" ht="15" thickBot="1" x14ac:dyDescent="0.4">
      <c r="A86" s="45" t="s">
        <v>144</v>
      </c>
      <c r="B86" s="46">
        <v>1247</v>
      </c>
      <c r="C86" s="50" t="s">
        <v>145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/>
  </sheetViews>
  <sheetFormatPr defaultRowHeight="14.5" x14ac:dyDescent="0.35"/>
  <cols>
    <col min="1" max="1" width="25.81640625" customWidth="1"/>
    <col min="2" max="2" width="16.453125" customWidth="1"/>
    <col min="3" max="3" width="13.453125" customWidth="1"/>
    <col min="4" max="4" width="18.453125" customWidth="1"/>
    <col min="5" max="5" width="22.1796875" customWidth="1"/>
    <col min="6" max="6" width="25.26953125" customWidth="1"/>
    <col min="7" max="7" width="11.26953125" customWidth="1"/>
  </cols>
  <sheetData>
    <row r="1" spans="1:7" x14ac:dyDescent="0.35">
      <c r="A1" s="14" t="s">
        <v>146</v>
      </c>
      <c r="B1" s="15"/>
      <c r="C1" s="15"/>
      <c r="D1" s="15"/>
      <c r="E1" s="15"/>
      <c r="F1" s="16"/>
    </row>
    <row r="2" spans="1:7" s="54" customFormat="1" ht="29" x14ac:dyDescent="0.35">
      <c r="A2" s="51"/>
      <c r="B2" s="52" t="s">
        <v>147</v>
      </c>
      <c r="C2" s="52" t="s">
        <v>148</v>
      </c>
      <c r="D2" s="52" t="s">
        <v>149</v>
      </c>
      <c r="E2" s="52" t="s">
        <v>150</v>
      </c>
      <c r="F2" s="53" t="s">
        <v>151</v>
      </c>
    </row>
    <row r="3" spans="1:7" ht="15" thickBot="1" x14ac:dyDescent="0.4">
      <c r="A3" s="26" t="s">
        <v>85</v>
      </c>
      <c r="B3" s="55">
        <v>7.0000000000000001E-3</v>
      </c>
      <c r="C3" s="55">
        <v>0.01</v>
      </c>
      <c r="D3" s="55">
        <v>1.4999999999999999E-2</v>
      </c>
      <c r="E3" s="55">
        <v>2.7E-2</v>
      </c>
      <c r="F3" s="56">
        <v>0.11899999999999999</v>
      </c>
    </row>
    <row r="4" spans="1:7" ht="15" thickBot="1" x14ac:dyDescent="0.4"/>
    <row r="5" spans="1:7" x14ac:dyDescent="0.35">
      <c r="A5" s="14" t="s">
        <v>152</v>
      </c>
      <c r="B5" s="15"/>
      <c r="C5" s="15"/>
      <c r="D5" s="15"/>
      <c r="E5" s="15"/>
      <c r="F5" s="15"/>
      <c r="G5" s="16"/>
    </row>
    <row r="6" spans="1:7" x14ac:dyDescent="0.35">
      <c r="A6" s="57"/>
      <c r="B6" s="98" t="s">
        <v>147</v>
      </c>
      <c r="C6" s="99"/>
      <c r="D6" s="98" t="s">
        <v>148</v>
      </c>
      <c r="E6" s="99"/>
      <c r="F6" s="98" t="s">
        <v>149</v>
      </c>
      <c r="G6" s="100"/>
    </row>
    <row r="7" spans="1:7" x14ac:dyDescent="0.35">
      <c r="A7" s="57"/>
      <c r="B7" s="58" t="s">
        <v>46</v>
      </c>
      <c r="C7" s="59" t="s">
        <v>153</v>
      </c>
      <c r="D7" s="58" t="s">
        <v>46</v>
      </c>
      <c r="E7" s="59" t="s">
        <v>153</v>
      </c>
      <c r="F7" s="58" t="s">
        <v>46</v>
      </c>
      <c r="G7" s="60" t="s">
        <v>153</v>
      </c>
    </row>
    <row r="8" spans="1:7" x14ac:dyDescent="0.35">
      <c r="A8" s="23" t="s">
        <v>96</v>
      </c>
      <c r="B8" s="61">
        <v>1.3</v>
      </c>
      <c r="C8" s="62">
        <v>10</v>
      </c>
      <c r="D8" s="61">
        <v>1.6</v>
      </c>
      <c r="E8" s="62">
        <v>12</v>
      </c>
      <c r="F8" s="61">
        <v>1.6</v>
      </c>
      <c r="G8" s="25">
        <v>12</v>
      </c>
    </row>
    <row r="9" spans="1:7" x14ac:dyDescent="0.35">
      <c r="A9" s="23" t="s">
        <v>97</v>
      </c>
      <c r="B9" s="61">
        <v>2.7</v>
      </c>
      <c r="C9" s="62">
        <v>22</v>
      </c>
      <c r="D9" s="61">
        <v>4.2</v>
      </c>
      <c r="E9" s="62">
        <v>34</v>
      </c>
      <c r="F9" s="61">
        <v>5.3</v>
      </c>
      <c r="G9" s="25">
        <v>43</v>
      </c>
    </row>
    <row r="10" spans="1:7" x14ac:dyDescent="0.35">
      <c r="A10" s="23" t="s">
        <v>154</v>
      </c>
      <c r="B10" s="61">
        <v>10</v>
      </c>
      <c r="C10" s="62">
        <v>25</v>
      </c>
      <c r="D10" s="61">
        <v>20</v>
      </c>
      <c r="E10" s="62">
        <v>59</v>
      </c>
      <c r="F10" s="61">
        <v>23</v>
      </c>
      <c r="G10" s="25">
        <v>69</v>
      </c>
    </row>
    <row r="11" spans="1:7" x14ac:dyDescent="0.35">
      <c r="A11" s="23" t="s">
        <v>155</v>
      </c>
      <c r="B11" s="61">
        <v>1.4</v>
      </c>
      <c r="C11" s="62">
        <v>3.4</v>
      </c>
      <c r="D11" s="61">
        <v>3.1</v>
      </c>
      <c r="E11" s="62">
        <v>8.1</v>
      </c>
      <c r="F11" s="61">
        <v>3.8</v>
      </c>
      <c r="G11" s="25">
        <v>10</v>
      </c>
    </row>
    <row r="12" spans="1:7" x14ac:dyDescent="0.35">
      <c r="A12" s="23" t="s">
        <v>156</v>
      </c>
      <c r="B12" s="61">
        <v>14</v>
      </c>
      <c r="C12" s="62">
        <v>30</v>
      </c>
      <c r="D12" s="61">
        <v>15</v>
      </c>
      <c r="E12" s="62">
        <v>35</v>
      </c>
      <c r="F12" s="61">
        <v>18</v>
      </c>
      <c r="G12" s="25">
        <v>42</v>
      </c>
    </row>
    <row r="13" spans="1:7" x14ac:dyDescent="0.35">
      <c r="A13" s="23" t="s">
        <v>157</v>
      </c>
      <c r="B13" s="61">
        <v>8.9</v>
      </c>
      <c r="C13" s="62">
        <v>14</v>
      </c>
      <c r="D13" s="61">
        <v>14</v>
      </c>
      <c r="E13" s="62">
        <v>22</v>
      </c>
      <c r="F13" s="61">
        <v>15</v>
      </c>
      <c r="G13" s="25">
        <v>23</v>
      </c>
    </row>
    <row r="14" spans="1:7" x14ac:dyDescent="0.35">
      <c r="A14" s="23" t="s">
        <v>158</v>
      </c>
      <c r="B14" s="61">
        <v>1.4</v>
      </c>
      <c r="C14" s="62">
        <v>6.1</v>
      </c>
      <c r="D14" s="61">
        <v>1.4</v>
      </c>
      <c r="E14" s="62">
        <v>6.1</v>
      </c>
      <c r="F14" s="61">
        <v>1.4</v>
      </c>
      <c r="G14" s="25">
        <v>6.1</v>
      </c>
    </row>
    <row r="15" spans="1:7" x14ac:dyDescent="0.35">
      <c r="A15" s="63" t="s">
        <v>159</v>
      </c>
      <c r="B15" s="64">
        <v>40</v>
      </c>
      <c r="C15" s="65">
        <v>110</v>
      </c>
      <c r="D15" s="64">
        <v>60</v>
      </c>
      <c r="E15" s="65">
        <v>177</v>
      </c>
      <c r="F15" s="64">
        <v>67</v>
      </c>
      <c r="G15" s="83">
        <v>205</v>
      </c>
    </row>
    <row r="16" spans="1:7" x14ac:dyDescent="0.35">
      <c r="A16" s="23" t="s">
        <v>160</v>
      </c>
      <c r="B16" s="61">
        <v>7.1</v>
      </c>
      <c r="C16" s="62">
        <v>31</v>
      </c>
      <c r="D16" s="61">
        <v>7.1</v>
      </c>
      <c r="E16" s="62">
        <v>31</v>
      </c>
      <c r="F16" s="61">
        <v>7.1</v>
      </c>
      <c r="G16" s="25">
        <v>31</v>
      </c>
    </row>
    <row r="17" spans="1:7" x14ac:dyDescent="0.35">
      <c r="A17" s="23" t="s">
        <v>161</v>
      </c>
      <c r="B17" s="61">
        <v>20.2</v>
      </c>
      <c r="C17" s="62">
        <v>115</v>
      </c>
      <c r="D17" s="61">
        <v>19.600000000000001</v>
      </c>
      <c r="E17" s="62">
        <v>71</v>
      </c>
      <c r="F17" s="61">
        <v>19.600000000000001</v>
      </c>
      <c r="G17" s="25">
        <v>62</v>
      </c>
    </row>
    <row r="18" spans="1:7" x14ac:dyDescent="0.35">
      <c r="A18" s="23" t="s">
        <v>162</v>
      </c>
      <c r="B18" s="61">
        <v>9.3000000000000007</v>
      </c>
      <c r="C18" s="62">
        <v>18</v>
      </c>
      <c r="D18" s="61">
        <v>9.3000000000000007</v>
      </c>
      <c r="E18" s="62">
        <v>9.3000000000000007</v>
      </c>
      <c r="F18" s="61">
        <v>9.3000000000000007</v>
      </c>
      <c r="G18" s="25">
        <v>8.3000000000000007</v>
      </c>
    </row>
    <row r="19" spans="1:7" x14ac:dyDescent="0.35">
      <c r="A19" s="23" t="s">
        <v>163</v>
      </c>
      <c r="B19" s="61">
        <v>3.2</v>
      </c>
      <c r="C19" s="62">
        <v>24</v>
      </c>
      <c r="D19" s="61">
        <v>3.3</v>
      </c>
      <c r="E19" s="62">
        <v>23</v>
      </c>
      <c r="F19" s="61">
        <v>3.2</v>
      </c>
      <c r="G19" s="25">
        <v>23</v>
      </c>
    </row>
    <row r="20" spans="1:7" x14ac:dyDescent="0.35">
      <c r="A20" s="63" t="s">
        <v>164</v>
      </c>
      <c r="B20" s="64">
        <v>40</v>
      </c>
      <c r="C20" s="65">
        <v>188</v>
      </c>
      <c r="D20" s="64">
        <v>39</v>
      </c>
      <c r="E20" s="65">
        <v>135</v>
      </c>
      <c r="F20" s="64">
        <v>39</v>
      </c>
      <c r="G20" s="83">
        <v>125</v>
      </c>
    </row>
    <row r="21" spans="1:7" x14ac:dyDescent="0.35">
      <c r="A21" s="23" t="s">
        <v>165</v>
      </c>
      <c r="B21" s="61">
        <v>5</v>
      </c>
      <c r="C21" s="62"/>
      <c r="D21" s="61">
        <v>7.2</v>
      </c>
      <c r="E21" s="62"/>
      <c r="F21" s="61">
        <v>9.4</v>
      </c>
      <c r="G21" s="25"/>
    </row>
    <row r="22" spans="1:7" x14ac:dyDescent="0.35">
      <c r="A22" s="23" t="s">
        <v>166</v>
      </c>
      <c r="B22" s="61">
        <v>8.6999999999999993</v>
      </c>
      <c r="C22" s="62">
        <v>38</v>
      </c>
      <c r="D22" s="61">
        <v>13.3</v>
      </c>
      <c r="E22" s="62">
        <v>58</v>
      </c>
      <c r="F22" s="61">
        <v>13.3</v>
      </c>
      <c r="G22" s="25">
        <v>58</v>
      </c>
    </row>
    <row r="23" spans="1:7" x14ac:dyDescent="0.35">
      <c r="A23" s="23" t="s">
        <v>167</v>
      </c>
      <c r="B23" s="61">
        <v>3.7</v>
      </c>
      <c r="C23" s="62">
        <v>8.6999999999999993</v>
      </c>
      <c r="D23" s="61">
        <v>7.3</v>
      </c>
      <c r="E23" s="62">
        <v>17.3</v>
      </c>
      <c r="F23" s="61">
        <v>7.3</v>
      </c>
      <c r="G23" s="25">
        <v>17.3</v>
      </c>
    </row>
    <row r="24" spans="1:7" ht="15" thickBot="1" x14ac:dyDescent="0.4">
      <c r="A24" s="45" t="s">
        <v>168</v>
      </c>
      <c r="B24" s="66">
        <v>0.8</v>
      </c>
      <c r="C24" s="67"/>
      <c r="D24" s="66">
        <v>1.8</v>
      </c>
      <c r="E24" s="67"/>
      <c r="F24" s="66">
        <v>1.8</v>
      </c>
      <c r="G24" s="50"/>
    </row>
    <row r="25" spans="1:7" ht="15" thickBot="1" x14ac:dyDescent="0.4"/>
    <row r="26" spans="1:7" x14ac:dyDescent="0.35">
      <c r="A26" s="14" t="s">
        <v>169</v>
      </c>
      <c r="B26" s="15"/>
      <c r="C26" s="15"/>
      <c r="D26" s="16"/>
    </row>
    <row r="27" spans="1:7" x14ac:dyDescent="0.35">
      <c r="A27" s="23"/>
      <c r="B27" s="21" t="s">
        <v>170</v>
      </c>
      <c r="C27" s="21" t="s">
        <v>171</v>
      </c>
      <c r="D27" s="22" t="s">
        <v>172</v>
      </c>
    </row>
    <row r="28" spans="1:7" x14ac:dyDescent="0.35">
      <c r="A28" s="23" t="s">
        <v>173</v>
      </c>
      <c r="B28" s="24">
        <v>0</v>
      </c>
      <c r="C28" s="24">
        <v>1.2</v>
      </c>
      <c r="D28" s="25">
        <v>1.2</v>
      </c>
    </row>
    <row r="29" spans="1:7" ht="29" x14ac:dyDescent="0.35">
      <c r="A29" s="51" t="s">
        <v>174</v>
      </c>
      <c r="B29" s="24">
        <v>1.5</v>
      </c>
      <c r="C29" s="24">
        <v>2.5</v>
      </c>
      <c r="D29" s="25">
        <v>4.7</v>
      </c>
    </row>
    <row r="30" spans="1:7" ht="44" thickBot="1" x14ac:dyDescent="0.4">
      <c r="A30" s="68" t="s">
        <v>175</v>
      </c>
      <c r="B30" s="69">
        <f>B21-SUM(B28:B29)</f>
        <v>3.5</v>
      </c>
      <c r="C30" s="69">
        <f>D21-SUM(C28:C29)</f>
        <v>3.5</v>
      </c>
      <c r="D30" s="50">
        <f>F21-SUM(D28:D29)</f>
        <v>3.5</v>
      </c>
    </row>
  </sheetData>
  <mergeCells count="3">
    <mergeCell ref="B6:C6"/>
    <mergeCell ref="D6:E6"/>
    <mergeCell ref="F6:G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defaultRowHeight="14.5" x14ac:dyDescent="0.35"/>
  <cols>
    <col min="1" max="1" width="21.54296875" customWidth="1"/>
    <col min="2" max="2" width="25.26953125" customWidth="1"/>
    <col min="3" max="3" width="27.453125" customWidth="1"/>
  </cols>
  <sheetData>
    <row r="1" spans="1:3" s="54" customFormat="1" ht="29" x14ac:dyDescent="0.35">
      <c r="A1" s="73" t="s">
        <v>194</v>
      </c>
      <c r="B1" s="73" t="s">
        <v>195</v>
      </c>
      <c r="C1" s="73" t="s">
        <v>196</v>
      </c>
    </row>
    <row r="2" spans="1:3" x14ac:dyDescent="0.35">
      <c r="A2">
        <v>27</v>
      </c>
      <c r="B2">
        <v>1920</v>
      </c>
      <c r="C2">
        <v>144</v>
      </c>
    </row>
    <row r="3" spans="1:3" x14ac:dyDescent="0.35">
      <c r="A3">
        <v>42</v>
      </c>
      <c r="B3">
        <v>600</v>
      </c>
      <c r="C3">
        <v>194</v>
      </c>
    </row>
    <row r="4" spans="1:3" x14ac:dyDescent="0.35">
      <c r="A4">
        <v>46</v>
      </c>
      <c r="B4">
        <v>10623</v>
      </c>
      <c r="C4">
        <v>197</v>
      </c>
    </row>
    <row r="5" spans="1:3" x14ac:dyDescent="0.35">
      <c r="A5">
        <v>49</v>
      </c>
      <c r="B5">
        <v>9300</v>
      </c>
      <c r="C5">
        <v>224</v>
      </c>
    </row>
    <row r="6" spans="1:3" x14ac:dyDescent="0.35">
      <c r="A6">
        <v>52</v>
      </c>
      <c r="B6">
        <v>17</v>
      </c>
      <c r="C6">
        <v>249</v>
      </c>
    </row>
    <row r="7" spans="1:3" x14ac:dyDescent="0.35">
      <c r="A7">
        <v>60</v>
      </c>
      <c r="B7">
        <v>56</v>
      </c>
      <c r="C7">
        <v>253</v>
      </c>
    </row>
    <row r="8" spans="1:3" x14ac:dyDescent="0.35">
      <c r="A8">
        <v>65</v>
      </c>
      <c r="B8">
        <v>3100</v>
      </c>
      <c r="C8">
        <v>261</v>
      </c>
    </row>
    <row r="9" spans="1:3" x14ac:dyDescent="0.35">
      <c r="A9">
        <v>66</v>
      </c>
      <c r="B9">
        <v>4800</v>
      </c>
      <c r="C9">
        <v>268</v>
      </c>
    </row>
    <row r="10" spans="1:3" x14ac:dyDescent="0.35">
      <c r="A10">
        <v>76</v>
      </c>
      <c r="B10">
        <v>300</v>
      </c>
      <c r="C10">
        <v>278</v>
      </c>
    </row>
    <row r="11" spans="1:3" x14ac:dyDescent="0.35">
      <c r="A11" s="1" t="s">
        <v>85</v>
      </c>
      <c r="B11" s="1">
        <f>SUM(B2:B10)</f>
        <v>30716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zoomScaleNormal="100" workbookViewId="0"/>
  </sheetViews>
  <sheetFormatPr defaultRowHeight="14.5" x14ac:dyDescent="0.35"/>
  <cols>
    <col min="1" max="1" width="25.26953125" customWidth="1"/>
    <col min="2" max="2" width="16.54296875" customWidth="1"/>
    <col min="3" max="3" width="16.26953125" customWidth="1"/>
    <col min="4" max="4" width="14.54296875" customWidth="1"/>
    <col min="5" max="5" width="24.1796875" customWidth="1"/>
    <col min="6" max="6" width="18.7265625" customWidth="1"/>
    <col min="7" max="7" width="13.81640625" customWidth="1"/>
    <col min="8" max="8" width="14" customWidth="1"/>
  </cols>
  <sheetData>
    <row r="1" spans="1:8" ht="29" x14ac:dyDescent="0.35">
      <c r="A1" s="8" t="s">
        <v>176</v>
      </c>
      <c r="B1" s="70" t="s">
        <v>183</v>
      </c>
      <c r="C1" s="70" t="s">
        <v>184</v>
      </c>
      <c r="D1" s="70" t="s">
        <v>185</v>
      </c>
      <c r="E1" s="70" t="s">
        <v>186</v>
      </c>
      <c r="F1" s="78" t="s">
        <v>187</v>
      </c>
      <c r="G1" s="72" t="s">
        <v>188</v>
      </c>
      <c r="H1" s="72" t="s">
        <v>189</v>
      </c>
    </row>
    <row r="2" spans="1:8" x14ac:dyDescent="0.35">
      <c r="A2" t="s">
        <v>177</v>
      </c>
      <c r="B2">
        <f>SUM('E3 Data'!C8,'E3 Data'!C10)*'Flexibility Points'!D2</f>
        <v>58547.999999999993</v>
      </c>
      <c r="C2" s="77">
        <v>0</v>
      </c>
      <c r="D2" s="71">
        <f>SUM('E3 Data'!B83:B86)*'Flexibility Points'!D6</f>
        <v>8276.6107865268004</v>
      </c>
      <c r="E2">
        <v>0</v>
      </c>
      <c r="F2" s="37">
        <f>'CA Interties'!$B$11*'FPC-FPPpUTCaMRB'!$B$2</f>
        <v>30716</v>
      </c>
      <c r="G2" s="71">
        <f>SUM(B2:F2)</f>
        <v>97540.610786526799</v>
      </c>
      <c r="H2" s="71">
        <f>G2*'Transmission Connectivity'!$B$47</f>
        <v>17291.51873464524</v>
      </c>
    </row>
    <row r="3" spans="1:8" x14ac:dyDescent="0.35">
      <c r="A3" t="s">
        <v>178</v>
      </c>
      <c r="B3">
        <f>SUM('E3 Data'!C8,'E3 Data'!C10)*'Flexibility Points'!D2</f>
        <v>58547.999999999993</v>
      </c>
      <c r="C3" s="77">
        <v>0</v>
      </c>
      <c r="D3" s="71">
        <f>SUM('E3 Data'!B83:B86)*'Flexibility Points'!D6</f>
        <v>8276.6107865268004</v>
      </c>
      <c r="E3">
        <v>0</v>
      </c>
      <c r="F3" s="37">
        <f>'CA Interties'!$B$11*'FPC-FPPpUTCaMRB'!$B$2</f>
        <v>30716</v>
      </c>
      <c r="G3" s="71">
        <f t="shared" ref="G3:G7" si="0">SUM(B3:F3)</f>
        <v>97540.610786526799</v>
      </c>
      <c r="H3" s="71">
        <f>G3*'Transmission Connectivity'!$B$47</f>
        <v>17291.51873464524</v>
      </c>
    </row>
    <row r="4" spans="1:8" x14ac:dyDescent="0.35">
      <c r="A4" t="s">
        <v>179</v>
      </c>
      <c r="B4">
        <f>SUM('E3 Data'!C8,'E3 Data'!C10)*'Flexibility Points'!D2</f>
        <v>58547.999999999993</v>
      </c>
      <c r="C4" s="77">
        <v>0</v>
      </c>
      <c r="D4" s="71">
        <f>SUM('E3 Data'!B83:B86)*'Flexibility Points'!D6</f>
        <v>8276.6107865268004</v>
      </c>
      <c r="E4">
        <v>0</v>
      </c>
      <c r="F4" s="37">
        <f>'CA Interties'!$B$11*'FPC-FPPpUTCaMRB'!$B$2</f>
        <v>30716</v>
      </c>
      <c r="G4" s="71">
        <f t="shared" si="0"/>
        <v>97540.610786526799</v>
      </c>
      <c r="H4" s="71">
        <f>G4*'Transmission Connectivity'!$B$47</f>
        <v>17291.51873464524</v>
      </c>
    </row>
    <row r="5" spans="1:8" x14ac:dyDescent="0.35">
      <c r="A5" t="s">
        <v>180</v>
      </c>
      <c r="B5">
        <f>'LCGS Data'!B18*10^3*'Flexibility Points'!D2</f>
        <v>55799.999999999993</v>
      </c>
      <c r="C5" s="71">
        <f>'LCGS Data'!B23*10^3*'Flexibility Points'!D7</f>
        <v>4753.4722222222217</v>
      </c>
      <c r="D5" s="71">
        <f>SUM('LCGS Data'!B29:B30)*10^3*'Flexibility Points'!D6</f>
        <v>15332.735803124862</v>
      </c>
      <c r="E5">
        <f>'LCGS Data'!B28*10^3*'Flexibility Points'!D3</f>
        <v>0</v>
      </c>
      <c r="F5" s="37">
        <f>'CA Interties'!$B$11*'FPC-FPPpUTCaMRB'!$B$2</f>
        <v>30716</v>
      </c>
      <c r="G5" s="71">
        <f t="shared" si="0"/>
        <v>106602.20802534708</v>
      </c>
      <c r="H5" s="71">
        <f>G5*'Transmission Connectivity'!$B$47</f>
        <v>18897.914031510794</v>
      </c>
    </row>
    <row r="6" spans="1:8" x14ac:dyDescent="0.35">
      <c r="A6" t="s">
        <v>181</v>
      </c>
      <c r="B6">
        <f>'LCGS Data'!D18*10^3*'Flexibility Points'!D2</f>
        <v>55799.999999999993</v>
      </c>
      <c r="C6" s="71">
        <f>'LCGS Data'!D23*10^3*'Flexibility Points'!D7</f>
        <v>9378.4722222222208</v>
      </c>
      <c r="D6" s="71">
        <f>SUM('LCGS Data'!C29:C30)*10^3*'Flexibility Points'!D6</f>
        <v>18399.282963749833</v>
      </c>
      <c r="E6">
        <f>'LCGS Data'!C28*10^3*'Flexibility Points'!D3</f>
        <v>7199.9999999999991</v>
      </c>
      <c r="F6" s="37">
        <f>'CA Interties'!$B$11*'FPC-FPPpUTCaMRB'!$B$2</f>
        <v>30716</v>
      </c>
      <c r="G6" s="71">
        <f t="shared" si="0"/>
        <v>121493.75518597204</v>
      </c>
      <c r="H6" s="71">
        <f>G6*'Transmission Connectivity'!$B$47</f>
        <v>21537.814116608148</v>
      </c>
    </row>
    <row r="7" spans="1:8" x14ac:dyDescent="0.35">
      <c r="A7" t="s">
        <v>182</v>
      </c>
      <c r="B7">
        <f>'LCGS Data'!F18*10^3*'Flexibility Points'!D2</f>
        <v>55799.999999999993</v>
      </c>
      <c r="C7" s="71">
        <f>'LCGS Data'!F23*10^3*'Flexibility Points'!D7</f>
        <v>9378.4722222222208</v>
      </c>
      <c r="D7" s="71">
        <f>SUM('LCGS Data'!D29:D30)*10^3*'Flexibility Points'!D6</f>
        <v>25145.686717124772</v>
      </c>
      <c r="E7">
        <f>'LCGS Data'!D28*10^3*'Flexibility Points'!D3</f>
        <v>7199.9999999999991</v>
      </c>
      <c r="F7" s="37">
        <f>'CA Interties'!$B$11*'FPC-FPPpUTCaMRB'!$B$2</f>
        <v>30716</v>
      </c>
      <c r="G7" s="71">
        <f t="shared" si="0"/>
        <v>128240.15893934699</v>
      </c>
      <c r="H7" s="71">
        <f>G7*'Transmission Connectivity'!$B$47</f>
        <v>22733.783323201194</v>
      </c>
    </row>
    <row r="9" spans="1:8" ht="29" x14ac:dyDescent="0.35">
      <c r="A9" s="8" t="s">
        <v>176</v>
      </c>
      <c r="B9" s="73" t="s">
        <v>190</v>
      </c>
      <c r="C9" s="73" t="s">
        <v>191</v>
      </c>
    </row>
    <row r="10" spans="1:8" x14ac:dyDescent="0.35">
      <c r="A10" t="s">
        <v>177</v>
      </c>
      <c r="B10" s="74">
        <f>'E3 Data'!B60*('E3 Data'!B48/SUM('E3 Data'!B42:B44))</f>
        <v>6.1893058553227041E-3</v>
      </c>
      <c r="C10" s="75">
        <f>SUM('E3 Data'!B21:B23,'E3 Data'!B29)</f>
        <v>19476</v>
      </c>
    </row>
    <row r="11" spans="1:8" x14ac:dyDescent="0.35">
      <c r="A11" t="s">
        <v>178</v>
      </c>
      <c r="B11" s="74">
        <f>'E3 Data'!C60*('E3 Data'!C48/SUM('E3 Data'!C42:C44))</f>
        <v>4.4270747740345111E-2</v>
      </c>
      <c r="C11" s="75">
        <f>SUM('E3 Data'!C21:C23,'E3 Data'!C29)</f>
        <v>25493</v>
      </c>
    </row>
    <row r="12" spans="1:8" x14ac:dyDescent="0.35">
      <c r="A12" t="s">
        <v>179</v>
      </c>
      <c r="B12" s="74">
        <f>'E3 Data'!D60*('E3 Data'!D48/SUM('E3 Data'!D42:D44))</f>
        <v>0.18340437869098253</v>
      </c>
      <c r="C12" s="75">
        <f>SUM('E3 Data'!D21:D23,'E3 Data'!D29)</f>
        <v>34090</v>
      </c>
    </row>
    <row r="13" spans="1:8" x14ac:dyDescent="0.35">
      <c r="A13" t="s">
        <v>180</v>
      </c>
      <c r="B13" s="74">
        <f>'LCGS Data'!B3*('LCGS Data'!C15/SUM('LCGS Data'!C12:C13))</f>
        <v>1.7500000000000002E-2</v>
      </c>
      <c r="C13" s="75">
        <f>SUM('LCGS Data'!B12:B13)*10^3</f>
        <v>22900</v>
      </c>
    </row>
    <row r="14" spans="1:8" x14ac:dyDescent="0.35">
      <c r="A14" t="s">
        <v>181</v>
      </c>
      <c r="B14" s="74">
        <f>'LCGS Data'!C3*('LCGS Data'!E15/SUM('LCGS Data'!E12:E13))</f>
        <v>3.1052631578947366E-2</v>
      </c>
      <c r="C14" s="75">
        <f>SUM('LCGS Data'!D12:D13)*10^3</f>
        <v>29000</v>
      </c>
    </row>
    <row r="15" spans="1:8" x14ac:dyDescent="0.35">
      <c r="A15" t="s">
        <v>182</v>
      </c>
      <c r="B15" s="74">
        <f>'LCGS Data'!D3*('LCGS Data'!G15/SUM('LCGS Data'!G12:G13))</f>
        <v>4.7307692307692308E-2</v>
      </c>
      <c r="C15" s="75">
        <f>SUM('LCGS Data'!F12:F13)*10^3</f>
        <v>33000</v>
      </c>
    </row>
    <row r="17" spans="1:3" x14ac:dyDescent="0.35">
      <c r="A17" s="8" t="s">
        <v>176</v>
      </c>
      <c r="B17" s="11" t="s">
        <v>192</v>
      </c>
      <c r="C17" s="11" t="s">
        <v>193</v>
      </c>
    </row>
    <row r="18" spans="1:3" x14ac:dyDescent="0.35">
      <c r="A18" t="s">
        <v>177</v>
      </c>
      <c r="B18" s="74">
        <f>C10/H2</f>
        <v>1.1263325274591374</v>
      </c>
      <c r="C18" s="76">
        <f>B10</f>
        <v>6.1893058553227041E-3</v>
      </c>
    </row>
    <row r="19" spans="1:3" x14ac:dyDescent="0.35">
      <c r="A19" t="s">
        <v>178</v>
      </c>
      <c r="B19" s="74">
        <f t="shared" ref="B19:B23" si="1">C11/H3</f>
        <v>1.4743065887510676</v>
      </c>
      <c r="C19" s="76">
        <f t="shared" ref="C19:C23" si="2">B11</f>
        <v>4.4270747740345111E-2</v>
      </c>
    </row>
    <row r="20" spans="1:3" x14ac:dyDescent="0.35">
      <c r="A20" t="s">
        <v>179</v>
      </c>
      <c r="B20" s="74">
        <f t="shared" si="1"/>
        <v>1.9714867457939</v>
      </c>
      <c r="C20" s="76">
        <f t="shared" si="2"/>
        <v>0.18340437869098253</v>
      </c>
    </row>
    <row r="21" spans="1:3" x14ac:dyDescent="0.35">
      <c r="A21" t="s">
        <v>180</v>
      </c>
      <c r="B21" s="74">
        <f t="shared" si="1"/>
        <v>1.2117739535599559</v>
      </c>
      <c r="C21" s="76">
        <f t="shared" si="2"/>
        <v>1.7500000000000002E-2</v>
      </c>
    </row>
    <row r="22" spans="1:3" x14ac:dyDescent="0.35">
      <c r="A22" t="s">
        <v>181</v>
      </c>
      <c r="B22" s="74">
        <f t="shared" si="1"/>
        <v>1.3464690447689232</v>
      </c>
      <c r="C22" s="76">
        <f t="shared" si="2"/>
        <v>3.1052631578947366E-2</v>
      </c>
    </row>
    <row r="23" spans="1:3" x14ac:dyDescent="0.35">
      <c r="A23" t="s">
        <v>182</v>
      </c>
      <c r="B23" s="74">
        <f t="shared" si="1"/>
        <v>1.4515841701685224</v>
      </c>
      <c r="C23" s="76">
        <f t="shared" si="2"/>
        <v>4.7307692307692308E-2</v>
      </c>
    </row>
    <row r="25" spans="1:3" x14ac:dyDescent="0.35">
      <c r="A25" s="1" t="s">
        <v>198</v>
      </c>
    </row>
    <row r="26" spans="1:3" x14ac:dyDescent="0.35">
      <c r="A26" s="8" t="s">
        <v>176</v>
      </c>
      <c r="B26" s="11" t="s">
        <v>192</v>
      </c>
      <c r="C26" s="11" t="s">
        <v>193</v>
      </c>
    </row>
    <row r="27" spans="1:3" x14ac:dyDescent="0.35">
      <c r="A27" t="s">
        <v>197</v>
      </c>
      <c r="B27" s="79">
        <v>1</v>
      </c>
      <c r="C27">
        <v>0</v>
      </c>
    </row>
    <row r="28" spans="1:3" x14ac:dyDescent="0.35">
      <c r="A28" t="str">
        <f>A19</f>
        <v>E3 40% RPS</v>
      </c>
      <c r="B28" s="74">
        <f t="shared" ref="B28:C28" si="3">B19</f>
        <v>1.4743065887510676</v>
      </c>
      <c r="C28" s="74">
        <f t="shared" si="3"/>
        <v>4.4270747740345111E-2</v>
      </c>
    </row>
    <row r="29" spans="1:3" x14ac:dyDescent="0.35">
      <c r="A29" t="str">
        <f t="shared" ref="A29:C29" si="4">A20</f>
        <v>E3 50% RPS Large Solar</v>
      </c>
      <c r="B29" s="74">
        <f t="shared" si="4"/>
        <v>1.9714867457939</v>
      </c>
      <c r="C29" s="74">
        <f t="shared" si="4"/>
        <v>0.18340437869098253</v>
      </c>
    </row>
    <row r="30" spans="1:3" x14ac:dyDescent="0.35">
      <c r="A30" t="str">
        <f t="shared" ref="A30:C30" si="5">A21</f>
        <v>LGCS Baseline</v>
      </c>
      <c r="B30" s="74">
        <f t="shared" si="5"/>
        <v>1.2117739535599559</v>
      </c>
      <c r="C30" s="74">
        <f t="shared" si="5"/>
        <v>1.7500000000000002E-2</v>
      </c>
    </row>
    <row r="31" spans="1:3" x14ac:dyDescent="0.35">
      <c r="A31" t="str">
        <f t="shared" ref="A31:C31" si="6">A22</f>
        <v>LGCS Target</v>
      </c>
      <c r="B31" s="74">
        <f t="shared" si="6"/>
        <v>1.3464690447689232</v>
      </c>
      <c r="C31" s="74">
        <f t="shared" si="6"/>
        <v>3.1052631578947366E-2</v>
      </c>
    </row>
    <row r="32" spans="1:3" x14ac:dyDescent="0.35">
      <c r="A32" t="str">
        <f t="shared" ref="A32:C32" si="7">A23</f>
        <v>LGCS Accelerated</v>
      </c>
      <c r="B32" s="74">
        <f t="shared" si="7"/>
        <v>1.4515841701685224</v>
      </c>
      <c r="C32" s="74">
        <f t="shared" si="7"/>
        <v>4.7307692307692308E-2</v>
      </c>
    </row>
  </sheetData>
  <pageMargins left="0.7" right="0.7" top="0.75" bottom="0.75" header="0.3" footer="0.3"/>
  <ignoredErrors>
    <ignoredError sqref="C10:C15" formulaRange="1"/>
  </ignoredError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5" x14ac:dyDescent="0.35"/>
  <cols>
    <col min="1" max="1" width="15.54296875" customWidth="1"/>
    <col min="2" max="2" width="18.7265625" customWidth="1"/>
  </cols>
  <sheetData>
    <row r="1" spans="1:2" x14ac:dyDescent="0.35">
      <c r="B1" t="s">
        <v>219</v>
      </c>
    </row>
    <row r="2" spans="1:2" x14ac:dyDescent="0.35">
      <c r="A2" t="s">
        <v>218</v>
      </c>
      <c r="B2">
        <v>0.19127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5" x14ac:dyDescent="0.35"/>
  <cols>
    <col min="1" max="1" width="15.54296875" customWidth="1"/>
    <col min="2" max="2" width="18.7265625" customWidth="1"/>
  </cols>
  <sheetData>
    <row r="1" spans="1:2" x14ac:dyDescent="0.35">
      <c r="B1" t="s">
        <v>244</v>
      </c>
    </row>
    <row r="2" spans="1:2" x14ac:dyDescent="0.35">
      <c r="A2" t="s">
        <v>218</v>
      </c>
      <c r="B2">
        <v>-0.33263999999999999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5" x14ac:dyDescent="0.35"/>
  <cols>
    <col min="1" max="1" width="15.54296875" customWidth="1"/>
    <col min="2" max="2" width="18.7265625" customWidth="1"/>
  </cols>
  <sheetData>
    <row r="1" spans="1:2" x14ac:dyDescent="0.35">
      <c r="B1" t="s">
        <v>245</v>
      </c>
    </row>
    <row r="2" spans="1:2" x14ac:dyDescent="0.35">
      <c r="A2" t="s">
        <v>218</v>
      </c>
      <c r="B2">
        <v>0.14419000000000001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activeCell="D14" sqref="D14"/>
    </sheetView>
  </sheetViews>
  <sheetFormatPr defaultRowHeight="14.5" x14ac:dyDescent="0.35"/>
  <cols>
    <col min="1" max="1" width="60.54296875" customWidth="1"/>
    <col min="2" max="2" width="25.81640625" customWidth="1"/>
    <col min="3" max="3" width="22.26953125" customWidth="1"/>
    <col min="4" max="4" width="21.54296875" customWidth="1"/>
  </cols>
  <sheetData>
    <row r="1" spans="1:4" ht="29" x14ac:dyDescent="0.35">
      <c r="A1" s="8" t="s">
        <v>21</v>
      </c>
      <c r="B1" s="8" t="s">
        <v>22</v>
      </c>
      <c r="C1" s="8" t="s">
        <v>71</v>
      </c>
      <c r="D1" s="8" t="s">
        <v>28</v>
      </c>
    </row>
    <row r="2" spans="1:4" x14ac:dyDescent="0.35">
      <c r="A2" s="1" t="s">
        <v>23</v>
      </c>
      <c r="B2">
        <v>1.85</v>
      </c>
      <c r="C2">
        <v>11.1</v>
      </c>
      <c r="D2" s="4">
        <f>C2/B2</f>
        <v>5.9999999999999991</v>
      </c>
    </row>
    <row r="3" spans="1:4" x14ac:dyDescent="0.35">
      <c r="A3" s="1" t="s">
        <v>24</v>
      </c>
      <c r="B3">
        <v>1.85</v>
      </c>
      <c r="C3">
        <v>11.1</v>
      </c>
      <c r="D3" s="4">
        <f t="shared" ref="D3:D7" si="0">C3/B3</f>
        <v>5.9999999999999991</v>
      </c>
    </row>
    <row r="4" spans="1:4" x14ac:dyDescent="0.35">
      <c r="A4" s="5" t="s">
        <v>25</v>
      </c>
      <c r="B4" s="6">
        <v>3.06</v>
      </c>
      <c r="C4" s="6">
        <v>11.1</v>
      </c>
      <c r="D4" s="7">
        <f t="shared" si="0"/>
        <v>3.6274509803921569</v>
      </c>
    </row>
    <row r="5" spans="1:4" x14ac:dyDescent="0.35">
      <c r="A5" s="5" t="s">
        <v>26</v>
      </c>
      <c r="B5" s="6">
        <v>4.43</v>
      </c>
      <c r="C5" s="6">
        <v>11.1</v>
      </c>
      <c r="D5" s="7">
        <f t="shared" si="0"/>
        <v>2.5056433408577878</v>
      </c>
    </row>
    <row r="6" spans="1:4" x14ac:dyDescent="0.35">
      <c r="A6" s="1" t="s">
        <v>29</v>
      </c>
      <c r="B6" s="4">
        <f>AVERAGE(B4:B5)</f>
        <v>3.7450000000000001</v>
      </c>
      <c r="C6" s="9">
        <v>11.1</v>
      </c>
      <c r="D6" s="4">
        <f t="shared" ref="D6" si="1">AVERAGE(D4:D5)</f>
        <v>3.0665471606249723</v>
      </c>
    </row>
    <row r="7" spans="1:4" x14ac:dyDescent="0.35">
      <c r="A7" s="1" t="s">
        <v>27</v>
      </c>
      <c r="B7">
        <v>8.64</v>
      </c>
      <c r="C7">
        <v>11.1</v>
      </c>
      <c r="D7" s="4">
        <f t="shared" si="0"/>
        <v>1.2847222222222221</v>
      </c>
    </row>
    <row r="10" spans="1:4" x14ac:dyDescent="0.35">
      <c r="A10" s="86" t="s">
        <v>276</v>
      </c>
    </row>
    <row r="11" spans="1:4" s="37" customFormat="1" x14ac:dyDescent="0.35">
      <c r="A11" s="89" t="s">
        <v>279</v>
      </c>
    </row>
    <row r="12" spans="1:4" s="37" customFormat="1" x14ac:dyDescent="0.35">
      <c r="A12" s="89" t="s">
        <v>280</v>
      </c>
    </row>
    <row r="13" spans="1:4" s="37" customFormat="1" x14ac:dyDescent="0.35">
      <c r="A13" s="89" t="s">
        <v>281</v>
      </c>
    </row>
    <row r="14" spans="1:4" s="37" customFormat="1" x14ac:dyDescent="0.35">
      <c r="A14" s="89" t="s">
        <v>282</v>
      </c>
    </row>
    <row r="15" spans="1:4" s="37" customFormat="1" x14ac:dyDescent="0.35">
      <c r="A15" s="89" t="s">
        <v>283</v>
      </c>
    </row>
    <row r="16" spans="1:4" s="37" customFormat="1" x14ac:dyDescent="0.35">
      <c r="A16" s="89" t="s">
        <v>284</v>
      </c>
    </row>
    <row r="17" spans="1:3" s="37" customFormat="1" x14ac:dyDescent="0.35">
      <c r="A17" s="89" t="s">
        <v>285</v>
      </c>
    </row>
    <row r="18" spans="1:3" s="37" customFormat="1" x14ac:dyDescent="0.35">
      <c r="A18" s="89"/>
    </row>
    <row r="19" spans="1:3" s="37" customFormat="1" x14ac:dyDescent="0.35">
      <c r="A19" s="89" t="s">
        <v>288</v>
      </c>
    </row>
    <row r="20" spans="1:3" s="37" customFormat="1" x14ac:dyDescent="0.35">
      <c r="A20" s="89" t="s">
        <v>286</v>
      </c>
      <c r="B20" s="90">
        <v>0.5</v>
      </c>
    </row>
    <row r="21" spans="1:3" s="37" customFormat="1" x14ac:dyDescent="0.35">
      <c r="A21" s="89" t="s">
        <v>287</v>
      </c>
      <c r="B21" s="90">
        <v>0.75</v>
      </c>
      <c r="C21" s="37" t="s">
        <v>312</v>
      </c>
    </row>
    <row r="22" spans="1:3" s="37" customFormat="1" x14ac:dyDescent="0.35">
      <c r="A22" s="89" t="s">
        <v>313</v>
      </c>
      <c r="B22" s="90">
        <v>0.8</v>
      </c>
    </row>
    <row r="23" spans="1:3" s="37" customFormat="1" x14ac:dyDescent="0.35">
      <c r="A23" s="89" t="s">
        <v>314</v>
      </c>
      <c r="B23" s="90">
        <v>0.2</v>
      </c>
    </row>
    <row r="24" spans="1:3" s="37" customFormat="1" x14ac:dyDescent="0.35">
      <c r="A24" s="89"/>
    </row>
    <row r="25" spans="1:3" s="37" customFormat="1" x14ac:dyDescent="0.35">
      <c r="A25" s="88" t="s">
        <v>289</v>
      </c>
      <c r="B25" s="96">
        <f>D3*B20*B21*B22*B23</f>
        <v>0.36</v>
      </c>
    </row>
    <row r="26" spans="1:3" s="37" customFormat="1" x14ac:dyDescent="0.35">
      <c r="A26" s="89"/>
    </row>
    <row r="27" spans="1:3" s="37" customFormat="1" x14ac:dyDescent="0.35">
      <c r="A27" s="89" t="s">
        <v>290</v>
      </c>
    </row>
    <row r="28" spans="1:3" x14ac:dyDescent="0.35">
      <c r="A28" s="89" t="s">
        <v>291</v>
      </c>
      <c r="B28" s="37"/>
      <c r="C28" s="37"/>
    </row>
    <row r="29" spans="1:3" x14ac:dyDescent="0.35">
      <c r="A29" s="89"/>
      <c r="B29" s="37"/>
      <c r="C29" s="37"/>
    </row>
    <row r="30" spans="1:3" x14ac:dyDescent="0.35">
      <c r="A30" s="88" t="s">
        <v>294</v>
      </c>
      <c r="B30" s="92" t="s">
        <v>295</v>
      </c>
      <c r="C30" s="88" t="s">
        <v>298</v>
      </c>
    </row>
    <row r="31" spans="1:3" x14ac:dyDescent="0.35">
      <c r="A31" s="37" t="s">
        <v>292</v>
      </c>
      <c r="B31" s="93">
        <v>1.3</v>
      </c>
      <c r="C31" s="37" t="s">
        <v>305</v>
      </c>
    </row>
    <row r="32" spans="1:3" x14ac:dyDescent="0.35">
      <c r="A32" s="37" t="s">
        <v>296</v>
      </c>
      <c r="B32" s="93">
        <v>6.6</v>
      </c>
      <c r="C32" s="37" t="s">
        <v>293</v>
      </c>
    </row>
    <row r="33" spans="1:3" x14ac:dyDescent="0.35">
      <c r="A33" s="37" t="s">
        <v>297</v>
      </c>
      <c r="B33" s="93">
        <v>120</v>
      </c>
      <c r="C33" s="37" t="s">
        <v>302</v>
      </c>
    </row>
    <row r="34" spans="1:3" x14ac:dyDescent="0.35">
      <c r="A34" s="37"/>
      <c r="B34" s="37"/>
      <c r="C34" s="37"/>
    </row>
    <row r="35" spans="1:3" x14ac:dyDescent="0.35">
      <c r="A35" s="37" t="s">
        <v>299</v>
      </c>
      <c r="B35" s="37"/>
      <c r="C35" s="37"/>
    </row>
    <row r="36" spans="1:3" s="37" customFormat="1" x14ac:dyDescent="0.35">
      <c r="A36" s="37" t="s">
        <v>301</v>
      </c>
    </row>
    <row r="37" spans="1:3" s="37" customFormat="1" x14ac:dyDescent="0.35">
      <c r="A37" s="37" t="s">
        <v>300</v>
      </c>
    </row>
    <row r="38" spans="1:3" s="37" customFormat="1" x14ac:dyDescent="0.35">
      <c r="A38" s="37" t="s">
        <v>304</v>
      </c>
    </row>
    <row r="39" spans="1:3" s="37" customFormat="1" x14ac:dyDescent="0.35">
      <c r="A39" s="37" t="s">
        <v>303</v>
      </c>
    </row>
    <row r="40" spans="1:3" s="37" customFormat="1" x14ac:dyDescent="0.35"/>
    <row r="41" spans="1:3" s="37" customFormat="1" x14ac:dyDescent="0.35">
      <c r="A41" s="37" t="s">
        <v>315</v>
      </c>
    </row>
    <row r="42" spans="1:3" s="37" customFormat="1" x14ac:dyDescent="0.35">
      <c r="A42" s="88" t="s">
        <v>294</v>
      </c>
      <c r="B42" s="91" t="s">
        <v>316</v>
      </c>
    </row>
    <row r="43" spans="1:3" s="37" customFormat="1" x14ac:dyDescent="0.35">
      <c r="A43" s="37" t="s">
        <v>292</v>
      </c>
      <c r="B43" s="94">
        <f>B31/10^3</f>
        <v>1.2999999999999999E-3</v>
      </c>
    </row>
    <row r="44" spans="1:3" s="37" customFormat="1" x14ac:dyDescent="0.35">
      <c r="A44" s="37" t="s">
        <v>296</v>
      </c>
      <c r="B44" s="94">
        <f t="shared" ref="B44:B45" si="2">B32/10^3</f>
        <v>6.6E-3</v>
      </c>
    </row>
    <row r="45" spans="1:3" s="37" customFormat="1" x14ac:dyDescent="0.35">
      <c r="A45" s="37" t="s">
        <v>297</v>
      </c>
      <c r="B45" s="94">
        <f t="shared" si="2"/>
        <v>0.12</v>
      </c>
    </row>
    <row r="46" spans="1:3" s="37" customFormat="1" x14ac:dyDescent="0.35"/>
    <row r="47" spans="1:3" s="37" customFormat="1" x14ac:dyDescent="0.35">
      <c r="A47" s="37" t="s">
        <v>310</v>
      </c>
    </row>
    <row r="48" spans="1:3" s="37" customFormat="1" x14ac:dyDescent="0.35"/>
    <row r="49" spans="1:4" s="37" customFormat="1" x14ac:dyDescent="0.35">
      <c r="A49" s="88" t="s">
        <v>306</v>
      </c>
      <c r="B49" s="91" t="s">
        <v>307</v>
      </c>
      <c r="C49" s="91" t="s">
        <v>308</v>
      </c>
      <c r="D49" s="91" t="s">
        <v>309</v>
      </c>
    </row>
    <row r="50" spans="1:4" s="37" customFormat="1" x14ac:dyDescent="0.35">
      <c r="A50" s="37" t="s">
        <v>273</v>
      </c>
      <c r="B50" s="90">
        <v>0.6</v>
      </c>
      <c r="C50" s="90">
        <v>0.39</v>
      </c>
      <c r="D50" s="90">
        <v>0.01</v>
      </c>
    </row>
    <row r="51" spans="1:4" s="37" customFormat="1" x14ac:dyDescent="0.35">
      <c r="A51" s="37" t="s">
        <v>274</v>
      </c>
      <c r="B51" s="90">
        <v>0</v>
      </c>
      <c r="C51" s="90">
        <v>1</v>
      </c>
      <c r="D51" s="90">
        <v>0</v>
      </c>
    </row>
    <row r="52" spans="1:4" s="37" customFormat="1" x14ac:dyDescent="0.35">
      <c r="A52" s="37" t="s">
        <v>272</v>
      </c>
      <c r="B52" s="90">
        <v>1</v>
      </c>
      <c r="C52" s="90">
        <v>0</v>
      </c>
      <c r="D52" s="90">
        <v>0</v>
      </c>
    </row>
    <row r="53" spans="1:4" s="37" customFormat="1" x14ac:dyDescent="0.35"/>
    <row r="54" spans="1:4" s="37" customFormat="1" x14ac:dyDescent="0.35">
      <c r="A54" s="37" t="s">
        <v>311</v>
      </c>
    </row>
    <row r="55" spans="1:4" s="37" customFormat="1" x14ac:dyDescent="0.35"/>
    <row r="56" spans="1:4" x14ac:dyDescent="0.35">
      <c r="A56" s="12" t="s">
        <v>278</v>
      </c>
      <c r="B56" s="12"/>
      <c r="C56" s="37"/>
      <c r="D56" s="37"/>
    </row>
    <row r="57" spans="1:4" s="37" customFormat="1" x14ac:dyDescent="0.35">
      <c r="A57" s="88" t="s">
        <v>277</v>
      </c>
      <c r="B57" s="88" t="s">
        <v>278</v>
      </c>
      <c r="D57" s="88"/>
    </row>
    <row r="58" spans="1:4" x14ac:dyDescent="0.35">
      <c r="A58" t="s">
        <v>273</v>
      </c>
      <c r="B58" s="97">
        <f>B$25*(B50*B$43+C50*B$44+D50*B$45)</f>
        <v>1.6394399999999998E-3</v>
      </c>
      <c r="C58" s="37"/>
      <c r="D58" s="37"/>
    </row>
    <row r="59" spans="1:4" x14ac:dyDescent="0.35">
      <c r="A59" t="s">
        <v>274</v>
      </c>
      <c r="B59" s="97">
        <f t="shared" ref="B59:B60" si="3">B$25*(B51*B$43+C51*B$44+D51*B$45)</f>
        <v>2.3760000000000001E-3</v>
      </c>
      <c r="C59" s="37"/>
      <c r="D59" s="37"/>
    </row>
    <row r="60" spans="1:4" x14ac:dyDescent="0.35">
      <c r="A60" t="s">
        <v>272</v>
      </c>
      <c r="B60" s="97">
        <f t="shared" si="3"/>
        <v>4.6799999999999994E-4</v>
      </c>
      <c r="C60" s="37"/>
      <c r="D60" s="37"/>
    </row>
    <row r="61" spans="1:4" x14ac:dyDescent="0.35">
      <c r="C61" s="95"/>
      <c r="D61" s="37"/>
    </row>
    <row r="62" spans="1:4" x14ac:dyDescent="0.35">
      <c r="C62" s="95"/>
      <c r="D62" s="37"/>
    </row>
    <row r="63" spans="1:4" x14ac:dyDescent="0.35">
      <c r="C63" s="87"/>
    </row>
    <row r="64" spans="1:4" x14ac:dyDescent="0.35">
      <c r="C64" s="87"/>
    </row>
  </sheetData>
  <pageMargins left="0.7" right="0.7" top="0.75" bottom="0.75" header="0.3" footer="0.3"/>
  <ignoredErrors>
    <ignoredError sqref="D6" formula="1"/>
    <ignoredError sqref="B6" formula="1" formulaRange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defaultRowHeight="14.5" x14ac:dyDescent="0.35"/>
  <sheetData>
    <row r="1" spans="1:1" ht="15" x14ac:dyDescent="0.35">
      <c r="A1" t="s">
        <v>255</v>
      </c>
    </row>
    <row r="2" spans="1:1" ht="15" x14ac:dyDescent="0.35">
      <c r="A2" t="s">
        <v>256</v>
      </c>
    </row>
    <row r="3" spans="1:1" ht="15" x14ac:dyDescent="0.35">
      <c r="A3" t="s">
        <v>257</v>
      </c>
    </row>
    <row r="4" spans="1:1" ht="15" x14ac:dyDescent="0.35">
      <c r="A4" t="s">
        <v>258</v>
      </c>
    </row>
    <row r="5" spans="1:1" ht="15" x14ac:dyDescent="0.35">
      <c r="A5" t="s">
        <v>259</v>
      </c>
    </row>
    <row r="6" spans="1:1" x14ac:dyDescent="0.35">
      <c r="A6" t="s">
        <v>260</v>
      </c>
    </row>
    <row r="7" spans="1:1" x14ac:dyDescent="0.35">
      <c r="A7" t="s">
        <v>261</v>
      </c>
    </row>
    <row r="8" spans="1:1" x14ac:dyDescent="0.35">
      <c r="A8" t="s">
        <v>262</v>
      </c>
    </row>
    <row r="9" spans="1:1" x14ac:dyDescent="0.35">
      <c r="A9" t="s">
        <v>263</v>
      </c>
    </row>
    <row r="10" spans="1:1" x14ac:dyDescent="0.35">
      <c r="A10" t="s">
        <v>264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5" x14ac:dyDescent="0.35"/>
  <sheetData>
    <row r="1" spans="1:2" x14ac:dyDescent="0.35">
      <c r="B1" t="s">
        <v>253</v>
      </c>
    </row>
    <row r="2" spans="1:2" x14ac:dyDescent="0.35">
      <c r="A2" t="s">
        <v>254</v>
      </c>
      <c r="B2">
        <v>1.4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5" x14ac:dyDescent="0.35"/>
  <cols>
    <col min="1" max="1" width="14.7265625" customWidth="1"/>
    <col min="2" max="2" width="20.453125" customWidth="1"/>
  </cols>
  <sheetData>
    <row r="1" spans="1:2" x14ac:dyDescent="0.35">
      <c r="B1" s="10" t="s">
        <v>35</v>
      </c>
    </row>
    <row r="2" spans="1:2" x14ac:dyDescent="0.35">
      <c r="A2" t="s">
        <v>249</v>
      </c>
      <c r="B2" s="4">
        <f>'Flexibility Points'!D2</f>
        <v>5.9999999999999991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5" x14ac:dyDescent="0.35"/>
  <cols>
    <col min="1" max="1" width="16.81640625" customWidth="1"/>
    <col min="2" max="2" width="18.26953125" customWidth="1"/>
  </cols>
  <sheetData>
    <row r="1" spans="1:2" x14ac:dyDescent="0.35">
      <c r="B1" s="10" t="s">
        <v>35</v>
      </c>
    </row>
    <row r="2" spans="1:2" x14ac:dyDescent="0.35">
      <c r="A2" t="s">
        <v>36</v>
      </c>
      <c r="B2" s="4">
        <f>'Flexibility Points'!D6</f>
        <v>3.0665471606249723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5" x14ac:dyDescent="0.35"/>
  <cols>
    <col min="1" max="1" width="23.1796875" customWidth="1"/>
    <col min="2" max="2" width="18.26953125" customWidth="1"/>
  </cols>
  <sheetData>
    <row r="1" spans="1:2" x14ac:dyDescent="0.35">
      <c r="B1" s="10" t="s">
        <v>35</v>
      </c>
    </row>
    <row r="2" spans="1:2" x14ac:dyDescent="0.35">
      <c r="A2" t="s">
        <v>247</v>
      </c>
      <c r="B2" s="4">
        <f>'Flexibility Points'!D3</f>
        <v>5.9999999999999991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5" x14ac:dyDescent="0.35"/>
  <cols>
    <col min="1" max="1" width="19" customWidth="1"/>
    <col min="2" max="2" width="18" customWidth="1"/>
  </cols>
  <sheetData>
    <row r="1" spans="1:2" x14ac:dyDescent="0.35">
      <c r="B1" s="10" t="s">
        <v>35</v>
      </c>
    </row>
    <row r="2" spans="1:2" x14ac:dyDescent="0.35">
      <c r="A2" t="s">
        <v>17</v>
      </c>
      <c r="B2" s="4">
        <f>'Flexibility Points'!D7</f>
        <v>1.2847222222222221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5" x14ac:dyDescent="0.35"/>
  <cols>
    <col min="1" max="1" width="45.26953125" customWidth="1"/>
    <col min="2" max="2" width="19.81640625" customWidth="1"/>
  </cols>
  <sheetData>
    <row r="1" spans="1:2" x14ac:dyDescent="0.35">
      <c r="B1" s="10" t="s">
        <v>35</v>
      </c>
    </row>
    <row r="2" spans="1:2" x14ac:dyDescent="0.35">
      <c r="A2" t="s">
        <v>238</v>
      </c>
      <c r="B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topLeftCell="A10" workbookViewId="0"/>
  </sheetViews>
  <sheetFormatPr defaultRowHeight="14.5" x14ac:dyDescent="0.35"/>
  <cols>
    <col min="1" max="1" width="13.26953125" customWidth="1"/>
  </cols>
  <sheetData>
    <row r="1" spans="1:2" x14ac:dyDescent="0.35">
      <c r="B1" t="s">
        <v>275</v>
      </c>
    </row>
    <row r="2" spans="1:2" x14ac:dyDescent="0.35">
      <c r="A2" t="s">
        <v>273</v>
      </c>
      <c r="B2" s="87">
        <f>'Flexibility Points'!B58</f>
        <v>1.6394399999999998E-3</v>
      </c>
    </row>
    <row r="3" spans="1:2" x14ac:dyDescent="0.35">
      <c r="A3" t="s">
        <v>274</v>
      </c>
      <c r="B3" s="87">
        <f>'Flexibility Points'!B59</f>
        <v>2.3760000000000001E-3</v>
      </c>
    </row>
    <row r="4" spans="1:2" x14ac:dyDescent="0.35">
      <c r="A4" t="s">
        <v>269</v>
      </c>
      <c r="B4">
        <v>0</v>
      </c>
    </row>
    <row r="5" spans="1:2" x14ac:dyDescent="0.35">
      <c r="A5" t="s">
        <v>270</v>
      </c>
      <c r="B5">
        <v>0</v>
      </c>
    </row>
    <row r="6" spans="1:2" x14ac:dyDescent="0.35">
      <c r="A6" t="s">
        <v>271</v>
      </c>
      <c r="B6">
        <v>0</v>
      </c>
    </row>
    <row r="7" spans="1:2" x14ac:dyDescent="0.35">
      <c r="A7" t="s">
        <v>272</v>
      </c>
      <c r="B7" s="87">
        <f>'Flexibility Points'!B60</f>
        <v>4.6799999999999994E-4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opLeftCell="A28" workbookViewId="0">
      <selection activeCell="A56" sqref="A56"/>
    </sheetView>
  </sheetViews>
  <sheetFormatPr defaultRowHeight="14.5" x14ac:dyDescent="0.35"/>
  <cols>
    <col min="1" max="1" width="41" customWidth="1"/>
  </cols>
  <sheetData>
    <row r="1" spans="1:1" x14ac:dyDescent="0.35">
      <c r="A1" t="s">
        <v>385</v>
      </c>
    </row>
    <row r="2" spans="1:1" x14ac:dyDescent="0.35">
      <c r="A2" t="s">
        <v>58</v>
      </c>
    </row>
    <row r="3" spans="1:1" x14ac:dyDescent="0.35">
      <c r="A3" t="s">
        <v>386</v>
      </c>
    </row>
    <row r="4" spans="1:1" x14ac:dyDescent="0.35">
      <c r="A4" t="s">
        <v>61</v>
      </c>
    </row>
    <row r="5" spans="1:1" x14ac:dyDescent="0.35">
      <c r="A5" t="s">
        <v>59</v>
      </c>
    </row>
    <row r="6" spans="1:1" x14ac:dyDescent="0.35">
      <c r="A6" t="s">
        <v>60</v>
      </c>
    </row>
    <row r="8" spans="1:1" x14ac:dyDescent="0.35">
      <c r="A8" t="s">
        <v>387</v>
      </c>
    </row>
    <row r="9" spans="1:1" x14ac:dyDescent="0.35">
      <c r="A9" t="s">
        <v>388</v>
      </c>
    </row>
    <row r="10" spans="1:1" x14ac:dyDescent="0.35">
      <c r="A10" t="s">
        <v>389</v>
      </c>
    </row>
    <row r="11" spans="1:1" x14ac:dyDescent="0.35">
      <c r="A11" t="s">
        <v>393</v>
      </c>
    </row>
    <row r="13" spans="1:1" x14ac:dyDescent="0.35">
      <c r="A13" t="s">
        <v>395</v>
      </c>
    </row>
    <row r="14" spans="1:1" x14ac:dyDescent="0.35">
      <c r="A14" t="s">
        <v>396</v>
      </c>
    </row>
    <row r="15" spans="1:1" x14ac:dyDescent="0.35">
      <c r="A15" t="s">
        <v>397</v>
      </c>
    </row>
    <row r="17" spans="1:4" x14ac:dyDescent="0.35">
      <c r="A17" s="1" t="s">
        <v>394</v>
      </c>
    </row>
    <row r="18" spans="1:4" x14ac:dyDescent="0.35">
      <c r="A18" t="s">
        <v>45</v>
      </c>
      <c r="B18" s="71">
        <f>'NEB 2017'!AK15*'NEB 2016'!AK9/SUM('NEB 2016'!AK9:AK11)/10^3</f>
        <v>8.6922068898847424</v>
      </c>
      <c r="C18" s="10" t="s">
        <v>46</v>
      </c>
    </row>
    <row r="19" spans="1:4" x14ac:dyDescent="0.35">
      <c r="A19" t="s">
        <v>47</v>
      </c>
      <c r="B19" s="71">
        <f>'NEB 2017'!AK12/10^3</f>
        <v>25.489330000000002</v>
      </c>
      <c r="C19" s="10" t="s">
        <v>46</v>
      </c>
    </row>
    <row r="20" spans="1:4" x14ac:dyDescent="0.35">
      <c r="A20" t="s">
        <v>48</v>
      </c>
      <c r="B20" s="71">
        <f>'NEB 2017'!AK10/10^3</f>
        <v>30.78754</v>
      </c>
      <c r="C20" s="10" t="s">
        <v>46</v>
      </c>
    </row>
    <row r="21" spans="1:4" x14ac:dyDescent="0.35">
      <c r="A21" t="s">
        <v>49</v>
      </c>
      <c r="B21">
        <v>0</v>
      </c>
      <c r="C21" s="10" t="s">
        <v>46</v>
      </c>
    </row>
    <row r="22" spans="1:4" x14ac:dyDescent="0.35">
      <c r="A22" t="s">
        <v>391</v>
      </c>
      <c r="B22" s="71">
        <f>'NEB 2017'!AK9*(1-0.556)/10^3</f>
        <v>39.626902319999992</v>
      </c>
      <c r="C22" s="10" t="s">
        <v>46</v>
      </c>
      <c r="D22" t="s">
        <v>392</v>
      </c>
    </row>
    <row r="23" spans="1:4" x14ac:dyDescent="0.35">
      <c r="C23" s="10"/>
    </row>
    <row r="24" spans="1:4" x14ac:dyDescent="0.35">
      <c r="A24" t="s">
        <v>51</v>
      </c>
    </row>
    <row r="25" spans="1:4" x14ac:dyDescent="0.35">
      <c r="A25" t="s">
        <v>62</v>
      </c>
    </row>
    <row r="26" spans="1:4" x14ac:dyDescent="0.35">
      <c r="A26" t="s">
        <v>63</v>
      </c>
    </row>
    <row r="27" spans="1:4" x14ac:dyDescent="0.35">
      <c r="A27" t="s">
        <v>64</v>
      </c>
    </row>
    <row r="28" spans="1:4" x14ac:dyDescent="0.35">
      <c r="A28" t="s">
        <v>65</v>
      </c>
    </row>
    <row r="29" spans="1:4" x14ac:dyDescent="0.35">
      <c r="A29" t="s">
        <v>66</v>
      </c>
    </row>
    <row r="31" spans="1:4" x14ac:dyDescent="0.35">
      <c r="A31" t="s">
        <v>52</v>
      </c>
    </row>
    <row r="33" spans="1:3" x14ac:dyDescent="0.35">
      <c r="A33" t="s">
        <v>50</v>
      </c>
      <c r="B33">
        <f>MAX(B19,B20)*10^3</f>
        <v>30787.54</v>
      </c>
      <c r="C33" t="s">
        <v>53</v>
      </c>
    </row>
    <row r="36" spans="1:3" x14ac:dyDescent="0.35">
      <c r="A36" t="s">
        <v>398</v>
      </c>
    </row>
    <row r="37" spans="1:3" x14ac:dyDescent="0.35">
      <c r="A37" t="s">
        <v>399</v>
      </c>
    </row>
    <row r="38" spans="1:3" x14ac:dyDescent="0.35">
      <c r="A38" t="s">
        <v>69</v>
      </c>
    </row>
    <row r="40" spans="1:3" x14ac:dyDescent="0.35">
      <c r="A40" t="s">
        <v>54</v>
      </c>
      <c r="B40" s="4">
        <f>'Flexibility Points'!D2</f>
        <v>5.9999999999999991</v>
      </c>
    </row>
    <row r="41" spans="1:3" x14ac:dyDescent="0.35">
      <c r="A41" t="s">
        <v>70</v>
      </c>
      <c r="B41" s="4">
        <f>'Flexibility Points'!D3</f>
        <v>5.9999999999999991</v>
      </c>
    </row>
    <row r="42" spans="1:3" x14ac:dyDescent="0.35">
      <c r="A42" t="s">
        <v>68</v>
      </c>
      <c r="B42" s="4">
        <f>'Flexibility Points'!D7</f>
        <v>1.2847222222222221</v>
      </c>
    </row>
    <row r="43" spans="1:3" x14ac:dyDescent="0.35">
      <c r="A43" t="s">
        <v>390</v>
      </c>
      <c r="B43" s="4">
        <f>'Flexibility Points'!D6</f>
        <v>3.0665471606249723</v>
      </c>
    </row>
    <row r="45" spans="1:3" x14ac:dyDescent="0.35">
      <c r="A45" t="s">
        <v>55</v>
      </c>
      <c r="B45">
        <f>((B18*B40)+B22*B43)*10^3</f>
        <v>173671.00613306754</v>
      </c>
    </row>
    <row r="47" spans="1:3" x14ac:dyDescent="0.35">
      <c r="A47" t="s">
        <v>56</v>
      </c>
      <c r="B47" s="13">
        <f>B33/B45</f>
        <v>0.17727507132889209</v>
      </c>
    </row>
    <row r="49" spans="1:42" x14ac:dyDescent="0.35">
      <c r="A49" t="s">
        <v>400</v>
      </c>
    </row>
    <row r="50" spans="1:42" x14ac:dyDescent="0.35">
      <c r="A50" t="s">
        <v>265</v>
      </c>
    </row>
    <row r="51" spans="1:42" x14ac:dyDescent="0.35">
      <c r="A51" t="s">
        <v>266</v>
      </c>
    </row>
    <row r="53" spans="1:42" x14ac:dyDescent="0.35">
      <c r="A53" s="84" t="s">
        <v>267</v>
      </c>
    </row>
    <row r="54" spans="1:42" x14ac:dyDescent="0.35">
      <c r="B54">
        <v>2016</v>
      </c>
      <c r="C54">
        <v>2017</v>
      </c>
      <c r="D54">
        <v>2018</v>
      </c>
      <c r="E54">
        <v>2019</v>
      </c>
      <c r="F54">
        <v>2020</v>
      </c>
      <c r="G54">
        <v>2021</v>
      </c>
      <c r="H54">
        <v>2022</v>
      </c>
      <c r="I54">
        <v>2023</v>
      </c>
      <c r="J54">
        <v>2024</v>
      </c>
      <c r="K54">
        <v>2025</v>
      </c>
      <c r="L54">
        <v>2026</v>
      </c>
      <c r="M54">
        <v>2027</v>
      </c>
      <c r="N54">
        <v>2028</v>
      </c>
      <c r="O54">
        <v>2029</v>
      </c>
      <c r="P54">
        <v>2030</v>
      </c>
      <c r="Q54">
        <v>2031</v>
      </c>
      <c r="R54">
        <v>2032</v>
      </c>
      <c r="S54">
        <v>2033</v>
      </c>
      <c r="T54">
        <v>2034</v>
      </c>
      <c r="U54">
        <v>2035</v>
      </c>
      <c r="V54">
        <v>2036</v>
      </c>
      <c r="W54">
        <v>2037</v>
      </c>
      <c r="X54">
        <v>2038</v>
      </c>
      <c r="Y54">
        <v>2039</v>
      </c>
      <c r="Z54">
        <v>2040</v>
      </c>
      <c r="AA54">
        <v>2041</v>
      </c>
      <c r="AB54">
        <v>2042</v>
      </c>
      <c r="AC54">
        <v>2043</v>
      </c>
      <c r="AD54">
        <v>2044</v>
      </c>
      <c r="AE54">
        <v>2045</v>
      </c>
      <c r="AF54">
        <v>2046</v>
      </c>
      <c r="AG54">
        <v>2047</v>
      </c>
      <c r="AH54">
        <v>2048</v>
      </c>
      <c r="AI54">
        <v>2049</v>
      </c>
      <c r="AJ54">
        <v>2050</v>
      </c>
    </row>
    <row r="55" spans="1:42" x14ac:dyDescent="0.35">
      <c r="A55" t="s">
        <v>401</v>
      </c>
      <c r="B55" s="104">
        <v>231966</v>
      </c>
      <c r="C55" s="104">
        <v>231966</v>
      </c>
      <c r="D55" s="104">
        <v>231966</v>
      </c>
      <c r="E55" s="104">
        <v>231966</v>
      </c>
      <c r="F55" s="104">
        <v>231966</v>
      </c>
      <c r="G55" s="104">
        <v>231966</v>
      </c>
      <c r="H55" s="104">
        <v>231966</v>
      </c>
      <c r="I55" s="104">
        <v>231966</v>
      </c>
      <c r="J55" s="104">
        <v>231966</v>
      </c>
      <c r="K55" s="104">
        <v>231966</v>
      </c>
      <c r="L55" s="104">
        <v>231966</v>
      </c>
      <c r="M55" s="104">
        <v>232466</v>
      </c>
      <c r="N55" s="104">
        <v>232966</v>
      </c>
      <c r="O55" s="104">
        <v>233466</v>
      </c>
      <c r="P55" s="104">
        <v>233966</v>
      </c>
      <c r="Q55" s="104">
        <v>234466</v>
      </c>
      <c r="R55" s="104">
        <v>234966</v>
      </c>
      <c r="S55" s="104">
        <v>235466</v>
      </c>
      <c r="T55" s="104">
        <v>235966</v>
      </c>
      <c r="U55" s="104">
        <v>236466</v>
      </c>
      <c r="V55" s="104">
        <v>236966</v>
      </c>
      <c r="W55" s="104">
        <v>237466</v>
      </c>
      <c r="X55" s="104">
        <v>237966</v>
      </c>
      <c r="Y55" s="104">
        <v>238466</v>
      </c>
      <c r="Z55" s="104">
        <v>238966</v>
      </c>
      <c r="AA55" s="104">
        <v>239466</v>
      </c>
      <c r="AB55" s="104">
        <v>239966</v>
      </c>
      <c r="AC55" s="104">
        <v>240466</v>
      </c>
      <c r="AD55" s="104">
        <v>240966</v>
      </c>
      <c r="AE55" s="104">
        <v>241466</v>
      </c>
      <c r="AF55" s="104">
        <v>241966</v>
      </c>
      <c r="AG55" s="104">
        <v>242466</v>
      </c>
      <c r="AH55" s="104">
        <v>242966</v>
      </c>
      <c r="AI55" s="104">
        <v>243466</v>
      </c>
      <c r="AJ55" s="104">
        <v>243966</v>
      </c>
      <c r="AK55" s="104">
        <v>244466</v>
      </c>
      <c r="AL55" s="104">
        <v>244966</v>
      </c>
      <c r="AM55" s="104">
        <v>245466</v>
      </c>
      <c r="AN55" s="104">
        <v>245966</v>
      </c>
      <c r="AO55" s="104">
        <v>246466</v>
      </c>
      <c r="AP55" s="104">
        <v>246966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Flexibility Points</vt:lpstr>
      <vt:lpstr>FPC-FPPpUPC</vt:lpstr>
      <vt:lpstr>FPC-FPPpUPH</vt:lpstr>
      <vt:lpstr>FPC-FPPpUBS</vt:lpstr>
      <vt:lpstr>FPC-FPPpUDRC</vt:lpstr>
      <vt:lpstr>FPC-FPPpUTCaMRB</vt:lpstr>
      <vt:lpstr>FPC-FPPpEV</vt:lpstr>
      <vt:lpstr>Transmission Connectivity</vt:lpstr>
      <vt:lpstr>NEB 2016</vt:lpstr>
      <vt:lpstr>NEB 2017</vt:lpstr>
      <vt:lpstr>FPC-BTCC</vt:lpstr>
      <vt:lpstr>E3 Data</vt:lpstr>
      <vt:lpstr>LCGS Data</vt:lpstr>
      <vt:lpstr>CA Interties</vt:lpstr>
      <vt:lpstr>Curtailment Calcs</vt:lpstr>
      <vt:lpstr>FPC-CSOC</vt:lpstr>
      <vt:lpstr>FPC-CFOC</vt:lpstr>
      <vt:lpstr>FPC-CZOC</vt:lpstr>
      <vt:lpstr>Target Max FP Used</vt:lpstr>
      <vt:lpstr>FPC-TMFoFPU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2014-08-29T00:26:03Z</dcterms:created>
  <dcterms:modified xsi:type="dcterms:W3CDTF">2018-01-24T17:35:06Z</dcterms:modified>
</cp:coreProperties>
</file>