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8720" windowHeight="17540"/>
  </bookViews>
  <sheets>
    <sheet name="About" sheetId="1" r:id="rId1"/>
    <sheet name="Data" sheetId="7" r:id="rId2"/>
    <sheet name="BESP-passengers" sheetId="5" r:id="rId3"/>
    <sheet name="BESP-freight" sheetId="6" r:id="rId4"/>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7" l="1"/>
  <c r="C24" i="7"/>
  <c r="C25" i="7"/>
  <c r="C26" i="7"/>
  <c r="C13" i="7"/>
  <c r="A11" i="7"/>
  <c r="A10" i="7"/>
  <c r="A9" i="7"/>
  <c r="C14" i="7"/>
  <c r="A26" i="7"/>
  <c r="A17" i="7"/>
  <c r="A20" i="7"/>
  <c r="A29" i="7"/>
  <c r="L34" i="7"/>
  <c r="L2" i="5"/>
  <c r="M2" i="5"/>
  <c r="N2" i="5"/>
  <c r="O2" i="5"/>
  <c r="P2" i="5"/>
  <c r="Q2" i="5"/>
  <c r="R2" i="5"/>
  <c r="S2" i="5"/>
  <c r="T2" i="5"/>
  <c r="U2" i="5"/>
  <c r="V2" i="5"/>
  <c r="W2" i="5"/>
  <c r="X2" i="5"/>
  <c r="Y2" i="5"/>
  <c r="Z2" i="5"/>
  <c r="AA2" i="5"/>
  <c r="AB2" i="5"/>
  <c r="AC2" i="5"/>
  <c r="AD2" i="5"/>
  <c r="AE2" i="5"/>
  <c r="AF2" i="5"/>
  <c r="AG2" i="5"/>
  <c r="AH2" i="5"/>
  <c r="AI2" i="5"/>
  <c r="AJ2" i="5"/>
  <c r="B34" i="7"/>
  <c r="B2" i="5"/>
  <c r="K34" i="7"/>
  <c r="K2" i="5"/>
  <c r="J34" i="7"/>
  <c r="J2" i="5"/>
  <c r="I34" i="7"/>
  <c r="I2" i="5"/>
  <c r="H34" i="7"/>
  <c r="H2" i="5"/>
  <c r="G34" i="7"/>
  <c r="G2" i="5"/>
  <c r="F34" i="7"/>
  <c r="F2" i="5"/>
  <c r="E34" i="7"/>
  <c r="E2" i="5"/>
  <c r="D34" i="7"/>
  <c r="D2" i="5"/>
  <c r="C34" i="7"/>
  <c r="C2" i="5"/>
</calcChain>
</file>

<file path=xl/sharedStrings.xml><?xml version="1.0" encoding="utf-8"?>
<sst xmlns="http://schemas.openxmlformats.org/spreadsheetml/2006/main" count="113" uniqueCount="85">
  <si>
    <t>BESP BAU EV Subsidy Percentage</t>
  </si>
  <si>
    <t>Sources:</t>
  </si>
  <si>
    <t>Tesla Model 3 (projected)</t>
  </si>
  <si>
    <t>2017 Chevrolet (GM) Bolt</t>
  </si>
  <si>
    <t>Tesla Model 3 Pricing</t>
  </si>
  <si>
    <t>Tesla</t>
  </si>
  <si>
    <t>Model 3</t>
  </si>
  <si>
    <t>https://www.tesla.com/model3</t>
  </si>
  <si>
    <t>2017 Chevrolet Bolt Pricing</t>
  </si>
  <si>
    <t>Chevrolet</t>
  </si>
  <si>
    <t>http://www.chevrolet.com/bolt-ev-electric-vehicle</t>
  </si>
  <si>
    <t>Bolt EV</t>
  </si>
  <si>
    <t>Notes</t>
  </si>
  <si>
    <t>Federal EV Subsidy Amount</t>
  </si>
  <si>
    <t>This list only includes rebates on the EV itself, not on charging equipment.</t>
  </si>
  <si>
    <t>Rebate</t>
  </si>
  <si>
    <t>Population (July 1, 2016)</t>
  </si>
  <si>
    <t>Total Tax Credit</t>
  </si>
  <si>
    <t>2017 Nissan Leaf</t>
  </si>
  <si>
    <t>2017 Nissan Leaf Pricing</t>
  </si>
  <si>
    <t>Nissan</t>
  </si>
  <si>
    <t>https://www.nissanusa.com/electric-cars/leaf/</t>
  </si>
  <si>
    <t>Average</t>
  </si>
  <si>
    <t>Approximate EV Subsidy Percentage</t>
  </si>
  <si>
    <t>We make the simplifying assumption that the credit will phase out linearly over 10 years starting in 2016.</t>
  </si>
  <si>
    <t>For assumptions governing EV tax credit phase-out, see the "Data" tab.</t>
  </si>
  <si>
    <t>LDVs</t>
  </si>
  <si>
    <t>HDVs</t>
  </si>
  <si>
    <t>aircraft</t>
  </si>
  <si>
    <t>rail</t>
  </si>
  <si>
    <t>ships</t>
  </si>
  <si>
    <t>motorbikes</t>
  </si>
  <si>
    <t>BC</t>
  </si>
  <si>
    <t>AB</t>
  </si>
  <si>
    <t>SK</t>
  </si>
  <si>
    <t>MB</t>
  </si>
  <si>
    <t>ON</t>
  </si>
  <si>
    <t>QC</t>
  </si>
  <si>
    <t>NB</t>
  </si>
  <si>
    <t>NS</t>
  </si>
  <si>
    <t>NL</t>
  </si>
  <si>
    <t>PEI</t>
  </si>
  <si>
    <t>YK</t>
  </si>
  <si>
    <t>NWT</t>
  </si>
  <si>
    <t>NVT</t>
  </si>
  <si>
    <t>Province / Territory</t>
  </si>
  <si>
    <t>EV Subsidy Program</t>
  </si>
  <si>
    <t>Clean Energy Vehicle Program (CEVforBC)</t>
  </si>
  <si>
    <t>BC SCRAP-IT Program</t>
  </si>
  <si>
    <t>$5000 for battery electric; $6000 for hydrogen fuel cell</t>
  </si>
  <si>
    <t>Potential Rebate: from $2,000 to $50,000</t>
  </si>
  <si>
    <t>Provides financial incentive for specialty-use vehicles.</t>
  </si>
  <si>
    <t xml:space="preserve">Potential Rebate: up to $6,000 </t>
  </si>
  <si>
    <t>Provides financial incentive for early retirement of old vehicles that are replaced with lower emitting options.</t>
  </si>
  <si>
    <t>Incentives for BEV, PHEV, FCV</t>
  </si>
  <si>
    <t>Electric Vehicle Incentive Program (EVIP)</t>
  </si>
  <si>
    <t>Maximum Potential Amount</t>
  </si>
  <si>
    <t>Drive Electric Purchase or Lease Rebate Program</t>
  </si>
  <si>
    <t>Incentives for BEVs, PHEVs</t>
  </si>
  <si>
    <t>Other Sources</t>
  </si>
  <si>
    <t>none</t>
  </si>
  <si>
    <t>CANADA</t>
  </si>
  <si>
    <t>BC's also has an incentive program for electric HDVs, but we do not include this in our calculations.</t>
  </si>
  <si>
    <t>This is the value for all-electric vehicles, not plug-in hybrids. (As of Jan. 2018, Canada has no federal subsidy for EVs)</t>
  </si>
  <si>
    <t>Provincial EV Subsidy Amounts</t>
  </si>
  <si>
    <t>It also omits provinces that do not offer a rebate but may exempt EVs from sales, use, or excise taxes.</t>
  </si>
  <si>
    <t>Canada</t>
  </si>
  <si>
    <t>Uncovered Population</t>
  </si>
  <si>
    <t>Province</t>
  </si>
  <si>
    <t>Pop-Weighted Prov Avg Tax Credit</t>
  </si>
  <si>
    <t>Population by Province</t>
  </si>
  <si>
    <t>Statistics Canada</t>
  </si>
  <si>
    <t>CANSIM 051-0001</t>
  </si>
  <si>
    <t>2015 CAD conversion rate from 2017 USD</t>
  </si>
  <si>
    <r>
      <t>see cpi.xlsx</t>
    </r>
    <r>
      <rPr>
        <sz val="11"/>
        <color theme="1"/>
        <rFont val="Calibri"/>
        <family val="2"/>
        <scheme val="minor"/>
      </rPr>
      <t xml:space="preserve"> </t>
    </r>
    <r>
      <rPr>
        <i/>
        <sz val="11"/>
        <color theme="1"/>
        <rFont val="Calibri"/>
        <family val="2"/>
        <scheme val="minor"/>
      </rPr>
      <t>for reference values</t>
    </r>
  </si>
  <si>
    <t>Mid-2017 US Prices of Popular, Low-Cost Battery EVs</t>
  </si>
  <si>
    <t>2015 CAD adjusted prices</t>
  </si>
  <si>
    <t>Subsidy Percentage</t>
  </si>
  <si>
    <t>Population    (July 1, 2016)</t>
  </si>
  <si>
    <t>CANSIM Table 051-0001, Estimates of population, by age group and sex for July 1, Canada, provinces and territories, annual</t>
  </si>
  <si>
    <t>Canada has currently no federal EV subsidy in place (as of Jan. 2018). Three provinces do have EV subsidies: Ontario, Quebec, and British Columbia.</t>
  </si>
  <si>
    <t>http://www.pluginbc.ca/charging-program/vehicle-incentives/</t>
  </si>
  <si>
    <t>We account for both federal and provincial-level subsidies for EVs but not for charging equipment.</t>
  </si>
  <si>
    <t>Specialty-Use Vehicle Incentive Program (SUVI)</t>
  </si>
  <si>
    <t>Canadian provinces only have BAU subsidies for passenger LDVs, not other vehicle types—except in the case of BC, though we do not model that province's SUVI initiative (see cell C12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</si>
</sst>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0%"/>
    <numFmt numFmtId="165"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CCFFCC"/>
        <bgColor indexed="64"/>
      </patternFill>
    </fill>
  </fills>
  <borders count="9">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3">
    <xf numFmtId="0" fontId="0" fillId="0" borderId="0" xfId="0"/>
    <xf numFmtId="0" fontId="2" fillId="0" borderId="0" xfId="0" applyFont="1"/>
    <xf numFmtId="6" fontId="0" fillId="0" borderId="0" xfId="0" applyNumberFormat="1"/>
    <xf numFmtId="0" fontId="0" fillId="0" borderId="0" xfId="0" applyAlignment="1">
      <alignment horizontal="left"/>
    </xf>
    <xf numFmtId="0" fontId="2" fillId="2" borderId="0" xfId="0" applyFont="1" applyFill="1" applyAlignment="1">
      <alignment horizontal="left"/>
    </xf>
    <xf numFmtId="0" fontId="0" fillId="0" borderId="0" xfId="0" applyFont="1"/>
    <xf numFmtId="6" fontId="2" fillId="0" borderId="0" xfId="0" applyNumberFormat="1" applyFont="1"/>
    <xf numFmtId="6" fontId="0" fillId="0" borderId="0" xfId="0" applyNumberFormat="1" applyFont="1"/>
    <xf numFmtId="9" fontId="0" fillId="0" borderId="0" xfId="1" applyFont="1"/>
    <xf numFmtId="164" fontId="0" fillId="0" borderId="0" xfId="1" applyNumberFormat="1" applyFont="1"/>
    <xf numFmtId="165" fontId="0" fillId="0" borderId="0" xfId="0" applyNumberFormat="1"/>
    <xf numFmtId="164" fontId="0" fillId="0" borderId="0" xfId="0" applyNumberFormat="1"/>
    <xf numFmtId="1" fontId="0" fillId="0" borderId="0" xfId="0" applyNumberFormat="1"/>
    <xf numFmtId="0" fontId="0" fillId="0" borderId="0" xfId="0" applyAlignment="1">
      <alignment horizontal="center"/>
    </xf>
    <xf numFmtId="0" fontId="4" fillId="0" borderId="0" xfId="4"/>
    <xf numFmtId="3" fontId="0" fillId="0" borderId="0" xfId="0" applyNumberFormat="1"/>
    <xf numFmtId="6" fontId="7" fillId="0" borderId="0" xfId="0" applyNumberFormat="1" applyFont="1"/>
    <xf numFmtId="0" fontId="7" fillId="0" borderId="0" xfId="0" applyFont="1"/>
    <xf numFmtId="0" fontId="0" fillId="0" borderId="0" xfId="0" applyFont="1" applyBorder="1" applyAlignment="1">
      <alignment horizontal="center"/>
    </xf>
    <xf numFmtId="6" fontId="0" fillId="0" borderId="1" xfId="0" applyNumberFormat="1" applyFont="1" applyBorder="1"/>
    <xf numFmtId="3" fontId="0" fillId="0" borderId="2" xfId="0" applyNumberFormat="1" applyFont="1" applyBorder="1"/>
    <xf numFmtId="0" fontId="0" fillId="0" borderId="1" xfId="0" applyFont="1" applyBorder="1"/>
    <xf numFmtId="0" fontId="0" fillId="3" borderId="3" xfId="0" applyFont="1" applyFill="1" applyBorder="1"/>
    <xf numFmtId="0" fontId="0" fillId="3" borderId="4" xfId="0" applyFont="1" applyFill="1" applyBorder="1" applyAlignment="1">
      <alignment horizontal="center"/>
    </xf>
    <xf numFmtId="3" fontId="0" fillId="3" borderId="5" xfId="0" applyNumberFormat="1" applyFont="1" applyFill="1" applyBorder="1"/>
    <xf numFmtId="0" fontId="4" fillId="0" borderId="0" xfId="4" applyAlignment="1">
      <alignment horizontal="left"/>
    </xf>
    <xf numFmtId="0" fontId="0" fillId="3" borderId="0" xfId="0" applyFill="1"/>
    <xf numFmtId="0" fontId="3" fillId="0" borderId="0" xfId="0" applyFont="1"/>
    <xf numFmtId="0" fontId="0" fillId="0" borderId="2" xfId="0" applyBorder="1"/>
    <xf numFmtId="0" fontId="2" fillId="0" borderId="2" xfId="0" applyFont="1" applyBorder="1"/>
    <xf numFmtId="6" fontId="0" fillId="0" borderId="4" xfId="0" applyNumberFormat="1" applyBorder="1"/>
    <xf numFmtId="0" fontId="0" fillId="0" borderId="5" xfId="0" applyBorder="1"/>
    <xf numFmtId="0" fontId="2" fillId="0" borderId="4" xfId="0" applyFont="1" applyBorder="1"/>
    <xf numFmtId="6" fontId="2" fillId="3" borderId="0" xfId="0" applyNumberFormat="1" applyFont="1" applyFill="1"/>
    <xf numFmtId="6" fontId="0" fillId="3" borderId="0" xfId="0" applyNumberFormat="1" applyFill="1"/>
    <xf numFmtId="9" fontId="0" fillId="3" borderId="0" xfId="1" applyNumberFormat="1" applyFont="1" applyFill="1"/>
    <xf numFmtId="6" fontId="6" fillId="0" borderId="6" xfId="0" applyNumberFormat="1" applyFont="1" applyBorder="1" applyAlignment="1">
      <alignment horizontal="center" vertical="center"/>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0" fillId="4" borderId="0" xfId="0" applyFill="1"/>
    <xf numFmtId="0" fontId="7" fillId="0" borderId="0" xfId="0" applyFont="1" applyAlignment="1">
      <alignment horizontal="left"/>
    </xf>
    <xf numFmtId="0" fontId="6" fillId="2" borderId="0" xfId="0" applyFont="1" applyFill="1"/>
    <xf numFmtId="0" fontId="0" fillId="2" borderId="0" xfId="0" applyFill="1"/>
  </cellXfs>
  <cellStyles count="8">
    <cellStyle name="Followed Hyperlink" xfId="3" builtinId="9" hidden="1"/>
    <cellStyle name="Followed Hyperlink" xfId="5" builtinId="9" hidden="1"/>
    <cellStyle name="Followed Hyperlink" xfId="6" builtinId="9" hidden="1"/>
    <cellStyle name="Followed Hyperlink" xfId="7" builtinId="9" hidden="1"/>
    <cellStyle name="Hyperlink" xfId="2" builtinId="8" hidden="1"/>
    <cellStyle name="Hyperlink" xfId="4"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luginbc.ca/charging-program/vehicle-incentives/" TargetMode="External"/><Relationship Id="rId7" Type="http://schemas.openxmlformats.org/officeDocument/2006/relationships/hyperlink" Target="http://www.vehiculeselectriques.gouv.qc.ca/english/particuliers/rabais.asp" TargetMode="External"/><Relationship Id="rId2" Type="http://schemas.openxmlformats.org/officeDocument/2006/relationships/hyperlink" Target="https://pluginbc.ca/charging-program/vehicle-incentives/" TargetMode="External"/><Relationship Id="rId1" Type="http://schemas.openxmlformats.org/officeDocument/2006/relationships/hyperlink" Target="http://www5.statcan.gc.ca/cansim/a26?lang=eng&amp;retrLang=eng&amp;id=0510001&amp;&amp;pattern=&amp;stByVal=1&amp;p1=1&amp;p2=37&amp;tabMode=dataTable&amp;csid=" TargetMode="External"/><Relationship Id="rId6" Type="http://schemas.openxmlformats.org/officeDocument/2006/relationships/hyperlink" Target="http://www.mto.gov.on.ca/english/vehicles/electric/electric-vehicle-incentive-program.shtml" TargetMode="External"/><Relationship Id="rId5" Type="http://schemas.openxmlformats.org/officeDocument/2006/relationships/hyperlink" Target="http://pluginbc.ca/suvi/" TargetMode="External"/><Relationship Id="rId4" Type="http://schemas.openxmlformats.org/officeDocument/2006/relationships/hyperlink" Target="https://pluginbc.ca/charging-program/vehicle-incenti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workbookViewId="0"/>
  </sheetViews>
  <sheetFormatPr defaultColWidth="8.81640625" defaultRowHeight="14.5" x14ac:dyDescent="0.35"/>
  <cols>
    <col min="2" max="2" width="40.81640625" style="3" customWidth="1"/>
    <col min="3" max="3" width="44.1796875" customWidth="1"/>
    <col min="4" max="4" width="45.1796875" customWidth="1"/>
    <col min="5" max="5" width="44" customWidth="1"/>
  </cols>
  <sheetData>
    <row r="1" spans="1:7" x14ac:dyDescent="0.35">
      <c r="A1" s="1" t="s">
        <v>0</v>
      </c>
    </row>
    <row r="3" spans="1:7" x14ac:dyDescent="0.35">
      <c r="A3" s="1" t="s">
        <v>1</v>
      </c>
      <c r="B3" s="4" t="s">
        <v>70</v>
      </c>
    </row>
    <row r="4" spans="1:7" x14ac:dyDescent="0.35">
      <c r="B4" s="3" t="s">
        <v>71</v>
      </c>
    </row>
    <row r="5" spans="1:7" x14ac:dyDescent="0.35">
      <c r="B5" s="3">
        <v>2017</v>
      </c>
    </row>
    <row r="6" spans="1:7" x14ac:dyDescent="0.35">
      <c r="B6" s="3" t="s">
        <v>79</v>
      </c>
    </row>
    <row r="7" spans="1:7" x14ac:dyDescent="0.35">
      <c r="B7" s="25" t="s">
        <v>72</v>
      </c>
    </row>
    <row r="8" spans="1:7" x14ac:dyDescent="0.35">
      <c r="B8" s="25"/>
    </row>
    <row r="9" spans="1:7" x14ac:dyDescent="0.35">
      <c r="B9" s="41" t="s">
        <v>45</v>
      </c>
      <c r="C9" s="41" t="s">
        <v>46</v>
      </c>
      <c r="D9" s="41" t="s">
        <v>56</v>
      </c>
      <c r="E9" s="41" t="s">
        <v>12</v>
      </c>
      <c r="F9" s="41" t="s">
        <v>59</v>
      </c>
      <c r="G9" s="42"/>
    </row>
    <row r="10" spans="1:7" x14ac:dyDescent="0.35">
      <c r="B10" s="40" t="s">
        <v>32</v>
      </c>
      <c r="C10" s="14" t="s">
        <v>47</v>
      </c>
      <c r="D10" s="16" t="s">
        <v>49</v>
      </c>
      <c r="E10" s="17" t="s">
        <v>54</v>
      </c>
      <c r="F10" s="14" t="s">
        <v>81</v>
      </c>
    </row>
    <row r="11" spans="1:7" x14ac:dyDescent="0.35">
      <c r="B11" s="40" t="s">
        <v>32</v>
      </c>
      <c r="C11" s="14" t="s">
        <v>48</v>
      </c>
      <c r="D11" s="17" t="s">
        <v>52</v>
      </c>
      <c r="E11" s="17" t="s">
        <v>53</v>
      </c>
      <c r="F11" s="17"/>
    </row>
    <row r="12" spans="1:7" x14ac:dyDescent="0.35">
      <c r="B12" s="40" t="s">
        <v>32</v>
      </c>
      <c r="C12" s="14" t="s">
        <v>83</v>
      </c>
      <c r="D12" s="17" t="s">
        <v>50</v>
      </c>
      <c r="E12" s="17" t="s">
        <v>51</v>
      </c>
      <c r="F12" s="17"/>
    </row>
    <row r="13" spans="1:7" x14ac:dyDescent="0.35">
      <c r="B13" s="40" t="s">
        <v>36</v>
      </c>
      <c r="C13" s="14" t="s">
        <v>55</v>
      </c>
      <c r="D13" s="16">
        <v>14000</v>
      </c>
      <c r="E13" s="17" t="s">
        <v>58</v>
      </c>
      <c r="F13" s="17"/>
    </row>
    <row r="14" spans="1:7" x14ac:dyDescent="0.35">
      <c r="B14" s="40" t="s">
        <v>37</v>
      </c>
      <c r="C14" s="14" t="s">
        <v>57</v>
      </c>
      <c r="D14" s="16">
        <v>8000</v>
      </c>
      <c r="E14" s="17" t="s">
        <v>54</v>
      </c>
      <c r="F14" s="17"/>
    </row>
    <row r="15" spans="1:7" x14ac:dyDescent="0.35">
      <c r="B15" s="17"/>
      <c r="C15" s="17"/>
      <c r="D15" s="17"/>
      <c r="E15" s="17"/>
      <c r="F15" s="17"/>
    </row>
    <row r="17" spans="2:2" x14ac:dyDescent="0.35">
      <c r="B17" s="4" t="s">
        <v>4</v>
      </c>
    </row>
    <row r="18" spans="2:2" x14ac:dyDescent="0.35">
      <c r="B18" s="3" t="s">
        <v>5</v>
      </c>
    </row>
    <row r="19" spans="2:2" x14ac:dyDescent="0.35">
      <c r="B19" s="3">
        <v>2017</v>
      </c>
    </row>
    <row r="20" spans="2:2" x14ac:dyDescent="0.35">
      <c r="B20" s="3" t="s">
        <v>6</v>
      </c>
    </row>
    <row r="21" spans="2:2" x14ac:dyDescent="0.35">
      <c r="B21" s="3" t="s">
        <v>7</v>
      </c>
    </row>
    <row r="23" spans="2:2" x14ac:dyDescent="0.35">
      <c r="B23" s="4" t="s">
        <v>8</v>
      </c>
    </row>
    <row r="24" spans="2:2" x14ac:dyDescent="0.35">
      <c r="B24" s="3" t="s">
        <v>9</v>
      </c>
    </row>
    <row r="25" spans="2:2" x14ac:dyDescent="0.35">
      <c r="B25" s="3">
        <v>2017</v>
      </c>
    </row>
    <row r="26" spans="2:2" x14ac:dyDescent="0.35">
      <c r="B26" s="3" t="s">
        <v>11</v>
      </c>
    </row>
    <row r="27" spans="2:2" x14ac:dyDescent="0.35">
      <c r="B27" s="3" t="s">
        <v>10</v>
      </c>
    </row>
    <row r="29" spans="2:2" x14ac:dyDescent="0.35">
      <c r="B29" s="4" t="s">
        <v>19</v>
      </c>
    </row>
    <row r="30" spans="2:2" x14ac:dyDescent="0.35">
      <c r="B30" s="3" t="s">
        <v>20</v>
      </c>
    </row>
    <row r="31" spans="2:2" x14ac:dyDescent="0.35">
      <c r="B31" s="3">
        <v>2017</v>
      </c>
    </row>
    <row r="32" spans="2:2" x14ac:dyDescent="0.35">
      <c r="B32" s="3" t="s">
        <v>18</v>
      </c>
    </row>
    <row r="33" spans="1:5" x14ac:dyDescent="0.35">
      <c r="B33" s="3" t="s">
        <v>21</v>
      </c>
    </row>
    <row r="35" spans="1:5" x14ac:dyDescent="0.35">
      <c r="A35" s="1" t="s">
        <v>12</v>
      </c>
    </row>
    <row r="36" spans="1:5" x14ac:dyDescent="0.35">
      <c r="A36" s="5" t="s">
        <v>84</v>
      </c>
      <c r="C36" s="1"/>
    </row>
    <row r="37" spans="1:5" x14ac:dyDescent="0.35">
      <c r="A37" s="3"/>
    </row>
    <row r="38" spans="1:5" x14ac:dyDescent="0.35">
      <c r="A38" s="17" t="s">
        <v>80</v>
      </c>
    </row>
    <row r="39" spans="1:5" x14ac:dyDescent="0.35">
      <c r="A39" s="17" t="s">
        <v>62</v>
      </c>
      <c r="B39" s="17"/>
      <c r="C39" s="17"/>
      <c r="D39" s="17"/>
      <c r="E39" s="17"/>
    </row>
    <row r="40" spans="1:5" x14ac:dyDescent="0.35">
      <c r="B40" s="17"/>
      <c r="C40" s="17"/>
      <c r="D40" s="17"/>
      <c r="E40" s="17"/>
    </row>
    <row r="41" spans="1:5" x14ac:dyDescent="0.35">
      <c r="A41" t="s">
        <v>82</v>
      </c>
    </row>
    <row r="43" spans="1:5" x14ac:dyDescent="0.35">
      <c r="A43" t="s">
        <v>25</v>
      </c>
    </row>
  </sheetData>
  <hyperlinks>
    <hyperlink ref="B7" r:id="rId1"/>
    <hyperlink ref="C10" r:id="rId2" location="CEVforBC"/>
    <hyperlink ref="F10" r:id="rId3"/>
    <hyperlink ref="C11" r:id="rId4" location="scrapit"/>
    <hyperlink ref="C12" r:id="rId5"/>
    <hyperlink ref="C13" r:id="rId6"/>
    <hyperlink ref="C14" r:id="rId7"/>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heetViews>
  <sheetFormatPr defaultColWidth="8.81640625" defaultRowHeight="14.5" x14ac:dyDescent="0.35"/>
  <cols>
    <col min="1" max="1" width="18.453125" customWidth="1"/>
    <col min="2" max="2" width="24.36328125" customWidth="1"/>
    <col min="3" max="3" width="20.81640625" customWidth="1"/>
    <col min="8" max="8" width="10.36328125" customWidth="1"/>
    <col min="9" max="9" width="12.81640625" customWidth="1"/>
    <col min="10" max="10" width="12.1796875" customWidth="1"/>
    <col min="11" max="11" width="10" customWidth="1"/>
    <col min="14" max="14" width="16.1796875" customWidth="1"/>
    <col min="15" max="15" width="37.6328125" customWidth="1"/>
    <col min="16" max="16" width="43.36328125" customWidth="1"/>
  </cols>
  <sheetData>
    <row r="1" spans="1:10" ht="29.5" thickBot="1" x14ac:dyDescent="0.4">
      <c r="A1" s="1" t="s">
        <v>13</v>
      </c>
      <c r="H1" s="36" t="s">
        <v>15</v>
      </c>
      <c r="I1" s="37" t="s">
        <v>45</v>
      </c>
      <c r="J1" s="38" t="s">
        <v>78</v>
      </c>
    </row>
    <row r="2" spans="1:10" x14ac:dyDescent="0.35">
      <c r="A2" s="5" t="s">
        <v>63</v>
      </c>
      <c r="H2" s="19">
        <v>5000</v>
      </c>
      <c r="I2" s="18" t="s">
        <v>32</v>
      </c>
      <c r="J2" s="20">
        <v>4757658</v>
      </c>
    </row>
    <row r="3" spans="1:10" x14ac:dyDescent="0.35">
      <c r="A3" s="2">
        <v>0</v>
      </c>
      <c r="H3" s="21" t="s">
        <v>60</v>
      </c>
      <c r="I3" s="18" t="s">
        <v>33</v>
      </c>
      <c r="J3" s="20">
        <v>4236376</v>
      </c>
    </row>
    <row r="4" spans="1:10" x14ac:dyDescent="0.35">
      <c r="A4" s="2"/>
      <c r="H4" s="21" t="s">
        <v>60</v>
      </c>
      <c r="I4" s="18" t="s">
        <v>34</v>
      </c>
      <c r="J4" s="20">
        <v>1148588</v>
      </c>
    </row>
    <row r="5" spans="1:10" x14ac:dyDescent="0.35">
      <c r="A5" s="6" t="s">
        <v>64</v>
      </c>
      <c r="H5" s="21" t="s">
        <v>60</v>
      </c>
      <c r="I5" s="18" t="s">
        <v>35</v>
      </c>
      <c r="J5" s="20">
        <v>1318115</v>
      </c>
    </row>
    <row r="6" spans="1:10" x14ac:dyDescent="0.35">
      <c r="A6" s="7" t="s">
        <v>14</v>
      </c>
      <c r="H6" s="19">
        <v>14000</v>
      </c>
      <c r="I6" s="18" t="s">
        <v>36</v>
      </c>
      <c r="J6" s="20">
        <v>13976320</v>
      </c>
    </row>
    <row r="7" spans="1:10" x14ac:dyDescent="0.35">
      <c r="A7" s="7" t="s">
        <v>65</v>
      </c>
      <c r="H7" s="19">
        <v>8000</v>
      </c>
      <c r="I7" s="18" t="s">
        <v>37</v>
      </c>
      <c r="J7" s="20">
        <v>8321888</v>
      </c>
    </row>
    <row r="8" spans="1:10" x14ac:dyDescent="0.35">
      <c r="A8" s="6" t="s">
        <v>15</v>
      </c>
      <c r="B8" s="1" t="s">
        <v>68</v>
      </c>
      <c r="C8" s="1" t="s">
        <v>16</v>
      </c>
      <c r="H8" s="21" t="s">
        <v>60</v>
      </c>
      <c r="I8" s="18" t="s">
        <v>38</v>
      </c>
      <c r="J8" s="20">
        <v>757384</v>
      </c>
    </row>
    <row r="9" spans="1:10" x14ac:dyDescent="0.35">
      <c r="A9" s="2">
        <f>H2</f>
        <v>5000</v>
      </c>
      <c r="B9" s="13" t="s">
        <v>32</v>
      </c>
      <c r="C9" s="15">
        <v>4757658</v>
      </c>
      <c r="H9" s="21" t="s">
        <v>60</v>
      </c>
      <c r="I9" s="18" t="s">
        <v>39</v>
      </c>
      <c r="J9" s="20">
        <v>948618</v>
      </c>
    </row>
    <row r="10" spans="1:10" x14ac:dyDescent="0.35">
      <c r="A10" s="2">
        <f>H6</f>
        <v>14000</v>
      </c>
      <c r="B10" s="13" t="s">
        <v>36</v>
      </c>
      <c r="C10" s="15">
        <v>13976320</v>
      </c>
      <c r="H10" s="21" t="s">
        <v>60</v>
      </c>
      <c r="I10" s="18" t="s">
        <v>40</v>
      </c>
      <c r="J10" s="20">
        <v>530305</v>
      </c>
    </row>
    <row r="11" spans="1:10" x14ac:dyDescent="0.35">
      <c r="A11" s="2">
        <f>H7</f>
        <v>8000</v>
      </c>
      <c r="B11" s="13" t="s">
        <v>37</v>
      </c>
      <c r="C11" s="15">
        <v>8321888</v>
      </c>
      <c r="H11" s="21" t="s">
        <v>60</v>
      </c>
      <c r="I11" s="18" t="s">
        <v>41</v>
      </c>
      <c r="J11" s="20">
        <v>149472</v>
      </c>
    </row>
    <row r="12" spans="1:10" x14ac:dyDescent="0.35">
      <c r="H12" s="21" t="s">
        <v>60</v>
      </c>
      <c r="I12" s="18" t="s">
        <v>42</v>
      </c>
      <c r="J12" s="20">
        <v>38086</v>
      </c>
    </row>
    <row r="13" spans="1:10" x14ac:dyDescent="0.35">
      <c r="B13" s="2" t="s">
        <v>66</v>
      </c>
      <c r="C13" s="15">
        <f>J15</f>
        <v>36264604</v>
      </c>
      <c r="H13" s="21" t="s">
        <v>60</v>
      </c>
      <c r="I13" s="18" t="s">
        <v>43</v>
      </c>
      <c r="J13" s="20">
        <v>44617</v>
      </c>
    </row>
    <row r="14" spans="1:10" x14ac:dyDescent="0.35">
      <c r="B14" t="s">
        <v>67</v>
      </c>
      <c r="C14" s="15">
        <f>C13-SUM(C9:C11)</f>
        <v>9208738</v>
      </c>
      <c r="H14" s="21" t="s">
        <v>60</v>
      </c>
      <c r="I14" s="18" t="s">
        <v>44</v>
      </c>
      <c r="J14" s="20">
        <v>37177</v>
      </c>
    </row>
    <row r="15" spans="1:10" ht="15" thickBot="1" x14ac:dyDescent="0.4">
      <c r="H15" s="22"/>
      <c r="I15" s="23" t="s">
        <v>61</v>
      </c>
      <c r="J15" s="24">
        <v>36264604</v>
      </c>
    </row>
    <row r="16" spans="1:10" x14ac:dyDescent="0.35">
      <c r="A16" s="6" t="s">
        <v>69</v>
      </c>
    </row>
    <row r="17" spans="1:5" x14ac:dyDescent="0.35">
      <c r="A17" s="34">
        <f>SUMPRODUCT(A9:A11,C9:C11)/C13</f>
        <v>7887.3568838639467</v>
      </c>
      <c r="C17" s="2"/>
    </row>
    <row r="19" spans="1:5" x14ac:dyDescent="0.35">
      <c r="A19" s="6" t="s">
        <v>17</v>
      </c>
    </row>
    <row r="20" spans="1:5" x14ac:dyDescent="0.35">
      <c r="A20" s="34">
        <f>A3+A17</f>
        <v>7887.3568838639467</v>
      </c>
    </row>
    <row r="22" spans="1:5" ht="15" thickBot="1" x14ac:dyDescent="0.4">
      <c r="A22" s="32" t="s">
        <v>75</v>
      </c>
      <c r="B22" s="31"/>
      <c r="C22" s="32" t="s">
        <v>76</v>
      </c>
      <c r="E22" s="1" t="s">
        <v>73</v>
      </c>
    </row>
    <row r="23" spans="1:5" x14ac:dyDescent="0.35">
      <c r="A23" s="2">
        <v>35000</v>
      </c>
      <c r="B23" s="28" t="s">
        <v>2</v>
      </c>
      <c r="C23" s="2">
        <f>A23*$E$23</f>
        <v>44065</v>
      </c>
      <c r="E23" s="26">
        <v>1.2589999999999999</v>
      </c>
    </row>
    <row r="24" spans="1:5" x14ac:dyDescent="0.35">
      <c r="A24" s="2">
        <v>37495</v>
      </c>
      <c r="B24" s="28" t="s">
        <v>3</v>
      </c>
      <c r="C24" s="2">
        <f>A24*$E$23</f>
        <v>47206.204999999994</v>
      </c>
      <c r="E24" s="27" t="s">
        <v>74</v>
      </c>
    </row>
    <row r="25" spans="1:5" ht="15" thickBot="1" x14ac:dyDescent="0.4">
      <c r="A25" s="30">
        <v>30680</v>
      </c>
      <c r="B25" s="31" t="s">
        <v>18</v>
      </c>
      <c r="C25" s="30">
        <f>A25*$E$23</f>
        <v>38626.119999999995</v>
      </c>
    </row>
    <row r="26" spans="1:5" x14ac:dyDescent="0.35">
      <c r="A26" s="7">
        <f>AVERAGE(A23:A25)</f>
        <v>34391.666666666664</v>
      </c>
      <c r="B26" s="29" t="s">
        <v>22</v>
      </c>
      <c r="C26" s="33">
        <f>AVERAGE(C23:C25)</f>
        <v>43299.10833333333</v>
      </c>
    </row>
    <row r="28" spans="1:5" x14ac:dyDescent="0.35">
      <c r="A28" s="1" t="s">
        <v>23</v>
      </c>
    </row>
    <row r="29" spans="1:5" x14ac:dyDescent="0.35">
      <c r="A29" s="35">
        <f>A20/C26</f>
        <v>0.1821597992998843</v>
      </c>
    </row>
    <row r="31" spans="1:5" x14ac:dyDescent="0.35">
      <c r="A31" s="39" t="s">
        <v>24</v>
      </c>
      <c r="B31" s="39"/>
      <c r="C31" s="39"/>
      <c r="D31" s="39"/>
      <c r="E31" s="39"/>
    </row>
    <row r="33" spans="1:12" ht="15" thickBot="1" x14ac:dyDescent="0.4">
      <c r="A33" s="31"/>
      <c r="B33" s="32">
        <v>2016</v>
      </c>
      <c r="C33" s="32">
        <v>2017</v>
      </c>
      <c r="D33" s="32">
        <v>2018</v>
      </c>
      <c r="E33" s="32">
        <v>2019</v>
      </c>
      <c r="F33" s="32">
        <v>2020</v>
      </c>
      <c r="G33" s="32">
        <v>2021</v>
      </c>
      <c r="H33" s="32">
        <v>2022</v>
      </c>
      <c r="I33" s="32">
        <v>2023</v>
      </c>
      <c r="J33" s="32">
        <v>2024</v>
      </c>
      <c r="K33" s="32">
        <v>2025</v>
      </c>
      <c r="L33" s="32">
        <v>2026</v>
      </c>
    </row>
    <row r="34" spans="1:12" x14ac:dyDescent="0.35">
      <c r="A34" s="29" t="s">
        <v>77</v>
      </c>
      <c r="B34" s="11">
        <f>A29</f>
        <v>0.1821597992998843</v>
      </c>
      <c r="C34" s="9">
        <f t="shared" ref="C34:L34" si="0">$A29*(1-0.1*(C33-$B33))</f>
        <v>0.16394381936989588</v>
      </c>
      <c r="D34" s="9">
        <f t="shared" si="0"/>
        <v>0.14572783943990744</v>
      </c>
      <c r="E34" s="9">
        <f t="shared" si="0"/>
        <v>0.127511859509919</v>
      </c>
      <c r="F34" s="9">
        <f t="shared" si="0"/>
        <v>0.10929587957993057</v>
      </c>
      <c r="G34" s="9">
        <f t="shared" si="0"/>
        <v>9.1079899649942148E-2</v>
      </c>
      <c r="H34" s="9">
        <f t="shared" si="0"/>
        <v>7.2863919719953707E-2</v>
      </c>
      <c r="I34" s="9">
        <f t="shared" si="0"/>
        <v>5.4647939789965273E-2</v>
      </c>
      <c r="J34" s="9">
        <f t="shared" si="0"/>
        <v>3.6431959859976853E-2</v>
      </c>
      <c r="K34" s="9">
        <f t="shared" si="0"/>
        <v>1.8215979929988427E-2</v>
      </c>
      <c r="L34" s="8">
        <f t="shared" si="0"/>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7"/>
  <sheetViews>
    <sheetView workbookViewId="0"/>
  </sheetViews>
  <sheetFormatPr defaultColWidth="8.81640625" defaultRowHeight="14.5" x14ac:dyDescent="0.35"/>
  <cols>
    <col min="1" max="1" width="13.1796875" customWidth="1"/>
  </cols>
  <sheetData>
    <row r="1" spans="1:36" x14ac:dyDescent="0.3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35">
      <c r="A2" t="s">
        <v>26</v>
      </c>
      <c r="B2" s="10">
        <f>Data!B34</f>
        <v>0.1821597992998843</v>
      </c>
      <c r="C2" s="10">
        <f>Data!C34</f>
        <v>0.16394381936989588</v>
      </c>
      <c r="D2" s="10">
        <f>Data!D34</f>
        <v>0.14572783943990744</v>
      </c>
      <c r="E2" s="10">
        <f>Data!E34</f>
        <v>0.127511859509919</v>
      </c>
      <c r="F2" s="10">
        <f>Data!F34</f>
        <v>0.10929587957993057</v>
      </c>
      <c r="G2" s="10">
        <f>Data!G34</f>
        <v>9.1079899649942148E-2</v>
      </c>
      <c r="H2" s="10">
        <f>Data!H34</f>
        <v>7.2863919719953707E-2</v>
      </c>
      <c r="I2" s="10">
        <f>Data!I34</f>
        <v>5.4647939789965273E-2</v>
      </c>
      <c r="J2" s="10">
        <f>Data!J34</f>
        <v>3.6431959859976853E-2</v>
      </c>
      <c r="K2" s="10">
        <f>Data!K34</f>
        <v>1.8215979929988427E-2</v>
      </c>
      <c r="L2" s="10">
        <f>Data!L34</f>
        <v>0</v>
      </c>
      <c r="M2" s="12">
        <f>$L2</f>
        <v>0</v>
      </c>
      <c r="N2" s="12">
        <f t="shared" ref="N2:AJ2" si="0">$L2</f>
        <v>0</v>
      </c>
      <c r="O2" s="12">
        <f t="shared" si="0"/>
        <v>0</v>
      </c>
      <c r="P2" s="12">
        <f t="shared" si="0"/>
        <v>0</v>
      </c>
      <c r="Q2" s="12">
        <f t="shared" si="0"/>
        <v>0</v>
      </c>
      <c r="R2" s="12">
        <f t="shared" si="0"/>
        <v>0</v>
      </c>
      <c r="S2" s="12">
        <f t="shared" si="0"/>
        <v>0</v>
      </c>
      <c r="T2" s="12">
        <f t="shared" si="0"/>
        <v>0</v>
      </c>
      <c r="U2" s="12">
        <f t="shared" si="0"/>
        <v>0</v>
      </c>
      <c r="V2" s="12">
        <f t="shared" si="0"/>
        <v>0</v>
      </c>
      <c r="W2" s="12">
        <f t="shared" si="0"/>
        <v>0</v>
      </c>
      <c r="X2" s="12">
        <f t="shared" si="0"/>
        <v>0</v>
      </c>
      <c r="Y2" s="12">
        <f t="shared" si="0"/>
        <v>0</v>
      </c>
      <c r="Z2" s="12">
        <f t="shared" si="0"/>
        <v>0</v>
      </c>
      <c r="AA2" s="12">
        <f t="shared" si="0"/>
        <v>0</v>
      </c>
      <c r="AB2" s="12">
        <f t="shared" si="0"/>
        <v>0</v>
      </c>
      <c r="AC2" s="12">
        <f t="shared" si="0"/>
        <v>0</v>
      </c>
      <c r="AD2" s="12">
        <f t="shared" si="0"/>
        <v>0</v>
      </c>
      <c r="AE2" s="12">
        <f t="shared" si="0"/>
        <v>0</v>
      </c>
      <c r="AF2" s="12">
        <f t="shared" si="0"/>
        <v>0</v>
      </c>
      <c r="AG2" s="12">
        <f t="shared" si="0"/>
        <v>0</v>
      </c>
      <c r="AH2" s="12">
        <f t="shared" si="0"/>
        <v>0</v>
      </c>
      <c r="AI2" s="12">
        <f t="shared" si="0"/>
        <v>0</v>
      </c>
      <c r="AJ2" s="12">
        <f t="shared" si="0"/>
        <v>0</v>
      </c>
    </row>
    <row r="3" spans="1:36" x14ac:dyDescent="0.35">
      <c r="A3" t="s">
        <v>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35">
      <c r="A4" t="s">
        <v>28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35">
      <c r="A5" t="s">
        <v>29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35">
      <c r="A6" t="s">
        <v>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35">
      <c r="A7" t="s">
        <v>31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7"/>
  <sheetViews>
    <sheetView workbookViewId="0"/>
  </sheetViews>
  <sheetFormatPr defaultColWidth="8.81640625" defaultRowHeight="14.5" x14ac:dyDescent="0.35"/>
  <cols>
    <col min="1" max="1" width="13.1796875" customWidth="1"/>
  </cols>
  <sheetData>
    <row r="1" spans="1:36" x14ac:dyDescent="0.3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35">
      <c r="A2" t="s">
        <v>26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35">
      <c r="A3" t="s">
        <v>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35">
      <c r="A4" t="s">
        <v>28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35">
      <c r="A5" t="s">
        <v>29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35">
      <c r="A6" t="s">
        <v>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35">
      <c r="A7" t="s">
        <v>31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vt:lpstr>
      <vt:lpstr>BESP-passengers</vt:lpstr>
      <vt:lpstr>BESP-freight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2017-06-20T00:56:40Z</dcterms:created>
  <dcterms:modified xsi:type="dcterms:W3CDTF">2018-01-26T17:38:17Z</dcterms:modified>
</cp:coreProperties>
</file>