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90" windowWidth="19430" windowHeight="11030" tabRatio="742"/>
  </bookViews>
  <sheets>
    <sheet name="About" sheetId="1" r:id="rId1"/>
    <sheet name="EUDH T4" sheetId="26" r:id="rId2"/>
    <sheet name="EUDH T8" sheetId="27" r:id="rId3"/>
    <sheet name="Fuel Efficiency Adjustments" sheetId="28" r:id="rId4"/>
    <sheet name="Data from AVL" sheetId="29" r:id="rId5"/>
    <sheet name="CAN Calculations" sheetId="30" r:id="rId6"/>
    <sheet name="BHNVFEAL-LDVs-psgr" sheetId="2" r:id="rId7"/>
    <sheet name="BHNVFEAL-LDVs-frgt" sheetId="5" r:id="rId8"/>
    <sheet name="BHNVFEAL-HDVs-psgr" sheetId="6" r:id="rId9"/>
    <sheet name="BHNVFEAL-HDVs-frgt" sheetId="7" r:id="rId10"/>
    <sheet name="BHNVFEAL-aircraft-psgr" sheetId="8" r:id="rId11"/>
    <sheet name="BHNVFEAL-aircraft-frgt" sheetId="9" r:id="rId12"/>
    <sheet name="BHNVFEAL-rail-psgr" sheetId="10" r:id="rId13"/>
    <sheet name="BHNVFEAL-rail-frgt" sheetId="11" r:id="rId14"/>
    <sheet name="BHNVFEAL-ships-psgr" sheetId="12" r:id="rId15"/>
    <sheet name="BHNVFEAL-ships-frgt" sheetId="13" r:id="rId16"/>
    <sheet name="BHNVFEAL-motorbikes-psgr" sheetId="14" r:id="rId17"/>
    <sheet name="BHNVFEAL-motorbikes-frgt" sheetId="15" r:id="rId18"/>
  </sheets>
  <externalReferences>
    <externalReference r:id="rId19"/>
    <externalReference r:id="rId20"/>
  </externalReferences>
  <definedNames>
    <definedName name="btu_per_pj">[1]About!$A$28</definedName>
    <definedName name="elec_reduction_HDVs">'Fuel Efficiency Adjustments'!$B$3</definedName>
    <definedName name="elec_reduction_LDVs">'Fuel Efficiency Adjustments'!$B$2</definedName>
    <definedName name="elec_share">'Fuel Efficiency Adjustments'!$B$6</definedName>
    <definedName name="Eno_TM">'[2]1997  Table 1a Modified'!#REF!</definedName>
    <definedName name="Eno_Tons">'[2]1997  Table 1a Modified'!#REF!</definedName>
    <definedName name="km_per_mile">[1]About!$A$27</definedName>
    <definedName name="Sum_T2">'[2]1997  Table 1a Modified'!#REF!</definedName>
    <definedName name="Sum_TTM">'[2]1997  Table 1a Modified'!#REF!</definedName>
    <definedName name="ti_tbl_50">#REF!</definedName>
    <definedName name="ti_tbl_69">#REF!</definedName>
  </definedNames>
  <calcPr calcId="145621"/>
</workbook>
</file>

<file path=xl/calcChain.xml><?xml version="1.0" encoding="utf-8"?>
<calcChain xmlns="http://schemas.openxmlformats.org/spreadsheetml/2006/main">
  <c r="D4" i="14" l="1"/>
  <c r="D2" i="14" s="1"/>
  <c r="D6" i="14" s="1"/>
  <c r="E4" i="14"/>
  <c r="E2" i="14" s="1"/>
  <c r="E6" i="14" s="1"/>
  <c r="F4" i="14"/>
  <c r="F2" i="14" s="1"/>
  <c r="F6" i="14" s="1"/>
  <c r="G4" i="14"/>
  <c r="G2" i="14" s="1"/>
  <c r="G6" i="14" s="1"/>
  <c r="H4" i="14"/>
  <c r="H2" i="14" s="1"/>
  <c r="H6" i="14" s="1"/>
  <c r="I4" i="14"/>
  <c r="I2" i="14" s="1"/>
  <c r="I6" i="14" s="1"/>
  <c r="J4" i="14"/>
  <c r="J2" i="14" s="1"/>
  <c r="J6" i="14" s="1"/>
  <c r="K4" i="14"/>
  <c r="K2" i="14" s="1"/>
  <c r="K6" i="14" s="1"/>
  <c r="L4" i="14"/>
  <c r="L2" i="14" s="1"/>
  <c r="L6" i="14" s="1"/>
  <c r="M4" i="14"/>
  <c r="M2" i="14" s="1"/>
  <c r="M6" i="14" s="1"/>
  <c r="N4" i="14"/>
  <c r="N2" i="14" s="1"/>
  <c r="N6" i="14" s="1"/>
  <c r="O4" i="14"/>
  <c r="O2" i="14" s="1"/>
  <c r="O6" i="14" s="1"/>
  <c r="P4" i="14"/>
  <c r="P2" i="14" s="1"/>
  <c r="P6" i="14" s="1"/>
  <c r="Q4" i="14"/>
  <c r="Q2" i="14" s="1"/>
  <c r="Q6" i="14" s="1"/>
  <c r="R4" i="14"/>
  <c r="R2" i="14" s="1"/>
  <c r="R6" i="14" s="1"/>
  <c r="S4" i="14"/>
  <c r="S2" i="14" s="1"/>
  <c r="S6" i="14" s="1"/>
  <c r="T4" i="14"/>
  <c r="T2" i="14" s="1"/>
  <c r="T6" i="14" s="1"/>
  <c r="U4" i="14"/>
  <c r="U2" i="14" s="1"/>
  <c r="U6" i="14" s="1"/>
  <c r="V4" i="14"/>
  <c r="V2" i="14" s="1"/>
  <c r="V6" i="14" s="1"/>
  <c r="W4" i="14"/>
  <c r="W2" i="14" s="1"/>
  <c r="W6" i="14" s="1"/>
  <c r="X4" i="14"/>
  <c r="X2" i="14" s="1"/>
  <c r="X6" i="14" s="1"/>
  <c r="Y4" i="14"/>
  <c r="Y2" i="14" s="1"/>
  <c r="Y6" i="14" s="1"/>
  <c r="Z4" i="14"/>
  <c r="Z2" i="14" s="1"/>
  <c r="Z6" i="14" s="1"/>
  <c r="AA4" i="14"/>
  <c r="AA2" i="14" s="1"/>
  <c r="AA6" i="14" s="1"/>
  <c r="AB4" i="14"/>
  <c r="AB2" i="14" s="1"/>
  <c r="AB6" i="14" s="1"/>
  <c r="AC4" i="14"/>
  <c r="AC2" i="14" s="1"/>
  <c r="AC6" i="14" s="1"/>
  <c r="AD4" i="14"/>
  <c r="AD2" i="14" s="1"/>
  <c r="AD6" i="14" s="1"/>
  <c r="AE4" i="14"/>
  <c r="AE2" i="14" s="1"/>
  <c r="AE6" i="14" s="1"/>
  <c r="AF4" i="14"/>
  <c r="AF2" i="14" s="1"/>
  <c r="AF6" i="14" s="1"/>
  <c r="AG4" i="14"/>
  <c r="AG2" i="14" s="1"/>
  <c r="AG6" i="14" s="1"/>
  <c r="AH4" i="14"/>
  <c r="AH2" i="14" s="1"/>
  <c r="AH6" i="14" s="1"/>
  <c r="AI4" i="14"/>
  <c r="AI2" i="14" s="1"/>
  <c r="AI6" i="14" s="1"/>
  <c r="D5" i="14"/>
  <c r="E5" i="14"/>
  <c r="F5" i="14"/>
  <c r="G5" i="14"/>
  <c r="H5" i="14"/>
  <c r="I5" i="14"/>
  <c r="J5" i="14"/>
  <c r="K5" i="14"/>
  <c r="L5" i="14"/>
  <c r="M5" i="14"/>
  <c r="N5" i="14"/>
  <c r="O5" i="14"/>
  <c r="P5" i="14"/>
  <c r="Q5" i="14"/>
  <c r="R5" i="14"/>
  <c r="S5" i="14"/>
  <c r="T5" i="14"/>
  <c r="U5" i="14"/>
  <c r="V5" i="14"/>
  <c r="W5" i="14"/>
  <c r="X5" i="14"/>
  <c r="Y5" i="14"/>
  <c r="Z5" i="14"/>
  <c r="AA5" i="14"/>
  <c r="AB5" i="14"/>
  <c r="AC5" i="14"/>
  <c r="AD5" i="14"/>
  <c r="AE5" i="14"/>
  <c r="AF5" i="14"/>
  <c r="AG5" i="14"/>
  <c r="AH5" i="14"/>
  <c r="AI5" i="14"/>
  <c r="D7" i="13"/>
  <c r="E7" i="13"/>
  <c r="F7" i="13"/>
  <c r="G7" i="13"/>
  <c r="H7" i="13"/>
  <c r="I7" i="13"/>
  <c r="J7" i="13"/>
  <c r="K7" i="13"/>
  <c r="L7" i="13"/>
  <c r="M7" i="13"/>
  <c r="N7" i="13"/>
  <c r="O7" i="13"/>
  <c r="P7" i="13"/>
  <c r="Q7" i="13"/>
  <c r="R7" i="13"/>
  <c r="S7" i="13"/>
  <c r="T7" i="13"/>
  <c r="U7" i="13"/>
  <c r="V7" i="13"/>
  <c r="W7" i="13"/>
  <c r="X7" i="13"/>
  <c r="Y7" i="13"/>
  <c r="Z7" i="13"/>
  <c r="AA7" i="13"/>
  <c r="AB7" i="13"/>
  <c r="AC7" i="13"/>
  <c r="AD7" i="13"/>
  <c r="AE7" i="13"/>
  <c r="AF7" i="13"/>
  <c r="AG7" i="13"/>
  <c r="AH7" i="13"/>
  <c r="AI7" i="13"/>
  <c r="D7" i="12"/>
  <c r="E7" i="12"/>
  <c r="F7" i="12"/>
  <c r="G7" i="12"/>
  <c r="H7" i="12"/>
  <c r="I7" i="12"/>
  <c r="J7" i="12"/>
  <c r="K7" i="12"/>
  <c r="L7" i="12"/>
  <c r="M7" i="12"/>
  <c r="N7" i="12"/>
  <c r="O7" i="12"/>
  <c r="P7" i="12"/>
  <c r="Q7" i="12"/>
  <c r="R7" i="12"/>
  <c r="S7" i="12"/>
  <c r="T7" i="12"/>
  <c r="U7" i="12"/>
  <c r="V7" i="12"/>
  <c r="W7" i="12"/>
  <c r="X7" i="12"/>
  <c r="Y7" i="12"/>
  <c r="Z7" i="12"/>
  <c r="AA7" i="12"/>
  <c r="AB7" i="12"/>
  <c r="AC7" i="12"/>
  <c r="AD7" i="12"/>
  <c r="AE7" i="12"/>
  <c r="AF7" i="12"/>
  <c r="AG7" i="12"/>
  <c r="AH7" i="12"/>
  <c r="AI7" i="12"/>
  <c r="D7" i="11"/>
  <c r="E7" i="11"/>
  <c r="F7" i="11"/>
  <c r="G7" i="11"/>
  <c r="H7" i="11"/>
  <c r="I7" i="11"/>
  <c r="J7" i="11"/>
  <c r="K7" i="11"/>
  <c r="L7" i="11"/>
  <c r="M7" i="11"/>
  <c r="N7" i="11"/>
  <c r="O7" i="11"/>
  <c r="P7" i="11"/>
  <c r="Q7" i="11"/>
  <c r="R7" i="11"/>
  <c r="S7" i="11"/>
  <c r="T7" i="11"/>
  <c r="U7" i="11"/>
  <c r="V7" i="11"/>
  <c r="W7" i="11"/>
  <c r="X7" i="11"/>
  <c r="Y7" i="11"/>
  <c r="Z7" i="11"/>
  <c r="AA7" i="11"/>
  <c r="AB7" i="11"/>
  <c r="AC7" i="11"/>
  <c r="AD7" i="11"/>
  <c r="AE7" i="11"/>
  <c r="AF7" i="11"/>
  <c r="AG7" i="11"/>
  <c r="AH7" i="11"/>
  <c r="AI7" i="11"/>
  <c r="D7" i="10"/>
  <c r="E7" i="10"/>
  <c r="F7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T7" i="10"/>
  <c r="U7" i="10"/>
  <c r="V7" i="10"/>
  <c r="W7" i="10"/>
  <c r="X7" i="10"/>
  <c r="Y7" i="10"/>
  <c r="Z7" i="10"/>
  <c r="AA7" i="10"/>
  <c r="AB7" i="10"/>
  <c r="AC7" i="10"/>
  <c r="AD7" i="10"/>
  <c r="AE7" i="10"/>
  <c r="AF7" i="10"/>
  <c r="AG7" i="10"/>
  <c r="AH7" i="10"/>
  <c r="AI7" i="10"/>
  <c r="D7" i="9"/>
  <c r="E7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V7" i="9"/>
  <c r="W7" i="9"/>
  <c r="X7" i="9"/>
  <c r="Y7" i="9"/>
  <c r="Z7" i="9"/>
  <c r="AA7" i="9"/>
  <c r="AB7" i="9"/>
  <c r="AC7" i="9"/>
  <c r="AD7" i="9"/>
  <c r="AE7" i="9"/>
  <c r="AF7" i="9"/>
  <c r="AG7" i="9"/>
  <c r="AH7" i="9"/>
  <c r="AI7" i="9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Z7" i="8"/>
  <c r="AA7" i="8"/>
  <c r="AB7" i="8"/>
  <c r="AC7" i="8"/>
  <c r="AD7" i="8"/>
  <c r="AE7" i="8"/>
  <c r="AF7" i="8"/>
  <c r="AG7" i="8"/>
  <c r="AH7" i="8"/>
  <c r="AI7" i="8"/>
  <c r="D5" i="7"/>
  <c r="D2" i="7" s="1"/>
  <c r="D6" i="7" s="1"/>
  <c r="E5" i="7"/>
  <c r="E2" i="7" s="1"/>
  <c r="E6" i="7" s="1"/>
  <c r="F5" i="7"/>
  <c r="F2" i="7" s="1"/>
  <c r="F6" i="7" s="1"/>
  <c r="G5" i="7"/>
  <c r="G2" i="7" s="1"/>
  <c r="G6" i="7" s="1"/>
  <c r="H5" i="7"/>
  <c r="H2" i="7" s="1"/>
  <c r="H6" i="7" s="1"/>
  <c r="I5" i="7"/>
  <c r="I2" i="7" s="1"/>
  <c r="I6" i="7" s="1"/>
  <c r="J5" i="7"/>
  <c r="J2" i="7" s="1"/>
  <c r="J6" i="7" s="1"/>
  <c r="K5" i="7"/>
  <c r="K2" i="7" s="1"/>
  <c r="K6" i="7" s="1"/>
  <c r="L5" i="7"/>
  <c r="L2" i="7" s="1"/>
  <c r="L6" i="7" s="1"/>
  <c r="M5" i="7"/>
  <c r="M2" i="7" s="1"/>
  <c r="M6" i="7" s="1"/>
  <c r="N5" i="7"/>
  <c r="N2" i="7" s="1"/>
  <c r="N6" i="7" s="1"/>
  <c r="O5" i="7"/>
  <c r="O2" i="7" s="1"/>
  <c r="O6" i="7" s="1"/>
  <c r="P5" i="7"/>
  <c r="P2" i="7" s="1"/>
  <c r="P6" i="7" s="1"/>
  <c r="Q5" i="7"/>
  <c r="Q2" i="7" s="1"/>
  <c r="Q6" i="7" s="1"/>
  <c r="R5" i="7"/>
  <c r="R2" i="7" s="1"/>
  <c r="R6" i="7" s="1"/>
  <c r="S5" i="7"/>
  <c r="S2" i="7" s="1"/>
  <c r="S6" i="7" s="1"/>
  <c r="T5" i="7"/>
  <c r="T2" i="7" s="1"/>
  <c r="T6" i="7" s="1"/>
  <c r="U5" i="7"/>
  <c r="U2" i="7" s="1"/>
  <c r="U6" i="7" s="1"/>
  <c r="V5" i="7"/>
  <c r="V2" i="7" s="1"/>
  <c r="V6" i="7" s="1"/>
  <c r="W5" i="7"/>
  <c r="W2" i="7" s="1"/>
  <c r="W6" i="7" s="1"/>
  <c r="X5" i="7"/>
  <c r="X2" i="7" s="1"/>
  <c r="X6" i="7" s="1"/>
  <c r="Y5" i="7"/>
  <c r="Y2" i="7" s="1"/>
  <c r="Y6" i="7" s="1"/>
  <c r="Z5" i="7"/>
  <c r="Z2" i="7" s="1"/>
  <c r="Z6" i="7" s="1"/>
  <c r="AA5" i="7"/>
  <c r="AA2" i="7" s="1"/>
  <c r="AA6" i="7" s="1"/>
  <c r="AB5" i="7"/>
  <c r="AB2" i="7" s="1"/>
  <c r="AB6" i="7" s="1"/>
  <c r="AC5" i="7"/>
  <c r="AC2" i="7" s="1"/>
  <c r="AC6" i="7" s="1"/>
  <c r="AD5" i="7"/>
  <c r="AD2" i="7" s="1"/>
  <c r="AD6" i="7" s="1"/>
  <c r="AE5" i="7"/>
  <c r="AE2" i="7" s="1"/>
  <c r="AE6" i="7" s="1"/>
  <c r="AF5" i="7"/>
  <c r="AF2" i="7" s="1"/>
  <c r="AF6" i="7" s="1"/>
  <c r="AG5" i="7"/>
  <c r="AG2" i="7" s="1"/>
  <c r="AG6" i="7" s="1"/>
  <c r="AH5" i="7"/>
  <c r="AH2" i="7" s="1"/>
  <c r="AH6" i="7" s="1"/>
  <c r="AI5" i="7"/>
  <c r="AI2" i="7" s="1"/>
  <c r="AI6" i="7" s="1"/>
  <c r="AI5" i="6"/>
  <c r="AI6" i="6" s="1"/>
  <c r="AH5" i="6"/>
  <c r="AH6" i="6" s="1"/>
  <c r="AG5" i="6"/>
  <c r="AG6" i="6" s="1"/>
  <c r="AF5" i="6"/>
  <c r="AF6" i="6" s="1"/>
  <c r="AE5" i="6"/>
  <c r="AE6" i="6" s="1"/>
  <c r="AD5" i="6"/>
  <c r="AD6" i="6" s="1"/>
  <c r="AC5" i="6"/>
  <c r="AC6" i="6" s="1"/>
  <c r="AB5" i="6"/>
  <c r="AB6" i="6" s="1"/>
  <c r="AA5" i="6"/>
  <c r="AA6" i="6" s="1"/>
  <c r="Z5" i="6"/>
  <c r="Z6" i="6" s="1"/>
  <c r="Y5" i="6"/>
  <c r="Y6" i="6" s="1"/>
  <c r="X5" i="6"/>
  <c r="X6" i="6" s="1"/>
  <c r="W5" i="6"/>
  <c r="W6" i="6" s="1"/>
  <c r="V5" i="6"/>
  <c r="V6" i="6" s="1"/>
  <c r="U5" i="6"/>
  <c r="U6" i="6" s="1"/>
  <c r="T5" i="6"/>
  <c r="T6" i="6" s="1"/>
  <c r="S5" i="6"/>
  <c r="S6" i="6" s="1"/>
  <c r="R5" i="6"/>
  <c r="R6" i="6" s="1"/>
  <c r="Q5" i="6"/>
  <c r="Q6" i="6" s="1"/>
  <c r="P5" i="6"/>
  <c r="P6" i="6" s="1"/>
  <c r="O5" i="6"/>
  <c r="O6" i="6" s="1"/>
  <c r="N5" i="6"/>
  <c r="N6" i="6" s="1"/>
  <c r="M5" i="6"/>
  <c r="M6" i="6" s="1"/>
  <c r="L5" i="6"/>
  <c r="L6" i="6" s="1"/>
  <c r="K5" i="6"/>
  <c r="K6" i="6" s="1"/>
  <c r="J5" i="6"/>
  <c r="J6" i="6" s="1"/>
  <c r="I5" i="6"/>
  <c r="I6" i="6" s="1"/>
  <c r="H5" i="6"/>
  <c r="H6" i="6" s="1"/>
  <c r="G5" i="6"/>
  <c r="G6" i="6" s="1"/>
  <c r="F5" i="6"/>
  <c r="F6" i="6" s="1"/>
  <c r="E5" i="6"/>
  <c r="E6" i="6" s="1"/>
  <c r="D5" i="6"/>
  <c r="D6" i="6" s="1"/>
  <c r="AI4" i="6"/>
  <c r="AH4" i="6"/>
  <c r="AG4" i="6"/>
  <c r="AF4" i="6"/>
  <c r="AE4" i="6"/>
  <c r="AD4" i="6"/>
  <c r="AC4" i="6"/>
  <c r="AB4" i="6"/>
  <c r="AA4" i="6"/>
  <c r="Z4" i="6"/>
  <c r="Y4" i="6"/>
  <c r="X4" i="6"/>
  <c r="W4" i="6"/>
  <c r="V4" i="6"/>
  <c r="U4" i="6"/>
  <c r="T4" i="6"/>
  <c r="S4" i="6"/>
  <c r="R4" i="6"/>
  <c r="Q4" i="6"/>
  <c r="P4" i="6"/>
  <c r="O4" i="6"/>
  <c r="N4" i="6"/>
  <c r="M4" i="6"/>
  <c r="L4" i="6"/>
  <c r="K4" i="6"/>
  <c r="J4" i="6"/>
  <c r="I4" i="6"/>
  <c r="H4" i="6"/>
  <c r="G4" i="6"/>
  <c r="F4" i="6"/>
  <c r="E4" i="6"/>
  <c r="D4" i="6"/>
  <c r="AI3" i="6"/>
  <c r="AH3" i="6"/>
  <c r="AG3" i="6"/>
  <c r="AF3" i="6"/>
  <c r="AE3" i="6"/>
  <c r="AD3" i="6"/>
  <c r="AC3" i="6"/>
  <c r="AB3" i="6"/>
  <c r="AA3" i="6"/>
  <c r="Z3" i="6"/>
  <c r="Y3" i="6"/>
  <c r="X3" i="6"/>
  <c r="W3" i="6"/>
  <c r="V3" i="6"/>
  <c r="U3" i="6"/>
  <c r="T3" i="6"/>
  <c r="S3" i="6"/>
  <c r="R3" i="6"/>
  <c r="Q3" i="6"/>
  <c r="P3" i="6"/>
  <c r="O3" i="6"/>
  <c r="N3" i="6"/>
  <c r="M3" i="6"/>
  <c r="L3" i="6"/>
  <c r="K3" i="6"/>
  <c r="J3" i="6"/>
  <c r="I3" i="6"/>
  <c r="H3" i="6"/>
  <c r="G3" i="6"/>
  <c r="F3" i="6"/>
  <c r="E3" i="6"/>
  <c r="D3" i="6"/>
  <c r="AI2" i="6"/>
  <c r="AH2" i="6"/>
  <c r="AG2" i="6"/>
  <c r="AF2" i="6"/>
  <c r="AE2" i="6"/>
  <c r="AD2" i="6"/>
  <c r="AC2" i="6"/>
  <c r="AB2" i="6"/>
  <c r="AA2" i="6"/>
  <c r="Z2" i="6"/>
  <c r="Y2" i="6"/>
  <c r="X2" i="6"/>
  <c r="W2" i="6"/>
  <c r="V2" i="6"/>
  <c r="U2" i="6"/>
  <c r="T2" i="6"/>
  <c r="S2" i="6"/>
  <c r="R2" i="6"/>
  <c r="Q2" i="6"/>
  <c r="P2" i="6"/>
  <c r="O2" i="6"/>
  <c r="N2" i="6"/>
  <c r="M2" i="6"/>
  <c r="L2" i="6"/>
  <c r="K2" i="6"/>
  <c r="J2" i="6"/>
  <c r="I2" i="6"/>
  <c r="H2" i="6"/>
  <c r="G2" i="6"/>
  <c r="F2" i="6"/>
  <c r="E2" i="6"/>
  <c r="D2" i="6"/>
  <c r="D4" i="5"/>
  <c r="D2" i="5" s="1"/>
  <c r="D6" i="5" s="1"/>
  <c r="E4" i="5"/>
  <c r="E2" i="5" s="1"/>
  <c r="E6" i="5" s="1"/>
  <c r="F4" i="5"/>
  <c r="F2" i="5" s="1"/>
  <c r="F6" i="5" s="1"/>
  <c r="G4" i="5"/>
  <c r="G2" i="5" s="1"/>
  <c r="G6" i="5" s="1"/>
  <c r="H4" i="5"/>
  <c r="H2" i="5" s="1"/>
  <c r="H6" i="5" s="1"/>
  <c r="I4" i="5"/>
  <c r="I3" i="5" s="1"/>
  <c r="J4" i="5"/>
  <c r="J2" i="5" s="1"/>
  <c r="J6" i="5" s="1"/>
  <c r="K4" i="5"/>
  <c r="K2" i="5" s="1"/>
  <c r="K6" i="5" s="1"/>
  <c r="L4" i="5"/>
  <c r="L2" i="5" s="1"/>
  <c r="L6" i="5" s="1"/>
  <c r="M4" i="5"/>
  <c r="M2" i="5" s="1"/>
  <c r="M6" i="5" s="1"/>
  <c r="N4" i="5"/>
  <c r="N2" i="5" s="1"/>
  <c r="N6" i="5" s="1"/>
  <c r="O4" i="5"/>
  <c r="O2" i="5" s="1"/>
  <c r="O6" i="5" s="1"/>
  <c r="P4" i="5"/>
  <c r="P2" i="5" s="1"/>
  <c r="P6" i="5" s="1"/>
  <c r="Q4" i="5"/>
  <c r="Q2" i="5" s="1"/>
  <c r="Q6" i="5" s="1"/>
  <c r="R4" i="5"/>
  <c r="R2" i="5" s="1"/>
  <c r="R6" i="5" s="1"/>
  <c r="S4" i="5"/>
  <c r="S2" i="5" s="1"/>
  <c r="S6" i="5" s="1"/>
  <c r="T4" i="5"/>
  <c r="T2" i="5" s="1"/>
  <c r="T6" i="5" s="1"/>
  <c r="U4" i="5"/>
  <c r="U3" i="5" s="1"/>
  <c r="V4" i="5"/>
  <c r="V2" i="5" s="1"/>
  <c r="V6" i="5" s="1"/>
  <c r="W4" i="5"/>
  <c r="W2" i="5" s="1"/>
  <c r="W6" i="5" s="1"/>
  <c r="X4" i="5"/>
  <c r="X2" i="5" s="1"/>
  <c r="X6" i="5" s="1"/>
  <c r="Y4" i="5"/>
  <c r="Y2" i="5" s="1"/>
  <c r="Y6" i="5" s="1"/>
  <c r="Z4" i="5"/>
  <c r="Z2" i="5" s="1"/>
  <c r="Z6" i="5" s="1"/>
  <c r="AA4" i="5"/>
  <c r="AA2" i="5" s="1"/>
  <c r="AA6" i="5" s="1"/>
  <c r="AB4" i="5"/>
  <c r="AB2" i="5" s="1"/>
  <c r="AB6" i="5" s="1"/>
  <c r="AC4" i="5"/>
  <c r="AC3" i="5" s="1"/>
  <c r="AD4" i="5"/>
  <c r="AD2" i="5" s="1"/>
  <c r="AD6" i="5" s="1"/>
  <c r="AE4" i="5"/>
  <c r="AE2" i="5" s="1"/>
  <c r="AE6" i="5" s="1"/>
  <c r="AF4" i="5"/>
  <c r="AF2" i="5" s="1"/>
  <c r="AF6" i="5" s="1"/>
  <c r="AG4" i="5"/>
  <c r="AG2" i="5" s="1"/>
  <c r="AG6" i="5" s="1"/>
  <c r="AH4" i="5"/>
  <c r="AH2" i="5" s="1"/>
  <c r="AH6" i="5" s="1"/>
  <c r="AI4" i="5"/>
  <c r="AI2" i="5" s="1"/>
  <c r="AI6" i="5" s="1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Z5" i="5"/>
  <c r="AA5" i="5"/>
  <c r="AB5" i="5"/>
  <c r="AC5" i="5"/>
  <c r="AD5" i="5"/>
  <c r="AE5" i="5"/>
  <c r="AF5" i="5"/>
  <c r="AG5" i="5"/>
  <c r="AH5" i="5"/>
  <c r="AI5" i="5"/>
  <c r="G4" i="2"/>
  <c r="G2" i="2" s="1"/>
  <c r="G6" i="2" s="1"/>
  <c r="H4" i="2"/>
  <c r="H2" i="2" s="1"/>
  <c r="H6" i="2" s="1"/>
  <c r="I4" i="2"/>
  <c r="I2" i="2" s="1"/>
  <c r="I6" i="2" s="1"/>
  <c r="J4" i="2"/>
  <c r="J3" i="2" s="1"/>
  <c r="K4" i="2"/>
  <c r="K2" i="2" s="1"/>
  <c r="K6" i="2" s="1"/>
  <c r="L4" i="2"/>
  <c r="L2" i="2" s="1"/>
  <c r="L6" i="2" s="1"/>
  <c r="M4" i="2"/>
  <c r="M2" i="2" s="1"/>
  <c r="M6" i="2" s="1"/>
  <c r="N4" i="2"/>
  <c r="N3" i="2" s="1"/>
  <c r="O4" i="2"/>
  <c r="O2" i="2" s="1"/>
  <c r="O6" i="2" s="1"/>
  <c r="P4" i="2"/>
  <c r="P2" i="2" s="1"/>
  <c r="P6" i="2" s="1"/>
  <c r="Q4" i="2"/>
  <c r="Q2" i="2" s="1"/>
  <c r="Q6" i="2" s="1"/>
  <c r="R4" i="2"/>
  <c r="R3" i="2" s="1"/>
  <c r="S4" i="2"/>
  <c r="S2" i="2" s="1"/>
  <c r="S6" i="2" s="1"/>
  <c r="T4" i="2"/>
  <c r="T2" i="2" s="1"/>
  <c r="T6" i="2" s="1"/>
  <c r="U4" i="2"/>
  <c r="U2" i="2" s="1"/>
  <c r="U6" i="2" s="1"/>
  <c r="V4" i="2"/>
  <c r="V3" i="2" s="1"/>
  <c r="W4" i="2"/>
  <c r="W2" i="2" s="1"/>
  <c r="W6" i="2" s="1"/>
  <c r="X4" i="2"/>
  <c r="X2" i="2" s="1"/>
  <c r="X6" i="2" s="1"/>
  <c r="Y4" i="2"/>
  <c r="Y2" i="2" s="1"/>
  <c r="Y6" i="2" s="1"/>
  <c r="Z4" i="2"/>
  <c r="Z3" i="2" s="1"/>
  <c r="AA4" i="2"/>
  <c r="AA2" i="2" s="1"/>
  <c r="AA6" i="2" s="1"/>
  <c r="AB4" i="2"/>
  <c r="AB2" i="2" s="1"/>
  <c r="AB6" i="2" s="1"/>
  <c r="AC4" i="2"/>
  <c r="AC2" i="2" s="1"/>
  <c r="AC6" i="2" s="1"/>
  <c r="AD4" i="2"/>
  <c r="AD3" i="2" s="1"/>
  <c r="AE4" i="2"/>
  <c r="AE2" i="2" s="1"/>
  <c r="AE6" i="2" s="1"/>
  <c r="AF4" i="2"/>
  <c r="AF2" i="2" s="1"/>
  <c r="AF6" i="2" s="1"/>
  <c r="AG4" i="2"/>
  <c r="AG2" i="2" s="1"/>
  <c r="AG6" i="2" s="1"/>
  <c r="AH4" i="2"/>
  <c r="AH3" i="2" s="1"/>
  <c r="AI4" i="2"/>
  <c r="AI2" i="2" s="1"/>
  <c r="AI6" i="2" s="1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D4" i="2"/>
  <c r="D2" i="2" s="1"/>
  <c r="E4" i="2"/>
  <c r="E3" i="2" s="1"/>
  <c r="F4" i="2"/>
  <c r="F3" i="2" s="1"/>
  <c r="AI3" i="14" l="1"/>
  <c r="AE3" i="14"/>
  <c r="AA3" i="14"/>
  <c r="W3" i="14"/>
  <c r="S3" i="14"/>
  <c r="O3" i="14"/>
  <c r="K3" i="14"/>
  <c r="G3" i="14"/>
  <c r="AH3" i="14"/>
  <c r="AD3" i="14"/>
  <c r="Z3" i="14"/>
  <c r="V3" i="14"/>
  <c r="R3" i="14"/>
  <c r="N3" i="14"/>
  <c r="J3" i="14"/>
  <c r="F3" i="14"/>
  <c r="AG3" i="14"/>
  <c r="AC3" i="14"/>
  <c r="Y3" i="14"/>
  <c r="U3" i="14"/>
  <c r="Q3" i="14"/>
  <c r="M3" i="14"/>
  <c r="I3" i="14"/>
  <c r="E3" i="14"/>
  <c r="AF3" i="14"/>
  <c r="AB3" i="14"/>
  <c r="X3" i="14"/>
  <c r="T3" i="14"/>
  <c r="P3" i="14"/>
  <c r="L3" i="14"/>
  <c r="H3" i="14"/>
  <c r="D3" i="14"/>
  <c r="AI4" i="7"/>
  <c r="AE4" i="7"/>
  <c r="AA4" i="7"/>
  <c r="W4" i="7"/>
  <c r="S4" i="7"/>
  <c r="O4" i="7"/>
  <c r="K4" i="7"/>
  <c r="G4" i="7"/>
  <c r="AI3" i="7"/>
  <c r="AE3" i="7"/>
  <c r="AA3" i="7"/>
  <c r="W3" i="7"/>
  <c r="S3" i="7"/>
  <c r="O3" i="7"/>
  <c r="K3" i="7"/>
  <c r="G3" i="7"/>
  <c r="AH4" i="7"/>
  <c r="AD4" i="7"/>
  <c r="Z4" i="7"/>
  <c r="V4" i="7"/>
  <c r="R4" i="7"/>
  <c r="N4" i="7"/>
  <c r="J4" i="7"/>
  <c r="F4" i="7"/>
  <c r="AH3" i="7"/>
  <c r="AD3" i="7"/>
  <c r="Z3" i="7"/>
  <c r="V3" i="7"/>
  <c r="R3" i="7"/>
  <c r="N3" i="7"/>
  <c r="J3" i="7"/>
  <c r="F3" i="7"/>
  <c r="AG4" i="7"/>
  <c r="AC4" i="7"/>
  <c r="Y4" i="7"/>
  <c r="U4" i="7"/>
  <c r="Q4" i="7"/>
  <c r="M4" i="7"/>
  <c r="I4" i="7"/>
  <c r="E4" i="7"/>
  <c r="AG3" i="7"/>
  <c r="AC3" i="7"/>
  <c r="Y3" i="7"/>
  <c r="U3" i="7"/>
  <c r="Q3" i="7"/>
  <c r="M3" i="7"/>
  <c r="I3" i="7"/>
  <c r="E3" i="7"/>
  <c r="AF4" i="7"/>
  <c r="AB4" i="7"/>
  <c r="X4" i="7"/>
  <c r="T4" i="7"/>
  <c r="P4" i="7"/>
  <c r="L4" i="7"/>
  <c r="H4" i="7"/>
  <c r="D4" i="7"/>
  <c r="AF3" i="7"/>
  <c r="AB3" i="7"/>
  <c r="X3" i="7"/>
  <c r="T3" i="7"/>
  <c r="P3" i="7"/>
  <c r="L3" i="7"/>
  <c r="H3" i="7"/>
  <c r="D3" i="7"/>
  <c r="AG3" i="5"/>
  <c r="Q3" i="5"/>
  <c r="E3" i="5"/>
  <c r="U2" i="5"/>
  <c r="U6" i="5" s="1"/>
  <c r="I2" i="5"/>
  <c r="I6" i="5" s="1"/>
  <c r="AI3" i="5"/>
  <c r="AE3" i="5"/>
  <c r="AA3" i="5"/>
  <c r="W3" i="5"/>
  <c r="S3" i="5"/>
  <c r="O3" i="5"/>
  <c r="K3" i="5"/>
  <c r="G3" i="5"/>
  <c r="Y3" i="5"/>
  <c r="M3" i="5"/>
  <c r="AC2" i="5"/>
  <c r="AC6" i="5" s="1"/>
  <c r="AH3" i="5"/>
  <c r="AD3" i="5"/>
  <c r="Z3" i="5"/>
  <c r="V3" i="5"/>
  <c r="R3" i="5"/>
  <c r="N3" i="5"/>
  <c r="J3" i="5"/>
  <c r="F3" i="5"/>
  <c r="AF3" i="5"/>
  <c r="AB3" i="5"/>
  <c r="X3" i="5"/>
  <c r="T3" i="5"/>
  <c r="P3" i="5"/>
  <c r="L3" i="5"/>
  <c r="H3" i="5"/>
  <c r="D3" i="5"/>
  <c r="AG3" i="2"/>
  <c r="AC3" i="2"/>
  <c r="Y3" i="2"/>
  <c r="U3" i="2"/>
  <c r="Q3" i="2"/>
  <c r="M3" i="2"/>
  <c r="I3" i="2"/>
  <c r="AH2" i="2"/>
  <c r="AH6" i="2" s="1"/>
  <c r="AD2" i="2"/>
  <c r="AD6" i="2" s="1"/>
  <c r="Z2" i="2"/>
  <c r="Z6" i="2" s="1"/>
  <c r="V2" i="2"/>
  <c r="V6" i="2" s="1"/>
  <c r="R2" i="2"/>
  <c r="R6" i="2" s="1"/>
  <c r="N2" i="2"/>
  <c r="N6" i="2" s="1"/>
  <c r="J2" i="2"/>
  <c r="J6" i="2" s="1"/>
  <c r="AF3" i="2"/>
  <c r="AB3" i="2"/>
  <c r="X3" i="2"/>
  <c r="T3" i="2"/>
  <c r="P3" i="2"/>
  <c r="L3" i="2"/>
  <c r="H3" i="2"/>
  <c r="AI3" i="2"/>
  <c r="AE3" i="2"/>
  <c r="AA3" i="2"/>
  <c r="W3" i="2"/>
  <c r="S3" i="2"/>
  <c r="O3" i="2"/>
  <c r="K3" i="2"/>
  <c r="G3" i="2"/>
  <c r="D3" i="2"/>
  <c r="F2" i="2"/>
  <c r="D6" i="2"/>
  <c r="F5" i="2"/>
  <c r="F6" i="2"/>
  <c r="E5" i="2"/>
  <c r="D5" i="2"/>
  <c r="E2" i="2"/>
  <c r="E6" i="2" s="1"/>
  <c r="C4" i="14"/>
  <c r="C2" i="14" s="1"/>
  <c r="C6" i="14" s="1"/>
  <c r="C5" i="14"/>
  <c r="B6" i="14"/>
  <c r="B2" i="14"/>
  <c r="B4" i="14"/>
  <c r="C7" i="13"/>
  <c r="B7" i="13"/>
  <c r="C7" i="12"/>
  <c r="B7" i="12"/>
  <c r="C7" i="11"/>
  <c r="B7" i="11"/>
  <c r="C7" i="10"/>
  <c r="B7" i="10"/>
  <c r="C7" i="9"/>
  <c r="B7" i="9"/>
  <c r="C7" i="8"/>
  <c r="B7" i="8"/>
  <c r="C5" i="7"/>
  <c r="C2" i="7" s="1"/>
  <c r="C6" i="7" s="1"/>
  <c r="B6" i="7"/>
  <c r="B2" i="7"/>
  <c r="B5" i="7"/>
  <c r="C5" i="6"/>
  <c r="C2" i="6" s="1"/>
  <c r="C6" i="6" s="1"/>
  <c r="B6" i="6"/>
  <c r="B2" i="6"/>
  <c r="B5" i="6"/>
  <c r="C4" i="5"/>
  <c r="C6" i="5" s="1"/>
  <c r="C3" i="5"/>
  <c r="C2" i="5"/>
  <c r="B6" i="5"/>
  <c r="B2" i="5"/>
  <c r="B4" i="5"/>
  <c r="C4" i="2"/>
  <c r="C2" i="2" s="1"/>
  <c r="C6" i="2" s="1"/>
  <c r="C5" i="2"/>
  <c r="B6" i="2"/>
  <c r="B2" i="2"/>
  <c r="B4" i="2"/>
  <c r="AL112" i="30"/>
  <c r="AM111" i="30"/>
  <c r="AL106" i="30"/>
  <c r="AM105" i="30"/>
  <c r="AC110" i="30"/>
  <c r="AG109" i="30"/>
  <c r="R108" i="30"/>
  <c r="V107" i="30"/>
  <c r="AC104" i="30"/>
  <c r="AG103" i="30"/>
  <c r="R102" i="30"/>
  <c r="J106" i="30"/>
  <c r="I106" i="30"/>
  <c r="H106" i="30"/>
  <c r="G106" i="30"/>
  <c r="F106" i="30"/>
  <c r="K106" i="30"/>
  <c r="F109" i="30"/>
  <c r="F103" i="30"/>
  <c r="G107" i="30"/>
  <c r="H107" i="30"/>
  <c r="I107" i="30"/>
  <c r="J107" i="30"/>
  <c r="K107" i="30"/>
  <c r="L107" i="30"/>
  <c r="M107" i="30"/>
  <c r="N107" i="30"/>
  <c r="O107" i="30"/>
  <c r="P107" i="30"/>
  <c r="Q107" i="30"/>
  <c r="R107" i="30"/>
  <c r="S107" i="30"/>
  <c r="T107" i="30"/>
  <c r="U107" i="30"/>
  <c r="C3" i="14" l="1"/>
  <c r="C3" i="7"/>
  <c r="C4" i="7"/>
  <c r="C3" i="6"/>
  <c r="C4" i="6"/>
  <c r="C5" i="5"/>
  <c r="C3" i="2"/>
  <c r="D109" i="30"/>
  <c r="E109" i="30" s="1"/>
  <c r="D110" i="30"/>
  <c r="E110" i="30" s="1"/>
  <c r="D111" i="30"/>
  <c r="E111" i="30" s="1"/>
  <c r="D112" i="30"/>
  <c r="E112" i="30" s="1"/>
  <c r="D108" i="30"/>
  <c r="E108" i="30" s="1"/>
  <c r="D103" i="30"/>
  <c r="E103" i="30" s="1"/>
  <c r="D104" i="30"/>
  <c r="E104" i="30" s="1"/>
  <c r="D105" i="30"/>
  <c r="E105" i="30" s="1"/>
  <c r="D106" i="30"/>
  <c r="E106" i="30" s="1"/>
  <c r="D107" i="30"/>
  <c r="E107" i="30" s="1"/>
  <c r="D102" i="30"/>
  <c r="E102" i="30" s="1"/>
  <c r="J100" i="30"/>
  <c r="K100" i="30"/>
  <c r="L100" i="30"/>
  <c r="M100" i="30"/>
  <c r="N100" i="30"/>
  <c r="O100" i="30"/>
  <c r="P100" i="30"/>
  <c r="Q100" i="30"/>
  <c r="R100" i="30"/>
  <c r="S100" i="30"/>
  <c r="T100" i="30"/>
  <c r="U100" i="30"/>
  <c r="V100" i="30"/>
  <c r="W100" i="30"/>
  <c r="X100" i="30"/>
  <c r="Y100" i="30"/>
  <c r="Z100" i="30"/>
  <c r="AA100" i="30"/>
  <c r="AB100" i="30"/>
  <c r="AC100" i="30"/>
  <c r="AD100" i="30"/>
  <c r="AE100" i="30"/>
  <c r="AF100" i="30"/>
  <c r="AG100" i="30"/>
  <c r="AH100" i="30"/>
  <c r="AI100" i="30"/>
  <c r="AJ100" i="30"/>
  <c r="AK100" i="30"/>
  <c r="AL100" i="30"/>
  <c r="AM100" i="30"/>
  <c r="F100" i="30"/>
  <c r="H100" i="30"/>
  <c r="I100" i="30"/>
  <c r="G100" i="30"/>
  <c r="D84" i="30"/>
  <c r="AC84" i="30" s="1"/>
  <c r="D69" i="30"/>
  <c r="C56" i="30"/>
  <c r="C74" i="30" s="1"/>
  <c r="D74" i="30" s="1"/>
  <c r="C55" i="30"/>
  <c r="C73" i="30" s="1"/>
  <c r="D73" i="30" s="1"/>
  <c r="C54" i="30"/>
  <c r="C72" i="30" s="1"/>
  <c r="D72" i="30" s="1"/>
  <c r="C53" i="30"/>
  <c r="C71" i="30" s="1"/>
  <c r="D71" i="30" s="1"/>
  <c r="C52" i="30"/>
  <c r="C70" i="30" s="1"/>
  <c r="D70" i="30" s="1"/>
  <c r="C50" i="30"/>
  <c r="C68" i="30" s="1"/>
  <c r="D68" i="30" s="1"/>
  <c r="C49" i="30"/>
  <c r="C67" i="30" s="1"/>
  <c r="D67" i="30" s="1"/>
  <c r="C48" i="30"/>
  <c r="C66" i="30" s="1"/>
  <c r="D66" i="30" s="1"/>
  <c r="C47" i="30"/>
  <c r="C65" i="30" s="1"/>
  <c r="D65" i="30" s="1"/>
  <c r="C46" i="30"/>
  <c r="C64" i="30" s="1"/>
  <c r="D64" i="30" s="1"/>
  <c r="AC12" i="30"/>
  <c r="AB12" i="30"/>
  <c r="AA12" i="30"/>
  <c r="Z12" i="30"/>
  <c r="Y12" i="30"/>
  <c r="X12" i="30"/>
  <c r="W12" i="30"/>
  <c r="V12" i="30"/>
  <c r="U12" i="30"/>
  <c r="T12" i="30"/>
  <c r="S12" i="30"/>
  <c r="R12" i="30"/>
  <c r="Q12" i="30"/>
  <c r="P12" i="30"/>
  <c r="O12" i="30"/>
  <c r="N12" i="30"/>
  <c r="M12" i="30"/>
  <c r="L12" i="30"/>
  <c r="K12" i="30"/>
  <c r="J12" i="30"/>
  <c r="I12" i="30"/>
  <c r="H12" i="30"/>
  <c r="G12" i="30"/>
  <c r="F12" i="30"/>
  <c r="E12" i="30"/>
  <c r="D12" i="30"/>
  <c r="AC11" i="30"/>
  <c r="AB11" i="30"/>
  <c r="AA11" i="30"/>
  <c r="Z11" i="30"/>
  <c r="Y11" i="30"/>
  <c r="X11" i="30"/>
  <c r="W11" i="30"/>
  <c r="V11" i="30"/>
  <c r="U11" i="30"/>
  <c r="T11" i="30"/>
  <c r="S11" i="30"/>
  <c r="R11" i="30"/>
  <c r="Q11" i="30"/>
  <c r="P11" i="30"/>
  <c r="O11" i="30"/>
  <c r="N11" i="30"/>
  <c r="M11" i="30"/>
  <c r="L11" i="30"/>
  <c r="K11" i="30"/>
  <c r="J11" i="30"/>
  <c r="I11" i="30"/>
  <c r="H11" i="30"/>
  <c r="G11" i="30"/>
  <c r="F11" i="30"/>
  <c r="E11" i="30"/>
  <c r="D11" i="30"/>
  <c r="AC10" i="30"/>
  <c r="AB10" i="30"/>
  <c r="AA10" i="30"/>
  <c r="Z10" i="30"/>
  <c r="Y10" i="30"/>
  <c r="X10" i="30"/>
  <c r="W10" i="30"/>
  <c r="V10" i="30"/>
  <c r="U10" i="30"/>
  <c r="T10" i="30"/>
  <c r="S10" i="30"/>
  <c r="R10" i="30"/>
  <c r="Q10" i="30"/>
  <c r="P10" i="30"/>
  <c r="O10" i="30"/>
  <c r="N10" i="30"/>
  <c r="M10" i="30"/>
  <c r="L10" i="30"/>
  <c r="K10" i="30"/>
  <c r="J10" i="30"/>
  <c r="I10" i="30"/>
  <c r="H10" i="30"/>
  <c r="G10" i="30"/>
  <c r="F10" i="30"/>
  <c r="E10" i="30"/>
  <c r="D10" i="30"/>
  <c r="AC9" i="30"/>
  <c r="AB9" i="30"/>
  <c r="AA9" i="30"/>
  <c r="Z9" i="30"/>
  <c r="Y9" i="30"/>
  <c r="X9" i="30"/>
  <c r="W9" i="30"/>
  <c r="V9" i="30"/>
  <c r="U9" i="30"/>
  <c r="T9" i="30"/>
  <c r="S9" i="30"/>
  <c r="R9" i="30"/>
  <c r="Q9" i="30"/>
  <c r="P9" i="30"/>
  <c r="O9" i="30"/>
  <c r="N9" i="30"/>
  <c r="M9" i="30"/>
  <c r="L9" i="30"/>
  <c r="K9" i="30"/>
  <c r="J9" i="30"/>
  <c r="I9" i="30"/>
  <c r="H9" i="30"/>
  <c r="G9" i="30"/>
  <c r="F9" i="30"/>
  <c r="E9" i="30"/>
  <c r="D9" i="30"/>
  <c r="AC8" i="30"/>
  <c r="AB8" i="30"/>
  <c r="AA8" i="30"/>
  <c r="Z8" i="30"/>
  <c r="Y8" i="30"/>
  <c r="X8" i="30"/>
  <c r="W8" i="30"/>
  <c r="V8" i="30"/>
  <c r="U8" i="30"/>
  <c r="T8" i="30"/>
  <c r="S8" i="30"/>
  <c r="R8" i="30"/>
  <c r="Q8" i="30"/>
  <c r="P8" i="30"/>
  <c r="O8" i="30"/>
  <c r="N8" i="30"/>
  <c r="M8" i="30"/>
  <c r="L8" i="30"/>
  <c r="K8" i="30"/>
  <c r="J8" i="30"/>
  <c r="I8" i="30"/>
  <c r="H8" i="30"/>
  <c r="G8" i="30"/>
  <c r="F8" i="30"/>
  <c r="E8" i="30"/>
  <c r="D8" i="30"/>
  <c r="AC7" i="30"/>
  <c r="AB7" i="30"/>
  <c r="AA7" i="30"/>
  <c r="Z7" i="30"/>
  <c r="Y7" i="30"/>
  <c r="X7" i="30"/>
  <c r="W7" i="30"/>
  <c r="V7" i="30"/>
  <c r="U7" i="30"/>
  <c r="T7" i="30"/>
  <c r="S7" i="30"/>
  <c r="R7" i="30"/>
  <c r="Q7" i="30"/>
  <c r="P7" i="30"/>
  <c r="O7" i="30"/>
  <c r="N7" i="30"/>
  <c r="M7" i="30"/>
  <c r="L7" i="30"/>
  <c r="K7" i="30"/>
  <c r="J7" i="30"/>
  <c r="I7" i="30"/>
  <c r="H7" i="30"/>
  <c r="G7" i="30"/>
  <c r="F7" i="30"/>
  <c r="E7" i="30"/>
  <c r="D7" i="30"/>
  <c r="AC5" i="30"/>
  <c r="AC6" i="30" s="1"/>
  <c r="AB5" i="30"/>
  <c r="AB6" i="30" s="1"/>
  <c r="AA5" i="30"/>
  <c r="Z5" i="30"/>
  <c r="Y5" i="30"/>
  <c r="Y6" i="30" s="1"/>
  <c r="X5" i="30"/>
  <c r="X6" i="30" s="1"/>
  <c r="W5" i="30"/>
  <c r="V5" i="30"/>
  <c r="U5" i="30"/>
  <c r="U6" i="30" s="1"/>
  <c r="T5" i="30"/>
  <c r="T6" i="30" s="1"/>
  <c r="S5" i="30"/>
  <c r="R5" i="30"/>
  <c r="Q5" i="30"/>
  <c r="Q6" i="30" s="1"/>
  <c r="P5" i="30"/>
  <c r="P6" i="30" s="1"/>
  <c r="O5" i="30"/>
  <c r="N5" i="30"/>
  <c r="M5" i="30"/>
  <c r="M6" i="30" s="1"/>
  <c r="L5" i="30"/>
  <c r="L6" i="30" s="1"/>
  <c r="K5" i="30"/>
  <c r="J5" i="30"/>
  <c r="I5" i="30"/>
  <c r="I6" i="30" s="1"/>
  <c r="H5" i="30"/>
  <c r="H6" i="30" s="1"/>
  <c r="G5" i="30"/>
  <c r="F5" i="30"/>
  <c r="E5" i="30"/>
  <c r="E6" i="30" s="1"/>
  <c r="D5" i="30"/>
  <c r="D6" i="30" s="1"/>
  <c r="AC4" i="30"/>
  <c r="AB4" i="30"/>
  <c r="AA4" i="30"/>
  <c r="Z4" i="30"/>
  <c r="Y4" i="30"/>
  <c r="X4" i="30"/>
  <c r="W4" i="30"/>
  <c r="V4" i="30"/>
  <c r="U4" i="30"/>
  <c r="T4" i="30"/>
  <c r="S4" i="30"/>
  <c r="R4" i="30"/>
  <c r="Q4" i="30"/>
  <c r="P4" i="30"/>
  <c r="O4" i="30"/>
  <c r="N4" i="30"/>
  <c r="M4" i="30"/>
  <c r="L4" i="30"/>
  <c r="K4" i="30"/>
  <c r="J4" i="30"/>
  <c r="I4" i="30"/>
  <c r="H4" i="30"/>
  <c r="G4" i="30"/>
  <c r="F4" i="30"/>
  <c r="E4" i="30"/>
  <c r="D4" i="30"/>
  <c r="AC3" i="30"/>
  <c r="AB3" i="30"/>
  <c r="AA3" i="30"/>
  <c r="Z3" i="30"/>
  <c r="Y3" i="30"/>
  <c r="X3" i="30"/>
  <c r="W3" i="30"/>
  <c r="V3" i="30"/>
  <c r="U3" i="30"/>
  <c r="T3" i="30"/>
  <c r="S3" i="30"/>
  <c r="R3" i="30"/>
  <c r="Q3" i="30"/>
  <c r="P3" i="30"/>
  <c r="O3" i="30"/>
  <c r="N3" i="30"/>
  <c r="M3" i="30"/>
  <c r="L3" i="30"/>
  <c r="K3" i="30"/>
  <c r="J3" i="30"/>
  <c r="I3" i="30"/>
  <c r="H3" i="30"/>
  <c r="G3" i="30"/>
  <c r="F3" i="30"/>
  <c r="E3" i="30"/>
  <c r="D3" i="30"/>
  <c r="AC2" i="30"/>
  <c r="AB2" i="30"/>
  <c r="AA2" i="30"/>
  <c r="Z2" i="30"/>
  <c r="Y2" i="30"/>
  <c r="X2" i="30"/>
  <c r="W2" i="30"/>
  <c r="V2" i="30"/>
  <c r="U2" i="30"/>
  <c r="T2" i="30"/>
  <c r="S2" i="30"/>
  <c r="R2" i="30"/>
  <c r="Q2" i="30"/>
  <c r="P2" i="30"/>
  <c r="O2" i="30"/>
  <c r="N2" i="30"/>
  <c r="M2" i="30"/>
  <c r="L2" i="30"/>
  <c r="K2" i="30"/>
  <c r="J2" i="30"/>
  <c r="I2" i="30"/>
  <c r="H2" i="30"/>
  <c r="G2" i="30"/>
  <c r="F2" i="30"/>
  <c r="E2" i="30"/>
  <c r="D2" i="30"/>
  <c r="F6" i="30" l="1"/>
  <c r="J6" i="30"/>
  <c r="N6" i="30"/>
  <c r="R6" i="30"/>
  <c r="V6" i="30"/>
  <c r="Z6" i="30"/>
  <c r="G6" i="30"/>
  <c r="K6" i="30"/>
  <c r="O6" i="30"/>
  <c r="S6" i="30"/>
  <c r="W6" i="30"/>
  <c r="AA6" i="30"/>
  <c r="G84" i="30"/>
  <c r="O84" i="30"/>
  <c r="W84" i="30"/>
  <c r="I84" i="30"/>
  <c r="Q84" i="30"/>
  <c r="Y84" i="30"/>
  <c r="K84" i="30"/>
  <c r="S84" i="30"/>
  <c r="AA84" i="30"/>
  <c r="E84" i="30"/>
  <c r="M84" i="30"/>
  <c r="U84" i="30"/>
  <c r="AB83" i="30"/>
  <c r="AJ106" i="30" s="1"/>
  <c r="X83" i="30"/>
  <c r="AF106" i="30" s="1"/>
  <c r="T83" i="30"/>
  <c r="AB106" i="30" s="1"/>
  <c r="P83" i="30"/>
  <c r="X106" i="30" s="1"/>
  <c r="L83" i="30"/>
  <c r="T106" i="30" s="1"/>
  <c r="H83" i="30"/>
  <c r="P106" i="30" s="1"/>
  <c r="D83" i="30"/>
  <c r="L106" i="30" s="1"/>
  <c r="Z83" i="30"/>
  <c r="AH106" i="30" s="1"/>
  <c r="V83" i="30"/>
  <c r="AD106" i="30" s="1"/>
  <c r="AA83" i="30"/>
  <c r="AI106" i="30" s="1"/>
  <c r="S83" i="30"/>
  <c r="AA106" i="30" s="1"/>
  <c r="N83" i="30"/>
  <c r="V106" i="30" s="1"/>
  <c r="I83" i="30"/>
  <c r="Q106" i="30" s="1"/>
  <c r="Y83" i="30"/>
  <c r="AG106" i="30" s="1"/>
  <c r="R83" i="30"/>
  <c r="Z106" i="30" s="1"/>
  <c r="M83" i="30"/>
  <c r="U106" i="30" s="1"/>
  <c r="G83" i="30"/>
  <c r="O106" i="30" s="1"/>
  <c r="W83" i="30"/>
  <c r="AE106" i="30" s="1"/>
  <c r="Q83" i="30"/>
  <c r="Y106" i="30" s="1"/>
  <c r="K83" i="30"/>
  <c r="S106" i="30" s="1"/>
  <c r="F83" i="30"/>
  <c r="N106" i="30" s="1"/>
  <c r="AC83" i="30"/>
  <c r="AK106" i="30" s="1"/>
  <c r="U83" i="30"/>
  <c r="AC106" i="30" s="1"/>
  <c r="O83" i="30"/>
  <c r="W106" i="30" s="1"/>
  <c r="J83" i="30"/>
  <c r="R106" i="30" s="1"/>
  <c r="E83" i="30"/>
  <c r="M106" i="30" s="1"/>
  <c r="AC80" i="30"/>
  <c r="AF103" i="30" s="1"/>
  <c r="Y80" i="30"/>
  <c r="AB103" i="30" s="1"/>
  <c r="U80" i="30"/>
  <c r="X103" i="30" s="1"/>
  <c r="Q80" i="30"/>
  <c r="T103" i="30" s="1"/>
  <c r="M80" i="30"/>
  <c r="P103" i="30" s="1"/>
  <c r="I80" i="30"/>
  <c r="L103" i="30" s="1"/>
  <c r="E80" i="30"/>
  <c r="H103" i="30" s="1"/>
  <c r="AB80" i="30"/>
  <c r="AE103" i="30" s="1"/>
  <c r="X80" i="30"/>
  <c r="AA103" i="30" s="1"/>
  <c r="T80" i="30"/>
  <c r="W103" i="30" s="1"/>
  <c r="P80" i="30"/>
  <c r="S103" i="30" s="1"/>
  <c r="L80" i="30"/>
  <c r="O103" i="30" s="1"/>
  <c r="H80" i="30"/>
  <c r="K103" i="30" s="1"/>
  <c r="D80" i="30"/>
  <c r="G103" i="30" s="1"/>
  <c r="AA80" i="30"/>
  <c r="AD103" i="30" s="1"/>
  <c r="W80" i="30"/>
  <c r="Z103" i="30" s="1"/>
  <c r="S80" i="30"/>
  <c r="V103" i="30" s="1"/>
  <c r="O80" i="30"/>
  <c r="R103" i="30" s="1"/>
  <c r="K80" i="30"/>
  <c r="N103" i="30" s="1"/>
  <c r="G80" i="30"/>
  <c r="J103" i="30" s="1"/>
  <c r="Z80" i="30"/>
  <c r="AC103" i="30" s="1"/>
  <c r="V80" i="30"/>
  <c r="Y103" i="30" s="1"/>
  <c r="R80" i="30"/>
  <c r="U103" i="30" s="1"/>
  <c r="N80" i="30"/>
  <c r="Q103" i="30" s="1"/>
  <c r="J80" i="30"/>
  <c r="M103" i="30" s="1"/>
  <c r="F80" i="30"/>
  <c r="I103" i="30" s="1"/>
  <c r="AC85" i="30"/>
  <c r="Q108" i="30" s="1"/>
  <c r="Y85" i="30"/>
  <c r="M108" i="30" s="1"/>
  <c r="U85" i="30"/>
  <c r="I108" i="30" s="1"/>
  <c r="Q85" i="30"/>
  <c r="M85" i="30"/>
  <c r="I85" i="30"/>
  <c r="AB85" i="30"/>
  <c r="P108" i="30" s="1"/>
  <c r="X85" i="30"/>
  <c r="L108" i="30" s="1"/>
  <c r="T85" i="30"/>
  <c r="H108" i="30" s="1"/>
  <c r="P85" i="30"/>
  <c r="L85" i="30"/>
  <c r="H85" i="30"/>
  <c r="D85" i="30"/>
  <c r="AA85" i="30"/>
  <c r="O108" i="30" s="1"/>
  <c r="W85" i="30"/>
  <c r="K108" i="30" s="1"/>
  <c r="S85" i="30"/>
  <c r="G108" i="30" s="1"/>
  <c r="O85" i="30"/>
  <c r="K85" i="30"/>
  <c r="G85" i="30"/>
  <c r="Z85" i="30"/>
  <c r="N108" i="30" s="1"/>
  <c r="V85" i="30"/>
  <c r="J108" i="30" s="1"/>
  <c r="R85" i="30"/>
  <c r="F108" i="30" s="1"/>
  <c r="N85" i="30"/>
  <c r="J85" i="30"/>
  <c r="F85" i="30"/>
  <c r="E85" i="30"/>
  <c r="AC89" i="30"/>
  <c r="AK112" i="30" s="1"/>
  <c r="Y89" i="30"/>
  <c r="AG112" i="30" s="1"/>
  <c r="U89" i="30"/>
  <c r="AC112" i="30" s="1"/>
  <c r="Q89" i="30"/>
  <c r="Y112" i="30" s="1"/>
  <c r="M89" i="30"/>
  <c r="U112" i="30" s="1"/>
  <c r="I89" i="30"/>
  <c r="Q112" i="30" s="1"/>
  <c r="E89" i="30"/>
  <c r="M112" i="30" s="1"/>
  <c r="AB89" i="30"/>
  <c r="AJ112" i="30" s="1"/>
  <c r="X89" i="30"/>
  <c r="AF112" i="30" s="1"/>
  <c r="T89" i="30"/>
  <c r="AB112" i="30" s="1"/>
  <c r="P89" i="30"/>
  <c r="X112" i="30" s="1"/>
  <c r="L89" i="30"/>
  <c r="T112" i="30" s="1"/>
  <c r="H89" i="30"/>
  <c r="P112" i="30" s="1"/>
  <c r="D89" i="30"/>
  <c r="L112" i="30" s="1"/>
  <c r="AA89" i="30"/>
  <c r="AI112" i="30" s="1"/>
  <c r="W89" i="30"/>
  <c r="AE112" i="30" s="1"/>
  <c r="S89" i="30"/>
  <c r="AA112" i="30" s="1"/>
  <c r="O89" i="30"/>
  <c r="W112" i="30" s="1"/>
  <c r="K89" i="30"/>
  <c r="S112" i="30" s="1"/>
  <c r="G89" i="30"/>
  <c r="O112" i="30" s="1"/>
  <c r="Z89" i="30"/>
  <c r="AH112" i="30" s="1"/>
  <c r="V89" i="30"/>
  <c r="AD112" i="30" s="1"/>
  <c r="R89" i="30"/>
  <c r="Z112" i="30" s="1"/>
  <c r="N89" i="30"/>
  <c r="V112" i="30" s="1"/>
  <c r="J89" i="30"/>
  <c r="R112" i="30" s="1"/>
  <c r="F89" i="30"/>
  <c r="N112" i="30" s="1"/>
  <c r="AA79" i="30"/>
  <c r="O102" i="30" s="1"/>
  <c r="W79" i="30"/>
  <c r="K102" i="30" s="1"/>
  <c r="S79" i="30"/>
  <c r="G102" i="30" s="1"/>
  <c r="O79" i="30"/>
  <c r="K79" i="30"/>
  <c r="G79" i="30"/>
  <c r="Z79" i="30"/>
  <c r="N102" i="30" s="1"/>
  <c r="V79" i="30"/>
  <c r="J102" i="30" s="1"/>
  <c r="R79" i="30"/>
  <c r="F102" i="30" s="1"/>
  <c r="N79" i="30"/>
  <c r="J79" i="30"/>
  <c r="F79" i="30"/>
  <c r="AC79" i="30"/>
  <c r="Q102" i="30" s="1"/>
  <c r="Y79" i="30"/>
  <c r="M102" i="30" s="1"/>
  <c r="U79" i="30"/>
  <c r="I102" i="30" s="1"/>
  <c r="Q79" i="30"/>
  <c r="M79" i="30"/>
  <c r="I79" i="30"/>
  <c r="E79" i="30"/>
  <c r="AB79" i="30"/>
  <c r="P102" i="30" s="1"/>
  <c r="X79" i="30"/>
  <c r="L102" i="30" s="1"/>
  <c r="T79" i="30"/>
  <c r="H102" i="30" s="1"/>
  <c r="P79" i="30"/>
  <c r="L79" i="30"/>
  <c r="H79" i="30"/>
  <c r="D79" i="30"/>
  <c r="AA81" i="30"/>
  <c r="Z104" i="30" s="1"/>
  <c r="W81" i="30"/>
  <c r="V104" i="30" s="1"/>
  <c r="S81" i="30"/>
  <c r="R104" i="30" s="1"/>
  <c r="O81" i="30"/>
  <c r="N104" i="30" s="1"/>
  <c r="K81" i="30"/>
  <c r="J104" i="30" s="1"/>
  <c r="G81" i="30"/>
  <c r="F104" i="30" s="1"/>
  <c r="Z81" i="30"/>
  <c r="Y104" i="30" s="1"/>
  <c r="V81" i="30"/>
  <c r="U104" i="30" s="1"/>
  <c r="R81" i="30"/>
  <c r="Q104" i="30" s="1"/>
  <c r="N81" i="30"/>
  <c r="M104" i="30" s="1"/>
  <c r="J81" i="30"/>
  <c r="I104" i="30" s="1"/>
  <c r="F81" i="30"/>
  <c r="AC81" i="30"/>
  <c r="AB104" i="30" s="1"/>
  <c r="Y81" i="30"/>
  <c r="X104" i="30" s="1"/>
  <c r="U81" i="30"/>
  <c r="T104" i="30" s="1"/>
  <c r="Q81" i="30"/>
  <c r="P104" i="30" s="1"/>
  <c r="M81" i="30"/>
  <c r="L104" i="30" s="1"/>
  <c r="I81" i="30"/>
  <c r="H104" i="30" s="1"/>
  <c r="E81" i="30"/>
  <c r="AB81" i="30"/>
  <c r="AA104" i="30" s="1"/>
  <c r="X81" i="30"/>
  <c r="W104" i="30" s="1"/>
  <c r="T81" i="30"/>
  <c r="S104" i="30" s="1"/>
  <c r="P81" i="30"/>
  <c r="O104" i="30" s="1"/>
  <c r="L81" i="30"/>
  <c r="K104" i="30" s="1"/>
  <c r="H81" i="30"/>
  <c r="G104" i="30" s="1"/>
  <c r="D81" i="30"/>
  <c r="AA86" i="30"/>
  <c r="AD109" i="30" s="1"/>
  <c r="W86" i="30"/>
  <c r="Z109" i="30" s="1"/>
  <c r="S86" i="30"/>
  <c r="V109" i="30" s="1"/>
  <c r="O86" i="30"/>
  <c r="R109" i="30" s="1"/>
  <c r="K86" i="30"/>
  <c r="N109" i="30" s="1"/>
  <c r="G86" i="30"/>
  <c r="J109" i="30" s="1"/>
  <c r="Z86" i="30"/>
  <c r="AC109" i="30" s="1"/>
  <c r="V86" i="30"/>
  <c r="Y109" i="30" s="1"/>
  <c r="R86" i="30"/>
  <c r="U109" i="30" s="1"/>
  <c r="N86" i="30"/>
  <c r="Q109" i="30" s="1"/>
  <c r="J86" i="30"/>
  <c r="M109" i="30" s="1"/>
  <c r="F86" i="30"/>
  <c r="I109" i="30" s="1"/>
  <c r="AC86" i="30"/>
  <c r="AF109" i="30" s="1"/>
  <c r="Y86" i="30"/>
  <c r="AB109" i="30" s="1"/>
  <c r="U86" i="30"/>
  <c r="X109" i="30" s="1"/>
  <c r="Q86" i="30"/>
  <c r="T109" i="30" s="1"/>
  <c r="M86" i="30"/>
  <c r="P109" i="30" s="1"/>
  <c r="I86" i="30"/>
  <c r="L109" i="30" s="1"/>
  <c r="E86" i="30"/>
  <c r="H109" i="30" s="1"/>
  <c r="AB86" i="30"/>
  <c r="AE109" i="30" s="1"/>
  <c r="X86" i="30"/>
  <c r="AA109" i="30" s="1"/>
  <c r="T86" i="30"/>
  <c r="W109" i="30" s="1"/>
  <c r="P86" i="30"/>
  <c r="S109" i="30" s="1"/>
  <c r="L86" i="30"/>
  <c r="O109" i="30" s="1"/>
  <c r="H86" i="30"/>
  <c r="K109" i="30" s="1"/>
  <c r="D86" i="30"/>
  <c r="G109" i="30" s="1"/>
  <c r="AC82" i="30"/>
  <c r="AL105" i="30" s="1"/>
  <c r="Y82" i="30"/>
  <c r="AH105" i="30" s="1"/>
  <c r="U82" i="30"/>
  <c r="AD105" i="30" s="1"/>
  <c r="Q82" i="30"/>
  <c r="Z105" i="30" s="1"/>
  <c r="M82" i="30"/>
  <c r="V105" i="30" s="1"/>
  <c r="I82" i="30"/>
  <c r="R105" i="30" s="1"/>
  <c r="E82" i="30"/>
  <c r="N105" i="30" s="1"/>
  <c r="AB82" i="30"/>
  <c r="AK105" i="30" s="1"/>
  <c r="X82" i="30"/>
  <c r="AG105" i="30" s="1"/>
  <c r="T82" i="30"/>
  <c r="AC105" i="30" s="1"/>
  <c r="P82" i="30"/>
  <c r="Y105" i="30" s="1"/>
  <c r="L82" i="30"/>
  <c r="U105" i="30" s="1"/>
  <c r="H82" i="30"/>
  <c r="Q105" i="30" s="1"/>
  <c r="D82" i="30"/>
  <c r="M105" i="30" s="1"/>
  <c r="AA82" i="30"/>
  <c r="AJ105" i="30" s="1"/>
  <c r="W82" i="30"/>
  <c r="AF105" i="30" s="1"/>
  <c r="S82" i="30"/>
  <c r="AB105" i="30" s="1"/>
  <c r="O82" i="30"/>
  <c r="X105" i="30" s="1"/>
  <c r="K82" i="30"/>
  <c r="T105" i="30" s="1"/>
  <c r="G82" i="30"/>
  <c r="P105" i="30" s="1"/>
  <c r="Z82" i="30"/>
  <c r="AI105" i="30" s="1"/>
  <c r="V82" i="30"/>
  <c r="AE105" i="30" s="1"/>
  <c r="R82" i="30"/>
  <c r="AA105" i="30" s="1"/>
  <c r="N82" i="30"/>
  <c r="W105" i="30" s="1"/>
  <c r="J82" i="30"/>
  <c r="S105" i="30" s="1"/>
  <c r="F82" i="30"/>
  <c r="O105" i="30" s="1"/>
  <c r="AC87" i="30"/>
  <c r="AB110" i="30" s="1"/>
  <c r="Y87" i="30"/>
  <c r="X110" i="30" s="1"/>
  <c r="U87" i="30"/>
  <c r="T110" i="30" s="1"/>
  <c r="Q87" i="30"/>
  <c r="P110" i="30" s="1"/>
  <c r="M87" i="30"/>
  <c r="L110" i="30" s="1"/>
  <c r="I87" i="30"/>
  <c r="H110" i="30" s="1"/>
  <c r="E87" i="30"/>
  <c r="AB87" i="30"/>
  <c r="AA110" i="30" s="1"/>
  <c r="X87" i="30"/>
  <c r="W110" i="30" s="1"/>
  <c r="T87" i="30"/>
  <c r="S110" i="30" s="1"/>
  <c r="P87" i="30"/>
  <c r="O110" i="30" s="1"/>
  <c r="L87" i="30"/>
  <c r="K110" i="30" s="1"/>
  <c r="H87" i="30"/>
  <c r="G110" i="30" s="1"/>
  <c r="D87" i="30"/>
  <c r="AA87" i="30"/>
  <c r="Z110" i="30" s="1"/>
  <c r="W87" i="30"/>
  <c r="V110" i="30" s="1"/>
  <c r="S87" i="30"/>
  <c r="R110" i="30" s="1"/>
  <c r="O87" i="30"/>
  <c r="N110" i="30" s="1"/>
  <c r="K87" i="30"/>
  <c r="J110" i="30" s="1"/>
  <c r="G87" i="30"/>
  <c r="F110" i="30" s="1"/>
  <c r="Z87" i="30"/>
  <c r="Y110" i="30" s="1"/>
  <c r="V87" i="30"/>
  <c r="U110" i="30" s="1"/>
  <c r="R87" i="30"/>
  <c r="Q110" i="30" s="1"/>
  <c r="N87" i="30"/>
  <c r="M110" i="30" s="1"/>
  <c r="J87" i="30"/>
  <c r="I110" i="30" s="1"/>
  <c r="F87" i="30"/>
  <c r="AA88" i="30"/>
  <c r="AJ111" i="30" s="1"/>
  <c r="W88" i="30"/>
  <c r="AF111" i="30" s="1"/>
  <c r="S88" i="30"/>
  <c r="AB111" i="30" s="1"/>
  <c r="O88" i="30"/>
  <c r="X111" i="30" s="1"/>
  <c r="K88" i="30"/>
  <c r="T111" i="30" s="1"/>
  <c r="G88" i="30"/>
  <c r="P111" i="30" s="1"/>
  <c r="Z88" i="30"/>
  <c r="AI111" i="30" s="1"/>
  <c r="V88" i="30"/>
  <c r="AE111" i="30" s="1"/>
  <c r="R88" i="30"/>
  <c r="AA111" i="30" s="1"/>
  <c r="N88" i="30"/>
  <c r="W111" i="30" s="1"/>
  <c r="J88" i="30"/>
  <c r="S111" i="30" s="1"/>
  <c r="F88" i="30"/>
  <c r="O111" i="30" s="1"/>
  <c r="AC88" i="30"/>
  <c r="AL111" i="30" s="1"/>
  <c r="Y88" i="30"/>
  <c r="AH111" i="30" s="1"/>
  <c r="U88" i="30"/>
  <c r="AD111" i="30" s="1"/>
  <c r="Q88" i="30"/>
  <c r="Z111" i="30" s="1"/>
  <c r="M88" i="30"/>
  <c r="V111" i="30" s="1"/>
  <c r="I88" i="30"/>
  <c r="R111" i="30" s="1"/>
  <c r="E88" i="30"/>
  <c r="N111" i="30" s="1"/>
  <c r="AB88" i="30"/>
  <c r="AK111" i="30" s="1"/>
  <c r="X88" i="30"/>
  <c r="AG111" i="30" s="1"/>
  <c r="T88" i="30"/>
  <c r="AC111" i="30" s="1"/>
  <c r="P88" i="30"/>
  <c r="Y111" i="30" s="1"/>
  <c r="L88" i="30"/>
  <c r="U111" i="30" s="1"/>
  <c r="H88" i="30"/>
  <c r="Q111" i="30" s="1"/>
  <c r="D88" i="30"/>
  <c r="M111" i="30" s="1"/>
  <c r="H84" i="30"/>
  <c r="L84" i="30"/>
  <c r="P84" i="30"/>
  <c r="T84" i="30"/>
  <c r="X84" i="30"/>
  <c r="AB84" i="30"/>
  <c r="F84" i="30"/>
  <c r="J84" i="30"/>
  <c r="N84" i="30"/>
  <c r="F107" i="30" s="1"/>
  <c r="R84" i="30"/>
  <c r="V84" i="30"/>
  <c r="Z84" i="30"/>
  <c r="J111" i="30" l="1"/>
  <c r="F111" i="30"/>
  <c r="I111" i="30"/>
  <c r="L111" i="30"/>
  <c r="H111" i="30"/>
  <c r="K111" i="30"/>
  <c r="G111" i="30"/>
  <c r="I105" i="30"/>
  <c r="F105" i="30"/>
  <c r="J105" i="30"/>
  <c r="G105" i="30"/>
  <c r="K105" i="30"/>
  <c r="H105" i="30"/>
  <c r="L105" i="30"/>
  <c r="F112" i="30"/>
  <c r="J112" i="30"/>
  <c r="G112" i="30"/>
  <c r="K112" i="30"/>
  <c r="H112" i="30"/>
  <c r="I112" i="30"/>
  <c r="B3" i="14" l="1"/>
  <c r="B5" i="14"/>
  <c r="B4" i="6" l="1"/>
  <c r="B3" i="6"/>
  <c r="B3" i="7" l="1"/>
  <c r="B4" i="7"/>
  <c r="B3" i="5" l="1"/>
  <c r="B5" i="5"/>
  <c r="B5" i="2"/>
  <c r="B3" i="2" l="1"/>
</calcChain>
</file>

<file path=xl/sharedStrings.xml><?xml version="1.0" encoding="utf-8"?>
<sst xmlns="http://schemas.openxmlformats.org/spreadsheetml/2006/main" count="518" uniqueCount="159">
  <si>
    <t>Sources:</t>
  </si>
  <si>
    <t>Notes</t>
  </si>
  <si>
    <t>battery electric vehicle</t>
  </si>
  <si>
    <t>natural gas vehicle</t>
  </si>
  <si>
    <t>gasoline vehicle</t>
  </si>
  <si>
    <t>diesel vehicle</t>
  </si>
  <si>
    <t>plugin hybrid vehicle</t>
  </si>
  <si>
    <t>nonroad vehicle</t>
  </si>
  <si>
    <t>aircraft</t>
  </si>
  <si>
    <t>HDVs</t>
  </si>
  <si>
    <t>Perc Reduction in Fuel Use for Electricity</t>
  </si>
  <si>
    <t>Perc of Electricity Use for Plug-In Hybrid Vehicles</t>
  </si>
  <si>
    <t>electricity share</t>
  </si>
  <si>
    <t>LDVs and motorbikes</t>
  </si>
  <si>
    <t>BHNVFEAL BAU Historical New Vehicle Fuel Economy After Lifetime</t>
  </si>
  <si>
    <t>LDVs</t>
  </si>
  <si>
    <t>rail</t>
  </si>
  <si>
    <t>ships</t>
  </si>
  <si>
    <t>motorbikes</t>
  </si>
  <si>
    <t>To estimate the BAU New Vehicle Fuel Economy in historical years (up to one</t>
  </si>
  <si>
    <t>Output tabs contain zeros for years more than one vehicle lifetime into</t>
  </si>
  <si>
    <t>the model run, because for these years, the model will have switched</t>
  </si>
  <si>
    <t>over to using data from retiring vehicles that were added during the</t>
  </si>
  <si>
    <t>model run itself and no longer needs to reference historical input data.</t>
  </si>
  <si>
    <t>Historical fuel economies are estimated for vehicle type / technology</t>
  </si>
  <si>
    <t>combinations that did not exist in those years, such as battery</t>
  </si>
  <si>
    <t>and will not cause any problems, as there are no such vehicles to</t>
  </si>
  <si>
    <t>be retired during the model run.</t>
  </si>
  <si>
    <t>Passenger Transportation Secondary Energy Use by Energy Source and Transportation Mode</t>
  </si>
  <si>
    <t>Total Growth  1990–2015</t>
  </si>
  <si>
    <r>
      <t>Passenger Transportation Energy Use (PJ)</t>
    </r>
    <r>
      <rPr>
        <b/>
        <vertAlign val="superscript"/>
        <sz val="10"/>
        <rFont val="Arial"/>
        <family val="2"/>
      </rPr>
      <t>a</t>
    </r>
  </si>
  <si>
    <r>
      <t>Energy Use by Energy Source (PJ)</t>
    </r>
    <r>
      <rPr>
        <b/>
        <i/>
        <vertAlign val="superscript"/>
        <sz val="10"/>
        <rFont val="Arial"/>
        <family val="2"/>
      </rPr>
      <t>a</t>
    </r>
  </si>
  <si>
    <t/>
  </si>
  <si>
    <t>Electricity</t>
  </si>
  <si>
    <t>Natural Gas</t>
  </si>
  <si>
    <t>Motor Gasoline</t>
  </si>
  <si>
    <t>Diesel Fuel Oil</t>
  </si>
  <si>
    <t>Ethanol</t>
  </si>
  <si>
    <t>n.a.</t>
  </si>
  <si>
    <t>–</t>
  </si>
  <si>
    <t>Biodiesel Fuel</t>
  </si>
  <si>
    <t>Aviation Gasoline</t>
  </si>
  <si>
    <t>Aviation Turbo Fuel</t>
  </si>
  <si>
    <t>Propane</t>
  </si>
  <si>
    <r>
      <t>Energy Use by Transportation Mode (PJ)</t>
    </r>
    <r>
      <rPr>
        <b/>
        <i/>
        <vertAlign val="superscript"/>
        <sz val="10"/>
        <rFont val="Arial"/>
        <family val="2"/>
      </rPr>
      <t>a</t>
    </r>
  </si>
  <si>
    <t>Cars</t>
  </si>
  <si>
    <t>Light Trucks</t>
  </si>
  <si>
    <t>Motorcycles</t>
  </si>
  <si>
    <t>School Buses</t>
  </si>
  <si>
    <t>Urban Transit</t>
  </si>
  <si>
    <t>Inter-City Buses</t>
  </si>
  <si>
    <t>Air</t>
  </si>
  <si>
    <t>Rail</t>
  </si>
  <si>
    <t xml:space="preserve">Activity </t>
  </si>
  <si>
    <r>
      <t>Total Passenger-kilometres</t>
    </r>
    <r>
      <rPr>
        <vertAlign val="superscript"/>
        <sz val="10"/>
        <color indexed="8"/>
        <rFont val="Arial"/>
        <family val="2"/>
      </rPr>
      <t>1</t>
    </r>
    <r>
      <rPr>
        <sz val="10"/>
        <color indexed="8"/>
        <rFont val="Arial"/>
        <family val="2"/>
      </rPr>
      <t xml:space="preserve"> (millions)</t>
    </r>
    <r>
      <rPr>
        <vertAlign val="superscript"/>
        <sz val="10"/>
        <color indexed="8"/>
        <rFont val="Arial"/>
        <family val="2"/>
      </rPr>
      <t>a,b,c</t>
    </r>
  </si>
  <si>
    <t xml:space="preserve">Passenger-kilometres by Transportation Mode (millions) </t>
  </si>
  <si>
    <r>
      <t>Cars</t>
    </r>
    <r>
      <rPr>
        <vertAlign val="superscript"/>
        <sz val="10"/>
        <rFont val="Arial"/>
        <family val="2"/>
      </rPr>
      <t>a</t>
    </r>
  </si>
  <si>
    <r>
      <t>Light Trucks</t>
    </r>
    <r>
      <rPr>
        <vertAlign val="superscript"/>
        <sz val="10"/>
        <rFont val="Arial"/>
        <family val="2"/>
      </rPr>
      <t>a</t>
    </r>
  </si>
  <si>
    <r>
      <t>Motorcycles</t>
    </r>
    <r>
      <rPr>
        <vertAlign val="superscript"/>
        <sz val="10"/>
        <rFont val="Arial"/>
        <family val="2"/>
      </rPr>
      <t>a</t>
    </r>
  </si>
  <si>
    <r>
      <t>School Buses</t>
    </r>
    <r>
      <rPr>
        <vertAlign val="superscript"/>
        <sz val="10"/>
        <rFont val="Arial"/>
        <family val="2"/>
      </rPr>
      <t>a</t>
    </r>
  </si>
  <si>
    <r>
      <t>Urban Transit</t>
    </r>
    <r>
      <rPr>
        <vertAlign val="superscript"/>
        <sz val="10"/>
        <rFont val="Arial"/>
        <family val="2"/>
      </rPr>
      <t>a</t>
    </r>
  </si>
  <si>
    <r>
      <t>Inter-City Buses</t>
    </r>
    <r>
      <rPr>
        <vertAlign val="superscript"/>
        <sz val="10"/>
        <rFont val="Arial"/>
        <family val="2"/>
      </rPr>
      <t>a</t>
    </r>
  </si>
  <si>
    <r>
      <t>Air</t>
    </r>
    <r>
      <rPr>
        <vertAlign val="superscript"/>
        <sz val="10"/>
        <rFont val="Arial"/>
        <family val="2"/>
      </rPr>
      <t>1,b</t>
    </r>
  </si>
  <si>
    <r>
      <t>Rail</t>
    </r>
    <r>
      <rPr>
        <vertAlign val="superscript"/>
        <sz val="10"/>
        <rFont val="Arial"/>
        <family val="2"/>
      </rPr>
      <t>c</t>
    </r>
  </si>
  <si>
    <r>
      <t>Energy Intensity</t>
    </r>
    <r>
      <rPr>
        <b/>
        <vertAlign val="superscript"/>
        <sz val="10"/>
        <color indexed="8"/>
        <rFont val="Arial"/>
        <family val="2"/>
      </rPr>
      <t>1</t>
    </r>
    <r>
      <rPr>
        <b/>
        <sz val="10"/>
        <color indexed="8"/>
        <rFont val="Arial"/>
        <family val="2"/>
      </rPr>
      <t xml:space="preserve"> (MJ/Pkm)</t>
    </r>
    <r>
      <rPr>
        <b/>
        <vertAlign val="superscript"/>
        <sz val="10"/>
        <color indexed="8"/>
        <rFont val="Arial"/>
        <family val="2"/>
      </rPr>
      <t>a,b,c</t>
    </r>
  </si>
  <si>
    <t>1) Excludes non-commercial aviation.</t>
  </si>
  <si>
    <r>
      <t>Sources</t>
    </r>
    <r>
      <rPr>
        <b/>
        <sz val="10"/>
        <rFont val="Arial"/>
        <family val="2"/>
      </rPr>
      <t>:</t>
    </r>
  </si>
  <si>
    <t>a)   Natural Resources Canada, Transportation End-Use Model, Ottawa, 2017.</t>
  </si>
  <si>
    <r>
      <t xml:space="preserve">b)   Statistics Canada, </t>
    </r>
    <r>
      <rPr>
        <i/>
        <sz val="10"/>
        <rFont val="Arial"/>
        <family val="2"/>
      </rPr>
      <t>Canadian Civil Aviation,</t>
    </r>
    <r>
      <rPr>
        <sz val="10"/>
        <rFont val="Arial"/>
        <family val="2"/>
      </rPr>
      <t xml:space="preserve"> </t>
    </r>
    <r>
      <rPr>
        <i/>
        <sz val="10"/>
        <rFont val="Arial"/>
        <family val="2"/>
      </rPr>
      <t xml:space="preserve">1990–2000, </t>
    </r>
    <r>
      <rPr>
        <sz val="10"/>
        <rFont val="Arial"/>
        <family val="2"/>
      </rPr>
      <t>Ottawa, 2003 (Cat. No. 51-206-X); and</t>
    </r>
  </si>
  <si>
    <r>
      <t xml:space="preserve">      Statistics Canada, </t>
    </r>
    <r>
      <rPr>
        <i/>
        <sz val="10"/>
        <rFont val="Arial"/>
        <family val="2"/>
      </rPr>
      <t>Aviation: Service Bulletins</t>
    </r>
    <r>
      <rPr>
        <sz val="10"/>
        <rFont val="Arial"/>
        <family val="2"/>
      </rPr>
      <t xml:space="preserve">, Ottawa: Vol. 49 No. 4, 2017 (Cat. No. 51-004-X). </t>
    </r>
  </si>
  <si>
    <r>
      <t xml:space="preserve">c)   Statistics Canada, </t>
    </r>
    <r>
      <rPr>
        <i/>
        <sz val="10"/>
        <rFont val="Arial"/>
        <family val="2"/>
      </rPr>
      <t>Rail in Canada, 1990–2009</t>
    </r>
    <r>
      <rPr>
        <sz val="10"/>
        <rFont val="Arial"/>
        <family val="2"/>
      </rPr>
      <t xml:space="preserve">, Ottawa, 2011 (Cat. No. 52-216-X); and   </t>
    </r>
  </si>
  <si>
    <t xml:space="preserve">      Tables 404-0012 and 404-0016, Ottawa, 2017 (CANSIM).</t>
  </si>
  <si>
    <t>Freight Transportation Secondary Energy Use by Energy Source and Transportation Mode</t>
  </si>
  <si>
    <r>
      <t>Freight Transportation Energy Use (PJ)</t>
    </r>
    <r>
      <rPr>
        <b/>
        <vertAlign val="superscript"/>
        <sz val="10"/>
        <rFont val="Arial"/>
        <family val="2"/>
      </rPr>
      <t>a</t>
    </r>
  </si>
  <si>
    <t>Light Fuel Oil and Kerosene</t>
  </si>
  <si>
    <t>Heavy Fuel Oil</t>
  </si>
  <si>
    <t>Medium Trucks</t>
  </si>
  <si>
    <t>Heavy Trucks</t>
  </si>
  <si>
    <t>Marine</t>
  </si>
  <si>
    <t>Activity</t>
  </si>
  <si>
    <r>
      <t>Total Tonne-kilometres (millions)</t>
    </r>
    <r>
      <rPr>
        <vertAlign val="superscript"/>
        <sz val="10"/>
        <color indexed="8"/>
        <rFont val="Arial"/>
        <family val="2"/>
      </rPr>
      <t>a, b, c, d, e</t>
    </r>
  </si>
  <si>
    <t>Tonne-kilometres by Transportation Mode (millions)</t>
  </si>
  <si>
    <r>
      <t>Medium Trucks</t>
    </r>
    <r>
      <rPr>
        <vertAlign val="superscript"/>
        <sz val="10"/>
        <rFont val="Arial"/>
        <family val="2"/>
      </rPr>
      <t>a</t>
    </r>
  </si>
  <si>
    <r>
      <t>Heavy Trucks</t>
    </r>
    <r>
      <rPr>
        <vertAlign val="superscript"/>
        <sz val="10"/>
        <rFont val="Arial"/>
        <family val="2"/>
      </rPr>
      <t>b</t>
    </r>
  </si>
  <si>
    <r>
      <t>Air</t>
    </r>
    <r>
      <rPr>
        <vertAlign val="superscript"/>
        <sz val="10"/>
        <rFont val="Arial"/>
        <family val="2"/>
      </rPr>
      <t>c</t>
    </r>
  </si>
  <si>
    <r>
      <t>Rail</t>
    </r>
    <r>
      <rPr>
        <vertAlign val="superscript"/>
        <sz val="10"/>
        <rFont val="Arial"/>
        <family val="2"/>
      </rPr>
      <t>d</t>
    </r>
  </si>
  <si>
    <r>
      <t>Marine</t>
    </r>
    <r>
      <rPr>
        <vertAlign val="superscript"/>
        <sz val="10"/>
        <rFont val="Arial"/>
        <family val="2"/>
      </rPr>
      <t>e</t>
    </r>
  </si>
  <si>
    <r>
      <t>Energy Intensity (MJ/Tkm)</t>
    </r>
    <r>
      <rPr>
        <b/>
        <vertAlign val="superscript"/>
        <sz val="10"/>
        <color indexed="8"/>
        <rFont val="Arial"/>
        <family val="2"/>
      </rPr>
      <t>a</t>
    </r>
  </si>
  <si>
    <r>
      <t xml:space="preserve">b)   Statistics Canada, </t>
    </r>
    <r>
      <rPr>
        <i/>
        <sz val="10"/>
        <rFont val="Arial"/>
        <family val="2"/>
      </rPr>
      <t>Trucking in Canada, 1990–2005,</t>
    </r>
    <r>
      <rPr>
        <sz val="10"/>
        <rFont val="Arial"/>
        <family val="2"/>
      </rPr>
      <t xml:space="preserve"> Ottawa, 2007 (Cat. No. 53-222-X); and</t>
    </r>
  </si>
  <si>
    <t xml:space="preserve">      Table 403-0004, Ottawa, 2017 (CANSIM).</t>
  </si>
  <si>
    <r>
      <t xml:space="preserve">c)   Statistics Canada, </t>
    </r>
    <r>
      <rPr>
        <i/>
        <sz val="10"/>
        <rFont val="Arial"/>
        <family val="2"/>
      </rPr>
      <t>Canadian Civil Aviation,</t>
    </r>
    <r>
      <rPr>
        <sz val="10"/>
        <rFont val="Arial"/>
        <family val="2"/>
      </rPr>
      <t xml:space="preserve"> </t>
    </r>
    <r>
      <rPr>
        <i/>
        <sz val="10"/>
        <rFont val="Arial"/>
        <family val="2"/>
      </rPr>
      <t xml:space="preserve">1990–2000, </t>
    </r>
    <r>
      <rPr>
        <sz val="10"/>
        <rFont val="Arial"/>
        <family val="2"/>
      </rPr>
      <t>Ottawa, 2003 (Cat. No. 51-206-X); and</t>
    </r>
  </si>
  <si>
    <r>
      <t xml:space="preserve">      Statistics Canada, </t>
    </r>
    <r>
      <rPr>
        <i/>
        <sz val="10"/>
        <rFont val="Arial"/>
        <family val="2"/>
      </rPr>
      <t>Aviation: Service Bulletin</t>
    </r>
    <r>
      <rPr>
        <sz val="10"/>
        <rFont val="Arial"/>
        <family val="2"/>
      </rPr>
      <t xml:space="preserve"> (Cat. No. 51-004-X), Ottawa: Vol. 49, No.4, 2017.</t>
    </r>
  </si>
  <si>
    <r>
      <t>d)   Statistics Canada,</t>
    </r>
    <r>
      <rPr>
        <i/>
        <sz val="10"/>
        <rFont val="Arial"/>
        <family val="2"/>
      </rPr>
      <t xml:space="preserve"> Rail in Canada, 1990–2009</t>
    </r>
    <r>
      <rPr>
        <sz val="10"/>
        <rFont val="Arial"/>
        <family val="2"/>
      </rPr>
      <t xml:space="preserve">, Ottawa, 2011 (Cat. No. 52-216-X); and </t>
    </r>
  </si>
  <si>
    <t>e)   Transport Canada, Surface and Marine Statistics and Forecasts Division, Ottawa, 2017.</t>
  </si>
  <si>
    <t xml:space="preserve"> </t>
  </si>
  <si>
    <t>Source:</t>
  </si>
  <si>
    <t>For sources and calculations, see the variable trans/PTFURfE.</t>
  </si>
  <si>
    <t>For source, see the variable trans/BPoEFUbVT.</t>
  </si>
  <si>
    <t>Vehicle</t>
  </si>
  <si>
    <t>Lifetime (yr)</t>
  </si>
  <si>
    <t>Vehicle Type</t>
  </si>
  <si>
    <t>Cargo Type</t>
  </si>
  <si>
    <t>Unit</t>
  </si>
  <si>
    <t>passengers</t>
  </si>
  <si>
    <t>M psgr-km/PJ</t>
  </si>
  <si>
    <t>freight</t>
  </si>
  <si>
    <t>M ton-km/PJ</t>
  </si>
  <si>
    <t>Switching units to psgr-mile/BTU and freight ton-mile/BTU</t>
  </si>
  <si>
    <t>psgr-mile/BTU</t>
  </si>
  <si>
    <t>frgt ton-mile/BTU</t>
  </si>
  <si>
    <t>The motorbike results are unreasonable.  Motorbikes should go 200-400% farther than</t>
  </si>
  <si>
    <t>LDVs per unit fuel, not just 13% farther (in 2015).  Also, the time trend for motorbikes makes no sense.</t>
  </si>
  <si>
    <t>Other vehicles show somewhat steady improvement (with noise), while motorbikes</t>
  </si>
  <si>
    <t>show a flat period, a quick rise, a huge drop in a single year, and flat thereafter.</t>
  </si>
  <si>
    <t>We judge the motorbike input data from EUDH to be too flawed to use.</t>
  </si>
  <si>
    <t>Accordingly, we use motorbike data from the U.S. model (EPS 1.3.2) instead.</t>
  </si>
  <si>
    <t>U.S. motorbikes vale (2015)</t>
  </si>
  <si>
    <t>To estimate the difference between new vehicles and the fleet average, we determine</t>
  </si>
  <si>
    <t>how efficient new vehicles must be relative to the fleet average in order to achieve the</t>
  </si>
  <si>
    <t>observed rate of improvement in the fleet average fuel economy.</t>
  </si>
  <si>
    <t>We exclude motorbikes, which we assume remain constant over time.</t>
  </si>
  <si>
    <t>Ann. Avg. Improvement Rate</t>
  </si>
  <si>
    <t>We calculate how much more efficient new vehicles must be relative to the</t>
  </si>
  <si>
    <t>fleet average to achieve this improvement rate given the lifetime of the vehicles.</t>
  </si>
  <si>
    <t>(Improvement in vehicles tends to be linear rather than exponential in our data</t>
  </si>
  <si>
    <t>set above, so we don't worry about compounding here.)</t>
  </si>
  <si>
    <t>New Veh Efficiency vs. Fleet Avg.</t>
  </si>
  <si>
    <t>Multiplier</t>
  </si>
  <si>
    <t>Historical Est. New Vehicle Fuel Economies</t>
  </si>
  <si>
    <t>Now we shift forward each set of fuel economy numbers by a number of years equal to the</t>
  </si>
  <si>
    <t>at least the first vehicle lifetime's worth of model run years include data.</t>
  </si>
  <si>
    <t>Lifetime</t>
  </si>
  <si>
    <t>Year</t>
  </si>
  <si>
    <t>Year Count</t>
  </si>
  <si>
    <t>vehicle lifetime, and then we extrapolate backward if needed to ensure</t>
  </si>
  <si>
    <t>Note that we also have to extrapolate forward by one year because we don't have historical</t>
  </si>
  <si>
    <t>fuel economy data for 2016 and our model's first run year is 2017.</t>
  </si>
  <si>
    <t>Yellow indicates extrapolated values.</t>
  </si>
  <si>
    <t>Gray indicates values not needed because they are beyond one vehicle lifetime after the model run starts.</t>
  </si>
  <si>
    <t>Year that is One Lifetime Before 2017</t>
  </si>
  <si>
    <t>All vehicle types except passenger ships</t>
  </si>
  <si>
    <t>Natural Resources Canada (NRCan)</t>
  </si>
  <si>
    <t>National Energy Use Database</t>
  </si>
  <si>
    <t>Energy Use Data Handbooks</t>
  </si>
  <si>
    <t>Transportation Sector - Handbook Tables</t>
  </si>
  <si>
    <t>http://oee.nrcan.gc.ca/corporate/statistics/neud/dpa/menus/trends/handbook/handbook_tran_00.cfm</t>
  </si>
  <si>
    <t>Tables 4, 8</t>
  </si>
  <si>
    <t>Misc data from other variables needed for calculations</t>
  </si>
  <si>
    <t>trans/AVL</t>
  </si>
  <si>
    <t>trans/PTFURfE</t>
  </si>
  <si>
    <t>trans/BPoEFUbVT</t>
  </si>
  <si>
    <t>electric HDVs in 1989.  This is simply for consistency of formulas</t>
  </si>
  <si>
    <t>vehicle lifetime before the first simulated year of the model run), we</t>
  </si>
  <si>
    <t>shift the available fuel economy data (from 1990-2015) forward by one</t>
  </si>
  <si>
    <t>vehicle lifetime, then extrapolate backward (if needed) to fill in for</t>
  </si>
  <si>
    <t>vehicles made prior to 1990.  We also have to extrapolate one year forward</t>
  </si>
  <si>
    <t>because of a one-year gap between our historical data and our first simulated year (2017).</t>
  </si>
  <si>
    <t>For passenger ships, we use the value for passenger rail (the most similar vehicle type), adjusted by the ratio</t>
  </si>
  <si>
    <t>of freight ships to freight rail, to account for the differences between ships and trains.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</si>
</sst>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##0.00_)"/>
    <numFmt numFmtId="165" formatCode="#,##0_)"/>
    <numFmt numFmtId="166" formatCode="0.000"/>
    <numFmt numFmtId="167" formatCode="#,##0.0"/>
    <numFmt numFmtId="168" formatCode="0.0\ %"/>
    <numFmt numFmtId="169" formatCode="0.0%"/>
    <numFmt numFmtId="170" formatCode="0.0"/>
    <numFmt numFmtId="171" formatCode="0.000E+00"/>
  </numFmts>
  <fonts count="6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sz val="10"/>
      <name val="Arial"/>
      <family val="2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1"/>
      <color theme="1"/>
      <name val="Calibri"/>
      <family val="2"/>
      <scheme val="minor"/>
    </font>
    <font>
      <u/>
      <sz val="10"/>
      <color rgb="FF0000FF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b/>
      <vertAlign val="superscript"/>
      <sz val="10"/>
      <name val="Arial"/>
      <family val="2"/>
    </font>
    <font>
      <b/>
      <i/>
      <sz val="10"/>
      <name val="Arial"/>
      <family val="2"/>
    </font>
    <font>
      <b/>
      <i/>
      <vertAlign val="superscript"/>
      <sz val="1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vertAlign val="superscript"/>
      <sz val="10"/>
      <color indexed="8"/>
      <name val="Arial"/>
      <family val="2"/>
    </font>
    <font>
      <sz val="10"/>
      <color indexed="8"/>
      <name val="Arial"/>
      <family val="2"/>
    </font>
    <font>
      <b/>
      <i/>
      <sz val="10"/>
      <color rgb="FF000000"/>
      <name val="Arial"/>
      <family val="2"/>
    </font>
    <font>
      <vertAlign val="superscript"/>
      <sz val="10"/>
      <name val="Arial"/>
      <family val="2"/>
    </font>
    <font>
      <b/>
      <vertAlign val="superscript"/>
      <sz val="10"/>
      <color indexed="8"/>
      <name val="Arial"/>
      <family val="2"/>
    </font>
    <font>
      <b/>
      <sz val="10"/>
      <color indexed="8"/>
      <name val="Arial"/>
      <family val="2"/>
    </font>
    <font>
      <b/>
      <u/>
      <sz val="10"/>
      <name val="Arial"/>
      <family val="2"/>
    </font>
    <font>
      <i/>
      <sz val="10"/>
      <name val="Arial"/>
      <family val="2"/>
    </font>
    <font>
      <sz val="12"/>
      <name val="Times New Roman"/>
      <family val="1"/>
    </font>
    <font>
      <sz val="10"/>
      <name val="Tahoma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</borders>
  <cellStyleXfs count="155">
    <xf numFmtId="0" fontId="0" fillId="0" borderId="0"/>
    <xf numFmtId="0" fontId="3" fillId="0" borderId="0"/>
    <xf numFmtId="0" fontId="3" fillId="0" borderId="2" applyNumberFormat="0" applyProtection="0">
      <alignment wrapText="1"/>
    </xf>
    <xf numFmtId="0" fontId="4" fillId="0" borderId="3" applyNumberFormat="0" applyProtection="0">
      <alignment wrapText="1"/>
    </xf>
    <xf numFmtId="0" fontId="3" fillId="0" borderId="4" applyNumberFormat="0" applyFont="0" applyProtection="0">
      <alignment wrapText="1"/>
    </xf>
    <xf numFmtId="0" fontId="4" fillId="0" borderId="5" applyNumberFormat="0" applyProtection="0">
      <alignment wrapText="1"/>
    </xf>
    <xf numFmtId="0" fontId="3" fillId="0" borderId="0" applyNumberFormat="0" applyFill="0" applyBorder="0" applyAlignment="0" applyProtection="0"/>
    <xf numFmtId="0" fontId="5" fillId="0" borderId="0" applyNumberFormat="0" applyProtection="0">
      <alignment horizontal="left"/>
    </xf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21" borderId="0" applyNumberFormat="0" applyBorder="0" applyAlignment="0" applyProtection="0"/>
    <xf numFmtId="0" fontId="8" fillId="5" borderId="0" applyNumberFormat="0" applyBorder="0" applyAlignment="0" applyProtection="0"/>
    <xf numFmtId="0" fontId="3" fillId="0" borderId="4" applyNumberFormat="0" applyFont="0" applyProtection="0">
      <alignment wrapText="1"/>
    </xf>
    <xf numFmtId="0" fontId="9" fillId="22" borderId="6" applyNumberFormat="0" applyAlignment="0" applyProtection="0"/>
    <xf numFmtId="0" fontId="10" fillId="23" borderId="7" applyNumberFormat="0" applyAlignment="0" applyProtection="0"/>
    <xf numFmtId="0" fontId="11" fillId="0" borderId="0">
      <alignment horizontal="center" vertical="center" wrapText="1"/>
    </xf>
    <xf numFmtId="43" fontId="1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3" fillId="0" borderId="0">
      <alignment horizontal="left" vertical="center" wrapText="1"/>
    </xf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2" fillId="0" borderId="0" applyFont="0" applyFill="0" applyBorder="0" applyAlignment="0" applyProtection="0"/>
    <xf numFmtId="164" fontId="14" fillId="0" borderId="8" applyNumberFormat="0" applyFill="0">
      <alignment horizontal="right"/>
    </xf>
    <xf numFmtId="164" fontId="15" fillId="0" borderId="8" applyNumberFormat="0" applyFill="0">
      <alignment horizontal="right"/>
    </xf>
    <xf numFmtId="165" fontId="16" fillId="0" borderId="8">
      <alignment horizontal="right" vertical="center"/>
    </xf>
    <xf numFmtId="49" fontId="17" fillId="0" borderId="8">
      <alignment horizontal="left" vertical="center"/>
    </xf>
    <xf numFmtId="164" fontId="14" fillId="0" borderId="8" applyNumberFormat="0" applyFill="0">
      <alignment horizontal="right"/>
    </xf>
    <xf numFmtId="0" fontId="18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2" applyNumberFormat="0" applyProtection="0">
      <alignment wrapText="1"/>
    </xf>
    <xf numFmtId="0" fontId="19" fillId="6" borderId="0" applyNumberFormat="0" applyBorder="0" applyAlignment="0" applyProtection="0"/>
    <xf numFmtId="0" fontId="4" fillId="0" borderId="5" applyNumberFormat="0" applyProtection="0">
      <alignment wrapText="1"/>
    </xf>
    <xf numFmtId="0" fontId="20" fillId="0" borderId="9" applyNumberFormat="0" applyFill="0" applyAlignment="0" applyProtection="0"/>
    <xf numFmtId="0" fontId="21" fillId="0" borderId="10" applyNumberFormat="0" applyFill="0" applyAlignment="0" applyProtection="0"/>
    <xf numFmtId="0" fontId="22" fillId="0" borderId="11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8">
      <alignment horizontal="left"/>
    </xf>
    <xf numFmtId="0" fontId="24" fillId="0" borderId="8">
      <alignment horizontal="left"/>
    </xf>
    <xf numFmtId="0" fontId="25" fillId="0" borderId="12">
      <alignment horizontal="right" vertical="center"/>
    </xf>
    <xf numFmtId="0" fontId="26" fillId="0" borderId="8">
      <alignment horizontal="left" vertical="center"/>
    </xf>
    <xf numFmtId="0" fontId="14" fillId="0" borderId="8">
      <alignment horizontal="left" vertical="center"/>
    </xf>
    <xf numFmtId="0" fontId="23" fillId="0" borderId="8">
      <alignment horizontal="left"/>
    </xf>
    <xf numFmtId="0" fontId="23" fillId="24" borderId="0">
      <alignment horizontal="centerContinuous" wrapText="1"/>
    </xf>
    <xf numFmtId="49" fontId="23" fillId="24" borderId="13">
      <alignment horizontal="left" vertical="center"/>
    </xf>
    <xf numFmtId="0" fontId="23" fillId="24" borderId="0">
      <alignment horizontal="centerContinuous" vertical="center" wrapText="1"/>
    </xf>
    <xf numFmtId="0" fontId="27" fillId="0" borderId="0" applyNumberFormat="0" applyFill="0" applyBorder="0" applyAlignment="0" applyProtection="0">
      <alignment vertical="top"/>
      <protection locked="0"/>
    </xf>
    <xf numFmtId="0" fontId="28" fillId="9" borderId="6" applyNumberFormat="0" applyAlignment="0" applyProtection="0"/>
    <xf numFmtId="0" fontId="29" fillId="0" borderId="14" applyNumberFormat="0" applyFill="0" applyAlignment="0" applyProtection="0"/>
    <xf numFmtId="0" fontId="30" fillId="25" borderId="0" applyNumberFormat="0" applyBorder="0" applyAlignment="0" applyProtection="0"/>
    <xf numFmtId="0" fontId="1" fillId="0" borderId="0"/>
    <xf numFmtId="0" fontId="1" fillId="0" borderId="0"/>
    <xf numFmtId="0" fontId="12" fillId="0" borderId="0"/>
    <xf numFmtId="0" fontId="31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2" borderId="1" applyNumberFormat="0" applyFont="0" applyAlignment="0" applyProtection="0"/>
    <xf numFmtId="0" fontId="12" fillId="26" borderId="15" applyNumberFormat="0" applyFont="0" applyAlignment="0" applyProtection="0"/>
    <xf numFmtId="0" fontId="32" fillId="22" borderId="16" applyNumberFormat="0" applyAlignment="0" applyProtection="0"/>
    <xf numFmtId="0" fontId="4" fillId="0" borderId="3" applyNumberFormat="0" applyProtection="0">
      <alignment wrapText="1"/>
    </xf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" fillId="0" borderId="0" applyFont="0" applyFill="0" applyBorder="0" applyAlignment="0" applyProtection="0"/>
    <xf numFmtId="3" fontId="16" fillId="0" borderId="0">
      <alignment horizontal="left" vertical="center"/>
    </xf>
    <xf numFmtId="0" fontId="11" fillId="0" borderId="0">
      <alignment horizontal="left" vertical="center"/>
    </xf>
    <xf numFmtId="0" fontId="33" fillId="0" borderId="0">
      <alignment horizontal="right"/>
    </xf>
    <xf numFmtId="49" fontId="33" fillId="0" borderId="0">
      <alignment horizontal="center"/>
    </xf>
    <xf numFmtId="0" fontId="17" fillId="0" borderId="0">
      <alignment horizontal="right"/>
    </xf>
    <xf numFmtId="0" fontId="34" fillId="0" borderId="0">
      <alignment horizontal="right"/>
    </xf>
    <xf numFmtId="0" fontId="33" fillId="0" borderId="0">
      <alignment horizontal="left"/>
    </xf>
    <xf numFmtId="0" fontId="35" fillId="0" borderId="0">
      <alignment horizontal="left"/>
    </xf>
    <xf numFmtId="49" fontId="16" fillId="0" borderId="0">
      <alignment horizontal="left" vertical="center"/>
    </xf>
    <xf numFmtId="49" fontId="17" fillId="0" borderId="8">
      <alignment horizontal="left"/>
    </xf>
    <xf numFmtId="164" fontId="16" fillId="0" borderId="0" applyNumberFormat="0">
      <alignment horizontal="right"/>
    </xf>
    <xf numFmtId="0" fontId="25" fillId="27" borderId="0">
      <alignment horizontal="centerContinuous" vertical="center" wrapText="1"/>
    </xf>
    <xf numFmtId="0" fontId="25" fillId="0" borderId="17">
      <alignment horizontal="left" vertical="center"/>
    </xf>
    <xf numFmtId="0" fontId="5" fillId="0" borderId="0" applyNumberFormat="0" applyProtection="0">
      <alignment horizontal="left"/>
    </xf>
    <xf numFmtId="0" fontId="36" fillId="0" borderId="0" applyNumberFormat="0" applyFill="0" applyBorder="0" applyAlignment="0" applyProtection="0"/>
    <xf numFmtId="0" fontId="23" fillId="0" borderId="0">
      <alignment horizontal="left"/>
    </xf>
    <xf numFmtId="0" fontId="13" fillId="0" borderId="0">
      <alignment horizontal="left"/>
    </xf>
    <xf numFmtId="0" fontId="14" fillId="0" borderId="0">
      <alignment horizontal="left"/>
    </xf>
    <xf numFmtId="0" fontId="37" fillId="0" borderId="0">
      <alignment horizontal="left" vertical="top"/>
    </xf>
    <xf numFmtId="0" fontId="13" fillId="0" borderId="0">
      <alignment horizontal="left"/>
    </xf>
    <xf numFmtId="0" fontId="14" fillId="0" borderId="0">
      <alignment horizontal="left"/>
    </xf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49" fontId="16" fillId="0" borderId="8">
      <alignment horizontal="left"/>
    </xf>
    <xf numFmtId="0" fontId="25" fillId="0" borderId="12">
      <alignment horizontal="left"/>
    </xf>
    <xf numFmtId="0" fontId="23" fillId="0" borderId="0">
      <alignment horizontal="left" vertical="center"/>
    </xf>
    <xf numFmtId="49" fontId="33" fillId="0" borderId="8">
      <alignment horizontal="left"/>
    </xf>
    <xf numFmtId="9" fontId="1" fillId="0" borderId="0" applyFont="0" applyFill="0" applyBorder="0" applyAlignment="0" applyProtection="0"/>
    <xf numFmtId="0" fontId="60" fillId="0" borderId="0" applyNumberFormat="0" applyFill="0" applyBorder="0" applyAlignment="0" applyProtection="0"/>
  </cellStyleXfs>
  <cellXfs count="78">
    <xf numFmtId="0" fontId="0" fillId="0" borderId="0" xfId="0"/>
    <xf numFmtId="0" fontId="2" fillId="0" borderId="0" xfId="0" applyFont="1"/>
    <xf numFmtId="0" fontId="2" fillId="3" borderId="0" xfId="0" applyFont="1" applyFill="1"/>
    <xf numFmtId="0" fontId="0" fillId="3" borderId="0" xfId="0" applyFill="1"/>
    <xf numFmtId="11" fontId="0" fillId="0" borderId="0" xfId="0" applyNumberFormat="1"/>
    <xf numFmtId="0" fontId="0" fillId="0" borderId="0" xfId="0" applyAlignment="1">
      <alignment horizontal="left"/>
    </xf>
    <xf numFmtId="0" fontId="0" fillId="0" borderId="0" xfId="0" applyFill="1"/>
    <xf numFmtId="0" fontId="40" fillId="0" borderId="0" xfId="0" applyFont="1"/>
    <xf numFmtId="0" fontId="0" fillId="0" borderId="0" xfId="0" applyNumberFormat="1"/>
    <xf numFmtId="1" fontId="0" fillId="0" borderId="0" xfId="0" applyNumberFormat="1"/>
    <xf numFmtId="0" fontId="0" fillId="0" borderId="0" xfId="0" applyFont="1"/>
    <xf numFmtId="0" fontId="12" fillId="0" borderId="0" xfId="0" applyFont="1" applyFill="1" applyBorder="1"/>
    <xf numFmtId="0" fontId="12" fillId="0" borderId="0" xfId="0" applyFont="1" applyFill="1" applyBorder="1" applyAlignment="1">
      <alignment horizontal="center"/>
    </xf>
    <xf numFmtId="0" fontId="41" fillId="0" borderId="0" xfId="72" applyFont="1" applyFill="1" applyBorder="1" applyAlignment="1" applyProtection="1"/>
    <xf numFmtId="0" fontId="12" fillId="0" borderId="0" xfId="0" applyFont="1" applyFill="1" applyBorder="1" applyAlignment="1">
      <alignment horizontal="right"/>
    </xf>
    <xf numFmtId="0" fontId="42" fillId="0" borderId="0" xfId="0" applyFont="1" applyFill="1" applyBorder="1"/>
    <xf numFmtId="0" fontId="43" fillId="0" borderId="0" xfId="0" applyFont="1" applyFill="1" applyBorder="1"/>
    <xf numFmtId="0" fontId="42" fillId="0" borderId="0" xfId="0" applyFont="1" applyFill="1" applyBorder="1" applyAlignment="1">
      <alignment horizontal="right"/>
    </xf>
    <xf numFmtId="0" fontId="44" fillId="0" borderId="19" xfId="0" applyFont="1" applyFill="1" applyBorder="1"/>
    <xf numFmtId="0" fontId="44" fillId="0" borderId="20" xfId="0" applyFont="1" applyFill="1" applyBorder="1"/>
    <xf numFmtId="0" fontId="44" fillId="0" borderId="19" xfId="0" applyFont="1" applyFill="1" applyBorder="1" applyAlignment="1">
      <alignment horizontal="center" wrapText="1"/>
    </xf>
    <xf numFmtId="0" fontId="44" fillId="0" borderId="0" xfId="0" applyFont="1" applyFill="1" applyBorder="1"/>
    <xf numFmtId="0" fontId="44" fillId="0" borderId="21" xfId="0" applyFont="1" applyFill="1" applyBorder="1"/>
    <xf numFmtId="0" fontId="44" fillId="0" borderId="0" xfId="0" applyFont="1" applyFill="1" applyBorder="1" applyAlignment="1">
      <alignment horizontal="center" wrapText="1"/>
    </xf>
    <xf numFmtId="0" fontId="44" fillId="0" borderId="0" xfId="0" applyFont="1" applyFill="1" applyBorder="1" applyAlignment="1"/>
    <xf numFmtId="167" fontId="44" fillId="0" borderId="0" xfId="0" applyNumberFormat="1" applyFont="1" applyFill="1" applyBorder="1"/>
    <xf numFmtId="167" fontId="44" fillId="0" borderId="21" xfId="0" applyNumberFormat="1" applyFont="1" applyFill="1" applyBorder="1"/>
    <xf numFmtId="168" fontId="44" fillId="0" borderId="0" xfId="153" applyNumberFormat="1" applyFont="1" applyFill="1" applyBorder="1" applyAlignment="1">
      <alignment horizontal="center"/>
    </xf>
    <xf numFmtId="2" fontId="46" fillId="0" borderId="0" xfId="0" applyNumberFormat="1" applyFont="1" applyFill="1" applyBorder="1" applyAlignment="1">
      <alignment horizontal="left" indent="1"/>
    </xf>
    <xf numFmtId="168" fontId="12" fillId="0" borderId="0" xfId="153" applyNumberFormat="1" applyFont="1" applyFill="1" applyBorder="1" applyAlignment="1">
      <alignment horizontal="center"/>
    </xf>
    <xf numFmtId="2" fontId="12" fillId="0" borderId="0" xfId="0" applyNumberFormat="1" applyFont="1" applyFill="1" applyBorder="1" applyAlignment="1">
      <alignment horizontal="left" indent="2"/>
    </xf>
    <xf numFmtId="167" fontId="12" fillId="0" borderId="0" xfId="0" applyNumberFormat="1" applyFont="1" applyFill="1" applyBorder="1"/>
    <xf numFmtId="167" fontId="12" fillId="0" borderId="21" xfId="0" applyNumberFormat="1" applyFont="1" applyFill="1" applyBorder="1"/>
    <xf numFmtId="0" fontId="12" fillId="0" borderId="0" xfId="0" applyFont="1" applyFill="1" applyBorder="1" applyAlignment="1">
      <alignment horizontal="left" indent="2"/>
    </xf>
    <xf numFmtId="167" fontId="12" fillId="0" borderId="0" xfId="0" applyNumberFormat="1" applyFont="1" applyFill="1" applyBorder="1" applyAlignment="1">
      <alignment horizontal="right"/>
    </xf>
    <xf numFmtId="167" fontId="12" fillId="0" borderId="21" xfId="0" applyNumberFormat="1" applyFont="1" applyFill="1" applyBorder="1" applyAlignment="1">
      <alignment horizontal="right"/>
    </xf>
    <xf numFmtId="0" fontId="46" fillId="0" borderId="0" xfId="0" applyFont="1" applyFill="1" applyBorder="1" applyAlignment="1">
      <alignment horizontal="left" wrapText="1" indent="1"/>
    </xf>
    <xf numFmtId="0" fontId="12" fillId="0" borderId="0" xfId="0" applyFont="1" applyFill="1" applyBorder="1" applyAlignment="1"/>
    <xf numFmtId="2" fontId="48" fillId="0" borderId="0" xfId="0" applyNumberFormat="1" applyFont="1" applyFill="1" applyBorder="1" applyAlignment="1"/>
    <xf numFmtId="0" fontId="12" fillId="0" borderId="21" xfId="0" applyFont="1" applyFill="1" applyBorder="1"/>
    <xf numFmtId="1" fontId="49" fillId="0" borderId="0" xfId="0" applyNumberFormat="1" applyFont="1" applyFill="1" applyBorder="1" applyAlignment="1">
      <alignment horizontal="left" indent="2"/>
    </xf>
    <xf numFmtId="3" fontId="12" fillId="0" borderId="0" xfId="0" applyNumberFormat="1" applyFont="1" applyFill="1" applyBorder="1"/>
    <xf numFmtId="3" fontId="12" fillId="0" borderId="21" xfId="0" applyNumberFormat="1" applyFont="1" applyFill="1" applyBorder="1"/>
    <xf numFmtId="1" fontId="52" fillId="0" borderId="0" xfId="0" applyNumberFormat="1" applyFont="1" applyFill="1" applyBorder="1" applyAlignment="1">
      <alignment horizontal="left" wrapText="1" indent="1"/>
    </xf>
    <xf numFmtId="3" fontId="44" fillId="0" borderId="0" xfId="0" applyNumberFormat="1" applyFont="1" applyFill="1" applyBorder="1"/>
    <xf numFmtId="3" fontId="44" fillId="0" borderId="21" xfId="0" applyNumberFormat="1" applyFont="1" applyFill="1" applyBorder="1"/>
    <xf numFmtId="2" fontId="48" fillId="0" borderId="0" xfId="0" applyNumberFormat="1" applyFont="1" applyFill="1" applyBorder="1" applyAlignment="1">
      <alignment wrapText="1"/>
    </xf>
    <xf numFmtId="2" fontId="44" fillId="0" borderId="0" xfId="0" applyNumberFormat="1" applyFont="1" applyFill="1" applyBorder="1"/>
    <xf numFmtId="2" fontId="44" fillId="0" borderId="21" xfId="0" applyNumberFormat="1" applyFont="1" applyFill="1" applyBorder="1"/>
    <xf numFmtId="169" fontId="12" fillId="0" borderId="0" xfId="153" applyNumberFormat="1" applyFont="1" applyFill="1" applyBorder="1" applyAlignment="1">
      <alignment horizontal="center"/>
    </xf>
    <xf numFmtId="0" fontId="56" fillId="0" borderId="0" xfId="0" applyFont="1" applyFill="1" applyBorder="1"/>
    <xf numFmtId="0" fontId="12" fillId="0" borderId="0" xfId="0" applyFont="1" applyFill="1" applyBorder="1" applyAlignment="1">
      <alignment horizontal="left"/>
    </xf>
    <xf numFmtId="0" fontId="44" fillId="0" borderId="0" xfId="0" applyFont="1" applyFill="1" applyBorder="1" applyAlignment="1">
      <alignment horizontal="left"/>
    </xf>
    <xf numFmtId="0" fontId="58" fillId="0" borderId="0" xfId="0" applyFont="1" applyFill="1" applyBorder="1" applyAlignment="1">
      <alignment horizontal="left" indent="4"/>
    </xf>
    <xf numFmtId="170" fontId="44" fillId="0" borderId="0" xfId="0" applyNumberFormat="1" applyFont="1" applyFill="1" applyBorder="1"/>
    <xf numFmtId="170" fontId="12" fillId="0" borderId="0" xfId="0" applyNumberFormat="1" applyFont="1" applyFill="1" applyBorder="1"/>
    <xf numFmtId="170" fontId="12" fillId="0" borderId="21" xfId="0" applyNumberFormat="1" applyFont="1" applyFill="1" applyBorder="1"/>
    <xf numFmtId="170" fontId="12" fillId="0" borderId="0" xfId="0" applyNumberFormat="1" applyFont="1" applyFill="1" applyBorder="1" applyAlignment="1">
      <alignment horizontal="right"/>
    </xf>
    <xf numFmtId="170" fontId="12" fillId="0" borderId="21" xfId="0" applyNumberFormat="1" applyFont="1" applyFill="1" applyBorder="1" applyAlignment="1">
      <alignment horizontal="right"/>
    </xf>
    <xf numFmtId="1" fontId="52" fillId="0" borderId="0" xfId="0" applyNumberFormat="1" applyFont="1" applyFill="1" applyBorder="1" applyAlignment="1">
      <alignment horizontal="left" indent="1"/>
    </xf>
    <xf numFmtId="0" fontId="59" fillId="0" borderId="0" xfId="0" applyFont="1" applyFill="1" applyBorder="1" applyAlignment="1">
      <alignment horizontal="left"/>
    </xf>
    <xf numFmtId="166" fontId="0" fillId="0" borderId="0" xfId="0" applyNumberFormat="1"/>
    <xf numFmtId="0" fontId="2" fillId="3" borderId="0" xfId="0" applyFont="1" applyFill="1" applyAlignment="1">
      <alignment horizontal="right"/>
    </xf>
    <xf numFmtId="9" fontId="0" fillId="0" borderId="0" xfId="153" applyFont="1"/>
    <xf numFmtId="171" fontId="0" fillId="0" borderId="0" xfId="0" applyNumberFormat="1"/>
    <xf numFmtId="0" fontId="2" fillId="0" borderId="0" xfId="0" applyFont="1" applyAlignment="1">
      <alignment horizontal="right"/>
    </xf>
    <xf numFmtId="10" fontId="0" fillId="0" borderId="0" xfId="153" applyNumberFormat="1" applyFont="1"/>
    <xf numFmtId="169" fontId="0" fillId="0" borderId="0" xfId="153" applyNumberFormat="1" applyFont="1"/>
    <xf numFmtId="10" fontId="0" fillId="0" borderId="0" xfId="0" applyNumberFormat="1"/>
    <xf numFmtId="10" fontId="0" fillId="28" borderId="0" xfId="153" applyNumberFormat="1" applyFont="1" applyFill="1" applyAlignment="1">
      <alignment horizontal="right"/>
    </xf>
    <xf numFmtId="169" fontId="0" fillId="0" borderId="0" xfId="0" applyNumberFormat="1"/>
    <xf numFmtId="0" fontId="0" fillId="0" borderId="0" xfId="153" applyNumberFormat="1" applyFont="1"/>
    <xf numFmtId="0" fontId="0" fillId="28" borderId="0" xfId="0" applyFill="1"/>
    <xf numFmtId="11" fontId="0" fillId="28" borderId="0" xfId="0" applyNumberFormat="1" applyFill="1"/>
    <xf numFmtId="0" fontId="0" fillId="0" borderId="0" xfId="0" applyFont="1" applyFill="1"/>
    <xf numFmtId="0" fontId="60" fillId="0" borderId="0" xfId="154" applyAlignment="1">
      <alignment horizontal="left"/>
    </xf>
    <xf numFmtId="0" fontId="61" fillId="0" borderId="0" xfId="154" applyFont="1" applyAlignment="1">
      <alignment horizontal="left"/>
    </xf>
    <xf numFmtId="0" fontId="2" fillId="3" borderId="0" xfId="0" applyFont="1" applyFill="1" applyAlignment="1">
      <alignment horizontal="left"/>
    </xf>
  </cellXfs>
  <cellStyles count="155">
    <cellStyle name="20% - Accent1 2" xfId="8"/>
    <cellStyle name="20% - Accent2 2" xfId="9"/>
    <cellStyle name="20% - Accent3 2" xfId="10"/>
    <cellStyle name="20% - Accent4 2" xfId="11"/>
    <cellStyle name="20% - Accent5 2" xfId="12"/>
    <cellStyle name="20% - Accent6 2" xfId="13"/>
    <cellStyle name="40% - Accent1 2" xfId="14"/>
    <cellStyle name="40% - Accent2 2" xfId="15"/>
    <cellStyle name="40% - Accent3 2" xfId="16"/>
    <cellStyle name="40% - Accent4 2" xfId="17"/>
    <cellStyle name="40% - Accent5 2" xfId="18"/>
    <cellStyle name="40% - Accent6 2" xfId="19"/>
    <cellStyle name="60% - Accent1 2" xfId="20"/>
    <cellStyle name="60% - Accent2 2" xfId="21"/>
    <cellStyle name="60% - Accent3 2" xfId="22"/>
    <cellStyle name="60% - Accent4 2" xfId="23"/>
    <cellStyle name="60% - Accent5 2" xfId="24"/>
    <cellStyle name="60% - Accent6 2" xfId="25"/>
    <cellStyle name="Accent1 2" xfId="26"/>
    <cellStyle name="Accent2 2" xfId="27"/>
    <cellStyle name="Accent3 2" xfId="28"/>
    <cellStyle name="Accent4 2" xfId="29"/>
    <cellStyle name="Accent5 2" xfId="30"/>
    <cellStyle name="Accent6 2" xfId="31"/>
    <cellStyle name="Bad 2" xfId="32"/>
    <cellStyle name="Body: normal cell" xfId="4"/>
    <cellStyle name="Body: normal cell 2" xfId="33"/>
    <cellStyle name="Calculation 2" xfId="34"/>
    <cellStyle name="Check Cell 2" xfId="35"/>
    <cellStyle name="Column heading" xfId="36"/>
    <cellStyle name="Comma 2" xfId="37"/>
    <cellStyle name="Comma 2 2" xfId="38"/>
    <cellStyle name="Comma 3" xfId="39"/>
    <cellStyle name="Comma 4" xfId="40"/>
    <cellStyle name="Comma 5" xfId="41"/>
    <cellStyle name="Comma 6" xfId="42"/>
    <cellStyle name="Comma 7" xfId="43"/>
    <cellStyle name="Comma 8" xfId="44"/>
    <cellStyle name="Corner heading" xfId="45"/>
    <cellStyle name="Currency 2" xfId="46"/>
    <cellStyle name="Currency 3" xfId="47"/>
    <cellStyle name="Currency 3 2" xfId="48"/>
    <cellStyle name="Data" xfId="49"/>
    <cellStyle name="Data 2" xfId="50"/>
    <cellStyle name="Data no deci" xfId="51"/>
    <cellStyle name="Data Superscript" xfId="52"/>
    <cellStyle name="Data_1-1A-Regular" xfId="53"/>
    <cellStyle name="Explanatory Text 2" xfId="54"/>
    <cellStyle name="Font: Calibri, 9pt regular" xfId="6"/>
    <cellStyle name="Font: Calibri, 9pt regular 2" xfId="55"/>
    <cellStyle name="Footnotes: top row" xfId="2"/>
    <cellStyle name="Footnotes: top row 2" xfId="56"/>
    <cellStyle name="Good 2" xfId="57"/>
    <cellStyle name="Header: bottom row" xfId="5"/>
    <cellStyle name="Header: bottom row 2" xfId="58"/>
    <cellStyle name="Heading 1 2" xfId="59"/>
    <cellStyle name="Heading 2 2" xfId="60"/>
    <cellStyle name="Heading 3 2" xfId="61"/>
    <cellStyle name="Heading 4 2" xfId="62"/>
    <cellStyle name="Hed Side" xfId="63"/>
    <cellStyle name="Hed Side 2" xfId="64"/>
    <cellStyle name="Hed Side bold" xfId="65"/>
    <cellStyle name="Hed Side Indent" xfId="66"/>
    <cellStyle name="Hed Side Regular" xfId="67"/>
    <cellStyle name="Hed Side_1-1A-Regular" xfId="68"/>
    <cellStyle name="Hed Top" xfId="69"/>
    <cellStyle name="Hed Top - SECTION" xfId="70"/>
    <cellStyle name="Hed Top_3-new4" xfId="71"/>
    <cellStyle name="Hyperlink" xfId="154" builtinId="8"/>
    <cellStyle name="Hyperlink 2" xfId="72"/>
    <cellStyle name="Input 2" xfId="73"/>
    <cellStyle name="Linked Cell 2" xfId="74"/>
    <cellStyle name="Neutral 2" xfId="75"/>
    <cellStyle name="Normal" xfId="0" builtinId="0"/>
    <cellStyle name="Normal 10" xfId="76"/>
    <cellStyle name="Normal 11" xfId="77"/>
    <cellStyle name="Normal 2" xfId="1"/>
    <cellStyle name="Normal 2 2" xfId="78"/>
    <cellStyle name="Normal 2 3" xfId="79"/>
    <cellStyle name="Normal 3" xfId="80"/>
    <cellStyle name="Normal 3 2" xfId="81"/>
    <cellStyle name="Normal 3 2 2" xfId="82"/>
    <cellStyle name="Normal 3 2 2 2" xfId="83"/>
    <cellStyle name="Normal 3 2 3" xfId="84"/>
    <cellStyle name="Normal 3 3" xfId="85"/>
    <cellStyle name="Normal 3 3 2" xfId="86"/>
    <cellStyle name="Normal 3 3 2 2" xfId="87"/>
    <cellStyle name="Normal 3 3 3" xfId="88"/>
    <cellStyle name="Normal 3 4" xfId="89"/>
    <cellStyle name="Normal 3 4 2" xfId="90"/>
    <cellStyle name="Normal 3 5" xfId="91"/>
    <cellStyle name="Normal 3 6" xfId="92"/>
    <cellStyle name="Normal 3 7" xfId="93"/>
    <cellStyle name="Normal 4" xfId="94"/>
    <cellStyle name="Normal 4 2" xfId="95"/>
    <cellStyle name="Normal 4 2 2" xfId="96"/>
    <cellStyle name="Normal 4 2 2 2" xfId="97"/>
    <cellStyle name="Normal 4 2 3" xfId="98"/>
    <cellStyle name="Normal 4 3" xfId="99"/>
    <cellStyle name="Normal 4 3 2" xfId="100"/>
    <cellStyle name="Normal 4 3 2 2" xfId="101"/>
    <cellStyle name="Normal 4 3 3" xfId="102"/>
    <cellStyle name="Normal 4 4" xfId="103"/>
    <cellStyle name="Normal 4 4 2" xfId="104"/>
    <cellStyle name="Normal 4 5" xfId="105"/>
    <cellStyle name="Normal 4 6" xfId="106"/>
    <cellStyle name="Normal 4 7" xfId="107"/>
    <cellStyle name="Normal 5" xfId="108"/>
    <cellStyle name="Normal 5 2" xfId="109"/>
    <cellStyle name="Normal 5 3" xfId="110"/>
    <cellStyle name="Normal 6" xfId="111"/>
    <cellStyle name="Normal 6 2" xfId="112"/>
    <cellStyle name="Normal 7" xfId="113"/>
    <cellStyle name="Normal 7 2" xfId="114"/>
    <cellStyle name="Normal 8" xfId="115"/>
    <cellStyle name="Normal 9" xfId="116"/>
    <cellStyle name="Note 2" xfId="117"/>
    <cellStyle name="Note 2 2" xfId="118"/>
    <cellStyle name="Output 2" xfId="119"/>
    <cellStyle name="Parent row" xfId="3"/>
    <cellStyle name="Parent row 2" xfId="120"/>
    <cellStyle name="Percent" xfId="153" builtinId="5"/>
    <cellStyle name="Percent 2" xfId="121"/>
    <cellStyle name="Percent 2 2" xfId="122"/>
    <cellStyle name="Percent 3" xfId="123"/>
    <cellStyle name="Percent 3 2" xfId="124"/>
    <cellStyle name="Percent 4" xfId="125"/>
    <cellStyle name="Reference" xfId="126"/>
    <cellStyle name="Row heading" xfId="127"/>
    <cellStyle name="Source Hed" xfId="128"/>
    <cellStyle name="Source Letter" xfId="129"/>
    <cellStyle name="Source Superscript" xfId="130"/>
    <cellStyle name="Source Superscript 2" xfId="131"/>
    <cellStyle name="Source Text" xfId="132"/>
    <cellStyle name="Source Text 2" xfId="133"/>
    <cellStyle name="State" xfId="134"/>
    <cellStyle name="Superscript" xfId="135"/>
    <cellStyle name="Table Data" xfId="136"/>
    <cellStyle name="Table Head Top" xfId="137"/>
    <cellStyle name="Table Hed Side" xfId="138"/>
    <cellStyle name="Table title" xfId="7"/>
    <cellStyle name="Table title 2" xfId="139"/>
    <cellStyle name="Title 2" xfId="140"/>
    <cellStyle name="Title Text" xfId="141"/>
    <cellStyle name="Title Text 1" xfId="142"/>
    <cellStyle name="Title Text 2" xfId="143"/>
    <cellStyle name="Title-1" xfId="144"/>
    <cellStyle name="Title-2" xfId="145"/>
    <cellStyle name="Title-3" xfId="146"/>
    <cellStyle name="Total 2" xfId="147"/>
    <cellStyle name="Warning Text 2" xfId="148"/>
    <cellStyle name="Wrap" xfId="149"/>
    <cellStyle name="Wrap Bold" xfId="150"/>
    <cellStyle name="Wrap Title" xfId="151"/>
    <cellStyle name="Wrap_NTS99-~11" xfId="15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EI-PlcyMdl/eps-1.3.2-canada/InputData/trans/SYFAFE/Start%20Year%20Fleet%20Avg%20Fuel%20Econom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INDOWS\TEMP\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EUDH T4"/>
      <sheetName val="EUDH T8"/>
      <sheetName val="Fuel Efficiency Adjustments"/>
      <sheetName val="CAN Calculations"/>
      <sheetName val="Calibration Adjustments"/>
      <sheetName val="SYFAFE-psgr"/>
      <sheetName val="SYFAFE-frgt"/>
    </sheetNames>
    <sheetDataSet>
      <sheetData sheetId="0">
        <row r="27">
          <cell r="A27">
            <v>1.60934</v>
          </cell>
        </row>
        <row r="28">
          <cell r="A28">
            <v>947817000000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oee.nrcan.gc.ca/corporate/statistics/neud/dpa/menus/trends/handbook/handbook_tran_00.cf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"/>
  <sheetViews>
    <sheetView tabSelected="1" workbookViewId="0"/>
  </sheetViews>
  <sheetFormatPr defaultRowHeight="14.5"/>
  <cols>
    <col min="1" max="1" width="13.453125" customWidth="1"/>
    <col min="2" max="2" width="107.453125" customWidth="1"/>
  </cols>
  <sheetData>
    <row r="1" spans="1:2">
      <c r="A1" s="1" t="s">
        <v>14</v>
      </c>
    </row>
    <row r="3" spans="1:2">
      <c r="A3" s="1" t="s">
        <v>0</v>
      </c>
      <c r="B3" s="2" t="s">
        <v>140</v>
      </c>
    </row>
    <row r="4" spans="1:2">
      <c r="B4" s="74" t="s">
        <v>141</v>
      </c>
    </row>
    <row r="5" spans="1:2">
      <c r="B5" t="s">
        <v>142</v>
      </c>
    </row>
    <row r="6" spans="1:2">
      <c r="B6" s="5" t="s">
        <v>143</v>
      </c>
    </row>
    <row r="7" spans="1:2">
      <c r="B7" t="s">
        <v>144</v>
      </c>
    </row>
    <row r="8" spans="1:2">
      <c r="B8" s="75" t="s">
        <v>145</v>
      </c>
    </row>
    <row r="9" spans="1:2">
      <c r="B9" s="76" t="s">
        <v>146</v>
      </c>
    </row>
    <row r="10" spans="1:2">
      <c r="B10" s="6"/>
    </row>
    <row r="11" spans="1:2">
      <c r="B11" s="77" t="s">
        <v>147</v>
      </c>
    </row>
    <row r="12" spans="1:2">
      <c r="B12" s="7" t="s">
        <v>148</v>
      </c>
    </row>
    <row r="13" spans="1:2">
      <c r="B13" s="7" t="s">
        <v>149</v>
      </c>
    </row>
    <row r="14" spans="1:2">
      <c r="B14" s="7" t="s">
        <v>150</v>
      </c>
    </row>
    <row r="15" spans="1:2">
      <c r="B15" s="7"/>
    </row>
    <row r="16" spans="1:2">
      <c r="A16" s="1" t="s">
        <v>1</v>
      </c>
    </row>
    <row r="17" spans="1:1">
      <c r="A17" s="10" t="s">
        <v>19</v>
      </c>
    </row>
    <row r="18" spans="1:1">
      <c r="A18" s="10" t="s">
        <v>152</v>
      </c>
    </row>
    <row r="19" spans="1:1">
      <c r="A19" s="10" t="s">
        <v>153</v>
      </c>
    </row>
    <row r="20" spans="1:1">
      <c r="A20" s="10" t="s">
        <v>154</v>
      </c>
    </row>
    <row r="21" spans="1:1">
      <c r="A21" s="10" t="s">
        <v>155</v>
      </c>
    </row>
    <row r="22" spans="1:1">
      <c r="A22" s="10" t="s">
        <v>156</v>
      </c>
    </row>
    <row r="24" spans="1:1">
      <c r="A24" t="s">
        <v>20</v>
      </c>
    </row>
    <row r="25" spans="1:1">
      <c r="A25" s="10" t="s">
        <v>21</v>
      </c>
    </row>
    <row r="26" spans="1:1">
      <c r="A26" s="10" t="s">
        <v>22</v>
      </c>
    </row>
    <row r="27" spans="1:1">
      <c r="A27" t="s">
        <v>23</v>
      </c>
    </row>
    <row r="29" spans="1:1">
      <c r="A29" t="s">
        <v>24</v>
      </c>
    </row>
    <row r="30" spans="1:1">
      <c r="A30" t="s">
        <v>25</v>
      </c>
    </row>
    <row r="31" spans="1:1">
      <c r="A31" t="s">
        <v>151</v>
      </c>
    </row>
    <row r="32" spans="1:1">
      <c r="A32" t="s">
        <v>26</v>
      </c>
    </row>
    <row r="33" spans="1:1">
      <c r="A33" t="s">
        <v>27</v>
      </c>
    </row>
    <row r="35" spans="1:1">
      <c r="A35" s="10" t="s">
        <v>157</v>
      </c>
    </row>
    <row r="36" spans="1:1">
      <c r="A36" s="10" t="s">
        <v>158</v>
      </c>
    </row>
  </sheetData>
  <hyperlinks>
    <hyperlink ref="B8" r:id="rId1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7"/>
  <sheetViews>
    <sheetView workbookViewId="0"/>
  </sheetViews>
  <sheetFormatPr defaultRowHeight="14.5"/>
  <cols>
    <col min="1" max="1" width="31.1796875" customWidth="1"/>
  </cols>
  <sheetData>
    <row r="1" spans="1:35"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>
      <c r="A2" t="s">
        <v>2</v>
      </c>
      <c r="B2" s="4">
        <f t="shared" ref="B2:AI2" si="0">B$5/(1-elec_reduction_HDVs)</f>
        <v>8.1363842595060638E-4</v>
      </c>
      <c r="C2" s="4">
        <f t="shared" si="0"/>
        <v>7.7857081170143612E-4</v>
      </c>
      <c r="D2" s="4">
        <f t="shared" si="0"/>
        <v>7.7054553944980002E-4</v>
      </c>
      <c r="E2" s="4">
        <f t="shared" si="0"/>
        <v>7.7709376383001993E-4</v>
      </c>
      <c r="F2" s="4">
        <f t="shared" si="0"/>
        <v>7.9797024114217606E-4</v>
      </c>
      <c r="G2" s="4">
        <f t="shared" si="0"/>
        <v>8.1873868853747016E-4</v>
      </c>
      <c r="H2" s="4">
        <f t="shared" si="0"/>
        <v>8.3449236227917285E-4</v>
      </c>
      <c r="I2" s="4">
        <f t="shared" si="0"/>
        <v>8.3670777554217552E-4</v>
      </c>
      <c r="J2" s="4">
        <f t="shared" si="0"/>
        <v>8.5726356316339247E-4</v>
      </c>
      <c r="K2" s="4">
        <f t="shared" si="0"/>
        <v>8.7342630688995004E-4</v>
      </c>
      <c r="L2" s="4">
        <f t="shared" si="0"/>
        <v>8.8763042268607075E-4</v>
      </c>
      <c r="M2" s="4">
        <f t="shared" si="0"/>
        <v>9.2086211984576086E-4</v>
      </c>
      <c r="N2" s="4">
        <f t="shared" si="0"/>
        <v>8.9814097259665639E-4</v>
      </c>
      <c r="O2" s="4">
        <f t="shared" si="0"/>
        <v>9.1605779717458531E-4</v>
      </c>
      <c r="P2" s="4">
        <f t="shared" si="0"/>
        <v>9.1376600519397697E-4</v>
      </c>
      <c r="Q2" s="4">
        <f t="shared" si="0"/>
        <v>9.1599470182311866E-4</v>
      </c>
      <c r="R2" s="4">
        <f t="shared" si="0"/>
        <v>9.2881130978762316E-4</v>
      </c>
      <c r="S2" s="4">
        <f t="shared" si="0"/>
        <v>9.0410043110932578E-4</v>
      </c>
      <c r="T2" s="4">
        <f t="shared" si="0"/>
        <v>8.7857503847971977E-4</v>
      </c>
      <c r="U2" s="4">
        <f t="shared" si="0"/>
        <v>8.5788375087471292E-4</v>
      </c>
      <c r="V2" s="4">
        <f t="shared" si="0"/>
        <v>7.961532781109136E-4</v>
      </c>
      <c r="W2" s="4">
        <f t="shared" si="0"/>
        <v>8.0932622470061388E-4</v>
      </c>
      <c r="X2" s="4">
        <f t="shared" si="0"/>
        <v>8.2056616573431039E-4</v>
      </c>
      <c r="Y2" s="4">
        <f t="shared" si="0"/>
        <v>8.5238917825691547E-4</v>
      </c>
      <c r="Z2" s="4">
        <f t="shared" si="0"/>
        <v>8.7002066963780408E-4</v>
      </c>
      <c r="AA2" s="4">
        <f t="shared" si="0"/>
        <v>9.1007991655862896E-4</v>
      </c>
      <c r="AB2" s="4">
        <f t="shared" si="0"/>
        <v>9.6830730957474535E-4</v>
      </c>
      <c r="AC2" s="4">
        <f t="shared" si="0"/>
        <v>9.0137447257137931E-4</v>
      </c>
      <c r="AD2" s="8">
        <f t="shared" si="0"/>
        <v>0</v>
      </c>
      <c r="AE2" s="8">
        <f t="shared" si="0"/>
        <v>0</v>
      </c>
      <c r="AF2" s="8">
        <f t="shared" si="0"/>
        <v>0</v>
      </c>
      <c r="AG2" s="8">
        <f t="shared" si="0"/>
        <v>0</v>
      </c>
      <c r="AH2" s="8">
        <f t="shared" si="0"/>
        <v>0</v>
      </c>
      <c r="AI2" s="8">
        <f t="shared" si="0"/>
        <v>0</v>
      </c>
    </row>
    <row r="3" spans="1:35">
      <c r="A3" t="s">
        <v>3</v>
      </c>
      <c r="B3" s="4">
        <f t="shared" ref="B3:AI4" si="1">B$5</f>
        <v>2.5319584468333359E-4</v>
      </c>
      <c r="C3" s="4">
        <f t="shared" si="1"/>
        <v>2.4228316660956353E-4</v>
      </c>
      <c r="D3" s="4">
        <f t="shared" si="1"/>
        <v>2.3978578506788831E-4</v>
      </c>
      <c r="E3" s="4">
        <f t="shared" si="1"/>
        <v>2.4182352462178008E-4</v>
      </c>
      <c r="F3" s="4">
        <f t="shared" si="1"/>
        <v>2.4832006797380791E-4</v>
      </c>
      <c r="G3" s="4">
        <f t="shared" si="1"/>
        <v>2.5478299353545302E-4</v>
      </c>
      <c r="H3" s="4">
        <f t="shared" si="1"/>
        <v>2.5968537351490868E-4</v>
      </c>
      <c r="I3" s="4">
        <f t="shared" si="1"/>
        <v>2.6037478715929658E-4</v>
      </c>
      <c r="J3" s="4">
        <f t="shared" si="1"/>
        <v>2.6677153520349622E-4</v>
      </c>
      <c r="K3" s="4">
        <f t="shared" si="1"/>
        <v>2.7180121352217293E-4</v>
      </c>
      <c r="L3" s="4">
        <f t="shared" si="1"/>
        <v>2.7622138713034145E-4</v>
      </c>
      <c r="M3" s="4">
        <f t="shared" si="1"/>
        <v>2.8656274683539461E-4</v>
      </c>
      <c r="N3" s="4">
        <f t="shared" si="1"/>
        <v>2.794921613192422E-4</v>
      </c>
      <c r="O3" s="4">
        <f t="shared" si="1"/>
        <v>2.8506769141758005E-4</v>
      </c>
      <c r="P3" s="4">
        <f t="shared" si="1"/>
        <v>2.8435450950794902E-4</v>
      </c>
      <c r="Q3" s="4">
        <f t="shared" si="1"/>
        <v>2.8504805679819547E-4</v>
      </c>
      <c r="R3" s="4">
        <f t="shared" si="1"/>
        <v>2.8903645235087166E-4</v>
      </c>
      <c r="S3" s="4">
        <f t="shared" si="1"/>
        <v>2.813466830377902E-4</v>
      </c>
      <c r="T3" s="4">
        <f t="shared" si="1"/>
        <v>2.7340344542560891E-4</v>
      </c>
      <c r="U3" s="4">
        <f t="shared" si="1"/>
        <v>2.6696453119092953E-4</v>
      </c>
      <c r="V3" s="4">
        <f t="shared" si="1"/>
        <v>2.4775464791154699E-4</v>
      </c>
      <c r="W3" s="4">
        <f t="shared" si="1"/>
        <v>2.5185393235088597E-4</v>
      </c>
      <c r="X3" s="4">
        <f t="shared" si="1"/>
        <v>2.5535168549706104E-4</v>
      </c>
      <c r="Y3" s="4">
        <f t="shared" si="1"/>
        <v>2.652546771442604E-4</v>
      </c>
      <c r="Z3" s="4">
        <f t="shared" si="1"/>
        <v>2.7074141450919651E-4</v>
      </c>
      <c r="AA3" s="4">
        <f t="shared" si="1"/>
        <v>2.8320743693143672E-4</v>
      </c>
      <c r="AB3" s="4">
        <f t="shared" si="1"/>
        <v>3.0132719810323645E-4</v>
      </c>
      <c r="AC3" s="4">
        <f t="shared" si="1"/>
        <v>2.8049839299571075E-4</v>
      </c>
      <c r="AD3" s="8">
        <f t="shared" si="1"/>
        <v>0</v>
      </c>
      <c r="AE3" s="8">
        <f t="shared" si="1"/>
        <v>0</v>
      </c>
      <c r="AF3" s="8">
        <f t="shared" si="1"/>
        <v>0</v>
      </c>
      <c r="AG3" s="8">
        <f t="shared" si="1"/>
        <v>0</v>
      </c>
      <c r="AH3" s="8">
        <f t="shared" si="1"/>
        <v>0</v>
      </c>
      <c r="AI3" s="8">
        <f t="shared" si="1"/>
        <v>0</v>
      </c>
    </row>
    <row r="4" spans="1:35">
      <c r="A4" t="s">
        <v>4</v>
      </c>
      <c r="B4" s="4">
        <f t="shared" si="1"/>
        <v>2.5319584468333359E-4</v>
      </c>
      <c r="C4" s="4">
        <f t="shared" si="1"/>
        <v>2.4228316660956353E-4</v>
      </c>
      <c r="D4" s="4">
        <f t="shared" si="1"/>
        <v>2.3978578506788831E-4</v>
      </c>
      <c r="E4" s="4">
        <f t="shared" si="1"/>
        <v>2.4182352462178008E-4</v>
      </c>
      <c r="F4" s="4">
        <f t="shared" si="1"/>
        <v>2.4832006797380791E-4</v>
      </c>
      <c r="G4" s="4">
        <f t="shared" si="1"/>
        <v>2.5478299353545302E-4</v>
      </c>
      <c r="H4" s="4">
        <f t="shared" si="1"/>
        <v>2.5968537351490868E-4</v>
      </c>
      <c r="I4" s="4">
        <f t="shared" si="1"/>
        <v>2.6037478715929658E-4</v>
      </c>
      <c r="J4" s="4">
        <f t="shared" si="1"/>
        <v>2.6677153520349622E-4</v>
      </c>
      <c r="K4" s="4">
        <f t="shared" si="1"/>
        <v>2.7180121352217293E-4</v>
      </c>
      <c r="L4" s="4">
        <f t="shared" si="1"/>
        <v>2.7622138713034145E-4</v>
      </c>
      <c r="M4" s="4">
        <f t="shared" si="1"/>
        <v>2.8656274683539461E-4</v>
      </c>
      <c r="N4" s="4">
        <f t="shared" si="1"/>
        <v>2.794921613192422E-4</v>
      </c>
      <c r="O4" s="4">
        <f t="shared" si="1"/>
        <v>2.8506769141758005E-4</v>
      </c>
      <c r="P4" s="4">
        <f t="shared" si="1"/>
        <v>2.8435450950794902E-4</v>
      </c>
      <c r="Q4" s="4">
        <f t="shared" si="1"/>
        <v>2.8504805679819547E-4</v>
      </c>
      <c r="R4" s="4">
        <f t="shared" si="1"/>
        <v>2.8903645235087166E-4</v>
      </c>
      <c r="S4" s="4">
        <f t="shared" si="1"/>
        <v>2.813466830377902E-4</v>
      </c>
      <c r="T4" s="4">
        <f t="shared" si="1"/>
        <v>2.7340344542560891E-4</v>
      </c>
      <c r="U4" s="4">
        <f t="shared" si="1"/>
        <v>2.6696453119092953E-4</v>
      </c>
      <c r="V4" s="4">
        <f t="shared" si="1"/>
        <v>2.4775464791154699E-4</v>
      </c>
      <c r="W4" s="4">
        <f t="shared" si="1"/>
        <v>2.5185393235088597E-4</v>
      </c>
      <c r="X4" s="4">
        <f t="shared" si="1"/>
        <v>2.5535168549706104E-4</v>
      </c>
      <c r="Y4" s="4">
        <f t="shared" si="1"/>
        <v>2.652546771442604E-4</v>
      </c>
      <c r="Z4" s="4">
        <f t="shared" si="1"/>
        <v>2.7074141450919651E-4</v>
      </c>
      <c r="AA4" s="4">
        <f t="shared" si="1"/>
        <v>2.8320743693143672E-4</v>
      </c>
      <c r="AB4" s="4">
        <f t="shared" si="1"/>
        <v>3.0132719810323645E-4</v>
      </c>
      <c r="AC4" s="4">
        <f t="shared" si="1"/>
        <v>2.8049839299571075E-4</v>
      </c>
      <c r="AD4" s="8">
        <f t="shared" si="1"/>
        <v>0</v>
      </c>
      <c r="AE4" s="8">
        <f t="shared" si="1"/>
        <v>0</v>
      </c>
      <c r="AF4" s="8">
        <f t="shared" si="1"/>
        <v>0</v>
      </c>
      <c r="AG4" s="8">
        <f t="shared" si="1"/>
        <v>0</v>
      </c>
      <c r="AH4" s="8">
        <f t="shared" si="1"/>
        <v>0</v>
      </c>
      <c r="AI4" s="8">
        <f t="shared" si="1"/>
        <v>0</v>
      </c>
    </row>
    <row r="5" spans="1:35">
      <c r="A5" t="s">
        <v>5</v>
      </c>
      <c r="B5" s="4">
        <f>'CAN Calculations'!F109</f>
        <v>2.5319584468333359E-4</v>
      </c>
      <c r="C5" s="4">
        <f>'CAN Calculations'!G109</f>
        <v>2.4228316660956353E-4</v>
      </c>
      <c r="D5" s="4">
        <f>'CAN Calculations'!H109</f>
        <v>2.3978578506788831E-4</v>
      </c>
      <c r="E5" s="4">
        <f>'CAN Calculations'!I109</f>
        <v>2.4182352462178008E-4</v>
      </c>
      <c r="F5" s="4">
        <f>'CAN Calculations'!J109</f>
        <v>2.4832006797380791E-4</v>
      </c>
      <c r="G5" s="4">
        <f>'CAN Calculations'!K109</f>
        <v>2.5478299353545302E-4</v>
      </c>
      <c r="H5" s="4">
        <f>'CAN Calculations'!L109</f>
        <v>2.5968537351490868E-4</v>
      </c>
      <c r="I5" s="4">
        <f>'CAN Calculations'!M109</f>
        <v>2.6037478715929658E-4</v>
      </c>
      <c r="J5" s="4">
        <f>'CAN Calculations'!N109</f>
        <v>2.6677153520349622E-4</v>
      </c>
      <c r="K5" s="4">
        <f>'CAN Calculations'!O109</f>
        <v>2.7180121352217293E-4</v>
      </c>
      <c r="L5" s="4">
        <f>'CAN Calculations'!P109</f>
        <v>2.7622138713034145E-4</v>
      </c>
      <c r="M5" s="4">
        <f>'CAN Calculations'!Q109</f>
        <v>2.8656274683539461E-4</v>
      </c>
      <c r="N5" s="4">
        <f>'CAN Calculations'!R109</f>
        <v>2.794921613192422E-4</v>
      </c>
      <c r="O5" s="4">
        <f>'CAN Calculations'!S109</f>
        <v>2.8506769141758005E-4</v>
      </c>
      <c r="P5" s="4">
        <f>'CAN Calculations'!T109</f>
        <v>2.8435450950794902E-4</v>
      </c>
      <c r="Q5" s="4">
        <f>'CAN Calculations'!U109</f>
        <v>2.8504805679819547E-4</v>
      </c>
      <c r="R5" s="4">
        <f>'CAN Calculations'!V109</f>
        <v>2.8903645235087166E-4</v>
      </c>
      <c r="S5" s="4">
        <f>'CAN Calculations'!W109</f>
        <v>2.813466830377902E-4</v>
      </c>
      <c r="T5" s="4">
        <f>'CAN Calculations'!X109</f>
        <v>2.7340344542560891E-4</v>
      </c>
      <c r="U5" s="4">
        <f>'CAN Calculations'!Y109</f>
        <v>2.6696453119092953E-4</v>
      </c>
      <c r="V5" s="4">
        <f>'CAN Calculations'!Z109</f>
        <v>2.4775464791154699E-4</v>
      </c>
      <c r="W5" s="4">
        <f>'CAN Calculations'!AA109</f>
        <v>2.5185393235088597E-4</v>
      </c>
      <c r="X5" s="4">
        <f>'CAN Calculations'!AB109</f>
        <v>2.5535168549706104E-4</v>
      </c>
      <c r="Y5" s="4">
        <f>'CAN Calculations'!AC109</f>
        <v>2.652546771442604E-4</v>
      </c>
      <c r="Z5" s="4">
        <f>'CAN Calculations'!AD109</f>
        <v>2.7074141450919651E-4</v>
      </c>
      <c r="AA5" s="4">
        <f>'CAN Calculations'!AE109</f>
        <v>2.8320743693143672E-4</v>
      </c>
      <c r="AB5" s="4">
        <f>'CAN Calculations'!AF109</f>
        <v>3.0132719810323645E-4</v>
      </c>
      <c r="AC5" s="4">
        <f>'CAN Calculations'!AG109</f>
        <v>2.8049839299571075E-4</v>
      </c>
      <c r="AD5" s="8">
        <f>'CAN Calculations'!AH109</f>
        <v>0</v>
      </c>
      <c r="AE5" s="8">
        <f>'CAN Calculations'!AI109</f>
        <v>0</v>
      </c>
      <c r="AF5" s="8">
        <f>'CAN Calculations'!AJ109</f>
        <v>0</v>
      </c>
      <c r="AG5" s="8">
        <f>'CAN Calculations'!AK109</f>
        <v>0</v>
      </c>
      <c r="AH5" s="8">
        <f>'CAN Calculations'!AL109</f>
        <v>0</v>
      </c>
      <c r="AI5" s="8">
        <f>'CAN Calculations'!AM109</f>
        <v>0</v>
      </c>
    </row>
    <row r="6" spans="1:35">
      <c r="A6" t="s">
        <v>6</v>
      </c>
      <c r="B6" s="4">
        <f t="shared" ref="B6:AI6" si="2">B$5*(1-elec_share)+B$2*elec_share</f>
        <v>5.6143926438033365E-4</v>
      </c>
      <c r="C6" s="4">
        <f t="shared" si="2"/>
        <v>5.3724137141009348E-4</v>
      </c>
      <c r="D6" s="4">
        <f t="shared" si="2"/>
        <v>5.3170364997793976E-4</v>
      </c>
      <c r="E6" s="4">
        <f t="shared" si="2"/>
        <v>5.3622215618631197E-4</v>
      </c>
      <c r="F6" s="4">
        <f t="shared" si="2"/>
        <v>5.5062766321641043E-4</v>
      </c>
      <c r="G6" s="4">
        <f t="shared" si="2"/>
        <v>5.649586257865625E-4</v>
      </c>
      <c r="H6" s="4">
        <f t="shared" si="2"/>
        <v>5.7582921733525399E-4</v>
      </c>
      <c r="I6" s="4">
        <f t="shared" si="2"/>
        <v>5.7735793076988003E-4</v>
      </c>
      <c r="J6" s="4">
        <f t="shared" si="2"/>
        <v>5.9154215058143916E-4</v>
      </c>
      <c r="K6" s="4">
        <f t="shared" si="2"/>
        <v>6.026950148744504E-4</v>
      </c>
      <c r="L6" s="4">
        <f t="shared" si="2"/>
        <v>6.1249635668599262E-4</v>
      </c>
      <c r="M6" s="4">
        <f t="shared" si="2"/>
        <v>6.3542740199109605E-4</v>
      </c>
      <c r="N6" s="4">
        <f t="shared" si="2"/>
        <v>6.1974900752182003E-4</v>
      </c>
      <c r="O6" s="4">
        <f t="shared" si="2"/>
        <v>6.3211224958393294E-4</v>
      </c>
      <c r="P6" s="4">
        <f t="shared" si="2"/>
        <v>6.3053083213526436E-4</v>
      </c>
      <c r="Q6" s="4">
        <f t="shared" si="2"/>
        <v>6.3206871156190332E-4</v>
      </c>
      <c r="R6" s="4">
        <f t="shared" si="2"/>
        <v>6.4091262394108499E-4</v>
      </c>
      <c r="S6" s="4">
        <f t="shared" si="2"/>
        <v>6.2386124447713479E-4</v>
      </c>
      <c r="T6" s="4">
        <f t="shared" si="2"/>
        <v>6.0624782160536986E-4</v>
      </c>
      <c r="U6" s="4">
        <f t="shared" si="2"/>
        <v>5.9197010201701044E-4</v>
      </c>
      <c r="V6" s="4">
        <f t="shared" si="2"/>
        <v>5.4937389452119868E-4</v>
      </c>
      <c r="W6" s="4">
        <f t="shared" si="2"/>
        <v>5.5846369314323631E-4</v>
      </c>
      <c r="X6" s="4">
        <f t="shared" si="2"/>
        <v>5.6621964962754823E-4</v>
      </c>
      <c r="Y6" s="4">
        <f t="shared" si="2"/>
        <v>5.8817865275622068E-4</v>
      </c>
      <c r="Z6" s="4">
        <f t="shared" si="2"/>
        <v>6.0034500482993068E-4</v>
      </c>
      <c r="AA6" s="4">
        <f t="shared" si="2"/>
        <v>6.2798730072639256E-4</v>
      </c>
      <c r="AB6" s="4">
        <f t="shared" si="2"/>
        <v>6.6816625941256628E-4</v>
      </c>
      <c r="AC6" s="4">
        <f t="shared" si="2"/>
        <v>6.2198023676232844E-4</v>
      </c>
      <c r="AD6" s="8">
        <f t="shared" si="2"/>
        <v>0</v>
      </c>
      <c r="AE6" s="8">
        <f t="shared" si="2"/>
        <v>0</v>
      </c>
      <c r="AF6" s="8">
        <f t="shared" si="2"/>
        <v>0</v>
      </c>
      <c r="AG6" s="8">
        <f t="shared" si="2"/>
        <v>0</v>
      </c>
      <c r="AH6" s="8">
        <f t="shared" si="2"/>
        <v>0</v>
      </c>
      <c r="AI6" s="8">
        <f t="shared" si="2"/>
        <v>0</v>
      </c>
    </row>
    <row r="7" spans="1:35">
      <c r="A7" t="s">
        <v>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7"/>
  <sheetViews>
    <sheetView workbookViewId="0"/>
  </sheetViews>
  <sheetFormatPr defaultRowHeight="14.5"/>
  <cols>
    <col min="1" max="1" width="31.1796875" customWidth="1"/>
  </cols>
  <sheetData>
    <row r="1" spans="1:35"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>
      <c r="A7" t="s">
        <v>7</v>
      </c>
      <c r="B7" s="4">
        <f>'CAN Calculations'!F104</f>
        <v>3.9649285194362131E-4</v>
      </c>
      <c r="C7" s="4">
        <f>'CAN Calculations'!G104</f>
        <v>4.0389599627799162E-4</v>
      </c>
      <c r="D7" s="4">
        <f>'CAN Calculations'!H104</f>
        <v>4.1969871811740422E-4</v>
      </c>
      <c r="E7" s="4">
        <f>'CAN Calculations'!I104</f>
        <v>4.1395255524363052E-4</v>
      </c>
      <c r="F7" s="4">
        <f>'CAN Calculations'!J104</f>
        <v>4.5324771635581526E-4</v>
      </c>
      <c r="G7" s="4">
        <f>'CAN Calculations'!K104</f>
        <v>4.5659195967013899E-4</v>
      </c>
      <c r="H7" s="4">
        <f>'CAN Calculations'!L104</f>
        <v>4.5058862857097232E-4</v>
      </c>
      <c r="I7" s="4">
        <f>'CAN Calculations'!M104</f>
        <v>4.6686033840088071E-4</v>
      </c>
      <c r="J7" s="4">
        <f>'CAN Calculations'!N104</f>
        <v>4.9957305402171474E-4</v>
      </c>
      <c r="K7" s="4">
        <f>'CAN Calculations'!O104</f>
        <v>4.6145605982270783E-4</v>
      </c>
      <c r="L7" s="4">
        <f>'CAN Calculations'!P104</f>
        <v>4.4177458680776555E-4</v>
      </c>
      <c r="M7" s="4">
        <f>'CAN Calculations'!Q104</f>
        <v>4.4685776442982775E-4</v>
      </c>
      <c r="N7" s="4">
        <f>'CAN Calculations'!R104</f>
        <v>4.5590162327137156E-4</v>
      </c>
      <c r="O7" s="4">
        <f>'CAN Calculations'!S104</f>
        <v>4.9526979642231796E-4</v>
      </c>
      <c r="P7" s="4">
        <f>'CAN Calculations'!T104</f>
        <v>5.1883207323877745E-4</v>
      </c>
      <c r="Q7" s="4">
        <f>'CAN Calculations'!U104</f>
        <v>5.6296965856846275E-4</v>
      </c>
      <c r="R7" s="4">
        <f>'CAN Calculations'!V104</f>
        <v>5.9041900138665827E-4</v>
      </c>
      <c r="S7" s="4">
        <f>'CAN Calculations'!W104</f>
        <v>6.3416208140018148E-4</v>
      </c>
      <c r="T7" s="4">
        <f>'CAN Calculations'!X104</f>
        <v>6.7288111254485761E-4</v>
      </c>
      <c r="U7" s="4">
        <f>'CAN Calculations'!Y104</f>
        <v>6.2709199654972434E-4</v>
      </c>
      <c r="V7" s="4">
        <f>'CAN Calculations'!Z104</f>
        <v>6.0129986258376875E-4</v>
      </c>
      <c r="W7" s="4">
        <f>'CAN Calculations'!AA104</f>
        <v>6.5352395916190868E-4</v>
      </c>
      <c r="X7" s="4">
        <f>'CAN Calculations'!AB104</f>
        <v>6.8247001600254219E-4</v>
      </c>
      <c r="Y7" s="4">
        <f>'CAN Calculations'!AC104</f>
        <v>7.0282642959906827E-4</v>
      </c>
      <c r="Z7" s="8">
        <f>'CAN Calculations'!AD104</f>
        <v>0</v>
      </c>
      <c r="AA7" s="8">
        <f>'CAN Calculations'!AE104</f>
        <v>0</v>
      </c>
      <c r="AB7" s="8">
        <f>'CAN Calculations'!AF104</f>
        <v>0</v>
      </c>
      <c r="AC7" s="8">
        <f>'CAN Calculations'!AG104</f>
        <v>0</v>
      </c>
      <c r="AD7" s="8">
        <f>'CAN Calculations'!AH104</f>
        <v>0</v>
      </c>
      <c r="AE7" s="8">
        <f>'CAN Calculations'!AI104</f>
        <v>0</v>
      </c>
      <c r="AF7" s="8">
        <f>'CAN Calculations'!AJ104</f>
        <v>0</v>
      </c>
      <c r="AG7" s="8">
        <f>'CAN Calculations'!AK104</f>
        <v>0</v>
      </c>
      <c r="AH7" s="8">
        <f>'CAN Calculations'!AL104</f>
        <v>0</v>
      </c>
      <c r="AI7" s="8">
        <f>'CAN Calculations'!AM104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7"/>
  <sheetViews>
    <sheetView workbookViewId="0"/>
  </sheetViews>
  <sheetFormatPr defaultRowHeight="14.5"/>
  <cols>
    <col min="1" max="1" width="31.1796875" customWidth="1"/>
  </cols>
  <sheetData>
    <row r="1" spans="1:35"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>
      <c r="A7" t="s">
        <v>7</v>
      </c>
      <c r="B7" s="4">
        <f>'CAN Calculations'!F110</f>
        <v>2.5256833999345125E-4</v>
      </c>
      <c r="C7" s="4">
        <f>'CAN Calculations'!G110</f>
        <v>2.5811720165113403E-4</v>
      </c>
      <c r="D7" s="4">
        <f>'CAN Calculations'!H110</f>
        <v>2.703175702835527E-4</v>
      </c>
      <c r="E7" s="4">
        <f>'CAN Calculations'!I110</f>
        <v>2.5508750736756206E-4</v>
      </c>
      <c r="F7" s="4">
        <f>'CAN Calculations'!J110</f>
        <v>2.7678535283415608E-4</v>
      </c>
      <c r="G7" s="4">
        <f>'CAN Calculations'!K110</f>
        <v>2.8131232636656402E-4</v>
      </c>
      <c r="H7" s="4">
        <f>'CAN Calculations'!L110</f>
        <v>2.7208040395219804E-4</v>
      </c>
      <c r="I7" s="4">
        <f>'CAN Calculations'!M110</f>
        <v>2.768456259389173E-4</v>
      </c>
      <c r="J7" s="4">
        <f>'CAN Calculations'!N110</f>
        <v>3.0534016336160091E-4</v>
      </c>
      <c r="K7" s="4">
        <f>'CAN Calculations'!O110</f>
        <v>2.8307224173196392E-4</v>
      </c>
      <c r="L7" s="4">
        <f>'CAN Calculations'!P110</f>
        <v>2.6274867267023265E-4</v>
      </c>
      <c r="M7" s="4">
        <f>'CAN Calculations'!Q110</f>
        <v>2.6772779240149137E-4</v>
      </c>
      <c r="N7" s="4">
        <f>'CAN Calculations'!R110</f>
        <v>2.7482463892298056E-4</v>
      </c>
      <c r="O7" s="4">
        <f>'CAN Calculations'!S110</f>
        <v>2.9970027833657744E-4</v>
      </c>
      <c r="P7" s="4">
        <f>'CAN Calculations'!T110</f>
        <v>3.2925921493747378E-4</v>
      </c>
      <c r="Q7" s="4">
        <f>'CAN Calculations'!U110</f>
        <v>3.5558750013803156E-4</v>
      </c>
      <c r="R7" s="4">
        <f>'CAN Calculations'!V110</f>
        <v>3.551250125271388E-4</v>
      </c>
      <c r="S7" s="4">
        <f>'CAN Calculations'!W110</f>
        <v>3.8254080370472279E-4</v>
      </c>
      <c r="T7" s="4">
        <f>'CAN Calculations'!X110</f>
        <v>3.9211777102136236E-4</v>
      </c>
      <c r="U7" s="4">
        <f>'CAN Calculations'!Y110</f>
        <v>3.6152674938608827E-4</v>
      </c>
      <c r="V7" s="4">
        <f>'CAN Calculations'!Z110</f>
        <v>3.479219397722031E-4</v>
      </c>
      <c r="W7" s="4">
        <f>'CAN Calculations'!AA110</f>
        <v>3.8213825352737603E-4</v>
      </c>
      <c r="X7" s="4">
        <f>'CAN Calculations'!AB110</f>
        <v>3.9667601720844018E-4</v>
      </c>
      <c r="Y7" s="4">
        <f>'CAN Calculations'!AC110</f>
        <v>4.0137233059062138E-4</v>
      </c>
      <c r="Z7" s="8">
        <f>'CAN Calculations'!AD110</f>
        <v>0</v>
      </c>
      <c r="AA7" s="8">
        <f>'CAN Calculations'!AE110</f>
        <v>0</v>
      </c>
      <c r="AB7" s="8">
        <f>'CAN Calculations'!AF110</f>
        <v>0</v>
      </c>
      <c r="AC7" s="8">
        <f>'CAN Calculations'!AG110</f>
        <v>0</v>
      </c>
      <c r="AD7" s="8">
        <f>'CAN Calculations'!AH110</f>
        <v>0</v>
      </c>
      <c r="AE7" s="8">
        <f>'CAN Calculations'!AI110</f>
        <v>0</v>
      </c>
      <c r="AF7" s="8">
        <f>'CAN Calculations'!AJ110</f>
        <v>0</v>
      </c>
      <c r="AG7" s="8">
        <f>'CAN Calculations'!AK110</f>
        <v>0</v>
      </c>
      <c r="AH7" s="8">
        <f>'CAN Calculations'!AL110</f>
        <v>0</v>
      </c>
      <c r="AI7" s="8">
        <f>'CAN Calculations'!AM110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7"/>
  <sheetViews>
    <sheetView workbookViewId="0"/>
  </sheetViews>
  <sheetFormatPr defaultRowHeight="14.5"/>
  <cols>
    <col min="1" max="1" width="31.1796875" customWidth="1"/>
  </cols>
  <sheetData>
    <row r="1" spans="1:35"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>
      <c r="A7" t="s">
        <v>7</v>
      </c>
      <c r="B7" s="4">
        <f>'CAN Calculations'!F105</f>
        <v>3.9440031154583909E-4</v>
      </c>
      <c r="C7" s="4">
        <f>'CAN Calculations'!G105</f>
        <v>3.9957403152419101E-4</v>
      </c>
      <c r="D7" s="4">
        <f>'CAN Calculations'!H105</f>
        <v>4.0474775150254293E-4</v>
      </c>
      <c r="E7" s="4">
        <f>'CAN Calculations'!I105</f>
        <v>4.0992147148089485E-4</v>
      </c>
      <c r="F7" s="4">
        <f>'CAN Calculations'!J105</f>
        <v>4.1509519145924677E-4</v>
      </c>
      <c r="G7" s="4">
        <f>'CAN Calculations'!K105</f>
        <v>4.2026891143759869E-4</v>
      </c>
      <c r="H7" s="4">
        <f>'CAN Calculations'!L105</f>
        <v>4.2544263141595061E-4</v>
      </c>
      <c r="I7" s="4">
        <f>'CAN Calculations'!M105</f>
        <v>4.5298200522042738E-4</v>
      </c>
      <c r="J7" s="4">
        <f>'CAN Calculations'!N105</f>
        <v>4.3128889869850011E-4</v>
      </c>
      <c r="K7" s="4">
        <f>'CAN Calculations'!O105</f>
        <v>4.1443890963621601E-4</v>
      </c>
      <c r="L7" s="4">
        <f>'CAN Calculations'!P105</f>
        <v>4.369100183994792E-4</v>
      </c>
      <c r="M7" s="4">
        <f>'CAN Calculations'!Q105</f>
        <v>4.5387854396562841E-4</v>
      </c>
      <c r="N7" s="4">
        <f>'CAN Calculations'!R105</f>
        <v>4.5246710635775546E-4</v>
      </c>
      <c r="O7" s="4">
        <f>'CAN Calculations'!S105</f>
        <v>4.6093223368778169E-4</v>
      </c>
      <c r="P7" s="4">
        <f>'CAN Calculations'!T105</f>
        <v>4.8692082247994521E-4</v>
      </c>
      <c r="Q7" s="4">
        <f>'CAN Calculations'!U105</f>
        <v>4.5969254726927161E-4</v>
      </c>
      <c r="R7" s="4">
        <f>'CAN Calculations'!V105</f>
        <v>4.7459120035066668E-4</v>
      </c>
      <c r="S7" s="4">
        <f>'CAN Calculations'!W105</f>
        <v>4.5686525235768681E-4</v>
      </c>
      <c r="T7" s="4">
        <f>'CAN Calculations'!X105</f>
        <v>4.958205181631271E-4</v>
      </c>
      <c r="U7" s="4">
        <f>'CAN Calculations'!Y105</f>
        <v>4.9917008768402926E-4</v>
      </c>
      <c r="V7" s="4">
        <f>'CAN Calculations'!Z105</f>
        <v>4.9671783568295267E-4</v>
      </c>
      <c r="W7" s="4">
        <f>'CAN Calculations'!AA105</f>
        <v>5.0675851435770221E-4</v>
      </c>
      <c r="X7" s="4">
        <f>'CAN Calculations'!AB105</f>
        <v>5.172759426715865E-4</v>
      </c>
      <c r="Y7" s="4">
        <f>'CAN Calculations'!AC105</f>
        <v>5.9555976194958151E-4</v>
      </c>
      <c r="Z7" s="4">
        <f>'CAN Calculations'!AD105</f>
        <v>4.8195484640424751E-4</v>
      </c>
      <c r="AA7" s="4">
        <f>'CAN Calculations'!AE105</f>
        <v>4.8806313552204406E-4</v>
      </c>
      <c r="AB7" s="4">
        <f>'CAN Calculations'!AF105</f>
        <v>5.307337964127911E-4</v>
      </c>
      <c r="AC7" s="4">
        <f>'CAN Calculations'!AG105</f>
        <v>5.3099998984369094E-4</v>
      </c>
      <c r="AD7" s="4">
        <f>'CAN Calculations'!AH105</f>
        <v>5.6145671009015681E-4</v>
      </c>
      <c r="AE7" s="4">
        <f>'CAN Calculations'!AI105</f>
        <v>5.8411311179227383E-4</v>
      </c>
      <c r="AF7" s="4">
        <f>'CAN Calculations'!AJ105</f>
        <v>5.3632082257841669E-4</v>
      </c>
      <c r="AG7" s="4">
        <f>'CAN Calculations'!AK105</f>
        <v>5.3735239842676657E-4</v>
      </c>
      <c r="AH7" s="4">
        <f>'CAN Calculations'!AL105</f>
        <v>5.3421911921347444E-4</v>
      </c>
      <c r="AI7" s="4">
        <f>'CAN Calculations'!AM105</f>
        <v>5.4699737526332651E-4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7"/>
  <sheetViews>
    <sheetView workbookViewId="0"/>
  </sheetViews>
  <sheetFormatPr defaultRowHeight="14.5"/>
  <cols>
    <col min="1" max="1" width="31.1796875" customWidth="1"/>
  </cols>
  <sheetData>
    <row r="1" spans="1:35"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>
      <c r="A7" t="s">
        <v>7</v>
      </c>
      <c r="B7" s="4">
        <f>'CAN Calculations'!F111</f>
        <v>2.7522692997889453E-3</v>
      </c>
      <c r="C7" s="4">
        <f>'CAN Calculations'!G111</f>
        <v>2.7968292672748418E-3</v>
      </c>
      <c r="D7" s="4">
        <f>'CAN Calculations'!H111</f>
        <v>2.8413892347607383E-3</v>
      </c>
      <c r="E7" s="4">
        <f>'CAN Calculations'!I111</f>
        <v>2.8859492022466349E-3</v>
      </c>
      <c r="F7" s="4">
        <f>'CAN Calculations'!J111</f>
        <v>2.9305091697325175E-3</v>
      </c>
      <c r="G7" s="4">
        <f>'CAN Calculations'!K111</f>
        <v>2.975069137218414E-3</v>
      </c>
      <c r="H7" s="4">
        <f>'CAN Calculations'!L111</f>
        <v>3.0196291047043106E-3</v>
      </c>
      <c r="I7" s="4">
        <f>'CAN Calculations'!M111</f>
        <v>2.6942834796487101E-3</v>
      </c>
      <c r="J7" s="4">
        <f>'CAN Calculations'!N111</f>
        <v>3.0395959562516694E-3</v>
      </c>
      <c r="K7" s="4">
        <f>'CAN Calculations'!O111</f>
        <v>2.7867623569569171E-3</v>
      </c>
      <c r="L7" s="4">
        <f>'CAN Calculations'!P111</f>
        <v>2.8660388572997954E-3</v>
      </c>
      <c r="M7" s="4">
        <f>'CAN Calculations'!Q111</f>
        <v>3.0920175611055278E-3</v>
      </c>
      <c r="N7" s="4">
        <f>'CAN Calculations'!R111</f>
        <v>3.3190697574182982E-3</v>
      </c>
      <c r="O7" s="4">
        <f>'CAN Calculations'!S111</f>
        <v>3.4360592860592136E-3</v>
      </c>
      <c r="P7" s="4">
        <f>'CAN Calculations'!T111</f>
        <v>3.6551655276502748E-3</v>
      </c>
      <c r="Q7" s="4">
        <f>'CAN Calculations'!U111</f>
        <v>3.7012377550577329E-3</v>
      </c>
      <c r="R7" s="4">
        <f>'CAN Calculations'!V111</f>
        <v>3.5294215023961967E-3</v>
      </c>
      <c r="S7" s="4">
        <f>'CAN Calculations'!W111</f>
        <v>3.6793839688659489E-3</v>
      </c>
      <c r="T7" s="4">
        <f>'CAN Calculations'!X111</f>
        <v>3.7222934529645563E-3</v>
      </c>
      <c r="U7" s="4">
        <f>'CAN Calculations'!Y111</f>
        <v>4.0218317002064484E-3</v>
      </c>
      <c r="V7" s="4">
        <f>'CAN Calculations'!Z111</f>
        <v>3.9802194012198483E-3</v>
      </c>
      <c r="W7" s="4">
        <f>'CAN Calculations'!AA111</f>
        <v>4.114139184946409E-3</v>
      </c>
      <c r="X7" s="4">
        <f>'CAN Calculations'!AB111</f>
        <v>4.0100165917224904E-3</v>
      </c>
      <c r="Y7" s="4">
        <f>'CAN Calculations'!AC111</f>
        <v>3.8299789134801439E-3</v>
      </c>
      <c r="Z7" s="4">
        <f>'CAN Calculations'!AD111</f>
        <v>3.6366294245637693E-3</v>
      </c>
      <c r="AA7" s="4">
        <f>'CAN Calculations'!AE111</f>
        <v>3.2590063254642966E-3</v>
      </c>
      <c r="AB7" s="4">
        <f>'CAN Calculations'!AF111</f>
        <v>4.4579200218224152E-3</v>
      </c>
      <c r="AC7" s="4">
        <f>'CAN Calculations'!AG111</f>
        <v>3.9087711547739282E-3</v>
      </c>
      <c r="AD7" s="4">
        <f>'CAN Calculations'!AH111</f>
        <v>3.5212912425946585E-3</v>
      </c>
      <c r="AE7" s="4">
        <f>'CAN Calculations'!AI111</f>
        <v>3.6630824056533822E-3</v>
      </c>
      <c r="AF7" s="4">
        <f>'CAN Calculations'!AJ111</f>
        <v>3.9478995723670335E-3</v>
      </c>
      <c r="AG7" s="4">
        <f>'CAN Calculations'!AK111</f>
        <v>4.1354422981380546E-3</v>
      </c>
      <c r="AH7" s="4">
        <f>'CAN Calculations'!AL111</f>
        <v>4.1433476112333325E-3</v>
      </c>
      <c r="AI7" s="4">
        <f>'CAN Calculations'!AM111</f>
        <v>4.0831529592966348E-3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7"/>
  <sheetViews>
    <sheetView workbookViewId="0"/>
  </sheetViews>
  <sheetFormatPr defaultRowHeight="14.5"/>
  <cols>
    <col min="1" max="1" width="31.1796875" customWidth="1"/>
  </cols>
  <sheetData>
    <row r="1" spans="1:35"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>
      <c r="A7" t="s">
        <v>7</v>
      </c>
      <c r="B7" s="4">
        <f>'CAN Calculations'!F106</f>
        <v>2.0206372328972991E-4</v>
      </c>
      <c r="C7" s="4">
        <f>'CAN Calculations'!G106</f>
        <v>2.0548681586397399E-4</v>
      </c>
      <c r="D7" s="4">
        <f>'CAN Calculations'!H106</f>
        <v>2.0890990843821806E-4</v>
      </c>
      <c r="E7" s="4">
        <f>'CAN Calculations'!I106</f>
        <v>2.12333001012463E-4</v>
      </c>
      <c r="F7" s="4">
        <f>'CAN Calculations'!J106</f>
        <v>2.1575609358670707E-4</v>
      </c>
      <c r="G7" s="4">
        <f>'CAN Calculations'!K106</f>
        <v>2.1917918616095114E-4</v>
      </c>
      <c r="H7" s="4">
        <f>'CAN Calculations'!L106</f>
        <v>2.9314981341136765E-4</v>
      </c>
      <c r="I7" s="4">
        <f>'CAN Calculations'!M106</f>
        <v>2.2031178071033077E-4</v>
      </c>
      <c r="J7" s="4">
        <f>'CAN Calculations'!N106</f>
        <v>2.1400110490157455E-4</v>
      </c>
      <c r="K7" s="4">
        <f>'CAN Calculations'!O106</f>
        <v>2.5222062969802809E-4</v>
      </c>
      <c r="L7" s="4">
        <f>'CAN Calculations'!P106</f>
        <v>2.3816786051115117E-4</v>
      </c>
      <c r="M7" s="4">
        <f>'CAN Calculations'!Q106</f>
        <v>2.4759261627502985E-4</v>
      </c>
      <c r="N7" s="4">
        <f>'CAN Calculations'!R106</f>
        <v>2.5249795191683612E-4</v>
      </c>
      <c r="O7" s="4">
        <f>'CAN Calculations'!S106</f>
        <v>2.5517011517472239E-4</v>
      </c>
      <c r="P7" s="4">
        <f>'CAN Calculations'!T106</f>
        <v>2.1526494573688275E-4</v>
      </c>
      <c r="Q7" s="4">
        <f>'CAN Calculations'!U106</f>
        <v>2.571976333902398E-4</v>
      </c>
      <c r="R7" s="4">
        <f>'CAN Calculations'!V106</f>
        <v>2.3624613207988142E-4</v>
      </c>
      <c r="S7" s="4">
        <f>'CAN Calculations'!W106</f>
        <v>2.2473218556346003E-4</v>
      </c>
      <c r="T7" s="4">
        <f>'CAN Calculations'!X106</f>
        <v>2.5085842685038139E-4</v>
      </c>
      <c r="U7" s="4">
        <f>'CAN Calculations'!Y106</f>
        <v>2.6345076486682844E-4</v>
      </c>
      <c r="V7" s="4">
        <f>'CAN Calculations'!Z106</f>
        <v>2.3176489920968639E-4</v>
      </c>
      <c r="W7" s="4">
        <f>'CAN Calculations'!AA106</f>
        <v>2.5527701807744177E-4</v>
      </c>
      <c r="X7" s="4">
        <f>'CAN Calculations'!AB106</f>
        <v>3.4947594718507421E-4</v>
      </c>
      <c r="Y7" s="4">
        <f>'CAN Calculations'!AC106</f>
        <v>2.5956731543252373E-4</v>
      </c>
      <c r="Z7" s="4">
        <f>'CAN Calculations'!AD106</f>
        <v>2.9113328434965488E-4</v>
      </c>
      <c r="AA7" s="4">
        <f>'CAN Calculations'!AE106</f>
        <v>2.0895527170517391E-4</v>
      </c>
      <c r="AB7" s="4">
        <f>'CAN Calculations'!AF106</f>
        <v>2.3342273834215668E-4</v>
      </c>
      <c r="AC7" s="4">
        <f>'CAN Calculations'!AG106</f>
        <v>3.0970452499670486E-4</v>
      </c>
      <c r="AD7" s="4">
        <f>'CAN Calculations'!AH106</f>
        <v>3.2938555424708439E-4</v>
      </c>
      <c r="AE7" s="4">
        <f>'CAN Calculations'!AI106</f>
        <v>3.0030101550633352E-4</v>
      </c>
      <c r="AF7" s="4">
        <f>'CAN Calculations'!AJ106</f>
        <v>3.1723464309777464E-4</v>
      </c>
      <c r="AG7" s="4">
        <f>'CAN Calculations'!AK106</f>
        <v>3.9308016050816608E-4</v>
      </c>
      <c r="AH7" s="4">
        <f>'CAN Calculations'!AL106</f>
        <v>3.4187672899133915E-4</v>
      </c>
      <c r="AI7" s="8">
        <f>'CAN Calculations'!AM106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7"/>
  <sheetViews>
    <sheetView workbookViewId="0"/>
  </sheetViews>
  <sheetFormatPr defaultRowHeight="14.5"/>
  <cols>
    <col min="1" max="1" width="31.1796875" customWidth="1"/>
  </cols>
  <sheetData>
    <row r="1" spans="1:35"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>
      <c r="A7" t="s">
        <v>7</v>
      </c>
      <c r="B7" s="4">
        <f>'CAN Calculations'!F112</f>
        <v>1.3968793222695064E-3</v>
      </c>
      <c r="C7" s="4">
        <f>'CAN Calculations'!G112</f>
        <v>1.4260926768641588E-3</v>
      </c>
      <c r="D7" s="4">
        <f>'CAN Calculations'!H112</f>
        <v>1.4553060314588112E-3</v>
      </c>
      <c r="E7" s="4">
        <f>'CAN Calculations'!I112</f>
        <v>1.4845193860534636E-3</v>
      </c>
      <c r="F7" s="4">
        <f>'CAN Calculations'!J112</f>
        <v>1.513732740648116E-3</v>
      </c>
      <c r="G7" s="4">
        <f>'CAN Calculations'!K112</f>
        <v>1.5429460952427684E-3</v>
      </c>
      <c r="H7" s="4">
        <f>'CAN Calculations'!L112</f>
        <v>1.7500008571850691E-3</v>
      </c>
      <c r="I7" s="4">
        <f>'CAN Calculations'!M112</f>
        <v>1.5583736644182323E-3</v>
      </c>
      <c r="J7" s="4">
        <f>'CAN Calculations'!N112</f>
        <v>1.4442478504403801E-3</v>
      </c>
      <c r="K7" s="4">
        <f>'CAN Calculations'!O112</f>
        <v>1.6605691969985895E-3</v>
      </c>
      <c r="L7" s="4">
        <f>'CAN Calculations'!P112</f>
        <v>1.6284399763872544E-3</v>
      </c>
      <c r="M7" s="4">
        <f>'CAN Calculations'!Q112</f>
        <v>1.8228601802541924E-3</v>
      </c>
      <c r="N7" s="4">
        <f>'CAN Calculations'!R112</f>
        <v>1.8891555973383999E-3</v>
      </c>
      <c r="O7" s="4">
        <f>'CAN Calculations'!S112</f>
        <v>1.9224932027598442E-3</v>
      </c>
      <c r="P7" s="4">
        <f>'CAN Calculations'!T112</f>
        <v>1.7395588907199735E-3</v>
      </c>
      <c r="Q7" s="4">
        <f>'CAN Calculations'!U112</f>
        <v>1.9197165762902635E-3</v>
      </c>
      <c r="R7" s="4">
        <f>'CAN Calculations'!V112</f>
        <v>1.9095805887337429E-3</v>
      </c>
      <c r="S7" s="4">
        <f>'CAN Calculations'!W112</f>
        <v>1.6933147446746867E-3</v>
      </c>
      <c r="T7" s="4">
        <f>'CAN Calculations'!X112</f>
        <v>2.0285715748825533E-3</v>
      </c>
      <c r="U7" s="4">
        <f>'CAN Calculations'!Y112</f>
        <v>2.1187661340593008E-3</v>
      </c>
      <c r="V7" s="4">
        <f>'CAN Calculations'!Z112</f>
        <v>1.8884778254172638E-3</v>
      </c>
      <c r="W7" s="4">
        <f>'CAN Calculations'!AA112</f>
        <v>1.9861951083296513E-3</v>
      </c>
      <c r="X7" s="4">
        <f>'CAN Calculations'!AB112</f>
        <v>2.2556651354497335E-3</v>
      </c>
      <c r="Y7" s="4">
        <f>'CAN Calculations'!AC112</f>
        <v>1.9657532534097071E-3</v>
      </c>
      <c r="Z7" s="4">
        <f>'CAN Calculations'!AD112</f>
        <v>1.9511351756597043E-3</v>
      </c>
      <c r="AA7" s="4">
        <f>'CAN Calculations'!AE112</f>
        <v>1.7615507608340075E-3</v>
      </c>
      <c r="AB7" s="4">
        <f>'CAN Calculations'!AF112</f>
        <v>1.7245476260747627E-3</v>
      </c>
      <c r="AC7" s="4">
        <f>'CAN Calculations'!AG112</f>
        <v>1.9494833120881068E-3</v>
      </c>
      <c r="AD7" s="4">
        <f>'CAN Calculations'!AH112</f>
        <v>2.0731970551712137E-3</v>
      </c>
      <c r="AE7" s="4">
        <f>'CAN Calculations'!AI112</f>
        <v>2.2186282552974297E-3</v>
      </c>
      <c r="AF7" s="4">
        <f>'CAN Calculations'!AJ112</f>
        <v>2.4503588049817329E-3</v>
      </c>
      <c r="AG7" s="4">
        <f>'CAN Calculations'!AK112</f>
        <v>3.0598445911789091E-3</v>
      </c>
      <c r="AH7" s="4">
        <f>'CAN Calculations'!AL112</f>
        <v>2.5785895280072135E-3</v>
      </c>
      <c r="AI7" s="8">
        <f>'CAN Calculations'!AM112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7"/>
  <sheetViews>
    <sheetView workbookViewId="0"/>
  </sheetViews>
  <sheetFormatPr defaultRowHeight="14.5"/>
  <cols>
    <col min="1" max="1" width="31.1796875" customWidth="1"/>
  </cols>
  <sheetData>
    <row r="1" spans="1:35"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>
      <c r="A2" t="s">
        <v>2</v>
      </c>
      <c r="B2" s="4">
        <f t="shared" ref="B2:AI2" si="0">B$4/(1-elec_reduction_LDVs)</f>
        <v>3.6308922675245625E-3</v>
      </c>
      <c r="C2" s="4">
        <f t="shared" si="0"/>
        <v>3.6308922675245625E-3</v>
      </c>
      <c r="D2" s="4">
        <f t="shared" si="0"/>
        <v>3.6308922675245625E-3</v>
      </c>
      <c r="E2" s="4">
        <f t="shared" si="0"/>
        <v>3.6308922675245625E-3</v>
      </c>
      <c r="F2" s="4">
        <f t="shared" si="0"/>
        <v>3.6308922675245625E-3</v>
      </c>
      <c r="G2" s="4">
        <f t="shared" si="0"/>
        <v>3.6308922675245625E-3</v>
      </c>
      <c r="H2" s="4">
        <f t="shared" si="0"/>
        <v>3.6308922675245625E-3</v>
      </c>
      <c r="I2" s="4">
        <f t="shared" si="0"/>
        <v>3.6308922675245625E-3</v>
      </c>
      <c r="J2" s="4">
        <f t="shared" si="0"/>
        <v>3.6308922675245625E-3</v>
      </c>
      <c r="K2" s="4">
        <f t="shared" si="0"/>
        <v>3.6308922675245625E-3</v>
      </c>
      <c r="L2" s="4">
        <f t="shared" si="0"/>
        <v>3.6308922675245625E-3</v>
      </c>
      <c r="M2" s="4">
        <f t="shared" si="0"/>
        <v>3.6308922675245625E-3</v>
      </c>
      <c r="N2" s="4">
        <f t="shared" si="0"/>
        <v>3.6308922675245625E-3</v>
      </c>
      <c r="O2" s="4">
        <f t="shared" si="0"/>
        <v>3.6308922675245625E-3</v>
      </c>
      <c r="P2" s="4">
        <f t="shared" si="0"/>
        <v>3.6308922675245625E-3</v>
      </c>
      <c r="Q2" s="4">
        <f t="shared" si="0"/>
        <v>3.6308922675245625E-3</v>
      </c>
      <c r="R2" s="4">
        <f t="shared" si="0"/>
        <v>3.6308922675245625E-3</v>
      </c>
      <c r="S2" s="8">
        <f t="shared" si="0"/>
        <v>0</v>
      </c>
      <c r="T2" s="8">
        <f t="shared" si="0"/>
        <v>0</v>
      </c>
      <c r="U2" s="8">
        <f t="shared" si="0"/>
        <v>0</v>
      </c>
      <c r="V2" s="8">
        <f t="shared" si="0"/>
        <v>0</v>
      </c>
      <c r="W2" s="8">
        <f t="shared" si="0"/>
        <v>0</v>
      </c>
      <c r="X2" s="8">
        <f t="shared" si="0"/>
        <v>0</v>
      </c>
      <c r="Y2" s="8">
        <f t="shared" si="0"/>
        <v>0</v>
      </c>
      <c r="Z2" s="8">
        <f t="shared" si="0"/>
        <v>0</v>
      </c>
      <c r="AA2" s="8">
        <f t="shared" si="0"/>
        <v>0</v>
      </c>
      <c r="AB2" s="8">
        <f t="shared" si="0"/>
        <v>0</v>
      </c>
      <c r="AC2" s="8">
        <f t="shared" si="0"/>
        <v>0</v>
      </c>
      <c r="AD2" s="8">
        <f t="shared" si="0"/>
        <v>0</v>
      </c>
      <c r="AE2" s="8">
        <f t="shared" si="0"/>
        <v>0</v>
      </c>
      <c r="AF2" s="8">
        <f t="shared" si="0"/>
        <v>0</v>
      </c>
      <c r="AG2" s="8">
        <f t="shared" si="0"/>
        <v>0</v>
      </c>
      <c r="AH2" s="8">
        <f t="shared" si="0"/>
        <v>0</v>
      </c>
      <c r="AI2" s="8">
        <f t="shared" si="0"/>
        <v>0</v>
      </c>
    </row>
    <row r="3" spans="1:35">
      <c r="A3" t="s">
        <v>3</v>
      </c>
      <c r="B3" s="4">
        <f t="shared" ref="B3:AI3" si="1">B$4</f>
        <v>1.1402802162473835E-3</v>
      </c>
      <c r="C3" s="4">
        <f t="shared" si="1"/>
        <v>1.1402802162473835E-3</v>
      </c>
      <c r="D3" s="4">
        <f t="shared" si="1"/>
        <v>1.1402802162473835E-3</v>
      </c>
      <c r="E3" s="4">
        <f t="shared" si="1"/>
        <v>1.1402802162473835E-3</v>
      </c>
      <c r="F3" s="4">
        <f t="shared" si="1"/>
        <v>1.1402802162473835E-3</v>
      </c>
      <c r="G3" s="4">
        <f t="shared" si="1"/>
        <v>1.1402802162473835E-3</v>
      </c>
      <c r="H3" s="4">
        <f t="shared" si="1"/>
        <v>1.1402802162473835E-3</v>
      </c>
      <c r="I3" s="4">
        <f t="shared" si="1"/>
        <v>1.1402802162473835E-3</v>
      </c>
      <c r="J3" s="4">
        <f t="shared" si="1"/>
        <v>1.1402802162473835E-3</v>
      </c>
      <c r="K3" s="4">
        <f t="shared" si="1"/>
        <v>1.1402802162473835E-3</v>
      </c>
      <c r="L3" s="4">
        <f t="shared" si="1"/>
        <v>1.1402802162473835E-3</v>
      </c>
      <c r="M3" s="4">
        <f t="shared" si="1"/>
        <v>1.1402802162473835E-3</v>
      </c>
      <c r="N3" s="4">
        <f t="shared" si="1"/>
        <v>1.1402802162473835E-3</v>
      </c>
      <c r="O3" s="4">
        <f t="shared" si="1"/>
        <v>1.1402802162473835E-3</v>
      </c>
      <c r="P3" s="4">
        <f t="shared" si="1"/>
        <v>1.1402802162473835E-3</v>
      </c>
      <c r="Q3" s="4">
        <f t="shared" si="1"/>
        <v>1.1402802162473835E-3</v>
      </c>
      <c r="R3" s="4">
        <f t="shared" si="1"/>
        <v>1.1402802162473835E-3</v>
      </c>
      <c r="S3" s="8">
        <f t="shared" si="1"/>
        <v>0</v>
      </c>
      <c r="T3" s="8">
        <f t="shared" si="1"/>
        <v>0</v>
      </c>
      <c r="U3" s="8">
        <f t="shared" si="1"/>
        <v>0</v>
      </c>
      <c r="V3" s="8">
        <f t="shared" si="1"/>
        <v>0</v>
      </c>
      <c r="W3" s="8">
        <f t="shared" si="1"/>
        <v>0</v>
      </c>
      <c r="X3" s="8">
        <f t="shared" si="1"/>
        <v>0</v>
      </c>
      <c r="Y3" s="8">
        <f t="shared" si="1"/>
        <v>0</v>
      </c>
      <c r="Z3" s="8">
        <f t="shared" si="1"/>
        <v>0</v>
      </c>
      <c r="AA3" s="8">
        <f t="shared" si="1"/>
        <v>0</v>
      </c>
      <c r="AB3" s="8">
        <f t="shared" si="1"/>
        <v>0</v>
      </c>
      <c r="AC3" s="8">
        <f t="shared" si="1"/>
        <v>0</v>
      </c>
      <c r="AD3" s="8">
        <f t="shared" si="1"/>
        <v>0</v>
      </c>
      <c r="AE3" s="8">
        <f t="shared" si="1"/>
        <v>0</v>
      </c>
      <c r="AF3" s="8">
        <f t="shared" si="1"/>
        <v>0</v>
      </c>
      <c r="AG3" s="8">
        <f t="shared" si="1"/>
        <v>0</v>
      </c>
      <c r="AH3" s="8">
        <f t="shared" si="1"/>
        <v>0</v>
      </c>
      <c r="AI3" s="8">
        <f t="shared" si="1"/>
        <v>0</v>
      </c>
    </row>
    <row r="4" spans="1:35">
      <c r="A4" t="s">
        <v>4</v>
      </c>
      <c r="B4" s="4">
        <f>'CAN Calculations'!F107</f>
        <v>1.1402802162473835E-3</v>
      </c>
      <c r="C4" s="4">
        <f>'CAN Calculations'!G107</f>
        <v>1.1402802162473835E-3</v>
      </c>
      <c r="D4" s="4">
        <f>'CAN Calculations'!H107</f>
        <v>1.1402802162473835E-3</v>
      </c>
      <c r="E4" s="4">
        <f>'CAN Calculations'!I107</f>
        <v>1.1402802162473835E-3</v>
      </c>
      <c r="F4" s="4">
        <f>'CAN Calculations'!J107</f>
        <v>1.1402802162473835E-3</v>
      </c>
      <c r="G4" s="4">
        <f>'CAN Calculations'!K107</f>
        <v>1.1402802162473835E-3</v>
      </c>
      <c r="H4" s="4">
        <f>'CAN Calculations'!L107</f>
        <v>1.1402802162473835E-3</v>
      </c>
      <c r="I4" s="4">
        <f>'CAN Calculations'!M107</f>
        <v>1.1402802162473835E-3</v>
      </c>
      <c r="J4" s="4">
        <f>'CAN Calculations'!N107</f>
        <v>1.1402802162473835E-3</v>
      </c>
      <c r="K4" s="4">
        <f>'CAN Calculations'!O107</f>
        <v>1.1402802162473835E-3</v>
      </c>
      <c r="L4" s="4">
        <f>'CAN Calculations'!P107</f>
        <v>1.1402802162473835E-3</v>
      </c>
      <c r="M4" s="4">
        <f>'CAN Calculations'!Q107</f>
        <v>1.1402802162473835E-3</v>
      </c>
      <c r="N4" s="4">
        <f>'CAN Calculations'!R107</f>
        <v>1.1402802162473835E-3</v>
      </c>
      <c r="O4" s="4">
        <f>'CAN Calculations'!S107</f>
        <v>1.1402802162473835E-3</v>
      </c>
      <c r="P4" s="4">
        <f>'CAN Calculations'!T107</f>
        <v>1.1402802162473835E-3</v>
      </c>
      <c r="Q4" s="4">
        <f>'CAN Calculations'!U107</f>
        <v>1.1402802162473835E-3</v>
      </c>
      <c r="R4" s="4">
        <f>'CAN Calculations'!V107</f>
        <v>1.1402802162473835E-3</v>
      </c>
      <c r="S4" s="8">
        <f>'CAN Calculations'!W107</f>
        <v>0</v>
      </c>
      <c r="T4" s="8">
        <f>'CAN Calculations'!X107</f>
        <v>0</v>
      </c>
      <c r="U4" s="8">
        <f>'CAN Calculations'!Y107</f>
        <v>0</v>
      </c>
      <c r="V4" s="8">
        <f>'CAN Calculations'!Z107</f>
        <v>0</v>
      </c>
      <c r="W4" s="8">
        <f>'CAN Calculations'!AA107</f>
        <v>0</v>
      </c>
      <c r="X4" s="8">
        <f>'CAN Calculations'!AB107</f>
        <v>0</v>
      </c>
      <c r="Y4" s="8">
        <f>'CAN Calculations'!AC107</f>
        <v>0</v>
      </c>
      <c r="Z4" s="8">
        <f>'CAN Calculations'!AD107</f>
        <v>0</v>
      </c>
      <c r="AA4" s="8">
        <f>'CAN Calculations'!AE107</f>
        <v>0</v>
      </c>
      <c r="AB4" s="8">
        <f>'CAN Calculations'!AF107</f>
        <v>0</v>
      </c>
      <c r="AC4" s="8">
        <f>'CAN Calculations'!AG107</f>
        <v>0</v>
      </c>
      <c r="AD4" s="8">
        <f>'CAN Calculations'!AH107</f>
        <v>0</v>
      </c>
      <c r="AE4" s="8">
        <f>'CAN Calculations'!AI107</f>
        <v>0</v>
      </c>
      <c r="AF4" s="8">
        <f>'CAN Calculations'!AJ107</f>
        <v>0</v>
      </c>
      <c r="AG4" s="8">
        <f>'CAN Calculations'!AK107</f>
        <v>0</v>
      </c>
      <c r="AH4" s="8">
        <f>'CAN Calculations'!AL107</f>
        <v>0</v>
      </c>
      <c r="AI4" s="8">
        <f>'CAN Calculations'!AM107</f>
        <v>0</v>
      </c>
    </row>
    <row r="5" spans="1:35">
      <c r="A5" t="s">
        <v>5</v>
      </c>
      <c r="B5" s="4">
        <f t="shared" ref="B5:AI5" si="2">B$4</f>
        <v>1.1402802162473835E-3</v>
      </c>
      <c r="C5" s="4">
        <f t="shared" si="2"/>
        <v>1.1402802162473835E-3</v>
      </c>
      <c r="D5" s="4">
        <f t="shared" si="2"/>
        <v>1.1402802162473835E-3</v>
      </c>
      <c r="E5" s="4">
        <f t="shared" si="2"/>
        <v>1.1402802162473835E-3</v>
      </c>
      <c r="F5" s="4">
        <f t="shared" si="2"/>
        <v>1.1402802162473835E-3</v>
      </c>
      <c r="G5" s="4">
        <f t="shared" si="2"/>
        <v>1.1402802162473835E-3</v>
      </c>
      <c r="H5" s="4">
        <f t="shared" si="2"/>
        <v>1.1402802162473835E-3</v>
      </c>
      <c r="I5" s="4">
        <f t="shared" si="2"/>
        <v>1.1402802162473835E-3</v>
      </c>
      <c r="J5" s="4">
        <f t="shared" si="2"/>
        <v>1.1402802162473835E-3</v>
      </c>
      <c r="K5" s="4">
        <f t="shared" si="2"/>
        <v>1.1402802162473835E-3</v>
      </c>
      <c r="L5" s="4">
        <f t="shared" si="2"/>
        <v>1.1402802162473835E-3</v>
      </c>
      <c r="M5" s="4">
        <f t="shared" si="2"/>
        <v>1.1402802162473835E-3</v>
      </c>
      <c r="N5" s="4">
        <f t="shared" si="2"/>
        <v>1.1402802162473835E-3</v>
      </c>
      <c r="O5" s="4">
        <f t="shared" si="2"/>
        <v>1.1402802162473835E-3</v>
      </c>
      <c r="P5" s="4">
        <f t="shared" si="2"/>
        <v>1.1402802162473835E-3</v>
      </c>
      <c r="Q5" s="4">
        <f t="shared" si="2"/>
        <v>1.1402802162473835E-3</v>
      </c>
      <c r="R5" s="4">
        <f t="shared" si="2"/>
        <v>1.1402802162473835E-3</v>
      </c>
      <c r="S5" s="8">
        <f t="shared" si="2"/>
        <v>0</v>
      </c>
      <c r="T5" s="8">
        <f t="shared" si="2"/>
        <v>0</v>
      </c>
      <c r="U5" s="8">
        <f t="shared" si="2"/>
        <v>0</v>
      </c>
      <c r="V5" s="8">
        <f t="shared" si="2"/>
        <v>0</v>
      </c>
      <c r="W5" s="8">
        <f t="shared" si="2"/>
        <v>0</v>
      </c>
      <c r="X5" s="8">
        <f t="shared" si="2"/>
        <v>0</v>
      </c>
      <c r="Y5" s="8">
        <f t="shared" si="2"/>
        <v>0</v>
      </c>
      <c r="Z5" s="8">
        <f t="shared" si="2"/>
        <v>0</v>
      </c>
      <c r="AA5" s="8">
        <f t="shared" si="2"/>
        <v>0</v>
      </c>
      <c r="AB5" s="8">
        <f t="shared" si="2"/>
        <v>0</v>
      </c>
      <c r="AC5" s="8">
        <f t="shared" si="2"/>
        <v>0</v>
      </c>
      <c r="AD5" s="8">
        <f t="shared" si="2"/>
        <v>0</v>
      </c>
      <c r="AE5" s="8">
        <f t="shared" si="2"/>
        <v>0</v>
      </c>
      <c r="AF5" s="8">
        <f t="shared" si="2"/>
        <v>0</v>
      </c>
      <c r="AG5" s="8">
        <f t="shared" si="2"/>
        <v>0</v>
      </c>
      <c r="AH5" s="8">
        <f t="shared" si="2"/>
        <v>0</v>
      </c>
      <c r="AI5" s="8">
        <f t="shared" si="2"/>
        <v>0</v>
      </c>
    </row>
    <row r="6" spans="1:35">
      <c r="A6" t="s">
        <v>6</v>
      </c>
      <c r="B6" s="4">
        <f t="shared" ref="B6:AI6" si="3">B$4*(1-elec_share)+B$2*elec_share</f>
        <v>2.5101168444498323E-3</v>
      </c>
      <c r="C6" s="4">
        <f t="shared" si="3"/>
        <v>2.5101168444498323E-3</v>
      </c>
      <c r="D6" s="4">
        <f t="shared" si="3"/>
        <v>2.5101168444498323E-3</v>
      </c>
      <c r="E6" s="4">
        <f t="shared" si="3"/>
        <v>2.5101168444498323E-3</v>
      </c>
      <c r="F6" s="4">
        <f t="shared" si="3"/>
        <v>2.5101168444498323E-3</v>
      </c>
      <c r="G6" s="4">
        <f t="shared" si="3"/>
        <v>2.5101168444498323E-3</v>
      </c>
      <c r="H6" s="4">
        <f t="shared" si="3"/>
        <v>2.5101168444498323E-3</v>
      </c>
      <c r="I6" s="4">
        <f t="shared" si="3"/>
        <v>2.5101168444498323E-3</v>
      </c>
      <c r="J6" s="4">
        <f t="shared" si="3"/>
        <v>2.5101168444498323E-3</v>
      </c>
      <c r="K6" s="4">
        <f t="shared" si="3"/>
        <v>2.5101168444498323E-3</v>
      </c>
      <c r="L6" s="4">
        <f t="shared" si="3"/>
        <v>2.5101168444498323E-3</v>
      </c>
      <c r="M6" s="4">
        <f t="shared" si="3"/>
        <v>2.5101168444498323E-3</v>
      </c>
      <c r="N6" s="4">
        <f t="shared" si="3"/>
        <v>2.5101168444498323E-3</v>
      </c>
      <c r="O6" s="4">
        <f t="shared" si="3"/>
        <v>2.5101168444498323E-3</v>
      </c>
      <c r="P6" s="4">
        <f t="shared" si="3"/>
        <v>2.5101168444498323E-3</v>
      </c>
      <c r="Q6" s="4">
        <f t="shared" si="3"/>
        <v>2.5101168444498323E-3</v>
      </c>
      <c r="R6" s="4">
        <f t="shared" si="3"/>
        <v>2.5101168444498323E-3</v>
      </c>
      <c r="S6" s="8">
        <f t="shared" si="3"/>
        <v>0</v>
      </c>
      <c r="T6" s="8">
        <f t="shared" si="3"/>
        <v>0</v>
      </c>
      <c r="U6" s="8">
        <f t="shared" si="3"/>
        <v>0</v>
      </c>
      <c r="V6" s="8">
        <f t="shared" si="3"/>
        <v>0</v>
      </c>
      <c r="W6" s="8">
        <f t="shared" si="3"/>
        <v>0</v>
      </c>
      <c r="X6" s="8">
        <f t="shared" si="3"/>
        <v>0</v>
      </c>
      <c r="Y6" s="8">
        <f t="shared" si="3"/>
        <v>0</v>
      </c>
      <c r="Z6" s="8">
        <f t="shared" si="3"/>
        <v>0</v>
      </c>
      <c r="AA6" s="8">
        <f t="shared" si="3"/>
        <v>0</v>
      </c>
      <c r="AB6" s="8">
        <f t="shared" si="3"/>
        <v>0</v>
      </c>
      <c r="AC6" s="8">
        <f t="shared" si="3"/>
        <v>0</v>
      </c>
      <c r="AD6" s="8">
        <f t="shared" si="3"/>
        <v>0</v>
      </c>
      <c r="AE6" s="8">
        <f t="shared" si="3"/>
        <v>0</v>
      </c>
      <c r="AF6" s="8">
        <f t="shared" si="3"/>
        <v>0</v>
      </c>
      <c r="AG6" s="8">
        <f t="shared" si="3"/>
        <v>0</v>
      </c>
      <c r="AH6" s="8">
        <f t="shared" si="3"/>
        <v>0</v>
      </c>
      <c r="AI6" s="8">
        <f t="shared" si="3"/>
        <v>0</v>
      </c>
    </row>
    <row r="7" spans="1:35">
      <c r="A7" t="s">
        <v>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7"/>
  <sheetViews>
    <sheetView workbookViewId="0"/>
  </sheetViews>
  <sheetFormatPr defaultRowHeight="14.5"/>
  <cols>
    <col min="1" max="1" width="31.1796875" customWidth="1"/>
  </cols>
  <sheetData>
    <row r="1" spans="1:35"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>
      <c r="A7" t="s">
        <v>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58"/>
  <sheetViews>
    <sheetView zoomScaleNormal="100" workbookViewId="0">
      <selection activeCell="D94" sqref="D94"/>
    </sheetView>
  </sheetViews>
  <sheetFormatPr defaultRowHeight="14.5"/>
  <cols>
    <col min="1" max="1" width="3" style="11" customWidth="1"/>
    <col min="2" max="2" width="48.54296875" style="11" customWidth="1"/>
    <col min="3" max="28" width="9.7265625" style="11" customWidth="1"/>
    <col min="29" max="29" width="14" style="12" bestFit="1" customWidth="1"/>
  </cols>
  <sheetData>
    <row r="1" spans="1:29" ht="52.4" customHeight="1"/>
    <row r="2" spans="1:29">
      <c r="A2"/>
      <c r="B2" s="13"/>
      <c r="K2" s="14"/>
      <c r="L2" s="14"/>
      <c r="M2" s="14"/>
      <c r="N2" s="14"/>
      <c r="O2" s="14"/>
      <c r="P2" s="14"/>
      <c r="Q2" s="14"/>
      <c r="R2" s="14"/>
      <c r="S2" s="14"/>
      <c r="T2" s="14"/>
      <c r="V2" s="14"/>
      <c r="W2" s="14"/>
      <c r="X2" s="14"/>
      <c r="Y2" s="14"/>
      <c r="Z2" s="14"/>
      <c r="AA2" s="14"/>
      <c r="AC2" s="11"/>
    </row>
    <row r="3" spans="1:29"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1"/>
    </row>
    <row r="4" spans="1:29"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1"/>
    </row>
    <row r="5" spans="1:29" ht="15.5">
      <c r="A5" s="15" t="s">
        <v>28</v>
      </c>
      <c r="U5" s="12"/>
      <c r="AB5" s="12"/>
      <c r="AC5" s="11"/>
    </row>
    <row r="6" spans="1:29"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1"/>
    </row>
    <row r="7" spans="1:29" ht="15.5">
      <c r="G7" s="16"/>
      <c r="H7" s="16"/>
      <c r="I7" s="16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2"/>
      <c r="V7" s="17"/>
      <c r="W7" s="17"/>
      <c r="X7" s="17"/>
      <c r="Y7" s="17"/>
      <c r="Z7" s="17"/>
      <c r="AA7" s="17"/>
      <c r="AB7" s="12"/>
      <c r="AC7" s="11"/>
    </row>
    <row r="8" spans="1:29" ht="43.5" customHeight="1" thickBot="1">
      <c r="C8" s="18">
        <v>1990</v>
      </c>
      <c r="D8" s="18">
        <v>1991</v>
      </c>
      <c r="E8" s="18">
        <v>1992</v>
      </c>
      <c r="F8" s="18">
        <v>1993</v>
      </c>
      <c r="G8" s="18">
        <v>1994</v>
      </c>
      <c r="H8" s="18">
        <v>1995</v>
      </c>
      <c r="I8" s="18">
        <v>1996</v>
      </c>
      <c r="J8" s="18">
        <v>1997</v>
      </c>
      <c r="K8" s="18">
        <v>1998</v>
      </c>
      <c r="L8" s="18">
        <v>1999</v>
      </c>
      <c r="M8" s="18">
        <v>2000</v>
      </c>
      <c r="N8" s="18">
        <v>2001</v>
      </c>
      <c r="O8" s="18">
        <v>2002</v>
      </c>
      <c r="P8" s="18">
        <v>2003</v>
      </c>
      <c r="Q8" s="18">
        <v>2004</v>
      </c>
      <c r="R8" s="18">
        <v>2005</v>
      </c>
      <c r="S8" s="18">
        <v>2006</v>
      </c>
      <c r="T8" s="18">
        <v>2007</v>
      </c>
      <c r="U8" s="18">
        <v>2008</v>
      </c>
      <c r="V8" s="18">
        <v>2009</v>
      </c>
      <c r="W8" s="18">
        <v>2010</v>
      </c>
      <c r="X8" s="18">
        <v>2011</v>
      </c>
      <c r="Y8" s="18">
        <v>2012</v>
      </c>
      <c r="Z8" s="18">
        <v>2013</v>
      </c>
      <c r="AA8" s="18">
        <v>2014</v>
      </c>
      <c r="AB8" s="19">
        <v>2015</v>
      </c>
      <c r="AC8" s="20" t="s">
        <v>29</v>
      </c>
    </row>
    <row r="9" spans="1:29" ht="15" thickTop="1"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2"/>
      <c r="AC9" s="23"/>
    </row>
    <row r="10" spans="1:29" ht="15.5">
      <c r="B10" s="24" t="s">
        <v>30</v>
      </c>
      <c r="C10" s="25">
        <v>1154.0010540000001</v>
      </c>
      <c r="D10" s="25">
        <v>1109.4738159999999</v>
      </c>
      <c r="E10" s="25">
        <v>1128.038677</v>
      </c>
      <c r="F10" s="25">
        <v>1131.673002</v>
      </c>
      <c r="G10" s="25">
        <v>1155.624726</v>
      </c>
      <c r="H10" s="25">
        <v>1176.8351479999999</v>
      </c>
      <c r="I10" s="25">
        <v>1194.375785</v>
      </c>
      <c r="J10" s="25">
        <v>1221.5198250000001</v>
      </c>
      <c r="K10" s="25">
        <v>1248.326366</v>
      </c>
      <c r="L10" s="25">
        <v>1271.2506390000001</v>
      </c>
      <c r="M10" s="25">
        <v>1274.5406350000001</v>
      </c>
      <c r="N10" s="25">
        <v>1248.1010570000001</v>
      </c>
      <c r="O10" s="25">
        <v>1289.601124</v>
      </c>
      <c r="P10" s="25">
        <v>1293.3414250000001</v>
      </c>
      <c r="Q10" s="25">
        <v>1320.063302</v>
      </c>
      <c r="R10" s="25">
        <v>1339.1636530000001</v>
      </c>
      <c r="S10" s="25">
        <v>1313.8544750000001</v>
      </c>
      <c r="T10" s="25">
        <v>1360.048131</v>
      </c>
      <c r="U10" s="25">
        <v>1328.898923</v>
      </c>
      <c r="V10" s="25">
        <v>1314.8336569999999</v>
      </c>
      <c r="W10" s="25">
        <v>1338.5919289999999</v>
      </c>
      <c r="X10" s="25">
        <v>1334.451106</v>
      </c>
      <c r="Y10" s="25">
        <v>1356.4028559999999</v>
      </c>
      <c r="Z10" s="25">
        <v>1388.2992670000001</v>
      </c>
      <c r="AA10" s="25">
        <v>1350.771563</v>
      </c>
      <c r="AB10" s="26">
        <v>1368.0832680000001</v>
      </c>
      <c r="AC10" s="27">
        <v>0.18551301427147582</v>
      </c>
    </row>
    <row r="11" spans="1:29" ht="15.5">
      <c r="B11" s="28" t="s">
        <v>31</v>
      </c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6"/>
      <c r="AC11" s="29" t="s">
        <v>32</v>
      </c>
    </row>
    <row r="12" spans="1:29">
      <c r="B12" s="30" t="s">
        <v>33</v>
      </c>
      <c r="C12" s="31">
        <v>3.0990000000000002</v>
      </c>
      <c r="D12" s="31">
        <v>3.0649999999999999</v>
      </c>
      <c r="E12" s="31">
        <v>2.9430000000000001</v>
      </c>
      <c r="F12" s="31">
        <v>2.9129999999999998</v>
      </c>
      <c r="G12" s="31">
        <v>2.96</v>
      </c>
      <c r="H12" s="31">
        <v>2.992</v>
      </c>
      <c r="I12" s="31">
        <v>3.0249999999999999</v>
      </c>
      <c r="J12" s="31">
        <v>2.9750000000000001</v>
      </c>
      <c r="K12" s="31">
        <v>2.8580000000000001</v>
      </c>
      <c r="L12" s="31">
        <v>3.0070000000000001</v>
      </c>
      <c r="M12" s="31">
        <v>3.1219999999999999</v>
      </c>
      <c r="N12" s="31">
        <v>3.0739999999999998</v>
      </c>
      <c r="O12" s="31">
        <v>3.35</v>
      </c>
      <c r="P12" s="31">
        <v>3.3860000000000001</v>
      </c>
      <c r="Q12" s="31">
        <v>3.4540000000000002</v>
      </c>
      <c r="R12" s="31">
        <v>3.5339999999999998</v>
      </c>
      <c r="S12" s="31">
        <v>3.496</v>
      </c>
      <c r="T12" s="31">
        <v>3.2770000000000001</v>
      </c>
      <c r="U12" s="31">
        <v>3.7759999999999998</v>
      </c>
      <c r="V12" s="31">
        <v>3.464</v>
      </c>
      <c r="W12" s="31">
        <v>3.7519999999999998</v>
      </c>
      <c r="X12" s="31">
        <v>3.8490000000000002</v>
      </c>
      <c r="Y12" s="31">
        <v>3.9910000000000001</v>
      </c>
      <c r="Z12" s="31">
        <v>4.3570000000000002</v>
      </c>
      <c r="AA12" s="31">
        <v>3.7909999999999999</v>
      </c>
      <c r="AB12" s="32">
        <v>3.8069999999999999</v>
      </c>
      <c r="AC12" s="29">
        <v>0.22846079380445294</v>
      </c>
    </row>
    <row r="13" spans="1:29">
      <c r="B13" s="33" t="s">
        <v>34</v>
      </c>
      <c r="C13" s="31">
        <v>1.6076140000000001</v>
      </c>
      <c r="D13" s="31">
        <v>1.994399</v>
      </c>
      <c r="E13" s="31">
        <v>2.2289379999999999</v>
      </c>
      <c r="F13" s="31">
        <v>2.2973659999999998</v>
      </c>
      <c r="G13" s="31">
        <v>2.3906770000000002</v>
      </c>
      <c r="H13" s="31">
        <v>2.2867850000000001</v>
      </c>
      <c r="I13" s="31">
        <v>2.1033080000000002</v>
      </c>
      <c r="J13" s="31">
        <v>2.435165</v>
      </c>
      <c r="K13" s="31">
        <v>2.431289</v>
      </c>
      <c r="L13" s="31">
        <v>2.1217389999999998</v>
      </c>
      <c r="M13" s="31">
        <v>2.2795070000000002</v>
      </c>
      <c r="N13" s="31">
        <v>1.842676</v>
      </c>
      <c r="O13" s="31">
        <v>1.62619</v>
      </c>
      <c r="P13" s="31">
        <v>1.614711</v>
      </c>
      <c r="Q13" s="31">
        <v>1.6076900000000001</v>
      </c>
      <c r="R13" s="31">
        <v>1.7219180000000001</v>
      </c>
      <c r="S13" s="31">
        <v>1.748157</v>
      </c>
      <c r="T13" s="31">
        <v>1.753017</v>
      </c>
      <c r="U13" s="31">
        <v>1.744318</v>
      </c>
      <c r="V13" s="31">
        <v>1.7085669999999999</v>
      </c>
      <c r="W13" s="31">
        <v>1.6583349999999999</v>
      </c>
      <c r="X13" s="31">
        <v>1.3075840000000001</v>
      </c>
      <c r="Y13" s="31">
        <v>1.4225639999999999</v>
      </c>
      <c r="Z13" s="31">
        <v>1.215606</v>
      </c>
      <c r="AA13" s="31">
        <v>3.4717250000000002</v>
      </c>
      <c r="AB13" s="32">
        <v>3.3515679999999999</v>
      </c>
      <c r="AC13" s="29">
        <v>1.0848089155730167</v>
      </c>
    </row>
    <row r="14" spans="1:29">
      <c r="B14" s="30" t="s">
        <v>35</v>
      </c>
      <c r="C14" s="31">
        <v>902.43650600000001</v>
      </c>
      <c r="D14" s="31">
        <v>871.86904800000002</v>
      </c>
      <c r="E14" s="31">
        <v>883.28587700000003</v>
      </c>
      <c r="F14" s="31">
        <v>903.14628900000002</v>
      </c>
      <c r="G14" s="31">
        <v>920.07957999999996</v>
      </c>
      <c r="H14" s="31">
        <v>921.19818999999995</v>
      </c>
      <c r="I14" s="31">
        <v>918.30959800000005</v>
      </c>
      <c r="J14" s="31">
        <v>935.33356200000003</v>
      </c>
      <c r="K14" s="31">
        <v>954.87847299999999</v>
      </c>
      <c r="L14" s="31">
        <v>971.78359399999999</v>
      </c>
      <c r="M14" s="31">
        <v>971.52502600000003</v>
      </c>
      <c r="N14" s="31">
        <v>964.97128199999997</v>
      </c>
      <c r="O14" s="31">
        <v>1000.229285</v>
      </c>
      <c r="P14" s="31">
        <v>1003.787378</v>
      </c>
      <c r="Q14" s="31">
        <v>1013.1054339999999</v>
      </c>
      <c r="R14" s="31">
        <v>1010.201891</v>
      </c>
      <c r="S14" s="31">
        <v>994.91662199999996</v>
      </c>
      <c r="T14" s="31">
        <v>1014.213255</v>
      </c>
      <c r="U14" s="31">
        <v>990.89242200000001</v>
      </c>
      <c r="V14" s="31">
        <v>1000.835725</v>
      </c>
      <c r="W14" s="31">
        <v>1006.430601</v>
      </c>
      <c r="X14" s="31">
        <v>979.56595200000004</v>
      </c>
      <c r="Y14" s="31">
        <v>973.64098300000001</v>
      </c>
      <c r="Z14" s="31">
        <v>996.23308699999995</v>
      </c>
      <c r="AA14" s="31">
        <v>962.97229700000003</v>
      </c>
      <c r="AB14" s="32">
        <v>1025.8863960000001</v>
      </c>
      <c r="AC14" s="29">
        <v>0.13679620580420093</v>
      </c>
    </row>
    <row r="15" spans="1:29">
      <c r="B15" s="30" t="s">
        <v>36</v>
      </c>
      <c r="C15" s="31">
        <v>47.153686</v>
      </c>
      <c r="D15" s="31">
        <v>51.615575999999997</v>
      </c>
      <c r="E15" s="31">
        <v>50.181657999999999</v>
      </c>
      <c r="F15" s="31">
        <v>47.169856000000003</v>
      </c>
      <c r="G15" s="31">
        <v>47.911946999999998</v>
      </c>
      <c r="H15" s="31">
        <v>53.503202000000002</v>
      </c>
      <c r="I15" s="31">
        <v>51.132474999999999</v>
      </c>
      <c r="J15" s="31">
        <v>57.972248999999998</v>
      </c>
      <c r="K15" s="31">
        <v>56.675640999999999</v>
      </c>
      <c r="L15" s="31">
        <v>55.269309</v>
      </c>
      <c r="M15" s="31">
        <v>58.090806000000001</v>
      </c>
      <c r="N15" s="31">
        <v>58.216467000000002</v>
      </c>
      <c r="O15" s="31">
        <v>65.521422999999999</v>
      </c>
      <c r="P15" s="31">
        <v>67.692588999999998</v>
      </c>
      <c r="Q15" s="31">
        <v>60.089941000000003</v>
      </c>
      <c r="R15" s="31">
        <v>62.835864000000001</v>
      </c>
      <c r="S15" s="31">
        <v>55.843929000000003</v>
      </c>
      <c r="T15" s="31">
        <v>60.052934</v>
      </c>
      <c r="U15" s="31">
        <v>63.2453</v>
      </c>
      <c r="V15" s="31">
        <v>61.767643999999997</v>
      </c>
      <c r="W15" s="31">
        <v>66.451538999999997</v>
      </c>
      <c r="X15" s="31">
        <v>70.190595999999999</v>
      </c>
      <c r="Y15" s="31">
        <v>64.218776000000005</v>
      </c>
      <c r="Z15" s="31">
        <v>67.937315999999996</v>
      </c>
      <c r="AA15" s="31">
        <v>64.172005999999996</v>
      </c>
      <c r="AB15" s="32">
        <v>63.240684999999999</v>
      </c>
      <c r="AC15" s="29">
        <v>0.34116100701014118</v>
      </c>
    </row>
    <row r="16" spans="1:29">
      <c r="B16" s="30" t="s">
        <v>37</v>
      </c>
      <c r="C16" s="34" t="s">
        <v>38</v>
      </c>
      <c r="D16" s="34" t="s">
        <v>38</v>
      </c>
      <c r="E16" s="34" t="s">
        <v>38</v>
      </c>
      <c r="F16" s="34" t="s">
        <v>38</v>
      </c>
      <c r="G16" s="34" t="s">
        <v>38</v>
      </c>
      <c r="H16" s="34" t="s">
        <v>38</v>
      </c>
      <c r="I16" s="34" t="s">
        <v>38</v>
      </c>
      <c r="J16" s="34" t="s">
        <v>38</v>
      </c>
      <c r="K16" s="34" t="s">
        <v>38</v>
      </c>
      <c r="L16" s="34" t="s">
        <v>38</v>
      </c>
      <c r="M16" s="34" t="s">
        <v>38</v>
      </c>
      <c r="N16" s="34" t="s">
        <v>38</v>
      </c>
      <c r="O16" s="34" t="s">
        <v>38</v>
      </c>
      <c r="P16" s="34" t="s">
        <v>38</v>
      </c>
      <c r="Q16" s="34" t="s">
        <v>38</v>
      </c>
      <c r="R16" s="34">
        <v>4.7532319999999997</v>
      </c>
      <c r="S16" s="34">
        <v>4.7403740000000001</v>
      </c>
      <c r="T16" s="34">
        <v>22.695264000000002</v>
      </c>
      <c r="U16" s="34">
        <v>24.532527000000002</v>
      </c>
      <c r="V16" s="34">
        <v>27.006805</v>
      </c>
      <c r="W16" s="34">
        <v>32.548157000000003</v>
      </c>
      <c r="X16" s="34">
        <v>47.302101999999998</v>
      </c>
      <c r="Y16" s="34">
        <v>48.711717999999998</v>
      </c>
      <c r="Z16" s="34">
        <v>45.148162999999997</v>
      </c>
      <c r="AA16" s="34">
        <v>47.289783999999997</v>
      </c>
      <c r="AB16" s="35" t="s">
        <v>38</v>
      </c>
      <c r="AC16" s="29" t="s">
        <v>39</v>
      </c>
    </row>
    <row r="17" spans="2:29">
      <c r="B17" s="30" t="s">
        <v>40</v>
      </c>
      <c r="C17" s="31">
        <v>0</v>
      </c>
      <c r="D17" s="31">
        <v>0</v>
      </c>
      <c r="E17" s="31">
        <v>0</v>
      </c>
      <c r="F17" s="31">
        <v>0</v>
      </c>
      <c r="G17" s="31">
        <v>0</v>
      </c>
      <c r="H17" s="31">
        <v>0</v>
      </c>
      <c r="I17" s="31">
        <v>0</v>
      </c>
      <c r="J17" s="31">
        <v>0</v>
      </c>
      <c r="K17" s="31">
        <v>0</v>
      </c>
      <c r="L17" s="31">
        <v>0</v>
      </c>
      <c r="M17" s="31">
        <v>0</v>
      </c>
      <c r="N17" s="34" t="s">
        <v>38</v>
      </c>
      <c r="O17" s="34" t="s">
        <v>38</v>
      </c>
      <c r="P17" s="34" t="s">
        <v>38</v>
      </c>
      <c r="Q17" s="34" t="s">
        <v>38</v>
      </c>
      <c r="R17" s="34" t="s">
        <v>38</v>
      </c>
      <c r="S17" s="34" t="s">
        <v>38</v>
      </c>
      <c r="T17" s="34" t="s">
        <v>38</v>
      </c>
      <c r="U17" s="34" t="s">
        <v>38</v>
      </c>
      <c r="V17" s="34" t="s">
        <v>38</v>
      </c>
      <c r="W17" s="34" t="s">
        <v>38</v>
      </c>
      <c r="X17" s="34" t="s">
        <v>38</v>
      </c>
      <c r="Y17" s="34" t="s">
        <v>38</v>
      </c>
      <c r="Z17" s="34" t="s">
        <v>38</v>
      </c>
      <c r="AA17" s="34" t="s">
        <v>38</v>
      </c>
      <c r="AB17" s="35" t="s">
        <v>38</v>
      </c>
      <c r="AC17" s="29" t="s">
        <v>39</v>
      </c>
    </row>
    <row r="18" spans="2:29">
      <c r="B18" s="33" t="s">
        <v>41</v>
      </c>
      <c r="C18" s="31">
        <v>5.4370159999999998</v>
      </c>
      <c r="D18" s="31">
        <v>4.1219260000000002</v>
      </c>
      <c r="E18" s="31">
        <v>3.7165469999999998</v>
      </c>
      <c r="F18" s="31">
        <v>3.6947800000000002</v>
      </c>
      <c r="G18" s="31">
        <v>3.6520899999999998</v>
      </c>
      <c r="H18" s="31">
        <v>4.1194639999999998</v>
      </c>
      <c r="I18" s="31">
        <v>4.0072850000000004</v>
      </c>
      <c r="J18" s="31">
        <v>3.7749359999999998</v>
      </c>
      <c r="K18" s="31">
        <v>3.8457599999999998</v>
      </c>
      <c r="L18" s="31">
        <v>3.52996</v>
      </c>
      <c r="M18" s="31">
        <v>3.539056</v>
      </c>
      <c r="N18" s="31">
        <v>3.4526479999999999</v>
      </c>
      <c r="O18" s="31">
        <v>3.388862</v>
      </c>
      <c r="P18" s="31">
        <v>3.1113650000000002</v>
      </c>
      <c r="Q18" s="31">
        <v>2.840652</v>
      </c>
      <c r="R18" s="31">
        <v>3.2858800000000001</v>
      </c>
      <c r="S18" s="31">
        <v>2.9441280000000001</v>
      </c>
      <c r="T18" s="31">
        <v>3.0574970000000001</v>
      </c>
      <c r="U18" s="31">
        <v>2.968296</v>
      </c>
      <c r="V18" s="31">
        <v>2.83555</v>
      </c>
      <c r="W18" s="31">
        <v>2.5553240000000002</v>
      </c>
      <c r="X18" s="31">
        <v>2.0900620000000001</v>
      </c>
      <c r="Y18" s="31">
        <v>2.56345</v>
      </c>
      <c r="Z18" s="31">
        <v>2.1741000000000001</v>
      </c>
      <c r="AA18" s="31">
        <v>1.8658399999999999</v>
      </c>
      <c r="AB18" s="32">
        <v>2.1320619999999999</v>
      </c>
      <c r="AC18" s="29">
        <v>-0.60786173886558359</v>
      </c>
    </row>
    <row r="19" spans="2:29">
      <c r="B19" s="33" t="s">
        <v>42</v>
      </c>
      <c r="C19" s="31">
        <v>175.480504</v>
      </c>
      <c r="D19" s="31">
        <v>157.18731600000001</v>
      </c>
      <c r="E19" s="31">
        <v>163.22587100000001</v>
      </c>
      <c r="F19" s="31">
        <v>155.42122000000001</v>
      </c>
      <c r="G19" s="31">
        <v>164.14357799999999</v>
      </c>
      <c r="H19" s="31">
        <v>176.691293</v>
      </c>
      <c r="I19" s="31">
        <v>200.83514</v>
      </c>
      <c r="J19" s="31">
        <v>205.49373199999999</v>
      </c>
      <c r="K19" s="31">
        <v>214.70684</v>
      </c>
      <c r="L19" s="31">
        <v>224.75592</v>
      </c>
      <c r="M19" s="31">
        <v>228.43104199999999</v>
      </c>
      <c r="N19" s="31">
        <v>208.47691599999999</v>
      </c>
      <c r="O19" s="31">
        <v>209.397704</v>
      </c>
      <c r="P19" s="31">
        <v>208.01070000000001</v>
      </c>
      <c r="Q19" s="31">
        <v>232.77385200000001</v>
      </c>
      <c r="R19" s="31">
        <v>245.79630499999999</v>
      </c>
      <c r="S19" s="31">
        <v>244.58902399999999</v>
      </c>
      <c r="T19" s="31">
        <v>248.36978500000001</v>
      </c>
      <c r="U19" s="31">
        <v>234.73815200000001</v>
      </c>
      <c r="V19" s="31">
        <v>211.721599</v>
      </c>
      <c r="W19" s="31">
        <v>219.35214400000001</v>
      </c>
      <c r="X19" s="31">
        <v>223.652548</v>
      </c>
      <c r="Y19" s="31">
        <v>254.83732499999999</v>
      </c>
      <c r="Z19" s="31">
        <v>265.50105000000002</v>
      </c>
      <c r="AA19" s="31">
        <v>262.16580800000003</v>
      </c>
      <c r="AB19" s="32">
        <v>264.539356</v>
      </c>
      <c r="AC19" s="29">
        <v>0.50751422505602095</v>
      </c>
    </row>
    <row r="20" spans="2:29">
      <c r="B20" s="30" t="s">
        <v>43</v>
      </c>
      <c r="C20" s="31">
        <v>18.786728</v>
      </c>
      <c r="D20" s="31">
        <v>19.620550999999999</v>
      </c>
      <c r="E20" s="31">
        <v>22.456786000000001</v>
      </c>
      <c r="F20" s="31">
        <v>17.030491999999999</v>
      </c>
      <c r="G20" s="31">
        <v>14.486855</v>
      </c>
      <c r="H20" s="31">
        <v>16.044214</v>
      </c>
      <c r="I20" s="31">
        <v>14.962978</v>
      </c>
      <c r="J20" s="31">
        <v>13.53518</v>
      </c>
      <c r="K20" s="31">
        <v>12.930363</v>
      </c>
      <c r="L20" s="31">
        <v>10.783117000000001</v>
      </c>
      <c r="M20" s="31">
        <v>7.5531980000000001</v>
      </c>
      <c r="N20" s="31">
        <v>8.0670669999999998</v>
      </c>
      <c r="O20" s="31">
        <v>6.0876599999999996</v>
      </c>
      <c r="P20" s="31">
        <v>5.738683</v>
      </c>
      <c r="Q20" s="31">
        <v>6.191732</v>
      </c>
      <c r="R20" s="31">
        <v>7.0345630000000003</v>
      </c>
      <c r="S20" s="31">
        <v>5.5762419999999997</v>
      </c>
      <c r="T20" s="31">
        <v>6.6293800000000003</v>
      </c>
      <c r="U20" s="31">
        <v>7.0019070000000001</v>
      </c>
      <c r="V20" s="31">
        <v>5.4937670000000001</v>
      </c>
      <c r="W20" s="31">
        <v>5.8438290000000004</v>
      </c>
      <c r="X20" s="31">
        <v>6.4932610000000004</v>
      </c>
      <c r="Y20" s="31">
        <v>7.0170389999999996</v>
      </c>
      <c r="Z20" s="31">
        <v>5.7329439999999998</v>
      </c>
      <c r="AA20" s="31">
        <v>5.0431039999999996</v>
      </c>
      <c r="AB20" s="32">
        <v>5.1262020000000001</v>
      </c>
      <c r="AC20" s="29">
        <v>-0.72713705122041472</v>
      </c>
    </row>
    <row r="21" spans="2:29" ht="15.5">
      <c r="B21" s="36" t="s">
        <v>44</v>
      </c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2"/>
      <c r="AC21" s="29" t="s">
        <v>32</v>
      </c>
    </row>
    <row r="22" spans="2:29">
      <c r="B22" s="33" t="s">
        <v>45</v>
      </c>
      <c r="C22" s="31">
        <v>705.46944299999996</v>
      </c>
      <c r="D22" s="31">
        <v>683.25982899999997</v>
      </c>
      <c r="E22" s="31">
        <v>682.969157</v>
      </c>
      <c r="F22" s="31">
        <v>685.87962600000003</v>
      </c>
      <c r="G22" s="31">
        <v>682.00888899999995</v>
      </c>
      <c r="H22" s="31">
        <v>669.12207699999999</v>
      </c>
      <c r="I22" s="31">
        <v>652.78337999999997</v>
      </c>
      <c r="J22" s="31">
        <v>647.67207199999996</v>
      </c>
      <c r="K22" s="31">
        <v>641.29379700000004</v>
      </c>
      <c r="L22" s="31">
        <v>638.81876899999997</v>
      </c>
      <c r="M22" s="31">
        <v>625.13823500000001</v>
      </c>
      <c r="N22" s="31">
        <v>619.64061600000002</v>
      </c>
      <c r="O22" s="31">
        <v>634.02610400000003</v>
      </c>
      <c r="P22" s="31">
        <v>628.17909199999997</v>
      </c>
      <c r="Q22" s="31">
        <v>625.14537600000006</v>
      </c>
      <c r="R22" s="31">
        <v>617.98060199999998</v>
      </c>
      <c r="S22" s="31">
        <v>605.09035600000004</v>
      </c>
      <c r="T22" s="31">
        <v>620.93734300000006</v>
      </c>
      <c r="U22" s="31">
        <v>602.28644099999997</v>
      </c>
      <c r="V22" s="31">
        <v>600.78586299999995</v>
      </c>
      <c r="W22" s="31">
        <v>595.50370299999997</v>
      </c>
      <c r="X22" s="31">
        <v>577.557908</v>
      </c>
      <c r="Y22" s="31">
        <v>564.97358499999996</v>
      </c>
      <c r="Z22" s="31">
        <v>562.45689800000002</v>
      </c>
      <c r="AA22" s="31">
        <v>533.39324899999997</v>
      </c>
      <c r="AB22" s="32">
        <v>530.86166100000003</v>
      </c>
      <c r="AC22" s="29">
        <v>-0.24750580444346748</v>
      </c>
    </row>
    <row r="23" spans="2:29">
      <c r="B23" s="33" t="s">
        <v>46</v>
      </c>
      <c r="C23" s="31">
        <v>215.483653</v>
      </c>
      <c r="D23" s="31">
        <v>211.602214</v>
      </c>
      <c r="E23" s="31">
        <v>226.257262</v>
      </c>
      <c r="F23" s="31">
        <v>238.56806</v>
      </c>
      <c r="G23" s="31">
        <v>259.98118799999997</v>
      </c>
      <c r="H23" s="31">
        <v>271.80646200000001</v>
      </c>
      <c r="I23" s="31">
        <v>288.89547700000003</v>
      </c>
      <c r="J23" s="31">
        <v>311.234869</v>
      </c>
      <c r="K23" s="31">
        <v>336.49756300000001</v>
      </c>
      <c r="L23" s="31">
        <v>352.84824300000002</v>
      </c>
      <c r="M23" s="31">
        <v>361.60972299999997</v>
      </c>
      <c r="N23" s="31">
        <v>362.894791</v>
      </c>
      <c r="O23" s="31">
        <v>381.37538799999999</v>
      </c>
      <c r="P23" s="31">
        <v>390.22776399999998</v>
      </c>
      <c r="Q23" s="31">
        <v>401.222916</v>
      </c>
      <c r="R23" s="31">
        <v>410.379369</v>
      </c>
      <c r="S23" s="31">
        <v>404.85544900000002</v>
      </c>
      <c r="T23" s="31">
        <v>426.67137600000001</v>
      </c>
      <c r="U23" s="31">
        <v>424.531993</v>
      </c>
      <c r="V23" s="31">
        <v>435.81671899999998</v>
      </c>
      <c r="W23" s="31">
        <v>453.16765700000002</v>
      </c>
      <c r="X23" s="31">
        <v>460.14364899999998</v>
      </c>
      <c r="Y23" s="31">
        <v>468.38237299999997</v>
      </c>
      <c r="Z23" s="31">
        <v>489.40146099999998</v>
      </c>
      <c r="AA23" s="31">
        <v>487.84873099999999</v>
      </c>
      <c r="AB23" s="32">
        <v>507.63775900000002</v>
      </c>
      <c r="AC23" s="29">
        <v>1.3558063543687928</v>
      </c>
    </row>
    <row r="24" spans="2:29">
      <c r="B24" s="33" t="s">
        <v>47</v>
      </c>
      <c r="C24" s="31">
        <v>2.3747020000000001</v>
      </c>
      <c r="D24" s="31">
        <v>2.1973180000000001</v>
      </c>
      <c r="E24" s="31">
        <v>2.1364040000000002</v>
      </c>
      <c r="F24" s="31">
        <v>2.135297</v>
      </c>
      <c r="G24" s="31">
        <v>2.1278649999999999</v>
      </c>
      <c r="H24" s="31">
        <v>2.0703239999999998</v>
      </c>
      <c r="I24" s="31">
        <v>2.0514100000000002</v>
      </c>
      <c r="J24" s="31">
        <v>2.1246049999999999</v>
      </c>
      <c r="K24" s="31">
        <v>2.2498589999999998</v>
      </c>
      <c r="L24" s="31">
        <v>2.3314720000000002</v>
      </c>
      <c r="M24" s="31">
        <v>2.4653269999999998</v>
      </c>
      <c r="N24" s="31">
        <v>2.4992779999999999</v>
      </c>
      <c r="O24" s="31">
        <v>2.8523019999999999</v>
      </c>
      <c r="P24" s="31">
        <v>3.0487519999999999</v>
      </c>
      <c r="Q24" s="31">
        <v>3.3112940000000002</v>
      </c>
      <c r="R24" s="31">
        <v>3.2862800000000001</v>
      </c>
      <c r="S24" s="31">
        <v>3.4854720000000001</v>
      </c>
      <c r="T24" s="31">
        <v>3.698645</v>
      </c>
      <c r="U24" s="31">
        <v>3.7834560000000002</v>
      </c>
      <c r="V24" s="31">
        <v>5.1066260000000003</v>
      </c>
      <c r="W24" s="31">
        <v>5.3221949999999998</v>
      </c>
      <c r="X24" s="31">
        <v>5.4189369999999997</v>
      </c>
      <c r="Y24" s="31">
        <v>5.6256019999999998</v>
      </c>
      <c r="Z24" s="31">
        <v>5.6178710000000001</v>
      </c>
      <c r="AA24" s="31">
        <v>5.4262160000000002</v>
      </c>
      <c r="AB24" s="32">
        <v>5.4825660000000003</v>
      </c>
      <c r="AC24" s="29">
        <v>1.3087385280342545</v>
      </c>
    </row>
    <row r="25" spans="2:29">
      <c r="B25" s="33" t="s">
        <v>48</v>
      </c>
      <c r="C25" s="31">
        <v>13.453925999999999</v>
      </c>
      <c r="D25" s="31">
        <v>13.511552999999999</v>
      </c>
      <c r="E25" s="31">
        <v>14.481909</v>
      </c>
      <c r="F25" s="31">
        <v>12.919058</v>
      </c>
      <c r="G25" s="31">
        <v>11.743912</v>
      </c>
      <c r="H25" s="31">
        <v>16.249782</v>
      </c>
      <c r="I25" s="31">
        <v>13.432148</v>
      </c>
      <c r="J25" s="31">
        <v>13.341893000000001</v>
      </c>
      <c r="K25" s="31">
        <v>13.747684</v>
      </c>
      <c r="L25" s="31">
        <v>13.541646999999999</v>
      </c>
      <c r="M25" s="31">
        <v>14.718327</v>
      </c>
      <c r="N25" s="31">
        <v>12.741441</v>
      </c>
      <c r="O25" s="31">
        <v>13.882909</v>
      </c>
      <c r="P25" s="31">
        <v>15.898688999999999</v>
      </c>
      <c r="Q25" s="31">
        <v>12.590978</v>
      </c>
      <c r="R25" s="31">
        <v>13.227771000000001</v>
      </c>
      <c r="S25" s="31">
        <v>13.517452</v>
      </c>
      <c r="T25" s="31">
        <v>13.586347999999999</v>
      </c>
      <c r="U25" s="31">
        <v>14.895852</v>
      </c>
      <c r="V25" s="31">
        <v>14.719637000000001</v>
      </c>
      <c r="W25" s="31">
        <v>15.501327</v>
      </c>
      <c r="X25" s="31">
        <v>16.271353000000001</v>
      </c>
      <c r="Y25" s="31">
        <v>14.385925</v>
      </c>
      <c r="Z25" s="31">
        <v>13.099992</v>
      </c>
      <c r="AA25" s="31">
        <v>12.114973000000001</v>
      </c>
      <c r="AB25" s="32">
        <v>12.212472999999999</v>
      </c>
      <c r="AC25" s="29">
        <v>-9.2274403768833002E-2</v>
      </c>
    </row>
    <row r="26" spans="2:29">
      <c r="B26" s="33" t="s">
        <v>49</v>
      </c>
      <c r="C26" s="31">
        <v>24.627998000000002</v>
      </c>
      <c r="D26" s="31">
        <v>26.277452</v>
      </c>
      <c r="E26" s="31">
        <v>24.841920999999999</v>
      </c>
      <c r="F26" s="31">
        <v>22.979547</v>
      </c>
      <c r="G26" s="31">
        <v>22.698595000000001</v>
      </c>
      <c r="H26" s="31">
        <v>26.222649000000001</v>
      </c>
      <c r="I26" s="31">
        <v>22.602008000000001</v>
      </c>
      <c r="J26" s="31">
        <v>26.207573</v>
      </c>
      <c r="K26" s="31">
        <v>25.413643</v>
      </c>
      <c r="L26" s="31">
        <v>25.722875999999999</v>
      </c>
      <c r="M26" s="31">
        <v>28.513631</v>
      </c>
      <c r="N26" s="31">
        <v>28.288181999999999</v>
      </c>
      <c r="O26" s="31">
        <v>33.565753999999998</v>
      </c>
      <c r="P26" s="31">
        <v>34.559612999999999</v>
      </c>
      <c r="Q26" s="31">
        <v>33.191735000000001</v>
      </c>
      <c r="R26" s="31">
        <v>35.418320999999999</v>
      </c>
      <c r="S26" s="31">
        <v>30.168787999999999</v>
      </c>
      <c r="T26" s="31">
        <v>33.930304</v>
      </c>
      <c r="U26" s="31">
        <v>35.456256000000003</v>
      </c>
      <c r="V26" s="31">
        <v>36.246569000000001</v>
      </c>
      <c r="W26" s="31">
        <v>39.225797999999998</v>
      </c>
      <c r="X26" s="31">
        <v>41.113115000000001</v>
      </c>
      <c r="Y26" s="31">
        <v>38.035631000000002</v>
      </c>
      <c r="Z26" s="31">
        <v>41.959816000000004</v>
      </c>
      <c r="AA26" s="31">
        <v>39.790616999999997</v>
      </c>
      <c r="AB26" s="32">
        <v>37.256427000000002</v>
      </c>
      <c r="AC26" s="29">
        <v>0.51276717660932092</v>
      </c>
    </row>
    <row r="27" spans="2:29">
      <c r="B27" s="33" t="s">
        <v>50</v>
      </c>
      <c r="C27" s="31">
        <v>7.9201309999999996</v>
      </c>
      <c r="D27" s="31">
        <v>8.1669979999999995</v>
      </c>
      <c r="E27" s="31">
        <v>7.3903800000000004</v>
      </c>
      <c r="F27" s="31">
        <v>6.821358</v>
      </c>
      <c r="G27" s="31">
        <v>6.49024</v>
      </c>
      <c r="H27" s="31">
        <v>8.2162260000000007</v>
      </c>
      <c r="I27" s="31">
        <v>6.9466950000000001</v>
      </c>
      <c r="J27" s="31">
        <v>9.165089</v>
      </c>
      <c r="K27" s="31">
        <v>8.0800579999999993</v>
      </c>
      <c r="L27" s="31">
        <v>6.9141069999999996</v>
      </c>
      <c r="M27" s="31">
        <v>7.1514150000000001</v>
      </c>
      <c r="N27" s="31">
        <v>7.1465949999999996</v>
      </c>
      <c r="O27" s="31">
        <v>8.3606160000000003</v>
      </c>
      <c r="P27" s="31">
        <v>7.6976990000000001</v>
      </c>
      <c r="Q27" s="31">
        <v>6.4443349999999997</v>
      </c>
      <c r="R27" s="31">
        <v>7.1194810000000004</v>
      </c>
      <c r="S27" s="31">
        <v>6.5044399999999998</v>
      </c>
      <c r="T27" s="31">
        <v>6.9902810000000004</v>
      </c>
      <c r="U27" s="31">
        <v>7.0712820000000001</v>
      </c>
      <c r="V27" s="31">
        <v>5.324713</v>
      </c>
      <c r="W27" s="31">
        <v>5.4904039999999998</v>
      </c>
      <c r="X27" s="31">
        <v>5.3951609999999999</v>
      </c>
      <c r="Y27" s="31">
        <v>5.2174389999999997</v>
      </c>
      <c r="Z27" s="31">
        <v>5.9855239999999998</v>
      </c>
      <c r="AA27" s="31">
        <v>6.1780390000000001</v>
      </c>
      <c r="AB27" s="32">
        <v>5.8460729999999996</v>
      </c>
      <c r="AC27" s="29">
        <v>-0.26187167863763872</v>
      </c>
    </row>
    <row r="28" spans="2:29">
      <c r="B28" s="33" t="s">
        <v>51</v>
      </c>
      <c r="C28" s="31">
        <v>180.91752</v>
      </c>
      <c r="D28" s="31">
        <v>161.30924200000001</v>
      </c>
      <c r="E28" s="31">
        <v>166.942418</v>
      </c>
      <c r="F28" s="31">
        <v>159.11600000000001</v>
      </c>
      <c r="G28" s="31">
        <v>167.79566800000001</v>
      </c>
      <c r="H28" s="31">
        <v>180.810757</v>
      </c>
      <c r="I28" s="31">
        <v>204.84242499999999</v>
      </c>
      <c r="J28" s="31">
        <v>209.26866799999999</v>
      </c>
      <c r="K28" s="31">
        <v>218.55260000000001</v>
      </c>
      <c r="L28" s="31">
        <v>228.28587999999999</v>
      </c>
      <c r="M28" s="31">
        <v>231.97009800000001</v>
      </c>
      <c r="N28" s="31">
        <v>211.929564</v>
      </c>
      <c r="O28" s="31">
        <v>212.78656599999999</v>
      </c>
      <c r="P28" s="31">
        <v>211.12206499999999</v>
      </c>
      <c r="Q28" s="31">
        <v>235.61450400000001</v>
      </c>
      <c r="R28" s="31">
        <v>249.08218500000001</v>
      </c>
      <c r="S28" s="31">
        <v>247.533152</v>
      </c>
      <c r="T28" s="31">
        <v>251.42728199999999</v>
      </c>
      <c r="U28" s="31">
        <v>237.70644799999999</v>
      </c>
      <c r="V28" s="31">
        <v>214.55714900000001</v>
      </c>
      <c r="W28" s="31">
        <v>221.90746799999999</v>
      </c>
      <c r="X28" s="31">
        <v>225.74261000000001</v>
      </c>
      <c r="Y28" s="31">
        <v>257.40077500000001</v>
      </c>
      <c r="Z28" s="31">
        <v>267.67514999999997</v>
      </c>
      <c r="AA28" s="31">
        <v>264.03164800000002</v>
      </c>
      <c r="AB28" s="32">
        <v>266.67141800000002</v>
      </c>
      <c r="AC28" s="29">
        <v>0.47399443680191955</v>
      </c>
    </row>
    <row r="29" spans="2:29">
      <c r="B29" s="33" t="s">
        <v>52</v>
      </c>
      <c r="C29" s="31">
        <v>3.7536800000000001</v>
      </c>
      <c r="D29" s="31">
        <v>3.1492089999999999</v>
      </c>
      <c r="E29" s="31">
        <v>3.019228</v>
      </c>
      <c r="F29" s="31">
        <v>3.2540550000000001</v>
      </c>
      <c r="G29" s="31">
        <v>2.7783679999999999</v>
      </c>
      <c r="H29" s="31">
        <v>2.3368720000000001</v>
      </c>
      <c r="I29" s="31">
        <v>2.8222420000000001</v>
      </c>
      <c r="J29" s="31">
        <v>2.5050560000000002</v>
      </c>
      <c r="K29" s="31">
        <v>2.4911629999999998</v>
      </c>
      <c r="L29" s="31">
        <v>2.7876439999999998</v>
      </c>
      <c r="M29" s="31">
        <v>2.9738790000000002</v>
      </c>
      <c r="N29" s="31">
        <v>2.9605899999999998</v>
      </c>
      <c r="O29" s="31">
        <v>2.7514850000000002</v>
      </c>
      <c r="P29" s="31">
        <v>2.6077520000000001</v>
      </c>
      <c r="Q29" s="31">
        <v>2.5421640000000001</v>
      </c>
      <c r="R29" s="31">
        <v>2.6696439999999999</v>
      </c>
      <c r="S29" s="31">
        <v>2.6993649999999998</v>
      </c>
      <c r="T29" s="31">
        <v>2.8065530000000001</v>
      </c>
      <c r="U29" s="31">
        <v>3.1671939999999998</v>
      </c>
      <c r="V29" s="31">
        <v>2.2763819999999999</v>
      </c>
      <c r="W29" s="31">
        <v>2.4733779999999999</v>
      </c>
      <c r="X29" s="31">
        <v>2.8083740000000001</v>
      </c>
      <c r="Y29" s="31">
        <v>2.3815270000000002</v>
      </c>
      <c r="Z29" s="31">
        <v>2.1025550000000002</v>
      </c>
      <c r="AA29" s="31">
        <v>1.9880899999999999</v>
      </c>
      <c r="AB29" s="32">
        <v>2.1148910000000001</v>
      </c>
      <c r="AC29" s="29">
        <v>-0.43658196756249867</v>
      </c>
    </row>
    <row r="30" spans="2:29">
      <c r="B30" s="37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32"/>
      <c r="AC30" s="29" t="s">
        <v>32</v>
      </c>
    </row>
    <row r="31" spans="2:29">
      <c r="B31" s="38" t="s">
        <v>53</v>
      </c>
      <c r="AB31" s="39"/>
      <c r="AC31" s="29" t="s">
        <v>32</v>
      </c>
    </row>
    <row r="32" spans="2:29" ht="15.5">
      <c r="B32" s="40" t="s">
        <v>54</v>
      </c>
      <c r="C32" s="41">
        <v>492295.73804899998</v>
      </c>
      <c r="D32" s="41">
        <v>481034.92680999998</v>
      </c>
      <c r="E32" s="41">
        <v>501875.37458100001</v>
      </c>
      <c r="F32" s="41">
        <v>509660.21382399998</v>
      </c>
      <c r="G32" s="41">
        <v>523683.45142100001</v>
      </c>
      <c r="H32" s="41">
        <v>545583.23869699996</v>
      </c>
      <c r="I32" s="41">
        <v>549481.43794800004</v>
      </c>
      <c r="J32" s="41">
        <v>575703.84003199998</v>
      </c>
      <c r="K32" s="41">
        <v>585917.42414400005</v>
      </c>
      <c r="L32" s="41">
        <v>598462.570664</v>
      </c>
      <c r="M32" s="41">
        <v>609977.94485099998</v>
      </c>
      <c r="N32" s="41">
        <v>608499.75002000004</v>
      </c>
      <c r="O32" s="41">
        <v>627797.43648999999</v>
      </c>
      <c r="P32" s="41">
        <v>631826.12118699995</v>
      </c>
      <c r="Q32" s="41">
        <v>642963.59593099996</v>
      </c>
      <c r="R32" s="41">
        <v>660562.33799399994</v>
      </c>
      <c r="S32" s="41">
        <v>666644.549275</v>
      </c>
      <c r="T32" s="41">
        <v>689369.22548999998</v>
      </c>
      <c r="U32" s="41">
        <v>689523.18925000005</v>
      </c>
      <c r="V32" s="41">
        <v>696178.61134199996</v>
      </c>
      <c r="W32" s="41">
        <v>723449.53099300002</v>
      </c>
      <c r="X32" s="41">
        <v>736149.53994000005</v>
      </c>
      <c r="Y32" s="41">
        <v>741558.35449000006</v>
      </c>
      <c r="Z32" s="41">
        <v>751810.88156200002</v>
      </c>
      <c r="AA32" s="41">
        <v>742316.921936</v>
      </c>
      <c r="AB32" s="42">
        <v>761750.65276199998</v>
      </c>
      <c r="AC32" s="29">
        <v>0.54734358615588952</v>
      </c>
    </row>
    <row r="33" spans="1:29" ht="26.5">
      <c r="A33" s="21"/>
      <c r="B33" s="43" t="s">
        <v>55</v>
      </c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5"/>
      <c r="AC33" s="29" t="s">
        <v>32</v>
      </c>
    </row>
    <row r="34" spans="1:29" ht="15.5">
      <c r="A34" s="21"/>
      <c r="B34" s="33" t="s">
        <v>56</v>
      </c>
      <c r="C34" s="41">
        <v>311376.13947699999</v>
      </c>
      <c r="D34" s="41">
        <v>307204.56073000003</v>
      </c>
      <c r="E34" s="41">
        <v>315014.81183600001</v>
      </c>
      <c r="F34" s="41">
        <v>319626.204195</v>
      </c>
      <c r="G34" s="41">
        <v>321400.80895899999</v>
      </c>
      <c r="H34" s="41">
        <v>320183.913053</v>
      </c>
      <c r="I34" s="41">
        <v>313964.87070000003</v>
      </c>
      <c r="J34" s="41">
        <v>315595.10729800002</v>
      </c>
      <c r="K34" s="41">
        <v>312422.385465</v>
      </c>
      <c r="L34" s="41">
        <v>314019.88470499997</v>
      </c>
      <c r="M34" s="41">
        <v>311216.45606400003</v>
      </c>
      <c r="N34" s="41">
        <v>310912.81216799997</v>
      </c>
      <c r="O34" s="41">
        <v>321255.04973000003</v>
      </c>
      <c r="P34" s="41">
        <v>321675.79489700001</v>
      </c>
      <c r="Q34" s="41">
        <v>321881.06334499997</v>
      </c>
      <c r="R34" s="41">
        <v>320299.68528699997</v>
      </c>
      <c r="S34" s="41">
        <v>315769.93008100003</v>
      </c>
      <c r="T34" s="41">
        <v>326475.370023</v>
      </c>
      <c r="U34" s="41">
        <v>319853.72270500002</v>
      </c>
      <c r="V34" s="41">
        <v>321437.30846600002</v>
      </c>
      <c r="W34" s="41">
        <v>320708.47656099999</v>
      </c>
      <c r="X34" s="41">
        <v>313350.25704</v>
      </c>
      <c r="Y34" s="41">
        <v>309488.68616400001</v>
      </c>
      <c r="Z34" s="41">
        <v>310140.74020900001</v>
      </c>
      <c r="AA34" s="41">
        <v>295273.16239900002</v>
      </c>
      <c r="AB34" s="42">
        <v>295843.47250600002</v>
      </c>
      <c r="AC34" s="29">
        <v>-4.9883934578575206E-2</v>
      </c>
    </row>
    <row r="35" spans="1:29" ht="15.5">
      <c r="A35" s="21"/>
      <c r="B35" s="33" t="s">
        <v>57</v>
      </c>
      <c r="C35" s="41">
        <v>75089.416433999999</v>
      </c>
      <c r="D35" s="41">
        <v>77490.961368000004</v>
      </c>
      <c r="E35" s="41">
        <v>85797.495228</v>
      </c>
      <c r="F35" s="41">
        <v>91488.881179000004</v>
      </c>
      <c r="G35" s="41">
        <v>99965.320158999995</v>
      </c>
      <c r="H35" s="41">
        <v>105100.464339</v>
      </c>
      <c r="I35" s="41">
        <v>112200.553678</v>
      </c>
      <c r="J35" s="41">
        <v>121591.273615</v>
      </c>
      <c r="K35" s="41">
        <v>131130.59891199999</v>
      </c>
      <c r="L35" s="41">
        <v>138310.80494999999</v>
      </c>
      <c r="M35" s="41">
        <v>143117.89862699999</v>
      </c>
      <c r="N35" s="41">
        <v>145303.74293499999</v>
      </c>
      <c r="O35" s="41">
        <v>153491.287186</v>
      </c>
      <c r="P35" s="41">
        <v>158098.372141</v>
      </c>
      <c r="Q35" s="41">
        <v>163564.694934</v>
      </c>
      <c r="R35" s="41">
        <v>168851.793897</v>
      </c>
      <c r="S35" s="41">
        <v>167510.35885600001</v>
      </c>
      <c r="T35" s="41">
        <v>177851.84182199999</v>
      </c>
      <c r="U35" s="41">
        <v>178826.754663</v>
      </c>
      <c r="V35" s="41">
        <v>185530.92957899999</v>
      </c>
      <c r="W35" s="41">
        <v>194966.47064300001</v>
      </c>
      <c r="X35" s="41">
        <v>200118.29246699999</v>
      </c>
      <c r="Y35" s="41">
        <v>204422.94562799999</v>
      </c>
      <c r="Z35" s="41">
        <v>215630.28765300001</v>
      </c>
      <c r="AA35" s="41">
        <v>216087.922838</v>
      </c>
      <c r="AB35" s="42">
        <v>227075.159281</v>
      </c>
      <c r="AC35" s="29">
        <v>2.0240634441551184</v>
      </c>
    </row>
    <row r="36" spans="1:29" ht="15.5">
      <c r="A36" s="21"/>
      <c r="B36" s="33" t="s">
        <v>58</v>
      </c>
      <c r="C36" s="41">
        <v>1603.568876</v>
      </c>
      <c r="D36" s="41">
        <v>1483.7865380000001</v>
      </c>
      <c r="E36" s="41">
        <v>1442.652781</v>
      </c>
      <c r="F36" s="41">
        <v>1441.9053100000001</v>
      </c>
      <c r="G36" s="41">
        <v>1436.8464059999999</v>
      </c>
      <c r="H36" s="41">
        <v>1398.030843</v>
      </c>
      <c r="I36" s="41">
        <v>1385.2196819999999</v>
      </c>
      <c r="J36" s="41">
        <v>1434.6317340000001</v>
      </c>
      <c r="K36" s="41">
        <v>1504.4252610000001</v>
      </c>
      <c r="L36" s="41">
        <v>1558.985484</v>
      </c>
      <c r="M36" s="41">
        <v>1648.561647</v>
      </c>
      <c r="N36" s="41">
        <v>1853.634378</v>
      </c>
      <c r="O36" s="41">
        <v>2202.0744249999998</v>
      </c>
      <c r="P36" s="41">
        <v>2353.788231</v>
      </c>
      <c r="Q36" s="41">
        <v>2556.4519799999998</v>
      </c>
      <c r="R36" s="41">
        <v>2773.227664</v>
      </c>
      <c r="S36" s="41">
        <v>2941.3773030000002</v>
      </c>
      <c r="T36" s="41">
        <v>3195.304459</v>
      </c>
      <c r="U36" s="41">
        <v>3268.756586</v>
      </c>
      <c r="V36" s="41">
        <v>2910.3174509999999</v>
      </c>
      <c r="W36" s="41">
        <v>3033.1862329999999</v>
      </c>
      <c r="X36" s="41">
        <v>3088.2839469999999</v>
      </c>
      <c r="Y36" s="41">
        <v>3206.0276410000001</v>
      </c>
      <c r="Z36" s="41">
        <v>3201.7047210000001</v>
      </c>
      <c r="AA36" s="41">
        <v>3092.415086</v>
      </c>
      <c r="AB36" s="42">
        <v>3124.5378310000001</v>
      </c>
      <c r="AC36" s="29">
        <v>0.94848994499940642</v>
      </c>
    </row>
    <row r="37" spans="1:29" ht="15.5">
      <c r="A37" s="21"/>
      <c r="B37" s="33" t="s">
        <v>59</v>
      </c>
      <c r="C37" s="41">
        <v>15012.665451000001</v>
      </c>
      <c r="D37" s="41">
        <v>14821.518926000001</v>
      </c>
      <c r="E37" s="41">
        <v>17009.622841</v>
      </c>
      <c r="F37" s="41">
        <v>15788.224356999999</v>
      </c>
      <c r="G37" s="41">
        <v>14991.575643</v>
      </c>
      <c r="H37" s="41">
        <v>21738.962391000001</v>
      </c>
      <c r="I37" s="41">
        <v>18746.628502</v>
      </c>
      <c r="J37" s="41">
        <v>19301.645472</v>
      </c>
      <c r="K37" s="41">
        <v>20689.394176000002</v>
      </c>
      <c r="L37" s="41">
        <v>21210.480014000001</v>
      </c>
      <c r="M37" s="41">
        <v>23945.422879000002</v>
      </c>
      <c r="N37" s="41">
        <v>21514.565359</v>
      </c>
      <c r="O37" s="41">
        <v>24640.327149000001</v>
      </c>
      <c r="P37" s="41">
        <v>28626.191487</v>
      </c>
      <c r="Q37" s="41">
        <v>24098.073238000001</v>
      </c>
      <c r="R37" s="41">
        <v>26856.401021999998</v>
      </c>
      <c r="S37" s="41">
        <v>31619.537465000001</v>
      </c>
      <c r="T37" s="41">
        <v>26398.146967000001</v>
      </c>
      <c r="U37" s="41">
        <v>27962.714110000001</v>
      </c>
      <c r="V37" s="41">
        <v>32904.112321000001</v>
      </c>
      <c r="W37" s="41">
        <v>36275.790078999999</v>
      </c>
      <c r="X37" s="41">
        <v>36669.886214999999</v>
      </c>
      <c r="Y37" s="41">
        <v>34665.032064999999</v>
      </c>
      <c r="Z37" s="41">
        <v>32295.091904000001</v>
      </c>
      <c r="AA37" s="41">
        <v>28767.405438999998</v>
      </c>
      <c r="AB37" s="42">
        <v>28604.021153000002</v>
      </c>
      <c r="AC37" s="29">
        <v>0.90532595603099075</v>
      </c>
    </row>
    <row r="38" spans="1:29" ht="15.5">
      <c r="A38" s="21"/>
      <c r="B38" s="33" t="s">
        <v>60</v>
      </c>
      <c r="C38" s="41">
        <v>12820.93519</v>
      </c>
      <c r="D38" s="41">
        <v>13089.015267999999</v>
      </c>
      <c r="E38" s="41">
        <v>11752.199079</v>
      </c>
      <c r="F38" s="41">
        <v>11822.476667000001</v>
      </c>
      <c r="G38" s="41">
        <v>11709.606851</v>
      </c>
      <c r="H38" s="41">
        <v>12904.662942000001</v>
      </c>
      <c r="I38" s="41">
        <v>11716.474708</v>
      </c>
      <c r="J38" s="41">
        <v>14117.492679999999</v>
      </c>
      <c r="K38" s="41">
        <v>12831.345642</v>
      </c>
      <c r="L38" s="41">
        <v>13698.950713</v>
      </c>
      <c r="M38" s="41">
        <v>14624.572633</v>
      </c>
      <c r="N38" s="41">
        <v>15985.870553000001</v>
      </c>
      <c r="O38" s="41">
        <v>18757.367107999999</v>
      </c>
      <c r="P38" s="41">
        <v>19371.082172999999</v>
      </c>
      <c r="Q38" s="41">
        <v>18991.220870000001</v>
      </c>
      <c r="R38" s="41">
        <v>20773.908176000001</v>
      </c>
      <c r="S38" s="41">
        <v>20942.021778999999</v>
      </c>
      <c r="T38" s="41">
        <v>18545.712246999999</v>
      </c>
      <c r="U38" s="41">
        <v>19809.557446999999</v>
      </c>
      <c r="V38" s="41">
        <v>21546.437097999999</v>
      </c>
      <c r="W38" s="41">
        <v>23593.801101000001</v>
      </c>
      <c r="X38" s="41">
        <v>26723.194178999998</v>
      </c>
      <c r="Y38" s="41">
        <v>25391.425002</v>
      </c>
      <c r="Z38" s="41">
        <v>25137.986712999998</v>
      </c>
      <c r="AA38" s="41">
        <v>23817.498820000001</v>
      </c>
      <c r="AB38" s="42">
        <v>22247.485209999999</v>
      </c>
      <c r="AC38" s="29">
        <v>0.735246678990505</v>
      </c>
    </row>
    <row r="39" spans="1:29" ht="15.5">
      <c r="A39" s="21"/>
      <c r="B39" s="33" t="s">
        <v>61</v>
      </c>
      <c r="C39" s="41">
        <v>7835.0941819999998</v>
      </c>
      <c r="D39" s="41">
        <v>7575.3147609999996</v>
      </c>
      <c r="E39" s="41">
        <v>7349.3015969999997</v>
      </c>
      <c r="F39" s="41">
        <v>7054.594677</v>
      </c>
      <c r="G39" s="41">
        <v>7182.2074039999998</v>
      </c>
      <c r="H39" s="41">
        <v>9349.4451289999997</v>
      </c>
      <c r="I39" s="41">
        <v>7878.0646779999997</v>
      </c>
      <c r="J39" s="41">
        <v>10308.886232999999</v>
      </c>
      <c r="K39" s="41">
        <v>9249.3346889999993</v>
      </c>
      <c r="L39" s="41">
        <v>8534.7737980000002</v>
      </c>
      <c r="M39" s="41">
        <v>8994.8549999999996</v>
      </c>
      <c r="N39" s="41">
        <v>8841.2956259999992</v>
      </c>
      <c r="O39" s="41">
        <v>10759.933891999999</v>
      </c>
      <c r="P39" s="41">
        <v>9940.7942590000002</v>
      </c>
      <c r="Q39" s="41">
        <v>8486.0955649999996</v>
      </c>
      <c r="R39" s="41">
        <v>9553.7549469999994</v>
      </c>
      <c r="S39" s="41">
        <v>7682.1114260000004</v>
      </c>
      <c r="T39" s="41">
        <v>9115.9669720000002</v>
      </c>
      <c r="U39" s="41">
        <v>8626.924739</v>
      </c>
      <c r="V39" s="41">
        <v>7753.2844269999996</v>
      </c>
      <c r="W39" s="41">
        <v>7181.4653760000001</v>
      </c>
      <c r="X39" s="41">
        <v>7688.5230920000004</v>
      </c>
      <c r="Y39" s="41">
        <v>6687.854988</v>
      </c>
      <c r="Z39" s="41">
        <v>8163.4703630000004</v>
      </c>
      <c r="AA39" s="41">
        <v>6842.9653550000003</v>
      </c>
      <c r="AB39" s="42">
        <v>7251.9257809999999</v>
      </c>
      <c r="AC39" s="29">
        <v>-7.4430298788206728E-2</v>
      </c>
    </row>
    <row r="40" spans="1:29" ht="15.5">
      <c r="A40" s="21"/>
      <c r="B40" s="33" t="s">
        <v>62</v>
      </c>
      <c r="C40" s="41">
        <v>66775.898438000004</v>
      </c>
      <c r="D40" s="41">
        <v>58007.199219000002</v>
      </c>
      <c r="E40" s="41">
        <v>62182.699219000002</v>
      </c>
      <c r="F40" s="41">
        <v>61098.398437999997</v>
      </c>
      <c r="G40" s="41">
        <v>65634.307000000001</v>
      </c>
      <c r="H40" s="41">
        <v>73492.414999999994</v>
      </c>
      <c r="I40" s="41">
        <v>82120.406000000003</v>
      </c>
      <c r="J40" s="41">
        <v>91858.732000000004</v>
      </c>
      <c r="K40" s="41">
        <v>96641.763999999996</v>
      </c>
      <c r="L40" s="41">
        <v>99618.475000000006</v>
      </c>
      <c r="M40" s="41">
        <v>104881.671</v>
      </c>
      <c r="N40" s="41">
        <v>102534.77</v>
      </c>
      <c r="O40" s="41">
        <v>95094.45</v>
      </c>
      <c r="P40" s="41">
        <v>90326.455000000002</v>
      </c>
      <c r="Q40" s="41">
        <v>101965.192</v>
      </c>
      <c r="R40" s="41">
        <v>109975.113</v>
      </c>
      <c r="S40" s="41">
        <v>118728.73136400001</v>
      </c>
      <c r="T40" s="41">
        <v>126333.878</v>
      </c>
      <c r="U40" s="41">
        <v>129600.466</v>
      </c>
      <c r="V40" s="41">
        <v>122682.87</v>
      </c>
      <c r="W40" s="41">
        <v>136286.48800000001</v>
      </c>
      <c r="X40" s="41">
        <v>147106.71299999999</v>
      </c>
      <c r="Y40" s="41">
        <v>156322.58199999999</v>
      </c>
      <c r="Z40" s="41">
        <v>155876.18599999999</v>
      </c>
      <c r="AA40" s="41">
        <v>167108.33499999999</v>
      </c>
      <c r="AB40" s="42">
        <v>176254.68</v>
      </c>
      <c r="AC40" s="29">
        <v>1.6394954485509272</v>
      </c>
    </row>
    <row r="41" spans="1:29" ht="15.5">
      <c r="B41" s="33" t="s">
        <v>63</v>
      </c>
      <c r="C41" s="41">
        <v>1782.02</v>
      </c>
      <c r="D41" s="41">
        <v>1362.57</v>
      </c>
      <c r="E41" s="41">
        <v>1326.5920000000001</v>
      </c>
      <c r="F41" s="41">
        <v>1339.529</v>
      </c>
      <c r="G41" s="41">
        <v>1362.779</v>
      </c>
      <c r="H41" s="41">
        <v>1415.345</v>
      </c>
      <c r="I41" s="41">
        <v>1469.22</v>
      </c>
      <c r="J41" s="41">
        <v>1496.0709999999999</v>
      </c>
      <c r="K41" s="41">
        <v>1448.1759999999999</v>
      </c>
      <c r="L41" s="41">
        <v>1510.2159999999999</v>
      </c>
      <c r="M41" s="41">
        <v>1548.5070000000001</v>
      </c>
      <c r="N41" s="41">
        <v>1553.059</v>
      </c>
      <c r="O41" s="41">
        <v>1596.9469999999999</v>
      </c>
      <c r="P41" s="41">
        <v>1433.643</v>
      </c>
      <c r="Q41" s="41">
        <v>1420.8040000000001</v>
      </c>
      <c r="R41" s="41">
        <v>1478.454</v>
      </c>
      <c r="S41" s="41">
        <v>1450.481</v>
      </c>
      <c r="T41" s="41">
        <v>1453.0050000000001</v>
      </c>
      <c r="U41" s="41">
        <v>1574.2929999999999</v>
      </c>
      <c r="V41" s="41">
        <v>1413.3520000000001</v>
      </c>
      <c r="W41" s="41">
        <v>1403.8530000000001</v>
      </c>
      <c r="X41" s="41">
        <v>1404.39</v>
      </c>
      <c r="Y41" s="41">
        <v>1373.8009999999999</v>
      </c>
      <c r="Z41" s="41">
        <v>1365.414</v>
      </c>
      <c r="AA41" s="41">
        <v>1327.2170000000001</v>
      </c>
      <c r="AB41" s="42">
        <v>1349.3710000000001</v>
      </c>
      <c r="AC41" s="29">
        <v>-0.24278571508737268</v>
      </c>
    </row>
    <row r="42" spans="1:29">
      <c r="B42" s="37"/>
      <c r="AB42" s="39"/>
      <c r="AC42" s="29" t="s">
        <v>32</v>
      </c>
    </row>
    <row r="43" spans="1:29" ht="15.5">
      <c r="B43" s="46" t="s">
        <v>64</v>
      </c>
      <c r="C43" s="47">
        <v>2.2643589999999998</v>
      </c>
      <c r="D43" s="47">
        <v>2.2367910000000002</v>
      </c>
      <c r="E43" s="47">
        <v>2.1873070000000001</v>
      </c>
      <c r="F43" s="47">
        <v>2.163751</v>
      </c>
      <c r="G43" s="47">
        <v>2.152174</v>
      </c>
      <c r="H43" s="47">
        <v>2.0964809999999998</v>
      </c>
      <c r="I43" s="47">
        <v>2.118617</v>
      </c>
      <c r="J43" s="47">
        <v>2.069731</v>
      </c>
      <c r="K43" s="47">
        <v>2.0790630000000001</v>
      </c>
      <c r="L43" s="47">
        <v>2.0786060000000002</v>
      </c>
      <c r="M43" s="47">
        <v>2.0453209999999999</v>
      </c>
      <c r="N43" s="47">
        <v>2.0044680000000001</v>
      </c>
      <c r="O43" s="47">
        <v>2.010421</v>
      </c>
      <c r="P43" s="47">
        <v>2.0096639999999999</v>
      </c>
      <c r="Q43" s="47">
        <v>2.0067219999999999</v>
      </c>
      <c r="R43" s="47">
        <v>1.977336</v>
      </c>
      <c r="S43" s="47">
        <v>1.9243790000000001</v>
      </c>
      <c r="T43" s="47">
        <v>1.9136500000000001</v>
      </c>
      <c r="U43" s="47">
        <v>1.8716740000000001</v>
      </c>
      <c r="V43" s="47">
        <v>1.8499509999999999</v>
      </c>
      <c r="W43" s="47">
        <v>1.8154889999999999</v>
      </c>
      <c r="X43" s="47">
        <v>1.7826390000000001</v>
      </c>
      <c r="Y43" s="47">
        <v>1.801998</v>
      </c>
      <c r="Z43" s="47">
        <v>1.8164359999999999</v>
      </c>
      <c r="AA43" s="47">
        <v>1.7921560000000001</v>
      </c>
      <c r="AB43" s="48">
        <v>1.7694099999999999</v>
      </c>
      <c r="AC43" s="27">
        <v>-0.21858238909996153</v>
      </c>
    </row>
    <row r="44" spans="1:29">
      <c r="B44" s="37"/>
      <c r="AC44" s="49" t="s">
        <v>32</v>
      </c>
    </row>
    <row r="45" spans="1:29">
      <c r="A45" s="11" t="s">
        <v>65</v>
      </c>
      <c r="U45" s="12"/>
      <c r="AC45" s="11" t="s">
        <v>32</v>
      </c>
    </row>
    <row r="46" spans="1:29">
      <c r="C46" s="41"/>
      <c r="AC46" s="12" t="s">
        <v>32</v>
      </c>
    </row>
    <row r="47" spans="1:29">
      <c r="A47" s="50" t="s">
        <v>66</v>
      </c>
      <c r="U47" s="12"/>
      <c r="AC47" s="11" t="s">
        <v>32</v>
      </c>
    </row>
    <row r="48" spans="1:29">
      <c r="A48" s="11" t="s">
        <v>67</v>
      </c>
      <c r="U48" s="12"/>
      <c r="AC48" s="11" t="s">
        <v>32</v>
      </c>
    </row>
    <row r="49" spans="1:29">
      <c r="A49" s="51" t="s">
        <v>68</v>
      </c>
      <c r="U49" s="12"/>
      <c r="AC49" s="11" t="s">
        <v>32</v>
      </c>
    </row>
    <row r="50" spans="1:29">
      <c r="A50" s="51" t="s">
        <v>69</v>
      </c>
      <c r="U50" s="12"/>
      <c r="AC50" s="11" t="s">
        <v>32</v>
      </c>
    </row>
    <row r="51" spans="1:29">
      <c r="A51" s="51" t="s">
        <v>70</v>
      </c>
      <c r="U51" s="12"/>
      <c r="AC51" s="11" t="s">
        <v>32</v>
      </c>
    </row>
    <row r="52" spans="1:29">
      <c r="A52" s="51" t="s">
        <v>71</v>
      </c>
      <c r="B52" s="52"/>
      <c r="AC52" s="12" t="s">
        <v>32</v>
      </c>
    </row>
    <row r="53" spans="1:29" ht="15.5">
      <c r="B53" s="53"/>
    </row>
    <row r="55" spans="1:29">
      <c r="A55" s="51"/>
    </row>
    <row r="56" spans="1:29">
      <c r="A56" s="51"/>
    </row>
    <row r="57" spans="1:29">
      <c r="A57" s="51"/>
    </row>
    <row r="58" spans="1:29">
      <c r="A58" s="51"/>
    </row>
  </sheetData>
  <pageMargins left="0.7" right="0.7" top="0.75" bottom="0.75" header="0.3" footer="0.3"/>
  <pageSetup paperSize="5" scale="50" fitToHeight="100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57"/>
  <sheetViews>
    <sheetView zoomScaleNormal="100" workbookViewId="0">
      <selection activeCell="D94" sqref="D94"/>
    </sheetView>
  </sheetViews>
  <sheetFormatPr defaultRowHeight="14.5"/>
  <cols>
    <col min="1" max="1" width="3" style="11" customWidth="1"/>
    <col min="2" max="2" width="52" style="11" customWidth="1"/>
    <col min="3" max="28" width="9.7265625" style="11" customWidth="1"/>
    <col min="29" max="29" width="13.81640625" style="12" bestFit="1" customWidth="1"/>
  </cols>
  <sheetData>
    <row r="1" spans="1:29" ht="52.4" customHeight="1"/>
    <row r="2" spans="1:29">
      <c r="A2"/>
      <c r="B2" s="13"/>
      <c r="K2" s="14"/>
      <c r="L2" s="14"/>
      <c r="M2" s="14"/>
      <c r="N2" s="14"/>
      <c r="O2" s="14"/>
      <c r="P2" s="14"/>
      <c r="Q2" s="14"/>
      <c r="R2" s="14"/>
      <c r="S2" s="14"/>
      <c r="T2" s="14"/>
      <c r="V2" s="14"/>
      <c r="W2" s="14"/>
      <c r="X2" s="14"/>
      <c r="Y2" s="14"/>
      <c r="Z2" s="14"/>
      <c r="AA2" s="14"/>
      <c r="AC2" s="11"/>
    </row>
    <row r="3" spans="1:29"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1"/>
    </row>
    <row r="4" spans="1:29"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1"/>
    </row>
    <row r="5" spans="1:29" ht="15.5">
      <c r="A5" s="15" t="s">
        <v>72</v>
      </c>
      <c r="B5" s="16"/>
      <c r="C5" s="16"/>
      <c r="D5" s="16"/>
      <c r="E5" s="16"/>
      <c r="F5" s="16"/>
      <c r="G5" s="16"/>
      <c r="H5" s="16"/>
      <c r="I5" s="16"/>
      <c r="J5" s="16"/>
      <c r="K5" s="17"/>
      <c r="L5" s="17"/>
      <c r="M5" s="17"/>
      <c r="N5" s="17"/>
      <c r="O5" s="17"/>
      <c r="P5" s="17"/>
      <c r="Q5" s="17"/>
      <c r="R5" s="17"/>
      <c r="S5" s="17"/>
      <c r="T5" s="17"/>
      <c r="U5" s="12"/>
      <c r="V5" s="17"/>
      <c r="W5" s="17"/>
      <c r="X5" s="17"/>
      <c r="Y5" s="17"/>
      <c r="Z5" s="17"/>
      <c r="AA5" s="17"/>
      <c r="AB5" s="12"/>
      <c r="AC5" s="11"/>
    </row>
    <row r="6" spans="1:29"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1"/>
    </row>
    <row r="7" spans="1:29" ht="15.5">
      <c r="B7" s="16"/>
      <c r="C7" s="16"/>
      <c r="D7" s="17"/>
      <c r="E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2"/>
      <c r="V7" s="17"/>
      <c r="W7" s="17"/>
      <c r="X7" s="17"/>
      <c r="Y7" s="17"/>
      <c r="Z7" s="17"/>
      <c r="AA7" s="17"/>
      <c r="AB7" s="12"/>
      <c r="AC7" s="11"/>
    </row>
    <row r="8" spans="1:29" ht="42" customHeight="1" thickBot="1">
      <c r="C8" s="18">
        <v>1990</v>
      </c>
      <c r="D8" s="18">
        <v>1991</v>
      </c>
      <c r="E8" s="18">
        <v>1992</v>
      </c>
      <c r="F8" s="18">
        <v>1993</v>
      </c>
      <c r="G8" s="18">
        <v>1994</v>
      </c>
      <c r="H8" s="18">
        <v>1995</v>
      </c>
      <c r="I8" s="18">
        <v>1996</v>
      </c>
      <c r="J8" s="18">
        <v>1997</v>
      </c>
      <c r="K8" s="18">
        <v>1998</v>
      </c>
      <c r="L8" s="18">
        <v>1999</v>
      </c>
      <c r="M8" s="18">
        <v>2000</v>
      </c>
      <c r="N8" s="18">
        <v>2001</v>
      </c>
      <c r="O8" s="18">
        <v>2002</v>
      </c>
      <c r="P8" s="18">
        <v>2003</v>
      </c>
      <c r="Q8" s="18">
        <v>2004</v>
      </c>
      <c r="R8" s="18">
        <v>2005</v>
      </c>
      <c r="S8" s="18">
        <v>2006</v>
      </c>
      <c r="T8" s="18">
        <v>2007</v>
      </c>
      <c r="U8" s="18">
        <v>2008</v>
      </c>
      <c r="V8" s="18">
        <v>2009</v>
      </c>
      <c r="W8" s="18">
        <v>2010</v>
      </c>
      <c r="X8" s="18">
        <v>2011</v>
      </c>
      <c r="Y8" s="18">
        <v>2012</v>
      </c>
      <c r="Z8" s="18">
        <v>2013</v>
      </c>
      <c r="AA8" s="18">
        <v>2014</v>
      </c>
      <c r="AB8" s="19">
        <v>2015</v>
      </c>
      <c r="AC8" s="20" t="s">
        <v>29</v>
      </c>
    </row>
    <row r="9" spans="1:29" ht="15" thickTop="1"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2"/>
      <c r="AC9" s="23"/>
    </row>
    <row r="10" spans="1:29" ht="15.5">
      <c r="B10" s="24" t="s">
        <v>73</v>
      </c>
      <c r="C10" s="54">
        <v>670.53994599999999</v>
      </c>
      <c r="D10" s="54">
        <v>641.58318399999996</v>
      </c>
      <c r="E10" s="54">
        <v>663.75132299999996</v>
      </c>
      <c r="F10" s="54">
        <v>682.06399799999997</v>
      </c>
      <c r="G10" s="54">
        <v>752.09327399999995</v>
      </c>
      <c r="H10" s="54">
        <v>772.72085200000004</v>
      </c>
      <c r="I10" s="54">
        <v>794.304215</v>
      </c>
      <c r="J10" s="54">
        <v>837.16017499999998</v>
      </c>
      <c r="K10" s="54">
        <v>867.61663399999998</v>
      </c>
      <c r="L10" s="54">
        <v>892.91236100000003</v>
      </c>
      <c r="M10" s="54">
        <v>909.81936499999995</v>
      </c>
      <c r="N10" s="54">
        <v>915.93194300000005</v>
      </c>
      <c r="O10" s="54">
        <v>899.00987599999996</v>
      </c>
      <c r="P10" s="54">
        <v>961.650575</v>
      </c>
      <c r="Q10" s="25">
        <v>1020.266698</v>
      </c>
      <c r="R10" s="25">
        <v>1038.988347</v>
      </c>
      <c r="S10" s="25">
        <v>1042.929525</v>
      </c>
      <c r="T10" s="25">
        <v>1094.9358689999999</v>
      </c>
      <c r="U10" s="25">
        <v>1112.662077</v>
      </c>
      <c r="V10" s="25">
        <v>1086.690343</v>
      </c>
      <c r="W10" s="25">
        <v>1165.9470710000001</v>
      </c>
      <c r="X10" s="25">
        <v>1171.8038939999999</v>
      </c>
      <c r="Y10" s="25">
        <v>1172.935144</v>
      </c>
      <c r="Z10" s="25">
        <v>1191.3457330000001</v>
      </c>
      <c r="AA10" s="25">
        <v>1184.1924369999999</v>
      </c>
      <c r="AB10" s="26">
        <v>1154.8197319999999</v>
      </c>
      <c r="AC10" s="27">
        <v>0.72222361827791826</v>
      </c>
    </row>
    <row r="11" spans="1:29" ht="15.5">
      <c r="B11" s="28" t="s">
        <v>31</v>
      </c>
      <c r="C11" s="55"/>
      <c r="D11" s="55"/>
      <c r="E11" s="55"/>
      <c r="F11" s="55"/>
      <c r="G11" s="55"/>
      <c r="H11" s="55"/>
      <c r="I11" s="55"/>
      <c r="J11" s="55"/>
      <c r="K11" s="55"/>
      <c r="L11" s="55"/>
      <c r="M11" s="55"/>
      <c r="N11" s="55"/>
      <c r="O11" s="55"/>
      <c r="P11" s="55"/>
      <c r="Q11" s="55"/>
      <c r="R11" s="55"/>
      <c r="S11" s="55"/>
      <c r="T11" s="55"/>
      <c r="U11" s="55"/>
      <c r="V11" s="55"/>
      <c r="W11" s="55"/>
      <c r="X11" s="55"/>
      <c r="Y11" s="55"/>
      <c r="Z11" s="55"/>
      <c r="AA11" s="55"/>
      <c r="AB11" s="56"/>
      <c r="AC11" s="29" t="s">
        <v>32</v>
      </c>
    </row>
    <row r="12" spans="1:29">
      <c r="B12" s="33" t="s">
        <v>34</v>
      </c>
      <c r="C12" s="55">
        <v>5.5385999999999998E-2</v>
      </c>
      <c r="D12" s="55">
        <v>9.2601000000000003E-2</v>
      </c>
      <c r="E12" s="55">
        <v>0.100062</v>
      </c>
      <c r="F12" s="55">
        <v>9.9635000000000001E-2</v>
      </c>
      <c r="G12" s="55">
        <v>0.101323</v>
      </c>
      <c r="H12" s="55">
        <v>6.9214999999999999E-2</v>
      </c>
      <c r="I12" s="55">
        <v>6.4692E-2</v>
      </c>
      <c r="J12" s="55">
        <v>0.110835</v>
      </c>
      <c r="K12" s="55">
        <v>0.109711</v>
      </c>
      <c r="L12" s="55">
        <v>0.101261</v>
      </c>
      <c r="M12" s="55">
        <v>9.5492999999999995E-2</v>
      </c>
      <c r="N12" s="55">
        <v>0.121324</v>
      </c>
      <c r="O12" s="55">
        <v>0.11781</v>
      </c>
      <c r="P12" s="55">
        <v>0.13428899999999999</v>
      </c>
      <c r="Q12" s="55">
        <v>0.14230999999999999</v>
      </c>
      <c r="R12" s="55">
        <v>0.160082</v>
      </c>
      <c r="S12" s="55">
        <v>0.13384299999999999</v>
      </c>
      <c r="T12" s="55">
        <v>0.13198299999999999</v>
      </c>
      <c r="U12" s="55">
        <v>0.143682</v>
      </c>
      <c r="V12" s="55">
        <v>0.18143300000000001</v>
      </c>
      <c r="W12" s="55">
        <v>0.23666499999999999</v>
      </c>
      <c r="X12" s="55">
        <v>0.30541600000000002</v>
      </c>
      <c r="Y12" s="55">
        <v>0.29943599999999998</v>
      </c>
      <c r="Z12" s="55">
        <v>0.27039400000000002</v>
      </c>
      <c r="AA12" s="55">
        <v>0.44227499999999997</v>
      </c>
      <c r="AB12" s="56">
        <v>0.56743200000000005</v>
      </c>
      <c r="AC12" s="29">
        <v>9.2450438739031533</v>
      </c>
    </row>
    <row r="13" spans="1:29">
      <c r="B13" s="30" t="s">
        <v>35</v>
      </c>
      <c r="C13" s="55">
        <v>164.61049399999999</v>
      </c>
      <c r="D13" s="55">
        <v>161.13195200000001</v>
      </c>
      <c r="E13" s="55">
        <v>171.16512299999999</v>
      </c>
      <c r="F13" s="55">
        <v>180.650711</v>
      </c>
      <c r="G13" s="55">
        <v>199.05142000000001</v>
      </c>
      <c r="H13" s="55">
        <v>195.89881</v>
      </c>
      <c r="I13" s="55">
        <v>209.36640199999999</v>
      </c>
      <c r="J13" s="55">
        <v>215.137438</v>
      </c>
      <c r="K13" s="55">
        <v>227.260527</v>
      </c>
      <c r="L13" s="55">
        <v>233.51440600000001</v>
      </c>
      <c r="M13" s="55">
        <v>229.449974</v>
      </c>
      <c r="N13" s="55">
        <v>240.27671799999999</v>
      </c>
      <c r="O13" s="55">
        <v>238.55271500000001</v>
      </c>
      <c r="P13" s="55">
        <v>253.752622</v>
      </c>
      <c r="Q13" s="55">
        <v>271.586566</v>
      </c>
      <c r="R13" s="55">
        <v>259.52603499999998</v>
      </c>
      <c r="S13" s="55">
        <v>274.91986000000003</v>
      </c>
      <c r="T13" s="55">
        <v>279.202046</v>
      </c>
      <c r="U13" s="55">
        <v>283.32870800000001</v>
      </c>
      <c r="V13" s="55">
        <v>293.527603</v>
      </c>
      <c r="W13" s="55">
        <v>307.03676000000002</v>
      </c>
      <c r="X13" s="55">
        <v>296.74560600000001</v>
      </c>
      <c r="Y13" s="55">
        <v>303.588414</v>
      </c>
      <c r="Z13" s="55">
        <v>321.46753000000001</v>
      </c>
      <c r="AA13" s="55">
        <v>324.58397500000001</v>
      </c>
      <c r="AB13" s="56">
        <v>343.765604</v>
      </c>
      <c r="AC13" s="29">
        <v>1.0883577689767461</v>
      </c>
    </row>
    <row r="14" spans="1:29">
      <c r="B14" s="30" t="s">
        <v>36</v>
      </c>
      <c r="C14" s="55">
        <v>422.64431400000001</v>
      </c>
      <c r="D14" s="55">
        <v>390.73742399999998</v>
      </c>
      <c r="E14" s="55">
        <v>400.80634199999997</v>
      </c>
      <c r="F14" s="55">
        <v>424.65814399999999</v>
      </c>
      <c r="G14" s="55">
        <v>471.14205299999998</v>
      </c>
      <c r="H14" s="55">
        <v>496.12579799999997</v>
      </c>
      <c r="I14" s="55">
        <v>505.83552500000002</v>
      </c>
      <c r="J14" s="55">
        <v>542.22275100000002</v>
      </c>
      <c r="K14" s="55">
        <v>549.50335900000005</v>
      </c>
      <c r="L14" s="55">
        <v>578.57769099999996</v>
      </c>
      <c r="M14" s="55">
        <v>602.263194</v>
      </c>
      <c r="N14" s="55">
        <v>589.29053299999998</v>
      </c>
      <c r="O14" s="55">
        <v>581.01357700000005</v>
      </c>
      <c r="P14" s="55">
        <v>619.16741100000002</v>
      </c>
      <c r="Q14" s="55">
        <v>656.04905900000006</v>
      </c>
      <c r="R14" s="55">
        <v>682.40113599999995</v>
      </c>
      <c r="S14" s="55">
        <v>684.57307100000003</v>
      </c>
      <c r="T14" s="55">
        <v>712.13406599999996</v>
      </c>
      <c r="U14" s="55">
        <v>725.83569999999997</v>
      </c>
      <c r="V14" s="55">
        <v>687.46535600000004</v>
      </c>
      <c r="W14" s="55">
        <v>750.86546099999998</v>
      </c>
      <c r="X14" s="55">
        <v>786.51840400000003</v>
      </c>
      <c r="Y14" s="55">
        <v>776.97922400000004</v>
      </c>
      <c r="Z14" s="55">
        <v>783.29068400000006</v>
      </c>
      <c r="AA14" s="55">
        <v>781.07999400000006</v>
      </c>
      <c r="AB14" s="56">
        <v>764.904315</v>
      </c>
      <c r="AC14" s="29">
        <v>0.80980623579381694</v>
      </c>
    </row>
    <row r="15" spans="1:29">
      <c r="B15" s="30" t="s">
        <v>37</v>
      </c>
      <c r="C15" s="57" t="s">
        <v>38</v>
      </c>
      <c r="D15" s="57" t="s">
        <v>38</v>
      </c>
      <c r="E15" s="57" t="s">
        <v>38</v>
      </c>
      <c r="F15" s="57" t="s">
        <v>38</v>
      </c>
      <c r="G15" s="57" t="s">
        <v>38</v>
      </c>
      <c r="H15" s="57" t="s">
        <v>38</v>
      </c>
      <c r="I15" s="57" t="s">
        <v>38</v>
      </c>
      <c r="J15" s="57" t="s">
        <v>38</v>
      </c>
      <c r="K15" s="57" t="s">
        <v>38</v>
      </c>
      <c r="L15" s="57" t="s">
        <v>38</v>
      </c>
      <c r="M15" s="57" t="s">
        <v>38</v>
      </c>
      <c r="N15" s="57" t="s">
        <v>38</v>
      </c>
      <c r="O15" s="57" t="s">
        <v>38</v>
      </c>
      <c r="P15" s="57" t="s">
        <v>38</v>
      </c>
      <c r="Q15" s="57" t="s">
        <v>38</v>
      </c>
      <c r="R15" s="57">
        <v>1.2388429999999999</v>
      </c>
      <c r="S15" s="57">
        <v>1.3851439999999999</v>
      </c>
      <c r="T15" s="57">
        <v>6.0364360000000001</v>
      </c>
      <c r="U15" s="57">
        <v>6.2103429999999999</v>
      </c>
      <c r="V15" s="57">
        <v>7.2598669999999998</v>
      </c>
      <c r="W15" s="57">
        <v>9.5954820000000005</v>
      </c>
      <c r="X15" s="57">
        <v>14.274338999999999</v>
      </c>
      <c r="Y15" s="57">
        <v>15.580885</v>
      </c>
      <c r="Z15" s="57">
        <v>14.43722</v>
      </c>
      <c r="AA15" s="57">
        <v>15.916944000000001</v>
      </c>
      <c r="AB15" s="58" t="s">
        <v>38</v>
      </c>
      <c r="AC15" s="29" t="s">
        <v>39</v>
      </c>
    </row>
    <row r="16" spans="1:29">
      <c r="B16" s="30" t="s">
        <v>40</v>
      </c>
      <c r="C16" s="55">
        <v>0</v>
      </c>
      <c r="D16" s="55">
        <v>0</v>
      </c>
      <c r="E16" s="55">
        <v>0</v>
      </c>
      <c r="F16" s="55">
        <v>0</v>
      </c>
      <c r="G16" s="55">
        <v>0</v>
      </c>
      <c r="H16" s="55">
        <v>0</v>
      </c>
      <c r="I16" s="55">
        <v>0</v>
      </c>
      <c r="J16" s="55">
        <v>0</v>
      </c>
      <c r="K16" s="55">
        <v>0</v>
      </c>
      <c r="L16" s="55">
        <v>0</v>
      </c>
      <c r="M16" s="55">
        <v>0</v>
      </c>
      <c r="N16" s="57" t="s">
        <v>38</v>
      </c>
      <c r="O16" s="57" t="s">
        <v>38</v>
      </c>
      <c r="P16" s="57" t="s">
        <v>38</v>
      </c>
      <c r="Q16" s="57" t="s">
        <v>38</v>
      </c>
      <c r="R16" s="57" t="s">
        <v>38</v>
      </c>
      <c r="S16" s="57" t="s">
        <v>38</v>
      </c>
      <c r="T16" s="57" t="s">
        <v>38</v>
      </c>
      <c r="U16" s="57" t="s">
        <v>38</v>
      </c>
      <c r="V16" s="57" t="s">
        <v>38</v>
      </c>
      <c r="W16" s="57" t="s">
        <v>38</v>
      </c>
      <c r="X16" s="57" t="s">
        <v>38</v>
      </c>
      <c r="Y16" s="57" t="s">
        <v>38</v>
      </c>
      <c r="Z16" s="57" t="s">
        <v>38</v>
      </c>
      <c r="AA16" s="57" t="s">
        <v>38</v>
      </c>
      <c r="AB16" s="58" t="s">
        <v>38</v>
      </c>
      <c r="AC16" s="29" t="s">
        <v>39</v>
      </c>
    </row>
    <row r="17" spans="2:29">
      <c r="B17" s="30" t="s">
        <v>74</v>
      </c>
      <c r="C17" s="55">
        <v>0</v>
      </c>
      <c r="D17" s="55">
        <v>0</v>
      </c>
      <c r="E17" s="55">
        <v>0</v>
      </c>
      <c r="F17" s="55">
        <v>0</v>
      </c>
      <c r="G17" s="55">
        <v>0</v>
      </c>
      <c r="H17" s="55">
        <v>0</v>
      </c>
      <c r="I17" s="55">
        <v>0</v>
      </c>
      <c r="J17" s="55">
        <v>0</v>
      </c>
      <c r="K17" s="55">
        <v>0</v>
      </c>
      <c r="L17" s="55">
        <v>0</v>
      </c>
      <c r="M17" s="55">
        <v>0</v>
      </c>
      <c r="N17" s="55">
        <v>0</v>
      </c>
      <c r="O17" s="55">
        <v>0</v>
      </c>
      <c r="P17" s="55">
        <v>0</v>
      </c>
      <c r="Q17" s="55">
        <v>0</v>
      </c>
      <c r="R17" s="55">
        <v>0</v>
      </c>
      <c r="S17" s="55">
        <v>0</v>
      </c>
      <c r="T17" s="55">
        <v>0</v>
      </c>
      <c r="U17" s="55">
        <v>0</v>
      </c>
      <c r="V17" s="55">
        <v>0</v>
      </c>
      <c r="W17" s="55">
        <v>0</v>
      </c>
      <c r="X17" s="55">
        <v>0</v>
      </c>
      <c r="Y17" s="55">
        <v>0</v>
      </c>
      <c r="Z17" s="55">
        <v>0</v>
      </c>
      <c r="AA17" s="55">
        <v>0</v>
      </c>
      <c r="AB17" s="56">
        <v>0</v>
      </c>
      <c r="AC17" s="29" t="s">
        <v>39</v>
      </c>
    </row>
    <row r="18" spans="2:29">
      <c r="B18" s="30" t="s">
        <v>75</v>
      </c>
      <c r="C18" s="55">
        <v>60.140999999999998</v>
      </c>
      <c r="D18" s="55">
        <v>66.37</v>
      </c>
      <c r="E18" s="55">
        <v>65.805000000000007</v>
      </c>
      <c r="F18" s="55">
        <v>55.841999999999999</v>
      </c>
      <c r="G18" s="55">
        <v>59.875</v>
      </c>
      <c r="H18" s="55">
        <v>56.575000000000003</v>
      </c>
      <c r="I18" s="55">
        <v>54.881999999999998</v>
      </c>
      <c r="J18" s="55">
        <v>56.698</v>
      </c>
      <c r="K18" s="55">
        <v>68.819999999999993</v>
      </c>
      <c r="L18" s="55">
        <v>60.304000000000002</v>
      </c>
      <c r="M18" s="55">
        <v>61.402999999999999</v>
      </c>
      <c r="N18" s="55">
        <v>70.281000000000006</v>
      </c>
      <c r="O18" s="55">
        <v>65.731999999999999</v>
      </c>
      <c r="P18" s="55">
        <v>75.655000000000001</v>
      </c>
      <c r="Q18" s="55">
        <v>78.837999999999994</v>
      </c>
      <c r="R18" s="55">
        <v>82.960999999999999</v>
      </c>
      <c r="S18" s="55">
        <v>68.697000000000003</v>
      </c>
      <c r="T18" s="55">
        <v>84.436999999999998</v>
      </c>
      <c r="U18" s="55">
        <v>84.894999999999996</v>
      </c>
      <c r="V18" s="55">
        <v>86.974999999999994</v>
      </c>
      <c r="W18" s="55">
        <v>86.146000000000001</v>
      </c>
      <c r="X18" s="55">
        <v>61.183</v>
      </c>
      <c r="Y18" s="55">
        <v>62.826999999999998</v>
      </c>
      <c r="Z18" s="55">
        <v>59.366</v>
      </c>
      <c r="AA18" s="55">
        <v>50.777000000000001</v>
      </c>
      <c r="AB18" s="56">
        <v>34.564999999999998</v>
      </c>
      <c r="AC18" s="29">
        <v>-0.42526728853860096</v>
      </c>
    </row>
    <row r="19" spans="2:29">
      <c r="B19" s="33" t="s">
        <v>41</v>
      </c>
      <c r="C19" s="55">
        <v>7.1984000000000006E-2</v>
      </c>
      <c r="D19" s="55">
        <v>5.6073999999999999E-2</v>
      </c>
      <c r="E19" s="55">
        <v>4.6453000000000001E-2</v>
      </c>
      <c r="F19" s="55">
        <v>4.922E-2</v>
      </c>
      <c r="G19" s="55">
        <v>4.9910000000000003E-2</v>
      </c>
      <c r="H19" s="55">
        <v>6.0536E-2</v>
      </c>
      <c r="I19" s="55">
        <v>5.0715000000000003E-2</v>
      </c>
      <c r="J19" s="55">
        <v>3.1064000000000001E-2</v>
      </c>
      <c r="K19" s="55">
        <v>2.5239999999999999E-2</v>
      </c>
      <c r="L19" s="55">
        <v>2.904E-2</v>
      </c>
      <c r="M19" s="55">
        <v>2.9943999999999998E-2</v>
      </c>
      <c r="N19" s="55">
        <v>3.5352000000000001E-2</v>
      </c>
      <c r="O19" s="55">
        <v>3.6138000000000003E-2</v>
      </c>
      <c r="P19" s="55">
        <v>3.3634999999999998E-2</v>
      </c>
      <c r="Q19" s="55">
        <v>3.1348000000000001E-2</v>
      </c>
      <c r="R19" s="55">
        <v>3.6119999999999999E-2</v>
      </c>
      <c r="S19" s="55">
        <v>3.1871999999999998E-2</v>
      </c>
      <c r="T19" s="55">
        <v>3.7503000000000002E-2</v>
      </c>
      <c r="U19" s="55">
        <v>3.1704000000000003E-2</v>
      </c>
      <c r="V19" s="55">
        <v>2.6450000000000001E-2</v>
      </c>
      <c r="W19" s="55">
        <v>2.6675999999999998E-2</v>
      </c>
      <c r="X19" s="55">
        <v>2.8937999999999998E-2</v>
      </c>
      <c r="Y19" s="55">
        <v>3.6549999999999999E-2</v>
      </c>
      <c r="Z19" s="55">
        <v>2.29E-2</v>
      </c>
      <c r="AA19" s="55">
        <v>3.2160000000000001E-2</v>
      </c>
      <c r="AB19" s="56">
        <v>3.6937999999999999E-2</v>
      </c>
      <c r="AC19" s="29">
        <v>-0.48685819070904657</v>
      </c>
    </row>
    <row r="20" spans="2:29">
      <c r="B20" s="33" t="s">
        <v>42</v>
      </c>
      <c r="C20" s="55">
        <v>6.4474960000000001</v>
      </c>
      <c r="D20" s="55">
        <v>6.1066839999999996</v>
      </c>
      <c r="E20" s="55">
        <v>5.7961289999999996</v>
      </c>
      <c r="F20" s="55">
        <v>6.2297799999999999</v>
      </c>
      <c r="G20" s="55">
        <v>6.6634219999999997</v>
      </c>
      <c r="H20" s="55">
        <v>7.2277069999999997</v>
      </c>
      <c r="I20" s="55">
        <v>8.1768599999999996</v>
      </c>
      <c r="J20" s="55">
        <v>8.2212680000000002</v>
      </c>
      <c r="K20" s="55">
        <v>7.82416</v>
      </c>
      <c r="L20" s="55">
        <v>8.3460800000000006</v>
      </c>
      <c r="M20" s="55">
        <v>8.0689580000000003</v>
      </c>
      <c r="N20" s="55">
        <v>6.8190840000000001</v>
      </c>
      <c r="O20" s="55">
        <v>7.2842960000000003</v>
      </c>
      <c r="P20" s="55">
        <v>6.7683</v>
      </c>
      <c r="Q20" s="55">
        <v>7.212148</v>
      </c>
      <c r="R20" s="55">
        <v>7.8006950000000002</v>
      </c>
      <c r="S20" s="55">
        <v>7.126976</v>
      </c>
      <c r="T20" s="55">
        <v>5.8062149999999999</v>
      </c>
      <c r="U20" s="55">
        <v>4.8708479999999996</v>
      </c>
      <c r="V20" s="55">
        <v>4.3904009999999998</v>
      </c>
      <c r="W20" s="55">
        <v>5.2248559999999999</v>
      </c>
      <c r="X20" s="55">
        <v>5.4054520000000004</v>
      </c>
      <c r="Y20" s="55">
        <v>6.0476749999999999</v>
      </c>
      <c r="Z20" s="55">
        <v>6.2589499999999996</v>
      </c>
      <c r="AA20" s="55">
        <v>5.9581920000000004</v>
      </c>
      <c r="AB20" s="56">
        <v>5.5066439999999997</v>
      </c>
      <c r="AC20" s="29">
        <v>-0.14592517777444147</v>
      </c>
    </row>
    <row r="21" spans="2:29">
      <c r="B21" s="30" t="s">
        <v>43</v>
      </c>
      <c r="C21" s="55">
        <v>16.569272000000002</v>
      </c>
      <c r="D21" s="55">
        <v>17.088449000000001</v>
      </c>
      <c r="E21" s="55">
        <v>20.032214</v>
      </c>
      <c r="F21" s="55">
        <v>14.534508000000001</v>
      </c>
      <c r="G21" s="55">
        <v>15.210145000000001</v>
      </c>
      <c r="H21" s="55">
        <v>16.763786</v>
      </c>
      <c r="I21" s="55">
        <v>15.928022</v>
      </c>
      <c r="J21" s="55">
        <v>14.73882</v>
      </c>
      <c r="K21" s="55">
        <v>14.073637</v>
      </c>
      <c r="L21" s="55">
        <v>12.039883</v>
      </c>
      <c r="M21" s="55">
        <v>8.5088019999999993</v>
      </c>
      <c r="N21" s="55">
        <v>9.1079329999999992</v>
      </c>
      <c r="O21" s="55">
        <v>6.2733400000000001</v>
      </c>
      <c r="P21" s="55">
        <v>6.1393170000000001</v>
      </c>
      <c r="Q21" s="55">
        <v>6.4072680000000002</v>
      </c>
      <c r="R21" s="55">
        <v>4.8644369999999997</v>
      </c>
      <c r="S21" s="55">
        <v>6.0617580000000002</v>
      </c>
      <c r="T21" s="55">
        <v>7.15062</v>
      </c>
      <c r="U21" s="55">
        <v>7.3460929999999998</v>
      </c>
      <c r="V21" s="55">
        <v>6.8642329999999996</v>
      </c>
      <c r="W21" s="55">
        <v>6.8151710000000003</v>
      </c>
      <c r="X21" s="55">
        <v>7.3427389999999999</v>
      </c>
      <c r="Y21" s="55">
        <v>7.5759610000000004</v>
      </c>
      <c r="Z21" s="55">
        <v>6.232056</v>
      </c>
      <c r="AA21" s="55">
        <v>5.4018959999999998</v>
      </c>
      <c r="AB21" s="56">
        <v>5.4737980000000004</v>
      </c>
      <c r="AC21" s="29">
        <v>-0.66964161129106947</v>
      </c>
    </row>
    <row r="22" spans="2:29" ht="15.5">
      <c r="B22" s="36" t="s">
        <v>44</v>
      </c>
      <c r="C22" s="55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6"/>
      <c r="AC22" s="29" t="s">
        <v>32</v>
      </c>
    </row>
    <row r="23" spans="2:29">
      <c r="B23" s="33" t="s">
        <v>46</v>
      </c>
      <c r="C23" s="55">
        <v>97.567267000000001</v>
      </c>
      <c r="D23" s="55">
        <v>96.037360000000007</v>
      </c>
      <c r="E23" s="55">
        <v>104.160417</v>
      </c>
      <c r="F23" s="55">
        <v>103.634963</v>
      </c>
      <c r="G23" s="55">
        <v>112.786113</v>
      </c>
      <c r="H23" s="55">
        <v>118.15490699999999</v>
      </c>
      <c r="I23" s="55">
        <v>123.923856</v>
      </c>
      <c r="J23" s="55">
        <v>131.75398899999999</v>
      </c>
      <c r="K23" s="55">
        <v>140.718355</v>
      </c>
      <c r="L23" s="55">
        <v>144.91586100000001</v>
      </c>
      <c r="M23" s="55">
        <v>145.56060099999999</v>
      </c>
      <c r="N23" s="55">
        <v>147.20439500000001</v>
      </c>
      <c r="O23" s="55">
        <v>152.11644799999999</v>
      </c>
      <c r="P23" s="55">
        <v>154.355886</v>
      </c>
      <c r="Q23" s="55">
        <v>157.82429200000001</v>
      </c>
      <c r="R23" s="55">
        <v>160.11513500000001</v>
      </c>
      <c r="S23" s="55">
        <v>159.939515</v>
      </c>
      <c r="T23" s="55">
        <v>170.17689999999999</v>
      </c>
      <c r="U23" s="55">
        <v>169.56704300000001</v>
      </c>
      <c r="V23" s="55">
        <v>172.277647</v>
      </c>
      <c r="W23" s="55">
        <v>178.63082700000001</v>
      </c>
      <c r="X23" s="55">
        <v>179.74617000000001</v>
      </c>
      <c r="Y23" s="55">
        <v>184.85419300000001</v>
      </c>
      <c r="Z23" s="55">
        <v>193.00841500000001</v>
      </c>
      <c r="AA23" s="55">
        <v>192.65471199999999</v>
      </c>
      <c r="AB23" s="56">
        <v>199.63977</v>
      </c>
      <c r="AC23" s="29">
        <v>1.0461756912797404</v>
      </c>
    </row>
    <row r="24" spans="2:29">
      <c r="B24" s="33" t="s">
        <v>76</v>
      </c>
      <c r="C24" s="55">
        <v>120.592119</v>
      </c>
      <c r="D24" s="55">
        <v>120.307597</v>
      </c>
      <c r="E24" s="55">
        <v>126.044827</v>
      </c>
      <c r="F24" s="55">
        <v>131.31686199999999</v>
      </c>
      <c r="G24" s="55">
        <v>142.31816599999999</v>
      </c>
      <c r="H24" s="55">
        <v>147.698047</v>
      </c>
      <c r="I24" s="55">
        <v>148.931084</v>
      </c>
      <c r="J24" s="55">
        <v>153.895928</v>
      </c>
      <c r="K24" s="55">
        <v>159.970946</v>
      </c>
      <c r="L24" s="55">
        <v>166.674654</v>
      </c>
      <c r="M24" s="55">
        <v>157.24526900000001</v>
      </c>
      <c r="N24" s="55">
        <v>180.05428800000001</v>
      </c>
      <c r="O24" s="55">
        <v>173.94037599999999</v>
      </c>
      <c r="P24" s="55">
        <v>204.00620499999999</v>
      </c>
      <c r="Q24" s="55">
        <v>226.332247</v>
      </c>
      <c r="R24" s="55">
        <v>208.918657</v>
      </c>
      <c r="S24" s="55">
        <v>239.31507400000001</v>
      </c>
      <c r="T24" s="55">
        <v>247.084339</v>
      </c>
      <c r="U24" s="55">
        <v>260.861717</v>
      </c>
      <c r="V24" s="55">
        <v>278.530573</v>
      </c>
      <c r="W24" s="55">
        <v>311.99834499999997</v>
      </c>
      <c r="X24" s="55">
        <v>305.40723000000003</v>
      </c>
      <c r="Y24" s="55">
        <v>302.28457500000002</v>
      </c>
      <c r="Z24" s="55">
        <v>316.96325100000001</v>
      </c>
      <c r="AA24" s="55">
        <v>314.77283499999999</v>
      </c>
      <c r="AB24" s="56">
        <v>305.351991</v>
      </c>
      <c r="AC24" s="29">
        <v>1.532105692578468</v>
      </c>
    </row>
    <row r="25" spans="2:29">
      <c r="B25" s="33" t="s">
        <v>77</v>
      </c>
      <c r="C25" s="55">
        <v>253.62675999999999</v>
      </c>
      <c r="D25" s="55">
        <v>228.79767799999999</v>
      </c>
      <c r="E25" s="55">
        <v>234.388724</v>
      </c>
      <c r="F25" s="55">
        <v>260.95122800000001</v>
      </c>
      <c r="G25" s="55">
        <v>299.79203100000001</v>
      </c>
      <c r="H25" s="55">
        <v>319.26352700000001</v>
      </c>
      <c r="I25" s="55">
        <v>336.97394200000002</v>
      </c>
      <c r="J25" s="55">
        <v>365.407982</v>
      </c>
      <c r="K25" s="55">
        <v>370.610095</v>
      </c>
      <c r="L25" s="55">
        <v>387.55937</v>
      </c>
      <c r="M25" s="55">
        <v>409.18047200000001</v>
      </c>
      <c r="N25" s="55">
        <v>384.42141500000002</v>
      </c>
      <c r="O25" s="55">
        <v>380.12810300000001</v>
      </c>
      <c r="P25" s="55">
        <v>409.39430099999998</v>
      </c>
      <c r="Q25" s="55">
        <v>427.21582699999999</v>
      </c>
      <c r="R25" s="55">
        <v>452.37738400000001</v>
      </c>
      <c r="S25" s="55">
        <v>437.92745400000001</v>
      </c>
      <c r="T25" s="55">
        <v>454.39746500000001</v>
      </c>
      <c r="U25" s="55">
        <v>458.09395999999998</v>
      </c>
      <c r="V25" s="55">
        <v>450.95865300000003</v>
      </c>
      <c r="W25" s="55">
        <v>466.55674499999998</v>
      </c>
      <c r="X25" s="55">
        <v>489.69247799999999</v>
      </c>
      <c r="Y25" s="55">
        <v>491.09467699999999</v>
      </c>
      <c r="Z25" s="55">
        <v>495.16077200000001</v>
      </c>
      <c r="AA25" s="55">
        <v>497.24662799999999</v>
      </c>
      <c r="AB25" s="56">
        <v>486.88628</v>
      </c>
      <c r="AC25" s="29">
        <v>0.91969601314940119</v>
      </c>
    </row>
    <row r="26" spans="2:29">
      <c r="B26" s="33" t="s">
        <v>51</v>
      </c>
      <c r="C26" s="55">
        <v>6.5194799999999997</v>
      </c>
      <c r="D26" s="55">
        <v>6.1627580000000002</v>
      </c>
      <c r="E26" s="55">
        <v>5.8425820000000002</v>
      </c>
      <c r="F26" s="55">
        <v>6.2789999999999999</v>
      </c>
      <c r="G26" s="55">
        <v>6.7133320000000003</v>
      </c>
      <c r="H26" s="55">
        <v>7.2882429999999996</v>
      </c>
      <c r="I26" s="55">
        <v>8.2275749999999999</v>
      </c>
      <c r="J26" s="55">
        <v>8.2523319999999991</v>
      </c>
      <c r="K26" s="55">
        <v>7.8494000000000002</v>
      </c>
      <c r="L26" s="55">
        <v>8.3751200000000008</v>
      </c>
      <c r="M26" s="55">
        <v>8.0989020000000007</v>
      </c>
      <c r="N26" s="55">
        <v>6.8544359999999998</v>
      </c>
      <c r="O26" s="55">
        <v>7.3204339999999997</v>
      </c>
      <c r="P26" s="55">
        <v>6.8019350000000003</v>
      </c>
      <c r="Q26" s="55">
        <v>7.2434960000000004</v>
      </c>
      <c r="R26" s="55">
        <v>7.8368149999999996</v>
      </c>
      <c r="S26" s="55">
        <v>7.1588479999999999</v>
      </c>
      <c r="T26" s="55">
        <v>5.843718</v>
      </c>
      <c r="U26" s="55">
        <v>4.902552</v>
      </c>
      <c r="V26" s="55">
        <v>4.4168510000000003</v>
      </c>
      <c r="W26" s="55">
        <v>5.2515320000000001</v>
      </c>
      <c r="X26" s="55">
        <v>5.4343899999999996</v>
      </c>
      <c r="Y26" s="55">
        <v>6.084225</v>
      </c>
      <c r="Z26" s="55">
        <v>6.2818500000000004</v>
      </c>
      <c r="AA26" s="55">
        <v>5.9903519999999997</v>
      </c>
      <c r="AB26" s="56">
        <v>5.5435819999999998</v>
      </c>
      <c r="AC26" s="29">
        <v>-0.14968954579199567</v>
      </c>
    </row>
    <row r="27" spans="2:29">
      <c r="B27" s="33" t="s">
        <v>52</v>
      </c>
      <c r="C27" s="55">
        <v>85.711320000000001</v>
      </c>
      <c r="D27" s="55">
        <v>79.715790999999996</v>
      </c>
      <c r="E27" s="55">
        <v>83.640771999999998</v>
      </c>
      <c r="F27" s="55">
        <v>83.100944999999996</v>
      </c>
      <c r="G27" s="55">
        <v>86.558632000000003</v>
      </c>
      <c r="H27" s="55">
        <v>78.578128000000007</v>
      </c>
      <c r="I27" s="55">
        <v>76.319757999999993</v>
      </c>
      <c r="J27" s="55">
        <v>77.752943999999999</v>
      </c>
      <c r="K27" s="55">
        <v>74.845837000000003</v>
      </c>
      <c r="L27" s="55">
        <v>79.075355999999999</v>
      </c>
      <c r="M27" s="55">
        <v>81.506120999999993</v>
      </c>
      <c r="N27" s="55">
        <v>80.741410000000002</v>
      </c>
      <c r="O27" s="55">
        <v>73.478515000000002</v>
      </c>
      <c r="P27" s="55">
        <v>74.353247999999994</v>
      </c>
      <c r="Q27" s="55">
        <v>76.596835999999996</v>
      </c>
      <c r="R27" s="55">
        <v>81.656356000000002</v>
      </c>
      <c r="S27" s="55">
        <v>85.576634999999996</v>
      </c>
      <c r="T27" s="55">
        <v>91.751446999999999</v>
      </c>
      <c r="U27" s="55">
        <v>97.035805999999994</v>
      </c>
      <c r="V27" s="55">
        <v>62.540618000000002</v>
      </c>
      <c r="W27" s="55">
        <v>81.198622</v>
      </c>
      <c r="X27" s="55">
        <v>92.976625999999996</v>
      </c>
      <c r="Y27" s="55">
        <v>94.196472999999997</v>
      </c>
      <c r="Z27" s="55">
        <v>90.947445000000002</v>
      </c>
      <c r="AA27" s="55">
        <v>93.417910000000006</v>
      </c>
      <c r="AB27" s="56">
        <v>92.378108999999995</v>
      </c>
      <c r="AC27" s="29">
        <v>7.7781896253610316E-2</v>
      </c>
    </row>
    <row r="28" spans="2:29">
      <c r="B28" s="33" t="s">
        <v>78</v>
      </c>
      <c r="C28" s="55">
        <v>106.523</v>
      </c>
      <c r="D28" s="55">
        <v>110.562</v>
      </c>
      <c r="E28" s="55">
        <v>109.67400000000001</v>
      </c>
      <c r="F28" s="55">
        <v>96.781000000000006</v>
      </c>
      <c r="G28" s="55">
        <v>103.925</v>
      </c>
      <c r="H28" s="55">
        <v>101.738</v>
      </c>
      <c r="I28" s="55">
        <v>99.927999999999997</v>
      </c>
      <c r="J28" s="55">
        <v>100.09699999999999</v>
      </c>
      <c r="K28" s="55">
        <v>113.622</v>
      </c>
      <c r="L28" s="55">
        <v>106.312</v>
      </c>
      <c r="M28" s="55">
        <v>108.22799999999999</v>
      </c>
      <c r="N28" s="55">
        <v>116.65600000000001</v>
      </c>
      <c r="O28" s="55">
        <v>112.026</v>
      </c>
      <c r="P28" s="55">
        <v>112.739</v>
      </c>
      <c r="Q28" s="55">
        <v>125.054</v>
      </c>
      <c r="R28" s="55">
        <v>128.084</v>
      </c>
      <c r="S28" s="55">
        <v>113.012</v>
      </c>
      <c r="T28" s="55">
        <v>125.682</v>
      </c>
      <c r="U28" s="55">
        <v>122.20099999999999</v>
      </c>
      <c r="V28" s="55">
        <v>117.96599999999999</v>
      </c>
      <c r="W28" s="55">
        <v>122.31100000000001</v>
      </c>
      <c r="X28" s="55">
        <v>98.546999999999997</v>
      </c>
      <c r="Y28" s="55">
        <v>94.421000000000006</v>
      </c>
      <c r="Z28" s="55">
        <v>88.983999999999995</v>
      </c>
      <c r="AA28" s="55">
        <v>80.11</v>
      </c>
      <c r="AB28" s="56">
        <v>65.02</v>
      </c>
      <c r="AC28" s="29">
        <v>-0.38961538822601693</v>
      </c>
    </row>
    <row r="29" spans="2:29">
      <c r="B29" s="37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6"/>
      <c r="AC29" s="29" t="s">
        <v>32</v>
      </c>
    </row>
    <row r="30" spans="2:29">
      <c r="B30" s="24" t="s">
        <v>79</v>
      </c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6"/>
      <c r="AC30" s="29" t="s">
        <v>32</v>
      </c>
    </row>
    <row r="31" spans="2:29" ht="15.5">
      <c r="B31" s="40" t="s">
        <v>80</v>
      </c>
      <c r="C31" s="41">
        <v>574543.37995199999</v>
      </c>
      <c r="D31" s="41">
        <v>562745.09091200004</v>
      </c>
      <c r="E31" s="41">
        <v>544387.77527500002</v>
      </c>
      <c r="F31" s="41">
        <v>566574.69909000001</v>
      </c>
      <c r="G31" s="41">
        <v>629013.38938800001</v>
      </c>
      <c r="H31" s="41">
        <v>650960.61970000004</v>
      </c>
      <c r="I31" s="41">
        <v>664001.96511400002</v>
      </c>
      <c r="J31" s="41">
        <v>709032.33783199999</v>
      </c>
      <c r="K31" s="41">
        <v>715402.95629</v>
      </c>
      <c r="L31" s="41">
        <v>737060.60423399997</v>
      </c>
      <c r="M31" s="41">
        <v>774953.40560199996</v>
      </c>
      <c r="N31" s="41">
        <v>760458.54553</v>
      </c>
      <c r="O31" s="41">
        <v>786386.11356700002</v>
      </c>
      <c r="P31" s="41">
        <v>821457.81550799997</v>
      </c>
      <c r="Q31" s="41">
        <v>856418.52174600004</v>
      </c>
      <c r="R31" s="41">
        <v>895702.28205100005</v>
      </c>
      <c r="S31" s="41">
        <v>895937.72398899996</v>
      </c>
      <c r="T31" s="41">
        <v>897385.95707200002</v>
      </c>
      <c r="U31" s="41">
        <v>870011.87338600005</v>
      </c>
      <c r="V31" s="41">
        <v>783670.62400800001</v>
      </c>
      <c r="W31" s="41">
        <v>850925.36564099998</v>
      </c>
      <c r="X31" s="41">
        <v>852589.31361700001</v>
      </c>
      <c r="Y31" s="41">
        <v>886317.59375600005</v>
      </c>
      <c r="Z31" s="41">
        <v>917325.32396199997</v>
      </c>
      <c r="AA31" s="41">
        <v>959523.09071899997</v>
      </c>
      <c r="AB31" s="42">
        <v>971527.38950599998</v>
      </c>
      <c r="AC31" s="29">
        <v>0.69095567611825226</v>
      </c>
    </row>
    <row r="32" spans="2:29">
      <c r="B32" s="59" t="s">
        <v>81</v>
      </c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41"/>
      <c r="AB32" s="42"/>
      <c r="AC32" s="29" t="s">
        <v>32</v>
      </c>
    </row>
    <row r="33" spans="1:29" ht="15.5">
      <c r="B33" s="33" t="s">
        <v>57</v>
      </c>
      <c r="C33" s="41">
        <v>10508.352174</v>
      </c>
      <c r="D33" s="41">
        <v>10558.616266000001</v>
      </c>
      <c r="E33" s="41">
        <v>11624.637280000001</v>
      </c>
      <c r="F33" s="41">
        <v>11817.325669</v>
      </c>
      <c r="G33" s="41">
        <v>12882.879739</v>
      </c>
      <c r="H33" s="41">
        <v>13618.334061</v>
      </c>
      <c r="I33" s="41">
        <v>14408.426385000001</v>
      </c>
      <c r="J33" s="41">
        <v>15460.443977000001</v>
      </c>
      <c r="K33" s="41">
        <v>16547.723601000002</v>
      </c>
      <c r="L33" s="41">
        <v>17202.923725000001</v>
      </c>
      <c r="M33" s="41">
        <v>17510.339348000001</v>
      </c>
      <c r="N33" s="41">
        <v>18000.323970000001</v>
      </c>
      <c r="O33" s="41">
        <v>18838.431364</v>
      </c>
      <c r="P33" s="41">
        <v>19374.796516999999</v>
      </c>
      <c r="Q33" s="41">
        <v>20057.138608000001</v>
      </c>
      <c r="R33" s="41">
        <v>20669.193332999999</v>
      </c>
      <c r="S33" s="41">
        <v>20868.451547000001</v>
      </c>
      <c r="T33" s="41">
        <v>22487.346922000001</v>
      </c>
      <c r="U33" s="41">
        <v>22627.257975</v>
      </c>
      <c r="V33" s="41">
        <v>23252.719523</v>
      </c>
      <c r="W33" s="41">
        <v>24367.165862999998</v>
      </c>
      <c r="X33" s="41">
        <v>24795.341837</v>
      </c>
      <c r="Y33" s="41">
        <v>25614.580452999999</v>
      </c>
      <c r="Z33" s="41">
        <v>26977.990624999999</v>
      </c>
      <c r="AA33" s="41">
        <v>27070.682150000001</v>
      </c>
      <c r="AB33" s="42">
        <v>28328.392583000001</v>
      </c>
      <c r="AC33" s="29">
        <v>1.6957977915025291</v>
      </c>
    </row>
    <row r="34" spans="1:29" ht="15.5">
      <c r="B34" s="33" t="s">
        <v>82</v>
      </c>
      <c r="C34" s="41">
        <v>13629.706727999999</v>
      </c>
      <c r="D34" s="41">
        <v>13820.631673</v>
      </c>
      <c r="E34" s="41">
        <v>14717.53457</v>
      </c>
      <c r="F34" s="41">
        <v>15588.353619</v>
      </c>
      <c r="G34" s="41">
        <v>17138.180734000001</v>
      </c>
      <c r="H34" s="41">
        <v>17928.376655</v>
      </c>
      <c r="I34" s="41">
        <v>18368.865866</v>
      </c>
      <c r="J34" s="41">
        <v>19125.993943000001</v>
      </c>
      <c r="K34" s="41">
        <v>20057.964190999999</v>
      </c>
      <c r="L34" s="41">
        <v>21161.101508</v>
      </c>
      <c r="M34" s="41">
        <v>20152.979414000001</v>
      </c>
      <c r="N34" s="41">
        <v>23134.134196999999</v>
      </c>
      <c r="O34" s="41">
        <v>22520.056699000001</v>
      </c>
      <c r="P34" s="41">
        <v>26722.556120000001</v>
      </c>
      <c r="Q34" s="41">
        <v>30003.632512</v>
      </c>
      <c r="R34" s="41">
        <v>27961.560258000001</v>
      </c>
      <c r="S34" s="41">
        <v>35620.753966999997</v>
      </c>
      <c r="T34" s="41">
        <v>37593.100072000001</v>
      </c>
      <c r="U34" s="41">
        <v>38833.311865000003</v>
      </c>
      <c r="V34" s="41">
        <v>38776.503644999997</v>
      </c>
      <c r="W34" s="41">
        <v>46542.468768999999</v>
      </c>
      <c r="X34" s="41">
        <v>46185.520008</v>
      </c>
      <c r="Y34" s="41">
        <v>46470.93116</v>
      </c>
      <c r="Z34" s="41">
        <v>49479.253208000002</v>
      </c>
      <c r="AA34" s="41">
        <v>49977.563499999997</v>
      </c>
      <c r="AB34" s="42">
        <v>49260.591764999997</v>
      </c>
      <c r="AC34" s="29">
        <v>2.6142077557547281</v>
      </c>
    </row>
    <row r="35" spans="1:29" ht="15.5">
      <c r="B35" s="33" t="s">
        <v>83</v>
      </c>
      <c r="C35" s="41">
        <v>110434.37105</v>
      </c>
      <c r="D35" s="41">
        <v>100724.58597299999</v>
      </c>
      <c r="E35" s="41">
        <v>104549.624425</v>
      </c>
      <c r="F35" s="41">
        <v>117699.911803</v>
      </c>
      <c r="G35" s="41">
        <v>136995.689915</v>
      </c>
      <c r="H35" s="41">
        <v>148001.943172</v>
      </c>
      <c r="I35" s="41">
        <v>154751.21094300001</v>
      </c>
      <c r="J35" s="41">
        <v>170439.024523</v>
      </c>
      <c r="K35" s="41">
        <v>177275.27091200001</v>
      </c>
      <c r="L35" s="41">
        <v>188321.32800099999</v>
      </c>
      <c r="M35" s="41">
        <v>201952.78484099999</v>
      </c>
      <c r="N35" s="41">
        <v>192745.663363</v>
      </c>
      <c r="O35" s="41">
        <v>193606.71150500001</v>
      </c>
      <c r="P35" s="41">
        <v>211949.38587100001</v>
      </c>
      <c r="Q35" s="41">
        <v>224909.81162600001</v>
      </c>
      <c r="R35" s="41">
        <v>233582.97946</v>
      </c>
      <c r="S35" s="41">
        <v>225104.523586</v>
      </c>
      <c r="T35" s="41">
        <v>224839.335078</v>
      </c>
      <c r="U35" s="41">
        <v>223801.807547</v>
      </c>
      <c r="V35" s="41">
        <v>208531.29384</v>
      </c>
      <c r="W35" s="41">
        <v>221766.50700899999</v>
      </c>
      <c r="X35" s="41">
        <v>231630.598772</v>
      </c>
      <c r="Y35" s="41">
        <v>241494.93114299999</v>
      </c>
      <c r="Z35" s="41">
        <v>251387.478129</v>
      </c>
      <c r="AA35" s="41">
        <v>264701.761069</v>
      </c>
      <c r="AB35" s="42">
        <v>277395.88115799997</v>
      </c>
      <c r="AC35" s="29">
        <v>1.5118618281658605</v>
      </c>
    </row>
    <row r="36" spans="1:29" ht="15.5">
      <c r="B36" s="33" t="s">
        <v>84</v>
      </c>
      <c r="C36" s="41">
        <v>1753.95</v>
      </c>
      <c r="D36" s="41">
        <v>1573.2570000000001</v>
      </c>
      <c r="E36" s="41">
        <v>1497.979</v>
      </c>
      <c r="F36" s="41">
        <v>1646.1079999999999</v>
      </c>
      <c r="G36" s="41">
        <v>1798.6389999999999</v>
      </c>
      <c r="H36" s="41">
        <v>2044.965813</v>
      </c>
      <c r="I36" s="41">
        <v>2178.4619189999999</v>
      </c>
      <c r="J36" s="41">
        <v>2370.8753889999998</v>
      </c>
      <c r="K36" s="41">
        <v>2291.997586</v>
      </c>
      <c r="L36" s="41">
        <v>2365.2510000000002</v>
      </c>
      <c r="M36" s="41">
        <v>2327.3020000000001</v>
      </c>
      <c r="N36" s="41">
        <v>2172.424</v>
      </c>
      <c r="O36" s="41">
        <v>2150.9140000000002</v>
      </c>
      <c r="P36" s="41">
        <v>1855.077</v>
      </c>
      <c r="Q36" s="41">
        <v>2012.9390000000001</v>
      </c>
      <c r="R36" s="41">
        <v>2235.549</v>
      </c>
      <c r="S36" s="41">
        <v>2226.9948890000001</v>
      </c>
      <c r="T36" s="41">
        <v>1997.175</v>
      </c>
      <c r="U36" s="41">
        <v>1809.4960000000001</v>
      </c>
      <c r="V36" s="41">
        <v>1628.107</v>
      </c>
      <c r="W36" s="41">
        <v>2085.2240000000002</v>
      </c>
      <c r="X36" s="41">
        <v>2211.8530000000001</v>
      </c>
      <c r="Y36" s="41">
        <v>2283.1509999999998</v>
      </c>
      <c r="Z36" s="41">
        <v>2268.6019999999999</v>
      </c>
      <c r="AA36" s="41">
        <v>2376.0839999999998</v>
      </c>
      <c r="AB36" s="42">
        <v>2282.5239999999999</v>
      </c>
      <c r="AC36" s="29">
        <v>0.3013620684740157</v>
      </c>
    </row>
    <row r="37" spans="1:29" ht="15.5">
      <c r="B37" s="33" t="s">
        <v>85</v>
      </c>
      <c r="C37" s="41">
        <v>248348</v>
      </c>
      <c r="D37" s="41">
        <v>260579</v>
      </c>
      <c r="E37" s="41">
        <v>250667</v>
      </c>
      <c r="F37" s="41">
        <v>256134</v>
      </c>
      <c r="G37" s="41">
        <v>287827</v>
      </c>
      <c r="H37" s="41">
        <v>280477</v>
      </c>
      <c r="I37" s="41">
        <v>282018</v>
      </c>
      <c r="J37" s="41">
        <v>305635</v>
      </c>
      <c r="K37" s="41">
        <v>297916</v>
      </c>
      <c r="L37" s="41">
        <v>300140</v>
      </c>
      <c r="M37" s="41">
        <v>322511</v>
      </c>
      <c r="N37" s="41">
        <v>323211</v>
      </c>
      <c r="O37" s="41">
        <v>317807</v>
      </c>
      <c r="P37" s="41">
        <v>318263</v>
      </c>
      <c r="Q37" s="41">
        <v>338898</v>
      </c>
      <c r="R37" s="41">
        <v>352140</v>
      </c>
      <c r="S37" s="41">
        <v>352477</v>
      </c>
      <c r="T37" s="41">
        <v>358832</v>
      </c>
      <c r="U37" s="41">
        <v>340092</v>
      </c>
      <c r="V37" s="41">
        <v>299829</v>
      </c>
      <c r="W37" s="41">
        <v>341325</v>
      </c>
      <c r="X37" s="41">
        <v>352091</v>
      </c>
      <c r="Y37" s="41">
        <v>371074</v>
      </c>
      <c r="Z37" s="41">
        <v>386132</v>
      </c>
      <c r="AA37" s="41">
        <v>415462</v>
      </c>
      <c r="AB37" s="42">
        <v>411623</v>
      </c>
      <c r="AC37" s="29">
        <v>0.65744439254594367</v>
      </c>
    </row>
    <row r="38" spans="1:29" ht="15.5">
      <c r="B38" s="33" t="s">
        <v>86</v>
      </c>
      <c r="C38" s="41">
        <v>189869</v>
      </c>
      <c r="D38" s="41">
        <v>175489</v>
      </c>
      <c r="E38" s="41">
        <v>161331</v>
      </c>
      <c r="F38" s="41">
        <v>163689</v>
      </c>
      <c r="G38" s="41">
        <v>172371</v>
      </c>
      <c r="H38" s="41">
        <v>188890</v>
      </c>
      <c r="I38" s="41">
        <v>192277</v>
      </c>
      <c r="J38" s="41">
        <v>196001</v>
      </c>
      <c r="K38" s="41">
        <v>201314</v>
      </c>
      <c r="L38" s="41">
        <v>207870</v>
      </c>
      <c r="M38" s="41">
        <v>210499</v>
      </c>
      <c r="N38" s="41">
        <v>201195</v>
      </c>
      <c r="O38" s="41">
        <v>231463</v>
      </c>
      <c r="P38" s="41">
        <v>243293</v>
      </c>
      <c r="Q38" s="41">
        <v>240537</v>
      </c>
      <c r="R38" s="41">
        <v>259113</v>
      </c>
      <c r="S38" s="41">
        <v>259640</v>
      </c>
      <c r="T38" s="41">
        <v>251637</v>
      </c>
      <c r="U38" s="41">
        <v>242848</v>
      </c>
      <c r="V38" s="41">
        <v>211653</v>
      </c>
      <c r="W38" s="41">
        <v>214839</v>
      </c>
      <c r="X38" s="41">
        <v>195675</v>
      </c>
      <c r="Y38" s="41">
        <v>199380</v>
      </c>
      <c r="Z38" s="41">
        <v>201080</v>
      </c>
      <c r="AA38" s="41">
        <v>199935</v>
      </c>
      <c r="AB38" s="42">
        <v>202637</v>
      </c>
      <c r="AC38" s="29">
        <v>6.7246364598749775E-2</v>
      </c>
    </row>
    <row r="39" spans="1:29">
      <c r="B39" s="37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6"/>
      <c r="AC39" s="29" t="s">
        <v>32</v>
      </c>
    </row>
    <row r="40" spans="1:29" ht="15.5">
      <c r="B40" s="46" t="s">
        <v>87</v>
      </c>
      <c r="C40" s="47">
        <v>1.1670830000000001</v>
      </c>
      <c r="D40" s="47">
        <v>1.140096</v>
      </c>
      <c r="E40" s="47">
        <v>1.2192620000000001</v>
      </c>
      <c r="F40" s="47">
        <v>1.203838</v>
      </c>
      <c r="G40" s="47">
        <v>1.1956709999999999</v>
      </c>
      <c r="H40" s="47">
        <v>1.187047</v>
      </c>
      <c r="I40" s="47">
        <v>1.1962379999999999</v>
      </c>
      <c r="J40" s="47">
        <v>1.1807080000000001</v>
      </c>
      <c r="K40" s="47">
        <v>1.212766</v>
      </c>
      <c r="L40" s="47">
        <v>1.2114499999999999</v>
      </c>
      <c r="M40" s="47">
        <v>1.174031</v>
      </c>
      <c r="N40" s="47">
        <v>1.204447</v>
      </c>
      <c r="O40" s="47">
        <v>1.1432169999999999</v>
      </c>
      <c r="P40" s="47">
        <v>1.170663</v>
      </c>
      <c r="Q40" s="47">
        <v>1.1913180000000001</v>
      </c>
      <c r="R40" s="47">
        <v>1.1599710000000001</v>
      </c>
      <c r="S40" s="47">
        <v>1.1640649999999999</v>
      </c>
      <c r="T40" s="47">
        <v>1.2201390000000001</v>
      </c>
      <c r="U40" s="47">
        <v>1.278904</v>
      </c>
      <c r="V40" s="47">
        <v>1.3866670000000001</v>
      </c>
      <c r="W40" s="47">
        <v>1.3702110000000001</v>
      </c>
      <c r="X40" s="47">
        <v>1.374406</v>
      </c>
      <c r="Y40" s="47">
        <v>1.32338</v>
      </c>
      <c r="Z40" s="47">
        <v>1.2987169999999999</v>
      </c>
      <c r="AA40" s="47">
        <v>1.2341470000000001</v>
      </c>
      <c r="AB40" s="48">
        <v>1.1886639999999999</v>
      </c>
      <c r="AC40" s="27">
        <v>1.8491401211396141E-2</v>
      </c>
    </row>
    <row r="41" spans="1:29">
      <c r="B41" s="37"/>
      <c r="AC41" s="49" t="s">
        <v>32</v>
      </c>
    </row>
    <row r="42" spans="1:29">
      <c r="A42" s="50" t="s">
        <v>66</v>
      </c>
      <c r="V42" s="12"/>
      <c r="W42" s="12"/>
      <c r="X42" s="12"/>
      <c r="Y42" s="12"/>
      <c r="Z42" s="12"/>
      <c r="AA42" s="12"/>
      <c r="AB42" s="12"/>
      <c r="AC42" s="11"/>
    </row>
    <row r="43" spans="1:29">
      <c r="A43" s="11" t="s">
        <v>67</v>
      </c>
      <c r="V43" s="12"/>
      <c r="W43" s="12"/>
      <c r="X43" s="12"/>
      <c r="Y43" s="12"/>
      <c r="Z43" s="12"/>
      <c r="AA43" s="12"/>
      <c r="AB43" s="12"/>
      <c r="AC43" s="11"/>
    </row>
    <row r="44" spans="1:29">
      <c r="A44" s="51" t="s">
        <v>88</v>
      </c>
      <c r="V44" s="12"/>
      <c r="W44" s="12"/>
      <c r="X44" s="12"/>
      <c r="Y44" s="12"/>
      <c r="Z44" s="12"/>
      <c r="AA44" s="12"/>
      <c r="AB44" s="12"/>
      <c r="AC44" s="11"/>
    </row>
    <row r="45" spans="1:29">
      <c r="A45" s="51" t="s">
        <v>89</v>
      </c>
      <c r="V45" s="12"/>
      <c r="W45" s="12"/>
      <c r="X45" s="12"/>
      <c r="Y45" s="12"/>
      <c r="Z45" s="12"/>
      <c r="AA45" s="12"/>
      <c r="AB45" s="12"/>
      <c r="AC45" s="11"/>
    </row>
    <row r="46" spans="1:29">
      <c r="A46" s="51" t="s">
        <v>90</v>
      </c>
      <c r="V46" s="12"/>
      <c r="W46" s="12"/>
      <c r="X46" s="12"/>
      <c r="Y46" s="12"/>
      <c r="Z46" s="12"/>
      <c r="AA46" s="12"/>
      <c r="AB46" s="12"/>
      <c r="AC46" s="11"/>
    </row>
    <row r="47" spans="1:29">
      <c r="A47" s="51" t="s">
        <v>91</v>
      </c>
      <c r="V47" s="12"/>
      <c r="W47" s="12"/>
      <c r="X47" s="12"/>
      <c r="Y47" s="12"/>
      <c r="Z47" s="12"/>
      <c r="AA47" s="12"/>
      <c r="AB47" s="12"/>
      <c r="AC47" s="11"/>
    </row>
    <row r="48" spans="1:29">
      <c r="A48" s="51" t="s">
        <v>92</v>
      </c>
      <c r="V48" s="12"/>
      <c r="W48" s="12"/>
      <c r="X48" s="12"/>
      <c r="Y48" s="12"/>
      <c r="Z48" s="12"/>
      <c r="AA48" s="12"/>
      <c r="AB48" s="12"/>
      <c r="AC48" s="11"/>
    </row>
    <row r="49" spans="1:29">
      <c r="A49" s="51" t="s">
        <v>71</v>
      </c>
      <c r="V49" s="12"/>
      <c r="W49" s="12"/>
      <c r="X49" s="12"/>
      <c r="Y49" s="12"/>
      <c r="Z49" s="12"/>
      <c r="AA49" s="12"/>
      <c r="AB49" s="12"/>
      <c r="AC49" s="11"/>
    </row>
    <row r="50" spans="1:29">
      <c r="A50" s="51" t="s">
        <v>93</v>
      </c>
      <c r="V50" s="12"/>
      <c r="W50" s="12"/>
      <c r="X50" s="12"/>
      <c r="Y50" s="12"/>
      <c r="Z50" s="12"/>
      <c r="AA50" s="12"/>
      <c r="AB50" s="12"/>
      <c r="AC50" s="11"/>
    </row>
    <row r="51" spans="1:29">
      <c r="B51" s="60" t="s">
        <v>94</v>
      </c>
      <c r="AC51" s="12" t="s">
        <v>32</v>
      </c>
    </row>
    <row r="52" spans="1:29">
      <c r="A52" s="51"/>
      <c r="AC52" s="12" t="s">
        <v>32</v>
      </c>
    </row>
    <row r="53" spans="1:29">
      <c r="A53" s="51"/>
      <c r="AC53" s="12" t="s">
        <v>32</v>
      </c>
    </row>
    <row r="54" spans="1:29">
      <c r="A54" s="51"/>
    </row>
    <row r="55" spans="1:29">
      <c r="A55" s="51"/>
    </row>
    <row r="56" spans="1:29">
      <c r="A56" s="51"/>
    </row>
    <row r="57" spans="1:29">
      <c r="A57" s="51"/>
    </row>
  </sheetData>
  <pageMargins left="0.7" right="0.7" top="0.75" bottom="0.75" header="0.3" footer="0.3"/>
  <pageSetup paperSize="5" scale="49" fitToHeight="100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D94" sqref="D94"/>
    </sheetView>
  </sheetViews>
  <sheetFormatPr defaultRowHeight="14.5"/>
  <cols>
    <col min="1" max="1" width="31.6328125" customWidth="1"/>
    <col min="2" max="2" width="10.54296875" customWidth="1"/>
  </cols>
  <sheetData>
    <row r="1" spans="1:4">
      <c r="A1" s="2" t="s">
        <v>10</v>
      </c>
      <c r="B1" s="3"/>
      <c r="D1" s="2" t="s">
        <v>95</v>
      </c>
    </row>
    <row r="2" spans="1:4">
      <c r="A2" t="s">
        <v>13</v>
      </c>
      <c r="B2" s="61">
        <v>0.68595041322314043</v>
      </c>
      <c r="D2" s="7" t="s">
        <v>96</v>
      </c>
    </row>
    <row r="3" spans="1:4">
      <c r="A3" t="s">
        <v>9</v>
      </c>
      <c r="B3" s="61">
        <v>0.68881036513545346</v>
      </c>
    </row>
    <row r="5" spans="1:4">
      <c r="A5" s="2" t="s">
        <v>11</v>
      </c>
      <c r="B5" s="3"/>
      <c r="D5" s="2" t="s">
        <v>95</v>
      </c>
    </row>
    <row r="6" spans="1:4">
      <c r="A6" t="s">
        <v>12</v>
      </c>
      <c r="B6">
        <v>0.55000000000000004</v>
      </c>
      <c r="D6" s="7" t="s">
        <v>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D94" sqref="D94"/>
    </sheetView>
  </sheetViews>
  <sheetFormatPr defaultRowHeight="14.5"/>
  <cols>
    <col min="1" max="1" width="12.36328125" customWidth="1"/>
    <col min="2" max="2" width="18.1796875" customWidth="1"/>
  </cols>
  <sheetData>
    <row r="1" spans="1:2">
      <c r="A1" s="2" t="s">
        <v>98</v>
      </c>
      <c r="B1" s="62" t="s">
        <v>99</v>
      </c>
    </row>
    <row r="2" spans="1:2">
      <c r="A2" t="s">
        <v>15</v>
      </c>
      <c r="B2" s="8">
        <v>13</v>
      </c>
    </row>
    <row r="3" spans="1:2">
      <c r="A3" t="s">
        <v>9</v>
      </c>
      <c r="B3" s="8">
        <v>28</v>
      </c>
    </row>
    <row r="4" spans="1:2">
      <c r="A4" t="s">
        <v>8</v>
      </c>
      <c r="B4" s="9">
        <v>24</v>
      </c>
    </row>
    <row r="5" spans="1:2">
      <c r="A5" t="s">
        <v>16</v>
      </c>
      <c r="B5" s="8">
        <v>34</v>
      </c>
    </row>
    <row r="6" spans="1:2">
      <c r="A6" t="s">
        <v>17</v>
      </c>
      <c r="B6" s="8">
        <v>33</v>
      </c>
    </row>
    <row r="7" spans="1:2">
      <c r="A7" t="s">
        <v>18</v>
      </c>
      <c r="B7" s="8">
        <v>17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A1:AM112"/>
  <sheetViews>
    <sheetView topLeftCell="A94" workbookViewId="0">
      <selection activeCell="A113" sqref="A113"/>
    </sheetView>
  </sheetViews>
  <sheetFormatPr defaultRowHeight="14.5"/>
  <cols>
    <col min="1" max="1" width="12.36328125" customWidth="1"/>
    <col min="2" max="2" width="15.54296875" customWidth="1"/>
    <col min="3" max="3" width="28.36328125" customWidth="1"/>
    <col min="4" max="4" width="14.6328125" customWidth="1"/>
    <col min="5" max="5" width="13.54296875" customWidth="1"/>
    <col min="6" max="6" width="11.81640625" bestFit="1" customWidth="1"/>
  </cols>
  <sheetData>
    <row r="1" spans="1:29" s="1" customFormat="1">
      <c r="A1" s="1" t="s">
        <v>100</v>
      </c>
      <c r="B1" s="1" t="s">
        <v>101</v>
      </c>
      <c r="C1" s="1" t="s">
        <v>102</v>
      </c>
      <c r="D1" s="1">
        <v>1990</v>
      </c>
      <c r="E1" s="1">
        <v>1991</v>
      </c>
      <c r="F1" s="1">
        <v>1992</v>
      </c>
      <c r="G1" s="1">
        <v>1993</v>
      </c>
      <c r="H1" s="1">
        <v>1994</v>
      </c>
      <c r="I1" s="1">
        <v>1995</v>
      </c>
      <c r="J1" s="1">
        <v>1996</v>
      </c>
      <c r="K1" s="1">
        <v>1997</v>
      </c>
      <c r="L1" s="1">
        <v>1998</v>
      </c>
      <c r="M1" s="1">
        <v>1999</v>
      </c>
      <c r="N1" s="1">
        <v>2000</v>
      </c>
      <c r="O1" s="1">
        <v>2001</v>
      </c>
      <c r="P1" s="1">
        <v>2002</v>
      </c>
      <c r="Q1" s="1">
        <v>2003</v>
      </c>
      <c r="R1" s="1">
        <v>2004</v>
      </c>
      <c r="S1" s="1">
        <v>2005</v>
      </c>
      <c r="T1" s="1">
        <v>2006</v>
      </c>
      <c r="U1" s="1">
        <v>2007</v>
      </c>
      <c r="V1" s="1">
        <v>2008</v>
      </c>
      <c r="W1" s="1">
        <v>2009</v>
      </c>
      <c r="X1" s="1">
        <v>2010</v>
      </c>
      <c r="Y1" s="1">
        <v>2011</v>
      </c>
      <c r="Z1" s="1">
        <v>2012</v>
      </c>
      <c r="AA1" s="1">
        <v>2013</v>
      </c>
      <c r="AB1" s="1">
        <v>2014</v>
      </c>
      <c r="AC1" s="1">
        <v>2015</v>
      </c>
    </row>
    <row r="2" spans="1:29">
      <c r="A2" t="s">
        <v>15</v>
      </c>
      <c r="B2" t="s">
        <v>103</v>
      </c>
      <c r="C2" t="s">
        <v>104</v>
      </c>
      <c r="D2" s="9">
        <f>SUM('EUDH T4'!C34:C35)/SUM('EUDH T4'!C22:C23)</f>
        <v>419.63652393324492</v>
      </c>
      <c r="E2" s="9">
        <f>SUM('EUDH T4'!D34:D35)/SUM('EUDH T4'!D22:D23)</f>
        <v>429.89366361804673</v>
      </c>
      <c r="F2" s="9">
        <f>SUM('EUDH T4'!E34:E35)/SUM('EUDH T4'!E22:E23)</f>
        <v>440.82782757767626</v>
      </c>
      <c r="G2" s="9">
        <f>SUM('EUDH T4'!F34:F35)/SUM('EUDH T4'!F22:F23)</f>
        <v>444.71427815765014</v>
      </c>
      <c r="H2" s="9">
        <f>SUM('EUDH T4'!G34:G35)/SUM('EUDH T4'!G22:G23)</f>
        <v>447.31482783761851</v>
      </c>
      <c r="I2" s="9">
        <f>SUM('EUDH T4'!H34:H35)/SUM('EUDH T4'!H22:H23)</f>
        <v>451.98371583455605</v>
      </c>
      <c r="J2" s="9">
        <f>SUM('EUDH T4'!I34:I35)/SUM('EUDH T4'!I22:I23)</f>
        <v>452.5591938377778</v>
      </c>
      <c r="K2" s="9">
        <f>SUM('EUDH T4'!J34:J35)/SUM('EUDH T4'!J22:J23)</f>
        <v>455.92159386924288</v>
      </c>
      <c r="L2" s="9">
        <f>SUM('EUDH T4'!K34:K35)/SUM('EUDH T4'!K22:K23)</f>
        <v>453.62743272450268</v>
      </c>
      <c r="M2" s="9">
        <f>SUM('EUDH T4'!L34:L35)/SUM('EUDH T4'!L22:L23)</f>
        <v>456.13162904626296</v>
      </c>
      <c r="N2" s="9">
        <f>SUM('EUDH T4'!M34:M35)/SUM('EUDH T4'!M22:M23)</f>
        <v>460.43607286694788</v>
      </c>
      <c r="O2" s="9">
        <f>SUM('EUDH T4'!N34:N35)/SUM('EUDH T4'!N22:N23)</f>
        <v>464.32581650769959</v>
      </c>
      <c r="P2" s="9">
        <f>SUM('EUDH T4'!O34:O35)/SUM('EUDH T4'!O22:O23)</f>
        <v>467.54543956884396</v>
      </c>
      <c r="Q2" s="9">
        <f>SUM('EUDH T4'!P34:P35)/SUM('EUDH T4'!P22:P23)</f>
        <v>471.10264842718226</v>
      </c>
      <c r="R2" s="9">
        <f>SUM('EUDH T4'!Q34:Q35)/SUM('EUDH T4'!Q22:Q23)</f>
        <v>472.97423552811773</v>
      </c>
      <c r="S2" s="9">
        <f>SUM('EUDH T4'!R34:R35)/SUM('EUDH T4'!R22:R23)</f>
        <v>475.66172641700382</v>
      </c>
      <c r="T2" s="9">
        <f>SUM('EUDH T4'!S34:S35)/SUM('EUDH T4'!S22:S23)</f>
        <v>478.52101226065292</v>
      </c>
      <c r="U2" s="9">
        <f>SUM('EUDH T4'!T34:T35)/SUM('EUDH T4'!T22:T23)</f>
        <v>481.40799393728599</v>
      </c>
      <c r="V2" s="9">
        <f>SUM('EUDH T4'!U34:U35)/SUM('EUDH T4'!U22:U23)</f>
        <v>485.65594544828753</v>
      </c>
      <c r="W2" s="9">
        <f>SUM('EUDH T4'!V34:V35)/SUM('EUDH T4'!V22:V23)</f>
        <v>489.06711872824565</v>
      </c>
      <c r="X2" s="9">
        <f>SUM('EUDH T4'!W34:W35)/SUM('EUDH T4'!W22:W23)</f>
        <v>491.74123264317996</v>
      </c>
      <c r="Y2" s="9">
        <f>SUM('EUDH T4'!X34:X35)/SUM('EUDH T4'!X22:X23)</f>
        <v>494.81331703061142</v>
      </c>
      <c r="Z2" s="9">
        <f>SUM('EUDH T4'!Y34:Y35)/SUM('EUDH T4'!Y22:Y23)</f>
        <v>497.32294841232249</v>
      </c>
      <c r="AA2" s="9">
        <f>SUM('EUDH T4'!Z34:Z35)/SUM('EUDH T4'!Z22:Z23)</f>
        <v>499.84964549965611</v>
      </c>
      <c r="AB2" s="9">
        <f>SUM('EUDH T4'!AA34:AA35)/SUM('EUDH T4'!AA22:AA23)</f>
        <v>500.72470114967268</v>
      </c>
      <c r="AC2" s="9">
        <f>SUM('EUDH T4'!AB34:AB35)/SUM('EUDH T4'!AB22:AB23)</f>
        <v>503.53290691967834</v>
      </c>
    </row>
    <row r="3" spans="1:29">
      <c r="A3" t="s">
        <v>9</v>
      </c>
      <c r="B3" t="s">
        <v>103</v>
      </c>
      <c r="C3" t="s">
        <v>104</v>
      </c>
      <c r="D3" s="9">
        <f>SUM('EUDH T4'!C37,'EUDH T4'!C39,'EUDH T4'!C38/2)/SUM('EUDH T4'!C25,'EUDH T4'!C27,'EUDH T4'!C26/2)</f>
        <v>868.50447018967202</v>
      </c>
      <c r="E3" s="9">
        <f>SUM('EUDH T4'!D37,'EUDH T4'!D39,'EUDH T4'!D38/2)/SUM('EUDH T4'!D25,'EUDH T4'!D27,'EUDH T4'!D26/2)</f>
        <v>831.23505956539918</v>
      </c>
      <c r="F3" s="9">
        <f>SUM('EUDH T4'!E37,'EUDH T4'!E39,'EUDH T4'!E38/2)/SUM('EUDH T4'!E25,'EUDH T4'!E27,'EUDH T4'!E26/2)</f>
        <v>881.6610971060062</v>
      </c>
      <c r="G3" s="9">
        <f>SUM('EUDH T4'!F37,'EUDH T4'!F39,'EUDH T4'!F38/2)/SUM('EUDH T4'!F25,'EUDH T4'!F27,'EUDH T4'!F26/2)</f>
        <v>920.71350919916767</v>
      </c>
      <c r="H3" s="9">
        <f>SUM('EUDH T4'!G37,'EUDH T4'!G39,'EUDH T4'!G38/2)/SUM('EUDH T4'!G25,'EUDH T4'!G27,'EUDH T4'!G26/2)</f>
        <v>947.44145615946502</v>
      </c>
      <c r="I3" s="9">
        <f>SUM('EUDH T4'!H37,'EUDH T4'!H39,'EUDH T4'!H38/2)/SUM('EUDH T4'!H25,'EUDH T4'!H27,'EUDH T4'!H26/2)</f>
        <v>999.02618130225164</v>
      </c>
      <c r="J3" s="9">
        <f>SUM('EUDH T4'!I37,'EUDH T4'!I39,'EUDH T4'!I38/2)/SUM('EUDH T4'!I25,'EUDH T4'!I27,'EUDH T4'!I26/2)</f>
        <v>1025.3499814566653</v>
      </c>
      <c r="K3" s="9">
        <f>SUM('EUDH T4'!J37,'EUDH T4'!J39,'EUDH T4'!J38/2)/SUM('EUDH T4'!J25,'EUDH T4'!J27,'EUDH T4'!J26/2)</f>
        <v>1029.7244229649243</v>
      </c>
      <c r="L3" s="9">
        <f>SUM('EUDH T4'!K37,'EUDH T4'!K39,'EUDH T4'!K38/2)/SUM('EUDH T4'!K25,'EUDH T4'!K27,'EUDH T4'!K26/2)</f>
        <v>1052.6961397962941</v>
      </c>
      <c r="M3" s="9">
        <f>SUM('EUDH T4'!L37,'EUDH T4'!L39,'EUDH T4'!L38/2)/SUM('EUDH T4'!L25,'EUDH T4'!L27,'EUDH T4'!L26/2)</f>
        <v>1098.3737515604557</v>
      </c>
      <c r="N3" s="9">
        <f>SUM('EUDH T4'!M37,'EUDH T4'!M39,'EUDH T4'!M38/2)/SUM('EUDH T4'!M25,'EUDH T4'!M27,'EUDH T4'!M26/2)</f>
        <v>1114.2097941521274</v>
      </c>
      <c r="O3" s="9">
        <f>SUM('EUDH T4'!N37,'EUDH T4'!N39,'EUDH T4'!N38/2)/SUM('EUDH T4'!N25,'EUDH T4'!N27,'EUDH T4'!N26/2)</f>
        <v>1126.8410070725229</v>
      </c>
      <c r="P3" s="9">
        <f>SUM('EUDH T4'!O37,'EUDH T4'!O39,'EUDH T4'!O38/2)/SUM('EUDH T4'!O25,'EUDH T4'!O27,'EUDH T4'!O26/2)</f>
        <v>1147.4013052753364</v>
      </c>
      <c r="Q3" s="9">
        <f>SUM('EUDH T4'!P37,'EUDH T4'!P39,'EUDH T4'!P38/2)/SUM('EUDH T4'!P25,'EUDH T4'!P27,'EUDH T4'!P26/2)</f>
        <v>1180.4554563536976</v>
      </c>
      <c r="R3" s="9">
        <f>SUM('EUDH T4'!Q37,'EUDH T4'!Q39,'EUDH T4'!Q38/2)/SUM('EUDH T4'!Q25,'EUDH T4'!Q27,'EUDH T4'!Q26/2)</f>
        <v>1180.9818997717464</v>
      </c>
      <c r="S3" s="9">
        <f>SUM('EUDH T4'!R37,'EUDH T4'!R39,'EUDH T4'!R38/2)/SUM('EUDH T4'!R25,'EUDH T4'!R27,'EUDH T4'!R26/2)</f>
        <v>1229.6773916091013</v>
      </c>
      <c r="T3" s="9">
        <f>SUM('EUDH T4'!S37,'EUDH T4'!S39,'EUDH T4'!S38/2)/SUM('EUDH T4'!S25,'EUDH T4'!S27,'EUDH T4'!S26/2)</f>
        <v>1417.7705890193001</v>
      </c>
      <c r="U3" s="9">
        <f>SUM('EUDH T4'!T37,'EUDH T4'!T39,'EUDH T4'!T38/2)/SUM('EUDH T4'!T25,'EUDH T4'!T27,'EUDH T4'!T26/2)</f>
        <v>1192.9900199060883</v>
      </c>
      <c r="V3" s="9">
        <f>SUM('EUDH T4'!U37,'EUDH T4'!U39,'EUDH T4'!U38/2)/SUM('EUDH T4'!U25,'EUDH T4'!U27,'EUDH T4'!U26/2)</f>
        <v>1171.2838064275782</v>
      </c>
      <c r="W3" s="9">
        <f>SUM('EUDH T4'!V37,'EUDH T4'!V39,'EUDH T4'!V38/2)/SUM('EUDH T4'!V25,'EUDH T4'!V27,'EUDH T4'!V26/2)</f>
        <v>1347.4928685192683</v>
      </c>
      <c r="X3" s="9">
        <f>SUM('EUDH T4'!W37,'EUDH T4'!W39,'EUDH T4'!W38/2)/SUM('EUDH T4'!W25,'EUDH T4'!W27,'EUDH T4'!W26/2)</f>
        <v>1360.7846200174708</v>
      </c>
      <c r="Y3" s="9">
        <f>SUM('EUDH T4'!X37,'EUDH T4'!X39,'EUDH T4'!X38/2)/SUM('EUDH T4'!X25,'EUDH T4'!X27,'EUDH T4'!X26/2)</f>
        <v>1367.0252860808573</v>
      </c>
      <c r="Z3" s="9">
        <f>SUM('EUDH T4'!Y37,'EUDH T4'!Y39,'EUDH T4'!Y38/2)/SUM('EUDH T4'!Y25,'EUDH T4'!Y27,'EUDH T4'!Y26/2)</f>
        <v>1399.454917061764</v>
      </c>
      <c r="AA3" s="9">
        <f>SUM('EUDH T4'!Z37,'EUDH T4'!Z39,'EUDH T4'!Z38/2)/SUM('EUDH T4'!Z25,'EUDH T4'!Z27,'EUDH T4'!Z26/2)</f>
        <v>1323.5241345130903</v>
      </c>
      <c r="AB3" s="9">
        <f>SUM('EUDH T4'!AA37,'EUDH T4'!AA39,'EUDH T4'!AA38/2)/SUM('EUDH T4'!AA25,'EUDH T4'!AA27,'EUDH T4'!AA26/2)</f>
        <v>1244.3364772745113</v>
      </c>
      <c r="AC3" s="9">
        <f>SUM('EUDH T4'!AB37,'EUDH T4'!AB39,'EUDH T4'!AB38/2)/SUM('EUDH T4'!AB25,'EUDH T4'!AB27,'EUDH T4'!AB26/2)</f>
        <v>1280.5625293506776</v>
      </c>
    </row>
    <row r="4" spans="1:29">
      <c r="A4" t="s">
        <v>8</v>
      </c>
      <c r="B4" t="s">
        <v>103</v>
      </c>
      <c r="C4" t="s">
        <v>104</v>
      </c>
      <c r="D4" s="9">
        <f>'EUDH T4'!C40/'EUDH T4'!C28</f>
        <v>369.09580917315253</v>
      </c>
      <c r="E4" s="9">
        <f>'EUDH T4'!D40/'EUDH T4'!D28</f>
        <v>359.60245364614633</v>
      </c>
      <c r="F4" s="9">
        <f>'EUDH T4'!E40/'EUDH T4'!E28</f>
        <v>372.47992429940723</v>
      </c>
      <c r="G4" s="9">
        <f>'EUDH T4'!F40/'EUDH T4'!F28</f>
        <v>383.98651573694656</v>
      </c>
      <c r="H4" s="9">
        <f>'EUDH T4'!G40/'EUDH T4'!G28</f>
        <v>391.1561471300916</v>
      </c>
      <c r="I4" s="9">
        <f>'EUDH T4'!H40/'EUDH T4'!H28</f>
        <v>406.46041319322609</v>
      </c>
      <c r="J4" s="9">
        <f>'EUDH T4'!I40/'EUDH T4'!I28</f>
        <v>400.89549808834772</v>
      </c>
      <c r="K4" s="9">
        <f>'EUDH T4'!J40/'EUDH T4'!J28</f>
        <v>438.9511955033804</v>
      </c>
      <c r="L4" s="9">
        <f>'EUDH T4'!K40/'EUDH T4'!K28</f>
        <v>442.18995335676624</v>
      </c>
      <c r="M4" s="9">
        <f>'EUDH T4'!L40/'EUDH T4'!L28</f>
        <v>436.37598172957524</v>
      </c>
      <c r="N4" s="9">
        <f>'EUDH T4'!M40/'EUDH T4'!M28</f>
        <v>452.13444277632715</v>
      </c>
      <c r="O4" s="9">
        <f>'EUDH T4'!N40/'EUDH T4'!N28</f>
        <v>483.81532082989611</v>
      </c>
      <c r="P4" s="9">
        <f>'EUDH T4'!O40/'EUDH T4'!O28</f>
        <v>446.90062811578059</v>
      </c>
      <c r="Q4" s="9">
        <f>'EUDH T4'!P40/'EUDH T4'!P28</f>
        <v>427.83995599891466</v>
      </c>
      <c r="R4" s="9">
        <f>'EUDH T4'!Q40/'EUDH T4'!Q28</f>
        <v>432.7627979982081</v>
      </c>
      <c r="S4" s="9">
        <f>'EUDH T4'!R40/'EUDH T4'!R28</f>
        <v>441.52139182495125</v>
      </c>
      <c r="T4" s="9">
        <f>'EUDH T4'!S40/'EUDH T4'!S28</f>
        <v>479.64779830380058</v>
      </c>
      <c r="U4" s="9">
        <f>'EUDH T4'!T40/'EUDH T4'!T28</f>
        <v>502.46686435563504</v>
      </c>
      <c r="V4" s="9">
        <f>'EUDH T4'!U40/'EUDH T4'!U28</f>
        <v>545.212244305632</v>
      </c>
      <c r="W4" s="9">
        <f>'EUDH T4'!V40/'EUDH T4'!V28</f>
        <v>571.79576896782862</v>
      </c>
      <c r="X4" s="9">
        <f>'EUDH T4'!W40/'EUDH T4'!W28</f>
        <v>614.15908724622113</v>
      </c>
      <c r="Y4" s="9">
        <f>'EUDH T4'!X40/'EUDH T4'!X28</f>
        <v>651.6568272157391</v>
      </c>
      <c r="Z4" s="9">
        <f>'EUDH T4'!Y40/'EUDH T4'!Y28</f>
        <v>607.31200984146221</v>
      </c>
      <c r="AA4" s="9">
        <f>'EUDH T4'!Z40/'EUDH T4'!Z28</f>
        <v>582.33342168669753</v>
      </c>
      <c r="AB4" s="9">
        <f>'EUDH T4'!AA40/'EUDH T4'!AA28</f>
        <v>632.91024491124631</v>
      </c>
      <c r="AC4" s="9">
        <f>'EUDH T4'!AB40/'EUDH T4'!AB28</f>
        <v>660.9432736432218</v>
      </c>
    </row>
    <row r="5" spans="1:29">
      <c r="A5" t="s">
        <v>16</v>
      </c>
      <c r="B5" t="s">
        <v>103</v>
      </c>
      <c r="C5" t="s">
        <v>104</v>
      </c>
      <c r="D5" s="9">
        <f>SUM('EUDH T4'!C41,'EUDH T4'!C38/2)/SUM('EUDH T4'!C29,'EUDH T4'!C26/2)</f>
        <v>509.8737406317365</v>
      </c>
      <c r="E5" s="9">
        <f>SUM('EUDH T4'!D41,'EUDH T4'!D38/2)/SUM('EUDH T4'!D29,'EUDH T4'!D26/2)</f>
        <v>485.45611423424754</v>
      </c>
      <c r="F5" s="9">
        <f>SUM('EUDH T4'!E41,'EUDH T4'!E38/2)/SUM('EUDH T4'!E29,'EUDH T4'!E26/2)</f>
        <v>466.48987086524232</v>
      </c>
      <c r="G5" s="9">
        <f>SUM('EUDH T4'!F41,'EUDH T4'!F38/2)/SUM('EUDH T4'!F29,'EUDH T4'!F26/2)</f>
        <v>491.78321176891063</v>
      </c>
      <c r="H5" s="9">
        <f>SUM('EUDH T4'!G41,'EUDH T4'!G38/2)/SUM('EUDH T4'!G29,'EUDH T4'!G26/2)</f>
        <v>510.88287909279848</v>
      </c>
      <c r="I5" s="9">
        <f>SUM('EUDH T4'!H41,'EUDH T4'!H38/2)/SUM('EUDH T4'!H29,'EUDH T4'!H26/2)</f>
        <v>509.29417365968908</v>
      </c>
      <c r="J5" s="9">
        <f>SUM('EUDH T4'!I41,'EUDH T4'!I38/2)/SUM('EUDH T4'!I29,'EUDH T4'!I26/2)</f>
        <v>518.82246857415066</v>
      </c>
      <c r="K5" s="9">
        <f>SUM('EUDH T4'!J41,'EUDH T4'!J38/2)/SUM('EUDH T4'!J29,'EUDH T4'!J26/2)</f>
        <v>548.0750632213759</v>
      </c>
      <c r="L5" s="9">
        <f>SUM('EUDH T4'!K41,'EUDH T4'!K38/2)/SUM('EUDH T4'!K29,'EUDH T4'!K26/2)</f>
        <v>517.42708521646398</v>
      </c>
      <c r="M5" s="9">
        <f>SUM('EUDH T4'!L41,'EUDH T4'!L38/2)/SUM('EUDH T4'!L29,'EUDH T4'!L26/2)</f>
        <v>534.19691688624289</v>
      </c>
      <c r="N5" s="9">
        <f>SUM('EUDH T4'!M41,'EUDH T4'!M38/2)/SUM('EUDH T4'!M29,'EUDH T4'!M26/2)</f>
        <v>514.24469956797157</v>
      </c>
      <c r="O5" s="9">
        <f>SUM('EUDH T4'!N41,'EUDH T4'!N38/2)/SUM('EUDH T4'!N29,'EUDH T4'!N26/2)</f>
        <v>558.09250558370547</v>
      </c>
      <c r="P5" s="9">
        <f>SUM('EUDH T4'!O41,'EUDH T4'!O38/2)/SUM('EUDH T4'!O29,'EUDH T4'!O26/2)</f>
        <v>561.86276029900546</v>
      </c>
      <c r="Q5" s="9">
        <f>SUM('EUDH T4'!P41,'EUDH T4'!P38/2)/SUM('EUDH T4'!P29,'EUDH T4'!P26/2)</f>
        <v>559.10252062866334</v>
      </c>
      <c r="R5" s="9">
        <f>SUM('EUDH T4'!Q41,'EUDH T4'!Q38/2)/SUM('EUDH T4'!Q29,'EUDH T4'!Q26/2)</f>
        <v>570.40424638239313</v>
      </c>
      <c r="S5" s="9">
        <f>SUM('EUDH T4'!R41,'EUDH T4'!R38/2)/SUM('EUDH T4'!R29,'EUDH T4'!R26/2)</f>
        <v>582.24259857834147</v>
      </c>
      <c r="T5" s="9">
        <f>SUM('EUDH T4'!S41,'EUDH T4'!S38/2)/SUM('EUDH T4'!S29,'EUDH T4'!S26/2)</f>
        <v>670.35838089686206</v>
      </c>
      <c r="U5" s="9">
        <f>SUM('EUDH T4'!T41,'EUDH T4'!T38/2)/SUM('EUDH T4'!T29,'EUDH T4'!T26/2)</f>
        <v>542.48539129528785</v>
      </c>
      <c r="V5" s="9">
        <f>SUM('EUDH T4'!U41,'EUDH T4'!U38/2)/SUM('EUDH T4'!U29,'EUDH T4'!U26/2)</f>
        <v>549.36084370941967</v>
      </c>
      <c r="W5" s="9">
        <f>SUM('EUDH T4'!V41,'EUDH T4'!V38/2)/SUM('EUDH T4'!V29,'EUDH T4'!V26/2)</f>
        <v>597.39067543089482</v>
      </c>
      <c r="X5" s="9">
        <f>SUM('EUDH T4'!W41,'EUDH T4'!W38/2)/SUM('EUDH T4'!W29,'EUDH T4'!W26/2)</f>
        <v>597.69030110869301</v>
      </c>
      <c r="Y5" s="9">
        <f>SUM('EUDH T4'!X41,'EUDH T4'!X38/2)/SUM('EUDH T4'!X29,'EUDH T4'!X26/2)</f>
        <v>631.9721968583558</v>
      </c>
      <c r="Z5" s="9">
        <f>SUM('EUDH T4'!Y41,'EUDH T4'!Y38/2)/SUM('EUDH T4'!Y29,'EUDH T4'!Y26/2)</f>
        <v>657.47410234683605</v>
      </c>
      <c r="AA5" s="9">
        <f>SUM('EUDH T4'!Z41,'EUDH T4'!Z38/2)/SUM('EUDH T4'!Z29,'EUDH T4'!Z26/2)</f>
        <v>603.67939749323978</v>
      </c>
      <c r="AB5" s="9">
        <f>SUM('EUDH T4'!AA41,'EUDH T4'!AA38/2)/SUM('EUDH T4'!AA29,'EUDH T4'!AA26/2)</f>
        <v>604.84053288158157</v>
      </c>
      <c r="AC5" s="9">
        <f>SUM('EUDH T4'!AB41,'EUDH T4'!AB38/2)/SUM('EUDH T4'!AB29,'EUDH T4'!AB26/2)</f>
        <v>601.31373319745842</v>
      </c>
    </row>
    <row r="6" spans="1:29">
      <c r="A6" t="s">
        <v>17</v>
      </c>
      <c r="B6" t="s">
        <v>103</v>
      </c>
      <c r="C6" t="s">
        <v>104</v>
      </c>
      <c r="D6" s="9">
        <f>D5*(D12/D11)</f>
        <v>313.65400431193939</v>
      </c>
      <c r="E6" s="9">
        <f t="shared" ref="E6:AC6" si="0">E5*(E12/E11)</f>
        <v>235.72135834833708</v>
      </c>
      <c r="F6" s="9">
        <f t="shared" si="0"/>
        <v>228.96928603999385</v>
      </c>
      <c r="G6" s="9">
        <f t="shared" si="0"/>
        <v>269.86205296966318</v>
      </c>
      <c r="H6" s="9">
        <f t="shared" si="0"/>
        <v>254.82637112547869</v>
      </c>
      <c r="I6" s="9">
        <f t="shared" si="0"/>
        <v>264.91033587579682</v>
      </c>
      <c r="J6" s="9">
        <f t="shared" si="0"/>
        <v>270.15877232759692</v>
      </c>
      <c r="K6" s="9">
        <f t="shared" si="0"/>
        <v>273.01783846943732</v>
      </c>
      <c r="L6" s="9">
        <f t="shared" si="0"/>
        <v>230.32152547755098</v>
      </c>
      <c r="M6" s="9">
        <f t="shared" si="0"/>
        <v>275.18717025140927</v>
      </c>
      <c r="N6" s="9">
        <f t="shared" si="0"/>
        <v>252.77022853185528</v>
      </c>
      <c r="O6" s="9">
        <f t="shared" si="0"/>
        <v>240.45094581329079</v>
      </c>
      <c r="P6" s="9">
        <f t="shared" si="0"/>
        <v>268.40457164679447</v>
      </c>
      <c r="Q6" s="9">
        <f t="shared" si="0"/>
        <v>281.87767332319117</v>
      </c>
      <c r="R6" s="9">
        <f t="shared" si="0"/>
        <v>247.9755584700375</v>
      </c>
      <c r="S6" s="9">
        <f t="shared" si="0"/>
        <v>273.13221863267296</v>
      </c>
      <c r="T6" s="9">
        <f t="shared" si="0"/>
        <v>373.919836310753</v>
      </c>
      <c r="U6" s="9">
        <f t="shared" si="0"/>
        <v>277.72259830732094</v>
      </c>
      <c r="V6" s="9">
        <f t="shared" si="0"/>
        <v>311.49643031365736</v>
      </c>
      <c r="W6" s="9">
        <f t="shared" si="0"/>
        <v>223.57052501496023</v>
      </c>
      <c r="X6" s="9">
        <f t="shared" si="0"/>
        <v>249.74935418340758</v>
      </c>
      <c r="Y6" s="9">
        <f t="shared" si="0"/>
        <v>331.36662544086323</v>
      </c>
      <c r="Z6" s="9">
        <f t="shared" si="0"/>
        <v>352.4242326810886</v>
      </c>
      <c r="AA6" s="9">
        <f t="shared" si="0"/>
        <v>321.30539302212918</v>
      </c>
      <c r="AB6" s="9">
        <f t="shared" si="0"/>
        <v>339.4234332138501</v>
      </c>
      <c r="AC6" s="9">
        <f t="shared" si="0"/>
        <v>420.57392063202741</v>
      </c>
    </row>
    <row r="7" spans="1:29">
      <c r="A7" t="s">
        <v>18</v>
      </c>
      <c r="B7" t="s">
        <v>103</v>
      </c>
      <c r="C7" t="s">
        <v>104</v>
      </c>
      <c r="D7" s="9">
        <f>'EUDH T4'!C36/'EUDH T4'!C24</f>
        <v>675.2716239763979</v>
      </c>
      <c r="E7" s="9">
        <f>'EUDH T4'!D36/'EUDH T4'!D24</f>
        <v>675.27164388586448</v>
      </c>
      <c r="F7" s="9">
        <f>'EUDH T4'!E36/'EUDH T4'!E24</f>
        <v>675.27152214656019</v>
      </c>
      <c r="G7" s="9">
        <f>'EUDH T4'!F36/'EUDH T4'!F24</f>
        <v>675.27154770507343</v>
      </c>
      <c r="H7" s="9">
        <f>'EUDH T4'!G36/'EUDH T4'!G24</f>
        <v>675.25261518000434</v>
      </c>
      <c r="I7" s="9">
        <f>'EUDH T4'!H36/'EUDH T4'!H24</f>
        <v>675.27152416723186</v>
      </c>
      <c r="J7" s="9">
        <f>'EUDH T4'!I36/'EUDH T4'!I24</f>
        <v>675.25247610180304</v>
      </c>
      <c r="K7" s="9">
        <f>'EUDH T4'!J36/'EUDH T4'!J24</f>
        <v>675.24633237707724</v>
      </c>
      <c r="L7" s="9">
        <f>'EUDH T4'!K36/'EUDH T4'!K24</f>
        <v>668.67535298878738</v>
      </c>
      <c r="M7" s="9">
        <f>'EUDH T4'!L36/'EUDH T4'!L24</f>
        <v>668.67004364624574</v>
      </c>
      <c r="N7" s="9">
        <f>'EUDH T4'!M36/'EUDH T4'!M24</f>
        <v>668.69897867503994</v>
      </c>
      <c r="O7" s="9">
        <f>'EUDH T4'!N36/'EUDH T4'!N24</f>
        <v>741.66794490248787</v>
      </c>
      <c r="P7" s="9">
        <f>'EUDH T4'!O36/'EUDH T4'!O24</f>
        <v>772.03410613602625</v>
      </c>
      <c r="Q7" s="9">
        <f>'EUDH T4'!P36/'EUDH T4'!P24</f>
        <v>772.04975380089957</v>
      </c>
      <c r="R7" s="9">
        <f>'EUDH T4'!Q36/'EUDH T4'!Q24</f>
        <v>772.04016919065464</v>
      </c>
      <c r="S7" s="9">
        <f>'EUDH T4'!R36/'EUDH T4'!R24</f>
        <v>843.88051657192932</v>
      </c>
      <c r="T7" s="9">
        <f>'EUDH T4'!S36/'EUDH T4'!S24</f>
        <v>843.89640857823565</v>
      </c>
      <c r="U7" s="9">
        <f>'EUDH T4'!T36/'EUDH T4'!T24</f>
        <v>863.91217837883869</v>
      </c>
      <c r="V7" s="9">
        <f>'EUDH T4'!U36/'EUDH T4'!U24</f>
        <v>863.96051282213932</v>
      </c>
      <c r="W7" s="9">
        <f>'EUDH T4'!V36/'EUDH T4'!V24</f>
        <v>569.91004451863125</v>
      </c>
      <c r="X7" s="9">
        <f>'EUDH T4'!W36/'EUDH T4'!W24</f>
        <v>569.91264562835443</v>
      </c>
      <c r="Y7" s="9">
        <f>'EUDH T4'!X36/'EUDH T4'!X24</f>
        <v>569.9058592118713</v>
      </c>
      <c r="Z7" s="9">
        <f>'EUDH T4'!Y36/'EUDH T4'!Y24</f>
        <v>569.89947760257485</v>
      </c>
      <c r="AA7" s="9">
        <f>'EUDH T4'!Z36/'EUDH T4'!Z24</f>
        <v>569.91424705195266</v>
      </c>
      <c r="AB7" s="9">
        <f>'EUDH T4'!AA36/'EUDH T4'!AA24</f>
        <v>569.90268835593713</v>
      </c>
      <c r="AC7" s="9">
        <f>'EUDH T4'!AB36/'EUDH T4'!AB24</f>
        <v>569.9042804044675</v>
      </c>
    </row>
    <row r="8" spans="1:29">
      <c r="A8" t="s">
        <v>15</v>
      </c>
      <c r="B8" t="s">
        <v>105</v>
      </c>
      <c r="C8" t="s">
        <v>106</v>
      </c>
      <c r="D8" s="9">
        <f>'EUDH T8'!C33/'EUDH T8'!C23</f>
        <v>107.70366432422463</v>
      </c>
      <c r="E8" s="9">
        <f>'EUDH T8'!D33/'EUDH T8'!D23</f>
        <v>109.94280003115455</v>
      </c>
      <c r="F8" s="9">
        <f>'EUDH T8'!E33/'EUDH T8'!E23</f>
        <v>111.60321372369314</v>
      </c>
      <c r="G8" s="9">
        <f>'EUDH T8'!F33/'EUDH T8'!F23</f>
        <v>114.02836771408892</v>
      </c>
      <c r="H8" s="9">
        <f>'EUDH T8'!G33/'EUDH T8'!G23</f>
        <v>114.2239890739031</v>
      </c>
      <c r="I8" s="9">
        <f>'EUDH T8'!H33/'EUDH T8'!H23</f>
        <v>115.25830290738581</v>
      </c>
      <c r="J8" s="9">
        <f>'EUDH T8'!I33/'EUDH T8'!I23</f>
        <v>116.26838326431677</v>
      </c>
      <c r="K8" s="9">
        <f>'EUDH T8'!J33/'EUDH T8'!J23</f>
        <v>117.34327054796043</v>
      </c>
      <c r="L8" s="9">
        <f>'EUDH T8'!K33/'EUDH T8'!K23</f>
        <v>117.59463504956409</v>
      </c>
      <c r="M8" s="9">
        <f>'EUDH T8'!L33/'EUDH T8'!L23</f>
        <v>118.70973685206204</v>
      </c>
      <c r="N8" s="9">
        <f>'EUDH T8'!M33/'EUDH T8'!M23</f>
        <v>120.29587146318531</v>
      </c>
      <c r="O8" s="9">
        <f>'EUDH T8'!N33/'EUDH T8'!N23</f>
        <v>122.28115858904893</v>
      </c>
      <c r="P8" s="9">
        <f>'EUDH T8'!O33/'EUDH T8'!O23</f>
        <v>123.84217230736284</v>
      </c>
      <c r="Q8" s="9">
        <f>'EUDH T8'!P33/'EUDH T8'!P23</f>
        <v>125.52029610973176</v>
      </c>
      <c r="R8" s="9">
        <f>'EUDH T8'!Q33/'EUDH T8'!Q23</f>
        <v>127.08524368352623</v>
      </c>
      <c r="S8" s="9">
        <f>'EUDH T8'!R33/'EUDH T8'!R23</f>
        <v>129.08956628616025</v>
      </c>
      <c r="T8" s="9">
        <f>'EUDH T8'!S33/'EUDH T8'!S23</f>
        <v>130.4771466075785</v>
      </c>
      <c r="U8" s="9">
        <f>'EUDH T8'!T33/'EUDH T8'!T23</f>
        <v>132.14100692867248</v>
      </c>
      <c r="V8" s="9">
        <f>'EUDH T8'!U33/'EUDH T8'!U23</f>
        <v>133.441366757808</v>
      </c>
      <c r="W8" s="9">
        <f>'EUDH T8'!V33/'EUDH T8'!V23</f>
        <v>134.97235380165134</v>
      </c>
      <c r="X8" s="9">
        <f>'EUDH T8'!W33/'EUDH T8'!W23</f>
        <v>136.41075435988435</v>
      </c>
      <c r="Y8" s="9">
        <f>'EUDH T8'!X33/'EUDH T8'!X23</f>
        <v>137.94642654694673</v>
      </c>
      <c r="Z8" s="9">
        <f>'EUDH T8'!Y33/'EUDH T8'!Y23</f>
        <v>138.56640218596502</v>
      </c>
      <c r="AA8" s="9">
        <f>'EUDH T8'!Z33/'EUDH T8'!Z23</f>
        <v>139.77624045562985</v>
      </c>
      <c r="AB8" s="9">
        <f>'EUDH T8'!AA33/'EUDH T8'!AA23</f>
        <v>140.5139893489862</v>
      </c>
      <c r="AC8" s="9">
        <f>'EUDH T8'!AB33/'EUDH T8'!AB23</f>
        <v>141.89754167218285</v>
      </c>
    </row>
    <row r="9" spans="1:29">
      <c r="A9" t="s">
        <v>9</v>
      </c>
      <c r="B9" t="s">
        <v>105</v>
      </c>
      <c r="C9" t="s">
        <v>106</v>
      </c>
      <c r="D9" s="9">
        <f>SUM('EUDH T8'!C34:C35)/SUM('EUDH T8'!C24:C25)</f>
        <v>331.52811025870238</v>
      </c>
      <c r="E9" s="9">
        <f>SUM('EUDH T8'!D34:D35)/SUM('EUDH T8'!D24:D25)</f>
        <v>328.11081885256527</v>
      </c>
      <c r="F9" s="9">
        <f>SUM('EUDH T8'!E34:E35)/SUM('EUDH T8'!E24:E25)</f>
        <v>330.89915926001021</v>
      </c>
      <c r="G9" s="9">
        <f>SUM('EUDH T8'!F34:F35)/SUM('EUDH T8'!F24:F25)</f>
        <v>339.78870272624005</v>
      </c>
      <c r="H9" s="9">
        <f>SUM('EUDH T8'!G34:G35)/SUM('EUDH T8'!G24:G25)</f>
        <v>348.63224529743201</v>
      </c>
      <c r="I9" s="9">
        <f>SUM('EUDH T8'!H34:H35)/SUM('EUDH T8'!H24:H25)</f>
        <v>355.34041571266414</v>
      </c>
      <c r="J9" s="9">
        <f>SUM('EUDH T8'!I34:I35)/SUM('EUDH T8'!I24:I25)</f>
        <v>356.28377470003778</v>
      </c>
      <c r="K9" s="9">
        <f>SUM('EUDH T8'!J34:J35)/SUM('EUDH T8'!J24:J25)</f>
        <v>365.03676328183246</v>
      </c>
      <c r="L9" s="9">
        <f>SUM('EUDH T8'!K34:K35)/SUM('EUDH T8'!K24:K25)</f>
        <v>371.91912234760758</v>
      </c>
      <c r="M9" s="9">
        <f>SUM('EUDH T8'!L34:L35)/SUM('EUDH T8'!L24:L25)</f>
        <v>377.96746579564012</v>
      </c>
      <c r="N9" s="9">
        <f>SUM('EUDH T8'!M34:M35)/SUM('EUDH T8'!M24:M25)</f>
        <v>392.11806275414307</v>
      </c>
      <c r="O9" s="9">
        <f>SUM('EUDH T8'!N34:N35)/SUM('EUDH T8'!N24:N25)</f>
        <v>382.44302883661936</v>
      </c>
      <c r="P9" s="9">
        <f>SUM('EUDH T8'!O34:O35)/SUM('EUDH T8'!O24:O25)</f>
        <v>390.07230404817886</v>
      </c>
      <c r="Q9" s="9">
        <f>SUM('EUDH T8'!P34:P35)/SUM('EUDH T8'!P24:P25)</f>
        <v>389.09642176102153</v>
      </c>
      <c r="R9" s="9">
        <f>SUM('EUDH T8'!Q34:Q35)/SUM('EUDH T8'!Q24:Q25)</f>
        <v>390.04543702166887</v>
      </c>
      <c r="S9" s="9">
        <f>SUM('EUDH T8'!R34:R35)/SUM('EUDH T8'!R24:R25)</f>
        <v>395.50295707577055</v>
      </c>
      <c r="T9" s="9">
        <f>SUM('EUDH T8'!S34:S35)/SUM('EUDH T8'!S24:S25)</f>
        <v>384.98066316502792</v>
      </c>
      <c r="U9" s="9">
        <f>SUM('EUDH T8'!T34:T35)/SUM('EUDH T8'!T24:T25)</f>
        <v>374.11153597078908</v>
      </c>
      <c r="V9" s="9">
        <f>SUM('EUDH T8'!U34:U35)/SUM('EUDH T8'!U24:U25)</f>
        <v>365.30084929282788</v>
      </c>
      <c r="W9" s="9">
        <f>SUM('EUDH T8'!V34:V35)/SUM('EUDH T8'!V24:V25)</f>
        <v>339.01501032586873</v>
      </c>
      <c r="X9" s="9">
        <f>SUM('EUDH T8'!W34:W35)/SUM('EUDH T8'!W24:W25)</f>
        <v>344.62426516022134</v>
      </c>
      <c r="Y9" s="9">
        <f>SUM('EUDH T8'!X34:X35)/SUM('EUDH T8'!X24:X25)</f>
        <v>349.41041480045425</v>
      </c>
      <c r="Z9" s="9">
        <f>SUM('EUDH T8'!Y34:Y35)/SUM('EUDH T8'!Y24:Y25)</f>
        <v>362.96117093694812</v>
      </c>
      <c r="AA9" s="9">
        <f>SUM('EUDH T8'!Z34:Z35)/SUM('EUDH T8'!Z24:Z25)</f>
        <v>370.46894663402901</v>
      </c>
      <c r="AB9" s="9">
        <f>SUM('EUDH T8'!AA34:AA35)/SUM('EUDH T8'!AA24:AA25)</f>
        <v>387.52682528866922</v>
      </c>
      <c r="AC9" s="9">
        <f>SUM('EUDH T8'!AB34:AB35)/SUM('EUDH T8'!AB24:AB25)</f>
        <v>412.32099594315105</v>
      </c>
    </row>
    <row r="10" spans="1:29">
      <c r="A10" t="s">
        <v>8</v>
      </c>
      <c r="B10" t="s">
        <v>105</v>
      </c>
      <c r="C10" t="s">
        <v>106</v>
      </c>
      <c r="D10" s="9">
        <f>'EUDH T8'!C36/'EUDH T8'!C26</f>
        <v>269.03219275156914</v>
      </c>
      <c r="E10" s="9">
        <f>'EUDH T8'!D36/'EUDH T8'!D26</f>
        <v>255.28456577396031</v>
      </c>
      <c r="F10" s="9">
        <f>'EUDH T8'!E36/'EUDH T8'!E26</f>
        <v>256.3898974802579</v>
      </c>
      <c r="G10" s="9">
        <f>'EUDH T8'!F36/'EUDH T8'!F26</f>
        <v>262.16085363911452</v>
      </c>
      <c r="H10" s="9">
        <f>'EUDH T8'!G36/'EUDH T8'!G26</f>
        <v>267.92046036156114</v>
      </c>
      <c r="I10" s="9">
        <f>'EUDH T8'!H36/'EUDH T8'!H26</f>
        <v>280.58419745335055</v>
      </c>
      <c r="J10" s="9">
        <f>'EUDH T8'!I36/'EUDH T8'!I26</f>
        <v>264.77569867184434</v>
      </c>
      <c r="K10" s="9">
        <f>'EUDH T8'!J36/'EUDH T8'!J26</f>
        <v>287.29762556814245</v>
      </c>
      <c r="L10" s="9">
        <f>'EUDH T8'!K36/'EUDH T8'!K26</f>
        <v>291.99653298341275</v>
      </c>
      <c r="M10" s="9">
        <f>'EUDH T8'!L36/'EUDH T8'!L26</f>
        <v>282.41398332202999</v>
      </c>
      <c r="N10" s="9">
        <f>'EUDH T8'!M36/'EUDH T8'!M26</f>
        <v>287.36018783780816</v>
      </c>
      <c r="O10" s="9">
        <f>'EUDH T8'!N36/'EUDH T8'!N26</f>
        <v>316.93694419205315</v>
      </c>
      <c r="P10" s="9">
        <f>'EUDH T8'!O36/'EUDH T8'!O26</f>
        <v>293.82328971205811</v>
      </c>
      <c r="Q10" s="9">
        <f>'EUDH T8'!P36/'EUDH T8'!P26</f>
        <v>272.72783406486536</v>
      </c>
      <c r="R10" s="9">
        <f>'EUDH T8'!Q36/'EUDH T8'!Q26</f>
        <v>277.89606013449861</v>
      </c>
      <c r="S10" s="9">
        <f>'EUDH T8'!R36/'EUDH T8'!R26</f>
        <v>285.26244399032004</v>
      </c>
      <c r="T10" s="9">
        <f>'EUDH T8'!S36/'EUDH T8'!S26</f>
        <v>311.08285704627338</v>
      </c>
      <c r="U10" s="9">
        <f>'EUDH T8'!T36/'EUDH T8'!T26</f>
        <v>341.76443832505265</v>
      </c>
      <c r="V10" s="9">
        <f>'EUDH T8'!U36/'EUDH T8'!U26</f>
        <v>369.09266847144102</v>
      </c>
      <c r="W10" s="9">
        <f>'EUDH T8'!V36/'EUDH T8'!V26</f>
        <v>368.61261563951325</v>
      </c>
      <c r="X10" s="9">
        <f>'EUDH T8'!W36/'EUDH T8'!W26</f>
        <v>397.06965510254912</v>
      </c>
      <c r="Y10" s="9">
        <f>'EUDH T8'!X36/'EUDH T8'!X26</f>
        <v>407.01035442800389</v>
      </c>
      <c r="Z10" s="9">
        <f>'EUDH T8'!Y36/'EUDH T8'!Y26</f>
        <v>375.25748965562582</v>
      </c>
      <c r="AA10" s="9">
        <f>'EUDH T8'!Z36/'EUDH T8'!Z26</f>
        <v>361.13597109131859</v>
      </c>
      <c r="AB10" s="9">
        <f>'EUDH T8'!AA36/'EUDH T8'!AA26</f>
        <v>396.65181612032148</v>
      </c>
      <c r="AC10" s="9">
        <f>'EUDH T8'!AB36/'EUDH T8'!AB26</f>
        <v>411.74172222941775</v>
      </c>
    </row>
    <row r="11" spans="1:29">
      <c r="A11" t="s">
        <v>16</v>
      </c>
      <c r="B11" t="s">
        <v>105</v>
      </c>
      <c r="C11" t="s">
        <v>106</v>
      </c>
      <c r="D11" s="9">
        <f>'EUDH T8'!C37/'EUDH T8'!C27</f>
        <v>2897.4935866114301</v>
      </c>
      <c r="E11" s="9">
        <f>'EUDH T8'!D37/'EUDH T8'!D27</f>
        <v>3268.850459001279</v>
      </c>
      <c r="F11" s="9">
        <f>'EUDH T8'!E37/'EUDH T8'!E27</f>
        <v>2996.9474695905487</v>
      </c>
      <c r="G11" s="9">
        <f>'EUDH T8'!F37/'EUDH T8'!F27</f>
        <v>3082.2032168226247</v>
      </c>
      <c r="H11" s="9">
        <f>'EUDH T8'!G37/'EUDH T8'!G27</f>
        <v>3325.2258422938107</v>
      </c>
      <c r="I11" s="9">
        <f>'EUDH T8'!H37/'EUDH T8'!H27</f>
        <v>3569.4029259643344</v>
      </c>
      <c r="J11" s="9">
        <f>'EUDH T8'!I37/'EUDH T8'!I27</f>
        <v>3695.2161195270041</v>
      </c>
      <c r="K11" s="9">
        <f>'EUDH T8'!J37/'EUDH T8'!J27</f>
        <v>3930.8479431981382</v>
      </c>
      <c r="L11" s="9">
        <f>'EUDH T8'!K37/'EUDH T8'!K27</f>
        <v>3980.395061919075</v>
      </c>
      <c r="M11" s="9">
        <f>'EUDH T8'!L37/'EUDH T8'!L27</f>
        <v>3795.6199653404028</v>
      </c>
      <c r="N11" s="9">
        <f>'EUDH T8'!M37/'EUDH T8'!M27</f>
        <v>3956.8930043916585</v>
      </c>
      <c r="O11" s="9">
        <f>'EUDH T8'!N37/'EUDH T8'!N27</f>
        <v>4003.0388371964273</v>
      </c>
      <c r="P11" s="9">
        <f>'EUDH T8'!O37/'EUDH T8'!O27</f>
        <v>4325.1690647259265</v>
      </c>
      <c r="Q11" s="9">
        <f>'EUDH T8'!P37/'EUDH T8'!P27</f>
        <v>4280.4182542234066</v>
      </c>
      <c r="R11" s="9">
        <f>'EUDH T8'!Q37/'EUDH T8'!Q27</f>
        <v>4424.4386282483001</v>
      </c>
      <c r="S11" s="9">
        <f>'EUDH T8'!R37/'EUDH T8'!R27</f>
        <v>4312.4628289805141</v>
      </c>
      <c r="T11" s="9">
        <f>'EUDH T8'!S37/'EUDH T8'!S27</f>
        <v>4118.8462247902135</v>
      </c>
      <c r="U11" s="9">
        <f>'EUDH T8'!T37/'EUDH T8'!T27</f>
        <v>3910.913797359512</v>
      </c>
      <c r="V11" s="9">
        <f>'EUDH T8'!U37/'EUDH T8'!U27</f>
        <v>3504.8093484172227</v>
      </c>
      <c r="W11" s="9">
        <f>'EUDH T8'!V37/'EUDH T8'!V27</f>
        <v>4794.1483405232739</v>
      </c>
      <c r="X11" s="9">
        <f>'EUDH T8'!W37/'EUDH T8'!W27</f>
        <v>4203.5811888531807</v>
      </c>
      <c r="Y11" s="9">
        <f>'EUDH T8'!X37/'EUDH T8'!X27</f>
        <v>3786.876499476331</v>
      </c>
      <c r="Z11" s="9">
        <f>'EUDH T8'!Y37/'EUDH T8'!Y27</f>
        <v>3939.361933434599</v>
      </c>
      <c r="AA11" s="9">
        <f>'EUDH T8'!Z37/'EUDH T8'!Z27</f>
        <v>4245.6607769465099</v>
      </c>
      <c r="AB11" s="9">
        <f>'EUDH T8'!AA37/'EUDH T8'!AA27</f>
        <v>4447.3484795367394</v>
      </c>
      <c r="AC11" s="9">
        <f>'EUDH T8'!AB37/'EUDH T8'!AB27</f>
        <v>4455.8500326089161</v>
      </c>
    </row>
    <row r="12" spans="1:29">
      <c r="A12" t="s">
        <v>17</v>
      </c>
      <c r="B12" t="s">
        <v>105</v>
      </c>
      <c r="C12" t="s">
        <v>106</v>
      </c>
      <c r="D12" s="9">
        <f>'EUDH T8'!C38/'EUDH T8'!C28</f>
        <v>1782.4225754062504</v>
      </c>
      <c r="E12" s="9">
        <f>'EUDH T8'!D38/'EUDH T8'!D28</f>
        <v>1587.245165608437</v>
      </c>
      <c r="F12" s="9">
        <f>'EUDH T8'!E38/'EUDH T8'!E28</f>
        <v>1471.0049783905026</v>
      </c>
      <c r="G12" s="9">
        <f>'EUDH T8'!F38/'EUDH T8'!F28</f>
        <v>1691.334042838987</v>
      </c>
      <c r="H12" s="9">
        <f>'EUDH T8'!G38/'EUDH T8'!G28</f>
        <v>1658.6095742121722</v>
      </c>
      <c r="I12" s="9">
        <f>'EUDH T8'!H38/'EUDH T8'!H28</f>
        <v>1856.6317403526707</v>
      </c>
      <c r="J12" s="9">
        <f>'EUDH T8'!I38/'EUDH T8'!I28</f>
        <v>1924.1553918821553</v>
      </c>
      <c r="K12" s="9">
        <f>'EUDH T8'!J38/'EUDH T8'!J28</f>
        <v>1958.1106326862944</v>
      </c>
      <c r="L12" s="9">
        <f>'EUDH T8'!K38/'EUDH T8'!K28</f>
        <v>1771.7871538962524</v>
      </c>
      <c r="M12" s="9">
        <f>'EUDH T8'!L38/'EUDH T8'!L28</f>
        <v>1955.2825645270525</v>
      </c>
      <c r="N12" s="9">
        <f>'EUDH T8'!M38/'EUDH T8'!M28</f>
        <v>1944.9587907011125</v>
      </c>
      <c r="O12" s="9">
        <f>'EUDH T8'!N38/'EUDH T8'!N28</f>
        <v>1724.6862570292139</v>
      </c>
      <c r="P12" s="9">
        <f>'EUDH T8'!O38/'EUDH T8'!O28</f>
        <v>2066.1542856122687</v>
      </c>
      <c r="Q12" s="9">
        <f>'EUDH T8'!P38/'EUDH T8'!P28</f>
        <v>2158.0198511606454</v>
      </c>
      <c r="R12" s="9">
        <f>'EUDH T8'!Q38/'EUDH T8'!Q28</f>
        <v>1923.465063092744</v>
      </c>
      <c r="S12" s="9">
        <f>'EUDH T8'!R38/'EUDH T8'!R28</f>
        <v>2022.9927235251866</v>
      </c>
      <c r="T12" s="9">
        <f>'EUDH T8'!S38/'EUDH T8'!S28</f>
        <v>2297.4551375075212</v>
      </c>
      <c r="U12" s="9">
        <f>'EUDH T8'!T38/'EUDH T8'!T28</f>
        <v>2002.1721487563852</v>
      </c>
      <c r="V12" s="9">
        <f>'EUDH T8'!U38/'EUDH T8'!U28</f>
        <v>1987.2832464546118</v>
      </c>
      <c r="W12" s="9">
        <f>'EUDH T8'!V38/'EUDH T8'!V28</f>
        <v>1794.1864605055696</v>
      </c>
      <c r="X12" s="9">
        <f>'EUDH T8'!W38/'EUDH T8'!W28</f>
        <v>1756.4977802487101</v>
      </c>
      <c r="Y12" s="9">
        <f>'EUDH T8'!X38/'EUDH T8'!X28</f>
        <v>1985.6007793235715</v>
      </c>
      <c r="Z12" s="9">
        <f>'EUDH T8'!Y38/'EUDH T8'!Y28</f>
        <v>2111.606528208767</v>
      </c>
      <c r="AA12" s="9">
        <f>'EUDH T8'!Z38/'EUDH T8'!Z28</f>
        <v>2259.7320866672662</v>
      </c>
      <c r="AB12" s="9">
        <f>'EUDH T8'!AA38/'EUDH T8'!AA28</f>
        <v>2495.7558357258768</v>
      </c>
      <c r="AC12" s="9">
        <f>'EUDH T8'!AB38/'EUDH T8'!AB28</f>
        <v>3116.5333743463552</v>
      </c>
    </row>
    <row r="14" spans="1:29">
      <c r="A14" t="s">
        <v>107</v>
      </c>
    </row>
    <row r="16" spans="1:29" s="1" customFormat="1">
      <c r="A16" s="1" t="s">
        <v>100</v>
      </c>
      <c r="B16" s="1" t="s">
        <v>101</v>
      </c>
      <c r="C16" s="1" t="s">
        <v>102</v>
      </c>
      <c r="D16" s="1">
        <v>1990</v>
      </c>
      <c r="E16" s="1">
        <v>1991</v>
      </c>
      <c r="F16" s="1">
        <v>1992</v>
      </c>
      <c r="G16" s="1">
        <v>1993</v>
      </c>
      <c r="H16" s="1">
        <v>1994</v>
      </c>
      <c r="I16" s="1">
        <v>1995</v>
      </c>
      <c r="J16" s="1">
        <v>1996</v>
      </c>
      <c r="K16" s="1">
        <v>1997</v>
      </c>
      <c r="L16" s="1">
        <v>1998</v>
      </c>
      <c r="M16" s="1">
        <v>1999</v>
      </c>
      <c r="N16" s="1">
        <v>2000</v>
      </c>
      <c r="O16" s="1">
        <v>2001</v>
      </c>
      <c r="P16" s="1">
        <v>2002</v>
      </c>
      <c r="Q16" s="1">
        <v>2003</v>
      </c>
      <c r="R16" s="1">
        <v>2004</v>
      </c>
      <c r="S16" s="1">
        <v>2005</v>
      </c>
      <c r="T16" s="1">
        <v>2006</v>
      </c>
      <c r="U16" s="1">
        <v>2007</v>
      </c>
      <c r="V16" s="1">
        <v>2008</v>
      </c>
      <c r="W16" s="1">
        <v>2009</v>
      </c>
      <c r="X16" s="1">
        <v>2010</v>
      </c>
      <c r="Y16" s="1">
        <v>2011</v>
      </c>
      <c r="Z16" s="1">
        <v>2012</v>
      </c>
      <c r="AA16" s="1">
        <v>2013</v>
      </c>
      <c r="AB16" s="1">
        <v>2014</v>
      </c>
      <c r="AC16" s="1">
        <v>2015</v>
      </c>
    </row>
    <row r="17" spans="1:29">
      <c r="A17" t="s">
        <v>15</v>
      </c>
      <c r="B17" t="s">
        <v>103</v>
      </c>
      <c r="C17" t="s">
        <v>108</v>
      </c>
      <c r="D17" s="4">
        <v>2.7510658204549248E-4</v>
      </c>
      <c r="E17" s="4">
        <v>2.8183098871486492E-4</v>
      </c>
      <c r="F17" s="4">
        <v>2.8899924100678697E-4</v>
      </c>
      <c r="G17" s="4">
        <v>2.9154713203715738E-4</v>
      </c>
      <c r="H17" s="4">
        <v>2.9325200826477914E-4</v>
      </c>
      <c r="I17" s="4">
        <v>2.9631285198436692E-4</v>
      </c>
      <c r="J17" s="4">
        <v>2.9669012559493062E-4</v>
      </c>
      <c r="K17" s="4">
        <v>2.9889445798110103E-4</v>
      </c>
      <c r="L17" s="4">
        <v>2.9739044487643747E-4</v>
      </c>
      <c r="M17" s="4">
        <v>2.990321534779508E-4</v>
      </c>
      <c r="N17" s="4">
        <v>3.0185407378177984E-4</v>
      </c>
      <c r="O17" s="4">
        <v>3.0440412368689876E-4</v>
      </c>
      <c r="P17" s="4">
        <v>3.0651485391486902E-4</v>
      </c>
      <c r="Q17" s="4">
        <v>3.0884689966118988E-4</v>
      </c>
      <c r="R17" s="4">
        <v>3.1007388039564258E-4</v>
      </c>
      <c r="S17" s="4">
        <v>3.1183575380406273E-4</v>
      </c>
      <c r="T17" s="4">
        <v>3.1371025306872275E-4</v>
      </c>
      <c r="U17" s="4">
        <v>3.1560290925136919E-4</v>
      </c>
      <c r="V17" s="4">
        <v>3.183877941558884E-4</v>
      </c>
      <c r="W17" s="4">
        <v>3.2062410145587808E-4</v>
      </c>
      <c r="X17" s="4">
        <v>3.2237720514724044E-4</v>
      </c>
      <c r="Y17" s="4">
        <v>3.2439121152509333E-4</v>
      </c>
      <c r="Z17" s="4">
        <v>3.2603648325965401E-4</v>
      </c>
      <c r="AA17" s="4">
        <v>3.2769294298114204E-4</v>
      </c>
      <c r="AB17" s="4">
        <v>3.2826661461181719E-4</v>
      </c>
      <c r="AC17" s="4">
        <v>3.3010762664724614E-4</v>
      </c>
    </row>
    <row r="18" spans="1:29">
      <c r="A18" t="s">
        <v>9</v>
      </c>
      <c r="B18" t="s">
        <v>103</v>
      </c>
      <c r="C18" t="s">
        <v>108</v>
      </c>
      <c r="D18" s="4">
        <v>5.6937678838251164E-4</v>
      </c>
      <c r="E18" s="4">
        <v>5.4494359540018509E-4</v>
      </c>
      <c r="F18" s="4">
        <v>5.7800204966404912E-4</v>
      </c>
      <c r="G18" s="4">
        <v>6.0360414814413952E-4</v>
      </c>
      <c r="H18" s="4">
        <v>6.2112653648255375E-4</v>
      </c>
      <c r="I18" s="4">
        <v>6.5494460667047132E-4</v>
      </c>
      <c r="J18" s="4">
        <v>6.7220204322306597E-4</v>
      </c>
      <c r="K18" s="4">
        <v>6.7506985282270529E-4</v>
      </c>
      <c r="L18" s="4">
        <v>6.9012972044805141E-4</v>
      </c>
      <c r="M18" s="4">
        <v>7.2007518737418239E-4</v>
      </c>
      <c r="N18" s="4">
        <v>7.3045702809120883E-4</v>
      </c>
      <c r="O18" s="4">
        <v>7.3873783687555491E-4</v>
      </c>
      <c r="P18" s="4">
        <v>7.5221681938021396E-4</v>
      </c>
      <c r="Q18" s="4">
        <v>7.738865597554101E-4</v>
      </c>
      <c r="R18" s="4">
        <v>7.742316871242632E-4</v>
      </c>
      <c r="S18" s="4">
        <v>8.0615562499991382E-4</v>
      </c>
      <c r="T18" s="4">
        <v>9.2946633246769259E-4</v>
      </c>
      <c r="U18" s="4">
        <v>7.8210400685464971E-4</v>
      </c>
      <c r="V18" s="4">
        <v>7.6787378174637811E-4</v>
      </c>
      <c r="W18" s="4">
        <v>8.8339345182447237E-4</v>
      </c>
      <c r="X18" s="4">
        <v>8.9210729848823484E-4</v>
      </c>
      <c r="Y18" s="4">
        <v>8.9619857322832067E-4</v>
      </c>
      <c r="Z18" s="4">
        <v>9.1745888882843057E-4</v>
      </c>
      <c r="AA18" s="4">
        <v>8.6767995666301194E-4</v>
      </c>
      <c r="AB18" s="4">
        <v>8.1576587273412822E-4</v>
      </c>
      <c r="AC18" s="4">
        <v>8.3951505756261905E-4</v>
      </c>
    </row>
    <row r="19" spans="1:29">
      <c r="A19" t="s">
        <v>8</v>
      </c>
      <c r="B19" t="s">
        <v>103</v>
      </c>
      <c r="C19" t="s">
        <v>108</v>
      </c>
      <c r="D19" s="4">
        <v>2.4197294734310169E-4</v>
      </c>
      <c r="E19" s="4">
        <v>2.357492646028624E-4</v>
      </c>
      <c r="F19" s="4">
        <v>2.4419151577681719E-4</v>
      </c>
      <c r="G19" s="4">
        <v>2.5173504180668903E-4</v>
      </c>
      <c r="H19" s="4">
        <v>2.5643533044840877E-4</v>
      </c>
      <c r="I19" s="4">
        <v>2.6646854749987195E-4</v>
      </c>
      <c r="J19" s="4">
        <v>2.6282028361777009E-4</v>
      </c>
      <c r="K19" s="4">
        <v>2.8776895287343422E-4</v>
      </c>
      <c r="L19" s="4">
        <v>2.8989222754639788E-4</v>
      </c>
      <c r="M19" s="4">
        <v>2.8608068643583328E-4</v>
      </c>
      <c r="N19" s="4">
        <v>2.964116660089045E-4</v>
      </c>
      <c r="O19" s="4">
        <v>3.1718111189942444E-4</v>
      </c>
      <c r="P19" s="4">
        <v>2.9298046595790131E-4</v>
      </c>
      <c r="Q19" s="4">
        <v>2.8048461286005476E-4</v>
      </c>
      <c r="R19" s="4">
        <v>2.8371194451289023E-4</v>
      </c>
      <c r="S19" s="4">
        <v>2.8945392995451819E-4</v>
      </c>
      <c r="T19" s="4">
        <v>3.1444895487218219E-4</v>
      </c>
      <c r="U19" s="4">
        <v>3.2940874723760827E-4</v>
      </c>
      <c r="V19" s="4">
        <v>3.5743189275901739E-4</v>
      </c>
      <c r="W19" s="4">
        <v>3.7485960029026732E-4</v>
      </c>
      <c r="X19" s="4">
        <v>4.0263227266501008E-4</v>
      </c>
      <c r="Y19" s="4">
        <v>4.2721515449034374E-4</v>
      </c>
      <c r="Z19" s="4">
        <v>3.9814344494294127E-4</v>
      </c>
      <c r="AA19" s="4">
        <v>3.8176790654325586E-4</v>
      </c>
      <c r="AB19" s="4">
        <v>4.1492521334202755E-4</v>
      </c>
      <c r="AC19" s="4">
        <v>4.3330319113707693E-4</v>
      </c>
    </row>
    <row r="20" spans="1:29">
      <c r="A20" t="s">
        <v>16</v>
      </c>
      <c r="B20" t="s">
        <v>103</v>
      </c>
      <c r="C20" t="s">
        <v>108</v>
      </c>
      <c r="D20" s="4">
        <v>3.3426456959752341E-4</v>
      </c>
      <c r="E20" s="4">
        <v>3.1825678820396298E-4</v>
      </c>
      <c r="F20" s="4">
        <v>3.0582284099034998E-4</v>
      </c>
      <c r="G20" s="4">
        <v>3.2240472594950237E-4</v>
      </c>
      <c r="H20" s="4">
        <v>3.349261436431553E-4</v>
      </c>
      <c r="I20" s="4">
        <v>3.3388461532840509E-4</v>
      </c>
      <c r="J20" s="4">
        <v>3.4013120373798777E-4</v>
      </c>
      <c r="K20" s="4">
        <v>3.593087082457713E-4</v>
      </c>
      <c r="L20" s="4">
        <v>3.3921641409437374E-4</v>
      </c>
      <c r="M20" s="4">
        <v>3.5021043108057157E-4</v>
      </c>
      <c r="N20" s="4">
        <v>3.3713009608205826E-4</v>
      </c>
      <c r="O20" s="4">
        <v>3.658759734192303E-4</v>
      </c>
      <c r="P20" s="4">
        <v>3.683476884130665E-4</v>
      </c>
      <c r="Q20" s="4">
        <v>3.6653812213838493E-4</v>
      </c>
      <c r="R20" s="4">
        <v>3.7394734170340712E-4</v>
      </c>
      <c r="S20" s="4">
        <v>3.8170836445507828E-4</v>
      </c>
      <c r="T20" s="4">
        <v>4.3947557563750884E-4</v>
      </c>
      <c r="U20" s="4">
        <v>3.556442142119146E-4</v>
      </c>
      <c r="V20" s="4">
        <v>3.6015164410848179E-4</v>
      </c>
      <c r="W20" s="4">
        <v>3.9163918651129029E-4</v>
      </c>
      <c r="X20" s="4">
        <v>3.9183561601971223E-4</v>
      </c>
      <c r="Y20" s="4">
        <v>4.1431024496128144E-4</v>
      </c>
      <c r="Z20" s="4">
        <v>4.3102886132199433E-4</v>
      </c>
      <c r="AA20" s="4">
        <v>3.9576196594857537E-4</v>
      </c>
      <c r="AB20" s="4">
        <v>3.9652318659968728E-4</v>
      </c>
      <c r="AC20" s="4">
        <v>3.9421107659180668E-4</v>
      </c>
    </row>
    <row r="21" spans="1:29">
      <c r="A21" t="s">
        <v>17</v>
      </c>
      <c r="B21" t="s">
        <v>103</v>
      </c>
      <c r="C21" t="s">
        <v>108</v>
      </c>
      <c r="D21" s="4">
        <v>2.0562624116309382E-4</v>
      </c>
      <c r="E21" s="4">
        <v>1.5453492132312037E-4</v>
      </c>
      <c r="F21" s="4">
        <v>1.5010837732961466E-4</v>
      </c>
      <c r="G21" s="4">
        <v>1.7691698120174542E-4</v>
      </c>
      <c r="H21" s="4">
        <v>1.6705984340519107E-4</v>
      </c>
      <c r="I21" s="4">
        <v>1.7367071952704305E-4</v>
      </c>
      <c r="J21" s="4">
        <v>1.7711150537619706E-4</v>
      </c>
      <c r="K21" s="4">
        <v>1.7898586060808059E-4</v>
      </c>
      <c r="L21" s="4">
        <v>1.5099488255153055E-4</v>
      </c>
      <c r="M21" s="4">
        <v>1.80408037701407E-4</v>
      </c>
      <c r="N21" s="4">
        <v>1.6571187122243637E-4</v>
      </c>
      <c r="O21" s="4">
        <v>1.5763555858360726E-4</v>
      </c>
      <c r="P21" s="4">
        <v>1.7596148118622878E-4</v>
      </c>
      <c r="Q21" s="4">
        <v>1.847942179485191E-4</v>
      </c>
      <c r="R21" s="4">
        <v>1.6256856691617829E-4</v>
      </c>
      <c r="S21" s="4">
        <v>1.7906084630157229E-4</v>
      </c>
      <c r="T21" s="4">
        <v>2.4513549764992648E-4</v>
      </c>
      <c r="U21" s="4">
        <v>1.8207022129769249E-4</v>
      </c>
      <c r="V21" s="4">
        <v>2.0421177227317413E-4</v>
      </c>
      <c r="W21" s="4">
        <v>1.4656904124190631E-4</v>
      </c>
      <c r="X21" s="4">
        <v>1.6373143727688557E-4</v>
      </c>
      <c r="Y21" s="4">
        <v>2.1723833491549599E-4</v>
      </c>
      <c r="Z21" s="4">
        <v>2.3104334478359886E-4</v>
      </c>
      <c r="AA21" s="4">
        <v>2.1064236172436466E-4</v>
      </c>
      <c r="AB21" s="4">
        <v>2.2252024133262321E-4</v>
      </c>
      <c r="AC21" s="4">
        <v>2.7572112340954158E-4</v>
      </c>
    </row>
    <row r="22" spans="1:29">
      <c r="A22" t="s">
        <v>18</v>
      </c>
      <c r="B22" t="s">
        <v>103</v>
      </c>
      <c r="C22" t="s">
        <v>108</v>
      </c>
      <c r="D22" s="4">
        <v>4.4269661440148641E-4</v>
      </c>
      <c r="E22" s="4">
        <v>4.4269662745379472E-4</v>
      </c>
      <c r="F22" s="4">
        <v>4.4269654764357325E-4</v>
      </c>
      <c r="G22" s="4">
        <v>4.4269656439930075E-4</v>
      </c>
      <c r="H22" s="4">
        <v>4.4268415255723219E-4</v>
      </c>
      <c r="I22" s="4">
        <v>4.4269654896829136E-4</v>
      </c>
      <c r="J22" s="4">
        <v>4.4268406137992419E-4</v>
      </c>
      <c r="K22" s="4">
        <v>4.4268003365827949E-4</v>
      </c>
      <c r="L22" s="4">
        <v>4.3837221110923136E-4</v>
      </c>
      <c r="M22" s="4">
        <v>4.3836873039438355E-4</v>
      </c>
      <c r="N22" s="4">
        <v>4.383876997081085E-4</v>
      </c>
      <c r="O22" s="4">
        <v>4.8622491536815334E-4</v>
      </c>
      <c r="P22" s="4">
        <v>5.0613245522788681E-4</v>
      </c>
      <c r="Q22" s="4">
        <v>5.0614271357136932E-4</v>
      </c>
      <c r="R22" s="4">
        <v>5.0613643006358492E-4</v>
      </c>
      <c r="S22" s="4">
        <v>5.5323374236561731E-4</v>
      </c>
      <c r="T22" s="4">
        <v>5.5324416089519565E-4</v>
      </c>
      <c r="U22" s="4">
        <v>5.6636615982236552E-4</v>
      </c>
      <c r="V22" s="4">
        <v>5.6639784706294903E-4</v>
      </c>
      <c r="W22" s="4">
        <v>3.73623351350266E-4</v>
      </c>
      <c r="X22" s="4">
        <v>3.7362505659364848E-4</v>
      </c>
      <c r="Y22" s="4">
        <v>3.736206075341969E-4</v>
      </c>
      <c r="Z22" s="4">
        <v>3.7361642385946571E-4</v>
      </c>
      <c r="AA22" s="4">
        <v>3.7362610645977633E-4</v>
      </c>
      <c r="AB22" s="4">
        <v>3.7361852877486963E-4</v>
      </c>
      <c r="AC22" s="4">
        <v>3.7361957249486223E-4</v>
      </c>
    </row>
    <row r="23" spans="1:29">
      <c r="A23" t="s">
        <v>15</v>
      </c>
      <c r="B23" t="s">
        <v>105</v>
      </c>
      <c r="C23" t="s">
        <v>109</v>
      </c>
      <c r="D23" s="4">
        <v>7.0608694134369421E-5</v>
      </c>
      <c r="E23" s="4">
        <v>7.2076633496023982E-5</v>
      </c>
      <c r="F23" s="4">
        <v>7.3165172528456943E-5</v>
      </c>
      <c r="G23" s="4">
        <v>7.4755062319217629E-5</v>
      </c>
      <c r="H23" s="4">
        <v>7.4883308362172027E-5</v>
      </c>
      <c r="I23" s="4">
        <v>7.5561386954628052E-5</v>
      </c>
      <c r="J23" s="4">
        <v>7.6223578491203567E-5</v>
      </c>
      <c r="K23" s="4">
        <v>7.6928256348878356E-5</v>
      </c>
      <c r="L23" s="4">
        <v>7.7093046649387927E-5</v>
      </c>
      <c r="M23" s="4">
        <v>7.7824088463009425E-5</v>
      </c>
      <c r="N23" s="4">
        <v>7.8863931390503494E-5</v>
      </c>
      <c r="O23" s="4">
        <v>8.0165451931318339E-5</v>
      </c>
      <c r="P23" s="4">
        <v>8.11888260278967E-5</v>
      </c>
      <c r="Q23" s="4">
        <v>8.2288975507717338E-5</v>
      </c>
      <c r="R23" s="4">
        <v>8.3314928573174199E-5</v>
      </c>
      <c r="S23" s="4">
        <v>8.4628928449445421E-5</v>
      </c>
      <c r="T23" s="4">
        <v>8.5538602554933188E-5</v>
      </c>
      <c r="U23" s="4">
        <v>8.6629401138542888E-5</v>
      </c>
      <c r="V23" s="4">
        <v>8.7481894969798708E-5</v>
      </c>
      <c r="W23" s="4">
        <v>8.8485584088276569E-5</v>
      </c>
      <c r="X23" s="4">
        <v>8.9428575078381059E-5</v>
      </c>
      <c r="Y23" s="4">
        <v>9.0435335697226199E-5</v>
      </c>
      <c r="Z23" s="4">
        <v>9.0841781202500969E-5</v>
      </c>
      <c r="AA23" s="4">
        <v>9.1634930635909844E-5</v>
      </c>
      <c r="AB23" s="4">
        <v>9.2118586287607589E-5</v>
      </c>
      <c r="AC23" s="4">
        <v>9.3025619705833779E-5</v>
      </c>
    </row>
    <row r="24" spans="1:29">
      <c r="A24" t="s">
        <v>9</v>
      </c>
      <c r="B24" t="s">
        <v>105</v>
      </c>
      <c r="C24" t="s">
        <v>109</v>
      </c>
      <c r="D24" s="4">
        <v>2.1734420162097619E-4</v>
      </c>
      <c r="E24" s="4">
        <v>2.1510388338131465E-4</v>
      </c>
      <c r="F24" s="4">
        <v>2.1693187202224983E-4</v>
      </c>
      <c r="G24" s="4">
        <v>2.2275970582474403E-4</v>
      </c>
      <c r="H24" s="4">
        <v>2.2855738222128536E-4</v>
      </c>
      <c r="I24" s="4">
        <v>2.3295514487887229E-4</v>
      </c>
      <c r="J24" s="4">
        <v>2.3357359501811599E-4</v>
      </c>
      <c r="K24" s="4">
        <v>2.3931190575630096E-4</v>
      </c>
      <c r="L24" s="4">
        <v>2.4382386353644981E-4</v>
      </c>
      <c r="M24" s="4">
        <v>2.4778905483445549E-4</v>
      </c>
      <c r="N24" s="4">
        <v>2.5706594600367216E-4</v>
      </c>
      <c r="O24" s="4">
        <v>2.5072315799447694E-4</v>
      </c>
      <c r="P24" s="4">
        <v>2.557247813214074E-4</v>
      </c>
      <c r="Q24" s="4">
        <v>2.5508500945888642E-4</v>
      </c>
      <c r="R24" s="4">
        <v>2.5570716775487698E-4</v>
      </c>
      <c r="S24" s="4">
        <v>2.5928502526464768E-4</v>
      </c>
      <c r="T24" s="4">
        <v>2.5238678798556141E-4</v>
      </c>
      <c r="U24" s="4">
        <v>2.452611726930745E-4</v>
      </c>
      <c r="V24" s="4">
        <v>2.3948503606242882E-4</v>
      </c>
      <c r="W24" s="4">
        <v>2.2225248621996391E-4</v>
      </c>
      <c r="X24" s="4">
        <v>2.2592981847607228E-4</v>
      </c>
      <c r="Y24" s="4">
        <v>2.2906753693856767E-4</v>
      </c>
      <c r="Z24" s="4">
        <v>2.3795118264676596E-4</v>
      </c>
      <c r="AA24" s="4">
        <v>2.4287315295437606E-4</v>
      </c>
      <c r="AB24" s="4">
        <v>2.5405600865444696E-4</v>
      </c>
      <c r="AC24" s="4">
        <v>2.7031064607130876E-4</v>
      </c>
    </row>
    <row r="25" spans="1:29">
      <c r="A25" t="s">
        <v>8</v>
      </c>
      <c r="B25" t="s">
        <v>105</v>
      </c>
      <c r="C25" t="s">
        <v>109</v>
      </c>
      <c r="D25" s="4">
        <v>1.7637293892907685E-4</v>
      </c>
      <c r="E25" s="4">
        <v>1.6736022803919251E-4</v>
      </c>
      <c r="F25" s="4">
        <v>1.6808486474358578E-4</v>
      </c>
      <c r="G25" s="4">
        <v>1.7186820564326873E-4</v>
      </c>
      <c r="H25" s="4">
        <v>1.7564410604509027E-4</v>
      </c>
      <c r="I25" s="4">
        <v>1.8394623712412648E-4</v>
      </c>
      <c r="J25" s="4">
        <v>1.7358245366150691E-4</v>
      </c>
      <c r="K25" s="4">
        <v>1.8834744664029889E-4</v>
      </c>
      <c r="L25" s="4">
        <v>1.9142797058098636E-4</v>
      </c>
      <c r="M25" s="4">
        <v>1.8514581368025965E-4</v>
      </c>
      <c r="N25" s="4">
        <v>1.8838846140233965E-4</v>
      </c>
      <c r="O25" s="4">
        <v>2.0777848082282038E-4</v>
      </c>
      <c r="P25" s="4">
        <v>1.9262556128433081E-4</v>
      </c>
      <c r="Q25" s="4">
        <v>1.7879573864307114E-4</v>
      </c>
      <c r="R25" s="4">
        <v>1.8218393992719338E-4</v>
      </c>
      <c r="S25" s="4">
        <v>1.8701321614370429E-4</v>
      </c>
      <c r="T25" s="4">
        <v>2.0394064065920267E-4</v>
      </c>
      <c r="U25" s="4">
        <v>2.2405496454655497E-4</v>
      </c>
      <c r="V25" s="4">
        <v>2.4197088835237093E-4</v>
      </c>
      <c r="W25" s="4">
        <v>2.4165617386433003E-4</v>
      </c>
      <c r="X25" s="4">
        <v>2.6031212589736822E-4</v>
      </c>
      <c r="Y25" s="4">
        <v>2.6682907963851313E-4</v>
      </c>
      <c r="Z25" s="4">
        <v>2.4601244047706757E-4</v>
      </c>
      <c r="AA25" s="4">
        <v>2.3675461260949966E-4</v>
      </c>
      <c r="AB25" s="4">
        <v>2.6003819775315286E-4</v>
      </c>
      <c r="AC25" s="4">
        <v>2.6993088405736327E-4</v>
      </c>
    </row>
    <row r="26" spans="1:29">
      <c r="A26" t="s">
        <v>16</v>
      </c>
      <c r="B26" t="s">
        <v>105</v>
      </c>
      <c r="C26" t="s">
        <v>109</v>
      </c>
      <c r="D26" s="4">
        <v>1.8995476123956504E-3</v>
      </c>
      <c r="E26" s="4">
        <v>2.1430028744036048E-3</v>
      </c>
      <c r="F26" s="4">
        <v>1.9647478899146066E-3</v>
      </c>
      <c r="G26" s="4">
        <v>2.0206401106415183E-3</v>
      </c>
      <c r="H26" s="4">
        <v>2.1799616187563255E-3</v>
      </c>
      <c r="I26" s="4">
        <v>2.3400399700704735E-3</v>
      </c>
      <c r="J26" s="4">
        <v>2.4225209641766015E-3</v>
      </c>
      <c r="K26" s="4">
        <v>2.5769971880851379E-3</v>
      </c>
      <c r="L26" s="4">
        <v>2.6094794380898765E-3</v>
      </c>
      <c r="M26" s="4">
        <v>2.4883440212047376E-3</v>
      </c>
      <c r="N26" s="4">
        <v>2.5940718881063756E-3</v>
      </c>
      <c r="O26" s="4">
        <v>2.6243243127989941E-3</v>
      </c>
      <c r="P26" s="4">
        <v>2.8355074220253848E-3</v>
      </c>
      <c r="Q26" s="4">
        <v>2.806169550274564E-3</v>
      </c>
      <c r="R26" s="4">
        <v>2.9005868628371968E-3</v>
      </c>
      <c r="S26" s="4">
        <v>2.8271774295504193E-3</v>
      </c>
      <c r="T26" s="4">
        <v>2.7002456703536866E-3</v>
      </c>
      <c r="U26" s="4">
        <v>2.5639287004419289E-3</v>
      </c>
      <c r="V26" s="4">
        <v>2.2976935170627194E-3</v>
      </c>
      <c r="W26" s="4">
        <v>3.1429622746332636E-3</v>
      </c>
      <c r="X26" s="4">
        <v>2.7557964744748713E-3</v>
      </c>
      <c r="Y26" s="4">
        <v>2.48261195339865E-3</v>
      </c>
      <c r="Z26" s="4">
        <v>2.582578815564957E-3</v>
      </c>
      <c r="AA26" s="4">
        <v>2.7833831381564133E-3</v>
      </c>
      <c r="AB26" s="4">
        <v>2.9156061724627228E-3</v>
      </c>
      <c r="AC26" s="4">
        <v>2.9211796463487496E-3</v>
      </c>
    </row>
    <row r="27" spans="1:29">
      <c r="A27" t="s">
        <v>17</v>
      </c>
      <c r="B27" t="s">
        <v>105</v>
      </c>
      <c r="C27" t="s">
        <v>109</v>
      </c>
      <c r="D27" s="4">
        <v>1.1685259850230355E-3</v>
      </c>
      <c r="E27" s="4">
        <v>1.0405709881636332E-3</v>
      </c>
      <c r="F27" s="4">
        <v>9.6436589452182913E-4</v>
      </c>
      <c r="G27" s="4">
        <v>1.1088098892379466E-3</v>
      </c>
      <c r="H27" s="4">
        <v>1.0873562830818484E-3</v>
      </c>
      <c r="I27" s="4">
        <v>1.2171762539117069E-3</v>
      </c>
      <c r="J27" s="4">
        <v>1.2614436136862879E-3</v>
      </c>
      <c r="K27" s="4">
        <v>1.2837040931903175E-3</v>
      </c>
      <c r="L27" s="4">
        <v>1.1615535832101415E-3</v>
      </c>
      <c r="M27" s="4">
        <v>1.2818500597096558E-3</v>
      </c>
      <c r="N27" s="4">
        <v>1.2750819688284226E-3</v>
      </c>
      <c r="O27" s="4">
        <v>1.1306750347298631E-3</v>
      </c>
      <c r="P27" s="4">
        <v>1.3545356780809185E-3</v>
      </c>
      <c r="Q27" s="4">
        <v>1.4147611834988175E-3</v>
      </c>
      <c r="R27" s="4">
        <v>1.2609910458498124E-3</v>
      </c>
      <c r="S27" s="4">
        <v>1.3262396906148456E-3</v>
      </c>
      <c r="T27" s="4">
        <v>1.506172590408493E-3</v>
      </c>
      <c r="U27" s="4">
        <v>1.3125900752115431E-3</v>
      </c>
      <c r="V27" s="4">
        <v>1.3028291635915103E-3</v>
      </c>
      <c r="W27" s="4">
        <v>1.1762381884101848E-3</v>
      </c>
      <c r="X27" s="4">
        <v>1.151530129373552E-3</v>
      </c>
      <c r="Y27" s="4">
        <v>1.3017261666991376E-3</v>
      </c>
      <c r="Z27" s="4">
        <v>1.3843333968062176E-3</v>
      </c>
      <c r="AA27" s="4">
        <v>1.4814419986008034E-3</v>
      </c>
      <c r="AB27" s="4">
        <v>1.6361751621407018E-3</v>
      </c>
      <c r="AC27" s="4">
        <v>2.0431463791829555E-3</v>
      </c>
    </row>
    <row r="29" spans="1:29">
      <c r="A29" t="s">
        <v>110</v>
      </c>
    </row>
    <row r="30" spans="1:29">
      <c r="A30" t="s">
        <v>111</v>
      </c>
    </row>
    <row r="31" spans="1:29">
      <c r="A31" s="63" t="s">
        <v>112</v>
      </c>
    </row>
    <row r="32" spans="1:29">
      <c r="A32" t="s">
        <v>113</v>
      </c>
    </row>
    <row r="33" spans="1:31">
      <c r="A33" t="s">
        <v>114</v>
      </c>
    </row>
    <row r="34" spans="1:31">
      <c r="A34" t="s">
        <v>115</v>
      </c>
    </row>
    <row r="35" spans="1:31">
      <c r="A35" s="1"/>
    </row>
    <row r="36" spans="1:31">
      <c r="A36" s="1" t="s">
        <v>116</v>
      </c>
    </row>
    <row r="37" spans="1:31">
      <c r="A37" s="64">
        <v>1.1402802162473835E-3</v>
      </c>
      <c r="B37" t="s">
        <v>108</v>
      </c>
    </row>
    <row r="39" spans="1:31">
      <c r="A39" t="s">
        <v>117</v>
      </c>
    </row>
    <row r="40" spans="1:31">
      <c r="A40" t="s">
        <v>118</v>
      </c>
    </row>
    <row r="41" spans="1:31">
      <c r="A41" t="s">
        <v>119</v>
      </c>
    </row>
    <row r="43" spans="1:31">
      <c r="A43" t="s">
        <v>120</v>
      </c>
    </row>
    <row r="45" spans="1:31">
      <c r="A45" s="1" t="s">
        <v>100</v>
      </c>
      <c r="B45" s="1" t="s">
        <v>101</v>
      </c>
      <c r="C45" s="65" t="s">
        <v>121</v>
      </c>
      <c r="D45" s="65"/>
      <c r="E45" s="65"/>
    </row>
    <row r="46" spans="1:31">
      <c r="A46" t="s">
        <v>15</v>
      </c>
      <c r="B46" t="s">
        <v>103</v>
      </c>
      <c r="C46" s="66">
        <f>SLOPE($D17:$AC17,$D$16:$AC$16)/AVERAGE($D17:$AC17)</f>
        <v>6.3333327454608655E-3</v>
      </c>
      <c r="D46" s="66"/>
      <c r="E46" s="66"/>
      <c r="F46" s="67"/>
      <c r="G46" s="67"/>
      <c r="H46" s="67"/>
      <c r="I46" s="67"/>
      <c r="J46" s="67"/>
      <c r="K46" s="67"/>
      <c r="L46" s="67"/>
      <c r="M46" s="67"/>
      <c r="N46" s="67"/>
      <c r="O46" s="67"/>
      <c r="P46" s="67"/>
      <c r="Q46" s="67"/>
      <c r="R46" s="67"/>
      <c r="S46" s="67"/>
      <c r="T46" s="67"/>
      <c r="U46" s="67"/>
      <c r="V46" s="67"/>
      <c r="W46" s="67"/>
      <c r="X46" s="67"/>
      <c r="Y46" s="67"/>
      <c r="Z46" s="67"/>
      <c r="AA46" s="67"/>
      <c r="AB46" s="67"/>
      <c r="AC46" s="67"/>
      <c r="AD46" s="67"/>
      <c r="AE46" s="67"/>
    </row>
    <row r="47" spans="1:31">
      <c r="A47" t="s">
        <v>9</v>
      </c>
      <c r="B47" t="s">
        <v>103</v>
      </c>
      <c r="C47" s="66">
        <f>SLOPE($D18:$AC18,$D$16:$AC$16)/AVERAGE($D18:$AC18)</f>
        <v>1.8158717467208839E-2</v>
      </c>
      <c r="D47" s="66"/>
      <c r="E47" s="66"/>
      <c r="G47" s="68"/>
    </row>
    <row r="48" spans="1:31">
      <c r="A48" t="s">
        <v>8</v>
      </c>
      <c r="B48" t="s">
        <v>103</v>
      </c>
      <c r="C48" s="66">
        <f>SLOPE($D19:$AC19,$D$16:$AC$16)/AVERAGE($D19:$AC19)</f>
        <v>2.3960015177401931E-2</v>
      </c>
      <c r="D48" s="66"/>
      <c r="E48" s="66"/>
    </row>
    <row r="49" spans="1:5">
      <c r="A49" t="s">
        <v>16</v>
      </c>
      <c r="B49" t="s">
        <v>103</v>
      </c>
      <c r="C49" s="66">
        <f>SLOPE($D20:$AC20,$D$16:$AC$16)/AVERAGE($D20:$AC20)</f>
        <v>1.0445885088063062E-2</v>
      </c>
      <c r="D49" s="66"/>
      <c r="E49" s="66"/>
    </row>
    <row r="50" spans="1:5">
      <c r="A50" t="s">
        <v>17</v>
      </c>
      <c r="B50" t="s">
        <v>103</v>
      </c>
      <c r="C50" s="66">
        <f>SLOPE($D21:$AC21,$D$16:$AC$16)/AVERAGE($D21:$AC21)</f>
        <v>1.2898302507826667E-2</v>
      </c>
      <c r="D50" s="66"/>
      <c r="E50" s="66"/>
    </row>
    <row r="51" spans="1:5">
      <c r="A51" t="s">
        <v>18</v>
      </c>
      <c r="B51" t="s">
        <v>103</v>
      </c>
      <c r="C51" s="69">
        <v>0</v>
      </c>
      <c r="D51" s="69"/>
      <c r="E51" s="69"/>
    </row>
    <row r="52" spans="1:5">
      <c r="A52" t="s">
        <v>15</v>
      </c>
      <c r="B52" t="s">
        <v>105</v>
      </c>
      <c r="C52" s="66">
        <f>SLOPE($D23:$AC23,$D$16:$AC$16)/AVERAGE($D23:$AC23)</f>
        <v>1.099872205610644E-2</v>
      </c>
      <c r="D52" s="66"/>
      <c r="E52" s="66"/>
    </row>
    <row r="53" spans="1:5">
      <c r="A53" t="s">
        <v>9</v>
      </c>
      <c r="B53" t="s">
        <v>105</v>
      </c>
      <c r="C53" s="66">
        <f>SLOPE($D24:$AC24,$D$16:$AC$16)/AVERAGE($D24:$AC24)</f>
        <v>4.0980036015601544E-3</v>
      </c>
      <c r="D53" s="66"/>
      <c r="E53" s="66"/>
    </row>
    <row r="54" spans="1:5">
      <c r="A54" t="s">
        <v>8</v>
      </c>
      <c r="B54" t="s">
        <v>105</v>
      </c>
      <c r="C54" s="66">
        <f>SLOPE($D25:$AC25,$D$16:$AC$16)/AVERAGE($D25:$AC25)</f>
        <v>1.9564442331489285E-2</v>
      </c>
      <c r="D54" s="66"/>
      <c r="E54" s="66"/>
    </row>
    <row r="55" spans="1:5">
      <c r="A55" t="s">
        <v>16</v>
      </c>
      <c r="B55" t="s">
        <v>105</v>
      </c>
      <c r="C55" s="66">
        <f>SLOPE($D26:$AC26,$D$16:$AC$16)/AVERAGE($D26:$AC26)</f>
        <v>1.2305342692354551E-2</v>
      </c>
      <c r="D55" s="66"/>
      <c r="E55" s="66"/>
    </row>
    <row r="56" spans="1:5">
      <c r="A56" t="s">
        <v>17</v>
      </c>
      <c r="B56" t="s">
        <v>105</v>
      </c>
      <c r="C56" s="66">
        <f>SLOPE($D27:$AC27,$D$16:$AC$16)/AVERAGE($D27:$AC27)</f>
        <v>1.5079211671300073E-2</v>
      </c>
      <c r="D56" s="66"/>
      <c r="E56" s="66"/>
    </row>
    <row r="57" spans="1:5">
      <c r="C57" s="66"/>
      <c r="D57" s="66"/>
      <c r="E57" s="66"/>
    </row>
    <row r="58" spans="1:5">
      <c r="A58" t="s">
        <v>122</v>
      </c>
    </row>
    <row r="59" spans="1:5">
      <c r="A59" t="s">
        <v>123</v>
      </c>
    </row>
    <row r="60" spans="1:5">
      <c r="A60" t="s">
        <v>124</v>
      </c>
    </row>
    <row r="61" spans="1:5">
      <c r="A61" t="s">
        <v>125</v>
      </c>
    </row>
    <row r="63" spans="1:5">
      <c r="A63" s="1" t="s">
        <v>100</v>
      </c>
      <c r="B63" s="1" t="s">
        <v>101</v>
      </c>
      <c r="C63" s="65" t="s">
        <v>126</v>
      </c>
      <c r="D63" s="65" t="s">
        <v>127</v>
      </c>
      <c r="E63" s="65"/>
    </row>
    <row r="64" spans="1:5">
      <c r="A64" t="s">
        <v>15</v>
      </c>
      <c r="B64" t="s">
        <v>103</v>
      </c>
      <c r="C64" s="67">
        <f>C46*'Data from AVL'!B2</f>
        <v>8.2333325690991249E-2</v>
      </c>
      <c r="D64" s="70">
        <f t="shared" ref="D64:D74" si="1">1+C64</f>
        <v>1.0823333256909913</v>
      </c>
      <c r="E64" s="67"/>
    </row>
    <row r="65" spans="1:29">
      <c r="A65" t="s">
        <v>9</v>
      </c>
      <c r="B65" t="s">
        <v>103</v>
      </c>
      <c r="C65" s="67">
        <f>C47*'Data from AVL'!B3</f>
        <v>0.50844408908184746</v>
      </c>
      <c r="D65" s="70">
        <f t="shared" si="1"/>
        <v>1.5084440890818476</v>
      </c>
      <c r="E65" s="67"/>
    </row>
    <row r="66" spans="1:29">
      <c r="A66" t="s">
        <v>8</v>
      </c>
      <c r="B66" t="s">
        <v>103</v>
      </c>
      <c r="C66" s="67">
        <f>C48*'Data from AVL'!B4</f>
        <v>0.57504036425764637</v>
      </c>
      <c r="D66" s="70">
        <f t="shared" si="1"/>
        <v>1.5750403642576463</v>
      </c>
      <c r="E66" s="67"/>
    </row>
    <row r="67" spans="1:29">
      <c r="A67" t="s">
        <v>16</v>
      </c>
      <c r="B67" t="s">
        <v>103</v>
      </c>
      <c r="C67" s="67">
        <f>C49*'Data from AVL'!B5</f>
        <v>0.35516009299414414</v>
      </c>
      <c r="D67" s="70">
        <f t="shared" si="1"/>
        <v>1.3551600929941441</v>
      </c>
      <c r="E67" s="67"/>
    </row>
    <row r="68" spans="1:29">
      <c r="A68" t="s">
        <v>17</v>
      </c>
      <c r="B68" t="s">
        <v>103</v>
      </c>
      <c r="C68" s="67">
        <f>C50*'Data from AVL'!B6</f>
        <v>0.42564398275827997</v>
      </c>
      <c r="D68" s="70">
        <f t="shared" si="1"/>
        <v>1.4256439827582801</v>
      </c>
      <c r="E68" s="67"/>
    </row>
    <row r="69" spans="1:29">
      <c r="A69" t="s">
        <v>18</v>
      </c>
      <c r="B69" t="s">
        <v>103</v>
      </c>
      <c r="C69" s="71">
        <v>0</v>
      </c>
      <c r="D69" s="70">
        <f t="shared" si="1"/>
        <v>1</v>
      </c>
      <c r="E69" s="71"/>
    </row>
    <row r="70" spans="1:29">
      <c r="A70" t="s">
        <v>15</v>
      </c>
      <c r="B70" t="s">
        <v>105</v>
      </c>
      <c r="C70" s="67">
        <f>C52*'Data from AVL'!B2</f>
        <v>0.14298338672938371</v>
      </c>
      <c r="D70" s="70">
        <f t="shared" si="1"/>
        <v>1.1429833867293837</v>
      </c>
      <c r="E70" s="67"/>
    </row>
    <row r="71" spans="1:29">
      <c r="A71" t="s">
        <v>9</v>
      </c>
      <c r="B71" t="s">
        <v>105</v>
      </c>
      <c r="C71" s="67">
        <f>C53*'Data from AVL'!B3</f>
        <v>0.11474410084368432</v>
      </c>
      <c r="D71" s="70">
        <f t="shared" si="1"/>
        <v>1.1147441008436842</v>
      </c>
      <c r="E71" s="67"/>
    </row>
    <row r="72" spans="1:29">
      <c r="A72" t="s">
        <v>8</v>
      </c>
      <c r="B72" t="s">
        <v>105</v>
      </c>
      <c r="C72" s="67">
        <f>C54*'Data from AVL'!B4</f>
        <v>0.46954661595574287</v>
      </c>
      <c r="D72" s="70">
        <f t="shared" si="1"/>
        <v>1.4695466159557429</v>
      </c>
      <c r="E72" s="67"/>
    </row>
    <row r="73" spans="1:29">
      <c r="A73" t="s">
        <v>16</v>
      </c>
      <c r="B73" t="s">
        <v>105</v>
      </c>
      <c r="C73" s="67">
        <f>C55*'Data from AVL'!B5</f>
        <v>0.41838165154005474</v>
      </c>
      <c r="D73" s="70">
        <f t="shared" si="1"/>
        <v>1.4183816515400547</v>
      </c>
      <c r="E73" s="67"/>
    </row>
    <row r="74" spans="1:29">
      <c r="A74" t="s">
        <v>17</v>
      </c>
      <c r="B74" t="s">
        <v>105</v>
      </c>
      <c r="C74" s="67">
        <f>C56*'Data from AVL'!B6</f>
        <v>0.49761398515290239</v>
      </c>
      <c r="D74" s="70">
        <f t="shared" si="1"/>
        <v>1.4976139851529024</v>
      </c>
      <c r="E74" s="67"/>
    </row>
    <row r="76" spans="1:29">
      <c r="A76" s="1" t="s">
        <v>128</v>
      </c>
    </row>
    <row r="78" spans="1:29" s="1" customFormat="1">
      <c r="A78" s="1" t="s">
        <v>100</v>
      </c>
      <c r="B78" s="1" t="s">
        <v>101</v>
      </c>
      <c r="C78" s="1" t="s">
        <v>102</v>
      </c>
      <c r="D78" s="1">
        <v>1990</v>
      </c>
      <c r="E78" s="1">
        <v>1991</v>
      </c>
      <c r="F78" s="1">
        <v>1992</v>
      </c>
      <c r="G78" s="1">
        <v>1993</v>
      </c>
      <c r="H78" s="1">
        <v>1994</v>
      </c>
      <c r="I78" s="1">
        <v>1995</v>
      </c>
      <c r="J78" s="1">
        <v>1996</v>
      </c>
      <c r="K78" s="1">
        <v>1997</v>
      </c>
      <c r="L78" s="1">
        <v>1998</v>
      </c>
      <c r="M78" s="1">
        <v>1999</v>
      </c>
      <c r="N78" s="1">
        <v>2000</v>
      </c>
      <c r="O78" s="1">
        <v>2001</v>
      </c>
      <c r="P78" s="1">
        <v>2002</v>
      </c>
      <c r="Q78" s="1">
        <v>2003</v>
      </c>
      <c r="R78" s="1">
        <v>2004</v>
      </c>
      <c r="S78" s="1">
        <v>2005</v>
      </c>
      <c r="T78" s="1">
        <v>2006</v>
      </c>
      <c r="U78" s="1">
        <v>2007</v>
      </c>
      <c r="V78" s="1">
        <v>2008</v>
      </c>
      <c r="W78" s="1">
        <v>2009</v>
      </c>
      <c r="X78" s="1">
        <v>2010</v>
      </c>
      <c r="Y78" s="1">
        <v>2011</v>
      </c>
      <c r="Z78" s="1">
        <v>2012</v>
      </c>
      <c r="AA78" s="1">
        <v>2013</v>
      </c>
      <c r="AB78" s="1">
        <v>2014</v>
      </c>
      <c r="AC78" s="1">
        <v>2015</v>
      </c>
    </row>
    <row r="79" spans="1:29">
      <c r="A79" t="s">
        <v>15</v>
      </c>
      <c r="B79" t="s">
        <v>103</v>
      </c>
      <c r="C79" t="s">
        <v>108</v>
      </c>
      <c r="D79" s="4">
        <f t="shared" ref="D79:AC79" si="2">D17*$D64</f>
        <v>2.9775702186477941E-4</v>
      </c>
      <c r="E79" s="4">
        <f t="shared" si="2"/>
        <v>3.0503507129853998E-4</v>
      </c>
      <c r="F79" s="4">
        <f t="shared" si="2"/>
        <v>3.1279350964104807E-4</v>
      </c>
      <c r="G79" s="4">
        <f t="shared" si="2"/>
        <v>3.155511770134471E-4</v>
      </c>
      <c r="H79" s="4">
        <f t="shared" si="2"/>
        <v>3.1739642137078045E-4</v>
      </c>
      <c r="I79" s="4">
        <f t="shared" si="2"/>
        <v>3.207092745332223E-4</v>
      </c>
      <c r="J79" s="4">
        <f t="shared" si="2"/>
        <v>3.2111761033483914E-4</v>
      </c>
      <c r="K79" s="4">
        <f t="shared" si="2"/>
        <v>3.2350343273729131E-4</v>
      </c>
      <c r="L79" s="4">
        <f t="shared" si="2"/>
        <v>3.2187558923183797E-4</v>
      </c>
      <c r="M79" s="4">
        <f t="shared" si="2"/>
        <v>3.236524651623294E-4</v>
      </c>
      <c r="N79" s="4">
        <f t="shared" si="2"/>
        <v>3.2670672354960761E-4</v>
      </c>
      <c r="O79" s="4">
        <f t="shared" si="2"/>
        <v>3.29466727544093E-4</v>
      </c>
      <c r="P79" s="4">
        <f t="shared" si="2"/>
        <v>3.3175124121136856E-4</v>
      </c>
      <c r="Q79" s="4">
        <f t="shared" si="2"/>
        <v>3.3427529203964754E-4</v>
      </c>
      <c r="R79" s="4">
        <f t="shared" si="2"/>
        <v>3.356032941785265E-4</v>
      </c>
      <c r="S79" s="4">
        <f t="shared" si="2"/>
        <v>3.3751022848410838E-4</v>
      </c>
      <c r="T79" s="4">
        <f t="shared" si="2"/>
        <v>3.395390615072332E-4</v>
      </c>
      <c r="U79" s="4">
        <f t="shared" si="2"/>
        <v>3.4158754636778654E-4</v>
      </c>
      <c r="V79" s="4">
        <f t="shared" si="2"/>
        <v>3.4460172010816146E-4</v>
      </c>
      <c r="W79" s="4">
        <f t="shared" si="2"/>
        <v>3.4702215002542633E-4</v>
      </c>
      <c r="X79" s="4">
        <f t="shared" si="2"/>
        <v>3.4891959257397968E-4</v>
      </c>
      <c r="Y79" s="4">
        <f t="shared" si="2"/>
        <v>3.5109941879488409E-4</v>
      </c>
      <c r="Z79" s="4">
        <f t="shared" si="2"/>
        <v>3.528801512230165E-4</v>
      </c>
      <c r="AA79" s="4">
        <f t="shared" si="2"/>
        <v>3.5467299278224784E-4</v>
      </c>
      <c r="AB79" s="4">
        <f t="shared" si="2"/>
        <v>3.5529389670613102E-4</v>
      </c>
      <c r="AC79" s="4">
        <f t="shared" si="2"/>
        <v>3.5728648538507399E-4</v>
      </c>
    </row>
    <row r="80" spans="1:29">
      <c r="A80" t="s">
        <v>9</v>
      </c>
      <c r="B80" t="s">
        <v>103</v>
      </c>
      <c r="C80" t="s">
        <v>108</v>
      </c>
      <c r="D80" s="4">
        <f t="shared" ref="D80:AC80" si="3">D18*$D65</f>
        <v>8.5887305089600563E-4</v>
      </c>
      <c r="E80" s="4">
        <f t="shared" si="3"/>
        <v>8.2201694536441908E-4</v>
      </c>
      <c r="F80" s="4">
        <f t="shared" si="3"/>
        <v>8.7188377529292735E-4</v>
      </c>
      <c r="G80" s="4">
        <f t="shared" si="3"/>
        <v>9.105031094133111E-4</v>
      </c>
      <c r="H80" s="4">
        <f t="shared" si="3"/>
        <v>9.3693465252898879E-4</v>
      </c>
      <c r="I80" s="4">
        <f t="shared" si="3"/>
        <v>9.8794732060810807E-4</v>
      </c>
      <c r="J80" s="4">
        <f t="shared" si="3"/>
        <v>1.0139791987685744E-3</v>
      </c>
      <c r="K80" s="4">
        <f t="shared" si="3"/>
        <v>1.0183051292077625E-3</v>
      </c>
      <c r="L80" s="4">
        <f t="shared" si="3"/>
        <v>1.0410220975095711E-3</v>
      </c>
      <c r="M80" s="4">
        <f t="shared" si="3"/>
        <v>1.0861931600890892E-3</v>
      </c>
      <c r="N80" s="4">
        <f t="shared" si="3"/>
        <v>1.1018535863524771E-3</v>
      </c>
      <c r="O80" s="4">
        <f t="shared" si="3"/>
        <v>1.114344723416041E-3</v>
      </c>
      <c r="P80" s="4">
        <f t="shared" si="3"/>
        <v>1.1346770149020316E-3</v>
      </c>
      <c r="Q80" s="4">
        <f t="shared" si="3"/>
        <v>1.1673646066829343E-3</v>
      </c>
      <c r="R80" s="4">
        <f t="shared" si="3"/>
        <v>1.1678852120224612E-3</v>
      </c>
      <c r="S80" s="4">
        <f t="shared" si="3"/>
        <v>1.2160406874112024E-3</v>
      </c>
      <c r="T80" s="4">
        <f t="shared" si="3"/>
        <v>1.4020479952114742E-3</v>
      </c>
      <c r="U80" s="4">
        <f t="shared" si="3"/>
        <v>1.1797601661871252E-3</v>
      </c>
      <c r="V80" s="4">
        <f t="shared" si="3"/>
        <v>1.1582946672362487E-3</v>
      </c>
      <c r="W80" s="4">
        <f t="shared" si="3"/>
        <v>1.3325496307382352E-3</v>
      </c>
      <c r="X80" s="4">
        <f t="shared" si="3"/>
        <v>1.3456939812313534E-3</v>
      </c>
      <c r="Y80" s="4">
        <f t="shared" si="3"/>
        <v>1.3518654404298456E-3</v>
      </c>
      <c r="Z80" s="4">
        <f t="shared" si="3"/>
        <v>1.3839354378288461E-3</v>
      </c>
      <c r="AA80" s="4">
        <f t="shared" si="3"/>
        <v>1.308846701843114E-3</v>
      </c>
      <c r="AB80" s="4">
        <f t="shared" si="3"/>
        <v>1.2305372088004904E-3</v>
      </c>
      <c r="AC80" s="4">
        <f t="shared" si="3"/>
        <v>1.2663615262755398E-3</v>
      </c>
    </row>
    <row r="81" spans="1:29">
      <c r="A81" t="s">
        <v>8</v>
      </c>
      <c r="B81" t="s">
        <v>103</v>
      </c>
      <c r="C81" t="s">
        <v>108</v>
      </c>
      <c r="D81" s="4">
        <f t="shared" ref="D81:AC81" si="4">D19*$D66</f>
        <v>3.8111715912377513E-4</v>
      </c>
      <c r="E81" s="4">
        <f t="shared" si="4"/>
        <v>3.7131460759356463E-4</v>
      </c>
      <c r="F81" s="4">
        <f t="shared" si="4"/>
        <v>3.8461149395774491E-4</v>
      </c>
      <c r="G81" s="4">
        <f t="shared" si="4"/>
        <v>3.9649285194362131E-4</v>
      </c>
      <c r="H81" s="4">
        <f t="shared" si="4"/>
        <v>4.0389599627799162E-4</v>
      </c>
      <c r="I81" s="4">
        <f t="shared" si="4"/>
        <v>4.1969871811740422E-4</v>
      </c>
      <c r="J81" s="4">
        <f t="shared" si="4"/>
        <v>4.1395255524363052E-4</v>
      </c>
      <c r="K81" s="4">
        <f t="shared" si="4"/>
        <v>4.5324771635581526E-4</v>
      </c>
      <c r="L81" s="4">
        <f t="shared" si="4"/>
        <v>4.5659195967013899E-4</v>
      </c>
      <c r="M81" s="4">
        <f t="shared" si="4"/>
        <v>4.5058862857097232E-4</v>
      </c>
      <c r="N81" s="4">
        <f t="shared" si="4"/>
        <v>4.6686033840088071E-4</v>
      </c>
      <c r="O81" s="4">
        <f t="shared" si="4"/>
        <v>4.9957305402171474E-4</v>
      </c>
      <c r="P81" s="4">
        <f t="shared" si="4"/>
        <v>4.6145605982270783E-4</v>
      </c>
      <c r="Q81" s="4">
        <f t="shared" si="4"/>
        <v>4.4177458680776555E-4</v>
      </c>
      <c r="R81" s="4">
        <f t="shared" si="4"/>
        <v>4.4685776442982775E-4</v>
      </c>
      <c r="S81" s="4">
        <f t="shared" si="4"/>
        <v>4.5590162327137156E-4</v>
      </c>
      <c r="T81" s="4">
        <f t="shared" si="4"/>
        <v>4.9526979642231796E-4</v>
      </c>
      <c r="U81" s="4">
        <f t="shared" si="4"/>
        <v>5.1883207323877745E-4</v>
      </c>
      <c r="V81" s="4">
        <f t="shared" si="4"/>
        <v>5.6296965856846275E-4</v>
      </c>
      <c r="W81" s="4">
        <f t="shared" si="4"/>
        <v>5.9041900138665827E-4</v>
      </c>
      <c r="X81" s="4">
        <f t="shared" si="4"/>
        <v>6.3416208140018148E-4</v>
      </c>
      <c r="Y81" s="4">
        <f t="shared" si="4"/>
        <v>6.7288111254485761E-4</v>
      </c>
      <c r="Z81" s="4">
        <f t="shared" si="4"/>
        <v>6.2709199654972434E-4</v>
      </c>
      <c r="AA81" s="4">
        <f t="shared" si="4"/>
        <v>6.0129986258376875E-4</v>
      </c>
      <c r="AB81" s="4">
        <f t="shared" si="4"/>
        <v>6.5352395916190868E-4</v>
      </c>
      <c r="AC81" s="4">
        <f t="shared" si="4"/>
        <v>6.8247001600254219E-4</v>
      </c>
    </row>
    <row r="82" spans="1:29">
      <c r="A82" t="s">
        <v>16</v>
      </c>
      <c r="B82" t="s">
        <v>103</v>
      </c>
      <c r="C82" t="s">
        <v>108</v>
      </c>
      <c r="D82" s="4">
        <f t="shared" ref="D82:AC82" si="5">D20*$D67</f>
        <v>4.5298200522042738E-4</v>
      </c>
      <c r="E82" s="4">
        <f t="shared" si="5"/>
        <v>4.3128889869850011E-4</v>
      </c>
      <c r="F82" s="4">
        <f t="shared" si="5"/>
        <v>4.1443890963621601E-4</v>
      </c>
      <c r="G82" s="4">
        <f t="shared" si="5"/>
        <v>4.369100183994792E-4</v>
      </c>
      <c r="H82" s="4">
        <f t="shared" si="5"/>
        <v>4.5387854396562841E-4</v>
      </c>
      <c r="I82" s="4">
        <f t="shared" si="5"/>
        <v>4.5246710635775546E-4</v>
      </c>
      <c r="J82" s="4">
        <f t="shared" si="5"/>
        <v>4.6093223368778169E-4</v>
      </c>
      <c r="K82" s="4">
        <f t="shared" si="5"/>
        <v>4.8692082247994521E-4</v>
      </c>
      <c r="L82" s="4">
        <f t="shared" si="5"/>
        <v>4.5969254726927161E-4</v>
      </c>
      <c r="M82" s="4">
        <f t="shared" si="5"/>
        <v>4.7459120035066668E-4</v>
      </c>
      <c r="N82" s="4">
        <f t="shared" si="5"/>
        <v>4.5686525235768681E-4</v>
      </c>
      <c r="O82" s="4">
        <f t="shared" si="5"/>
        <v>4.958205181631271E-4</v>
      </c>
      <c r="P82" s="4">
        <f t="shared" si="5"/>
        <v>4.9917008768402926E-4</v>
      </c>
      <c r="Q82" s="4">
        <f t="shared" si="5"/>
        <v>4.9671783568295267E-4</v>
      </c>
      <c r="R82" s="4">
        <f t="shared" si="5"/>
        <v>5.0675851435770221E-4</v>
      </c>
      <c r="S82" s="4">
        <f t="shared" si="5"/>
        <v>5.172759426715865E-4</v>
      </c>
      <c r="T82" s="4">
        <f t="shared" si="5"/>
        <v>5.9555976194958151E-4</v>
      </c>
      <c r="U82" s="4">
        <f t="shared" si="5"/>
        <v>4.8195484640424751E-4</v>
      </c>
      <c r="V82" s="4">
        <f t="shared" si="5"/>
        <v>4.8806313552204406E-4</v>
      </c>
      <c r="W82" s="4">
        <f t="shared" si="5"/>
        <v>5.307337964127911E-4</v>
      </c>
      <c r="X82" s="4">
        <f t="shared" si="5"/>
        <v>5.3099998984369094E-4</v>
      </c>
      <c r="Y82" s="4">
        <f t="shared" si="5"/>
        <v>5.6145671009015681E-4</v>
      </c>
      <c r="Z82" s="4">
        <f t="shared" si="5"/>
        <v>5.8411311179227383E-4</v>
      </c>
      <c r="AA82" s="4">
        <f t="shared" si="5"/>
        <v>5.3632082257841669E-4</v>
      </c>
      <c r="AB82" s="4">
        <f t="shared" si="5"/>
        <v>5.3735239842676657E-4</v>
      </c>
      <c r="AC82" s="4">
        <f t="shared" si="5"/>
        <v>5.3421911921347444E-4</v>
      </c>
    </row>
    <row r="83" spans="1:29">
      <c r="A83" t="s">
        <v>17</v>
      </c>
      <c r="B83" t="s">
        <v>103</v>
      </c>
      <c r="C83" t="s">
        <v>108</v>
      </c>
      <c r="D83" s="4">
        <f t="shared" ref="D83:AC83" si="6">D21*$D68</f>
        <v>2.9314981341136765E-4</v>
      </c>
      <c r="E83" s="4">
        <f t="shared" si="6"/>
        <v>2.2031178071033077E-4</v>
      </c>
      <c r="F83" s="4">
        <f t="shared" si="6"/>
        <v>2.1400110490157455E-4</v>
      </c>
      <c r="G83" s="4">
        <f t="shared" si="6"/>
        <v>2.5222062969802809E-4</v>
      </c>
      <c r="H83" s="4">
        <f t="shared" si="6"/>
        <v>2.3816786051115117E-4</v>
      </c>
      <c r="I83" s="4">
        <f t="shared" si="6"/>
        <v>2.4759261627502985E-4</v>
      </c>
      <c r="J83" s="4">
        <f t="shared" si="6"/>
        <v>2.5249795191683612E-4</v>
      </c>
      <c r="K83" s="4">
        <f t="shared" si="6"/>
        <v>2.5517011517472239E-4</v>
      </c>
      <c r="L83" s="4">
        <f t="shared" si="6"/>
        <v>2.1526494573688275E-4</v>
      </c>
      <c r="M83" s="4">
        <f t="shared" si="6"/>
        <v>2.571976333902398E-4</v>
      </c>
      <c r="N83" s="4">
        <f t="shared" si="6"/>
        <v>2.3624613207988142E-4</v>
      </c>
      <c r="O83" s="4">
        <f t="shared" si="6"/>
        <v>2.2473218556346003E-4</v>
      </c>
      <c r="P83" s="4">
        <f t="shared" si="6"/>
        <v>2.5085842685038139E-4</v>
      </c>
      <c r="Q83" s="4">
        <f t="shared" si="6"/>
        <v>2.6345076486682844E-4</v>
      </c>
      <c r="R83" s="4">
        <f t="shared" si="6"/>
        <v>2.3176489920968639E-4</v>
      </c>
      <c r="S83" s="4">
        <f t="shared" si="6"/>
        <v>2.5527701807744177E-4</v>
      </c>
      <c r="T83" s="4">
        <f t="shared" si="6"/>
        <v>3.4947594718507421E-4</v>
      </c>
      <c r="U83" s="4">
        <f t="shared" si="6"/>
        <v>2.5956731543252373E-4</v>
      </c>
      <c r="V83" s="4">
        <f t="shared" si="6"/>
        <v>2.9113328434965488E-4</v>
      </c>
      <c r="W83" s="4">
        <f t="shared" si="6"/>
        <v>2.0895527170517391E-4</v>
      </c>
      <c r="X83" s="4">
        <f t="shared" si="6"/>
        <v>2.3342273834215668E-4</v>
      </c>
      <c r="Y83" s="4">
        <f t="shared" si="6"/>
        <v>3.0970452499670486E-4</v>
      </c>
      <c r="Z83" s="4">
        <f t="shared" si="6"/>
        <v>3.2938555424708439E-4</v>
      </c>
      <c r="AA83" s="4">
        <f t="shared" si="6"/>
        <v>3.0030101550633352E-4</v>
      </c>
      <c r="AB83" s="4">
        <f t="shared" si="6"/>
        <v>3.1723464309777464E-4</v>
      </c>
      <c r="AC83" s="4">
        <f t="shared" si="6"/>
        <v>3.9308016050816608E-4</v>
      </c>
    </row>
    <row r="84" spans="1:29">
      <c r="A84" t="s">
        <v>18</v>
      </c>
      <c r="B84" t="s">
        <v>103</v>
      </c>
      <c r="C84" t="s">
        <v>108</v>
      </c>
      <c r="D84" s="4">
        <f>$A$37</f>
        <v>1.1402802162473835E-3</v>
      </c>
      <c r="E84" s="4">
        <f t="shared" ref="E84:AC84" si="7">$D84</f>
        <v>1.1402802162473835E-3</v>
      </c>
      <c r="F84" s="4">
        <f t="shared" si="7"/>
        <v>1.1402802162473835E-3</v>
      </c>
      <c r="G84" s="4">
        <f t="shared" si="7"/>
        <v>1.1402802162473835E-3</v>
      </c>
      <c r="H84" s="4">
        <f t="shared" si="7"/>
        <v>1.1402802162473835E-3</v>
      </c>
      <c r="I84" s="4">
        <f t="shared" si="7"/>
        <v>1.1402802162473835E-3</v>
      </c>
      <c r="J84" s="4">
        <f t="shared" si="7"/>
        <v>1.1402802162473835E-3</v>
      </c>
      <c r="K84" s="4">
        <f t="shared" si="7"/>
        <v>1.1402802162473835E-3</v>
      </c>
      <c r="L84" s="4">
        <f t="shared" si="7"/>
        <v>1.1402802162473835E-3</v>
      </c>
      <c r="M84" s="4">
        <f t="shared" si="7"/>
        <v>1.1402802162473835E-3</v>
      </c>
      <c r="N84" s="4">
        <f t="shared" si="7"/>
        <v>1.1402802162473835E-3</v>
      </c>
      <c r="O84" s="4">
        <f t="shared" si="7"/>
        <v>1.1402802162473835E-3</v>
      </c>
      <c r="P84" s="4">
        <f t="shared" si="7"/>
        <v>1.1402802162473835E-3</v>
      </c>
      <c r="Q84" s="4">
        <f t="shared" si="7"/>
        <v>1.1402802162473835E-3</v>
      </c>
      <c r="R84" s="4">
        <f t="shared" si="7"/>
        <v>1.1402802162473835E-3</v>
      </c>
      <c r="S84" s="4">
        <f t="shared" si="7"/>
        <v>1.1402802162473835E-3</v>
      </c>
      <c r="T84" s="4">
        <f t="shared" si="7"/>
        <v>1.1402802162473835E-3</v>
      </c>
      <c r="U84" s="4">
        <f t="shared" si="7"/>
        <v>1.1402802162473835E-3</v>
      </c>
      <c r="V84" s="4">
        <f t="shared" si="7"/>
        <v>1.1402802162473835E-3</v>
      </c>
      <c r="W84" s="4">
        <f t="shared" si="7"/>
        <v>1.1402802162473835E-3</v>
      </c>
      <c r="X84" s="4">
        <f t="shared" si="7"/>
        <v>1.1402802162473835E-3</v>
      </c>
      <c r="Y84" s="4">
        <f t="shared" si="7"/>
        <v>1.1402802162473835E-3</v>
      </c>
      <c r="Z84" s="4">
        <f t="shared" si="7"/>
        <v>1.1402802162473835E-3</v>
      </c>
      <c r="AA84" s="4">
        <f t="shared" si="7"/>
        <v>1.1402802162473835E-3</v>
      </c>
      <c r="AB84" s="4">
        <f t="shared" si="7"/>
        <v>1.1402802162473835E-3</v>
      </c>
      <c r="AC84" s="4">
        <f t="shared" si="7"/>
        <v>1.1402802162473835E-3</v>
      </c>
    </row>
    <row r="85" spans="1:29">
      <c r="A85" t="s">
        <v>15</v>
      </c>
      <c r="B85" t="s">
        <v>105</v>
      </c>
      <c r="C85" t="s">
        <v>109</v>
      </c>
      <c r="D85" s="4">
        <f t="shared" ref="D85:AC85" si="8">D23*$D70</f>
        <v>8.0704564354240727E-5</v>
      </c>
      <c r="E85" s="4">
        <f t="shared" si="8"/>
        <v>8.2382394657338031E-5</v>
      </c>
      <c r="F85" s="4">
        <f t="shared" si="8"/>
        <v>8.3626576687215385E-5</v>
      </c>
      <c r="G85" s="4">
        <f t="shared" si="8"/>
        <v>8.5443794304785508E-5</v>
      </c>
      <c r="H85" s="4">
        <f t="shared" si="8"/>
        <v>8.5590377401296167E-5</v>
      </c>
      <c r="I85" s="4">
        <f t="shared" si="8"/>
        <v>8.636540996737025E-5</v>
      </c>
      <c r="J85" s="4">
        <f t="shared" si="8"/>
        <v>8.7122283892508863E-5</v>
      </c>
      <c r="K85" s="4">
        <f t="shared" si="8"/>
        <v>8.7927718976827198E-5</v>
      </c>
      <c r="L85" s="4">
        <f t="shared" si="8"/>
        <v>8.8116071552603775E-5</v>
      </c>
      <c r="M85" s="4">
        <f t="shared" si="8"/>
        <v>8.8951640200577673E-5</v>
      </c>
      <c r="N85" s="4">
        <f t="shared" si="8"/>
        <v>9.0140163391511436E-5</v>
      </c>
      <c r="O85" s="4">
        <f t="shared" si="8"/>
        <v>9.1627779747149846E-5</v>
      </c>
      <c r="P85" s="4">
        <f t="shared" si="8"/>
        <v>9.2797479337948104E-5</v>
      </c>
      <c r="Q85" s="4">
        <f t="shared" si="8"/>
        <v>9.4054931916302066E-5</v>
      </c>
      <c r="R85" s="4">
        <f t="shared" si="8"/>
        <v>9.5227579225683342E-5</v>
      </c>
      <c r="S85" s="4">
        <f t="shared" si="8"/>
        <v>9.6729459254425818E-5</v>
      </c>
      <c r="T85" s="4">
        <f t="shared" si="8"/>
        <v>9.7769201644336244E-5</v>
      </c>
      <c r="U85" s="4">
        <f t="shared" si="8"/>
        <v>9.9015966303670082E-5</v>
      </c>
      <c r="V85" s="4">
        <f t="shared" si="8"/>
        <v>9.999035259008477E-5</v>
      </c>
      <c r="W85" s="4">
        <f t="shared" si="8"/>
        <v>1.0113755257794602E-4</v>
      </c>
      <c r="X85" s="4">
        <f t="shared" si="8"/>
        <v>1.0221537561347095E-4</v>
      </c>
      <c r="Y85" s="4">
        <f t="shared" si="8"/>
        <v>1.0336608627522434E-4</v>
      </c>
      <c r="Z85" s="4">
        <f t="shared" si="8"/>
        <v>1.0383064673536422E-4</v>
      </c>
      <c r="AA85" s="4">
        <f t="shared" si="8"/>
        <v>1.0473720336094439E-4</v>
      </c>
      <c r="AB85" s="4">
        <f t="shared" si="8"/>
        <v>1.0529001373573269E-4</v>
      </c>
      <c r="AC85" s="4">
        <f t="shared" si="8"/>
        <v>1.0632673786397359E-4</v>
      </c>
    </row>
    <row r="86" spans="1:29">
      <c r="A86" t="s">
        <v>9</v>
      </c>
      <c r="B86" t="s">
        <v>105</v>
      </c>
      <c r="C86" t="s">
        <v>109</v>
      </c>
      <c r="D86" s="4">
        <f t="shared" ref="D86:AC86" si="9">D24*$D71</f>
        <v>2.4228316660956353E-4</v>
      </c>
      <c r="E86" s="4">
        <f t="shared" si="9"/>
        <v>2.3978578506788831E-4</v>
      </c>
      <c r="F86" s="4">
        <f t="shared" si="9"/>
        <v>2.4182352462178008E-4</v>
      </c>
      <c r="G86" s="4">
        <f t="shared" si="9"/>
        <v>2.4832006797380791E-4</v>
      </c>
      <c r="H86" s="4">
        <f t="shared" si="9"/>
        <v>2.5478299353545302E-4</v>
      </c>
      <c r="I86" s="4">
        <f t="shared" si="9"/>
        <v>2.5968537351490868E-4</v>
      </c>
      <c r="J86" s="4">
        <f t="shared" si="9"/>
        <v>2.6037478715929658E-4</v>
      </c>
      <c r="K86" s="4">
        <f t="shared" si="9"/>
        <v>2.6677153520349622E-4</v>
      </c>
      <c r="L86" s="4">
        <f t="shared" si="9"/>
        <v>2.7180121352217293E-4</v>
      </c>
      <c r="M86" s="4">
        <f t="shared" si="9"/>
        <v>2.7622138713034145E-4</v>
      </c>
      <c r="N86" s="4">
        <f t="shared" si="9"/>
        <v>2.8656274683539461E-4</v>
      </c>
      <c r="O86" s="4">
        <f t="shared" si="9"/>
        <v>2.794921613192422E-4</v>
      </c>
      <c r="P86" s="4">
        <f t="shared" si="9"/>
        <v>2.8506769141758005E-4</v>
      </c>
      <c r="Q86" s="4">
        <f t="shared" si="9"/>
        <v>2.8435450950794902E-4</v>
      </c>
      <c r="R86" s="4">
        <f t="shared" si="9"/>
        <v>2.8504805679819547E-4</v>
      </c>
      <c r="S86" s="4">
        <f t="shared" si="9"/>
        <v>2.8903645235087166E-4</v>
      </c>
      <c r="T86" s="4">
        <f t="shared" si="9"/>
        <v>2.813466830377902E-4</v>
      </c>
      <c r="U86" s="4">
        <f t="shared" si="9"/>
        <v>2.7340344542560891E-4</v>
      </c>
      <c r="V86" s="4">
        <f t="shared" si="9"/>
        <v>2.6696453119092953E-4</v>
      </c>
      <c r="W86" s="4">
        <f t="shared" si="9"/>
        <v>2.4775464791154699E-4</v>
      </c>
      <c r="X86" s="4">
        <f t="shared" si="9"/>
        <v>2.5185393235088597E-4</v>
      </c>
      <c r="Y86" s="4">
        <f t="shared" si="9"/>
        <v>2.5535168549706104E-4</v>
      </c>
      <c r="Z86" s="4">
        <f t="shared" si="9"/>
        <v>2.652546771442604E-4</v>
      </c>
      <c r="AA86" s="4">
        <f t="shared" si="9"/>
        <v>2.7074141450919651E-4</v>
      </c>
      <c r="AB86" s="4">
        <f t="shared" si="9"/>
        <v>2.8320743693143672E-4</v>
      </c>
      <c r="AC86" s="4">
        <f t="shared" si="9"/>
        <v>3.0132719810323645E-4</v>
      </c>
    </row>
    <row r="87" spans="1:29">
      <c r="A87" t="s">
        <v>8</v>
      </c>
      <c r="B87" t="s">
        <v>105</v>
      </c>
      <c r="C87" t="s">
        <v>109</v>
      </c>
      <c r="D87" s="4">
        <f t="shared" ref="D87:AC87" si="10">D25*$D72</f>
        <v>2.5918825554939381E-4</v>
      </c>
      <c r="E87" s="4">
        <f t="shared" si="10"/>
        <v>2.4594365676057679E-4</v>
      </c>
      <c r="F87" s="4">
        <f t="shared" si="10"/>
        <v>2.4700854417731525E-4</v>
      </c>
      <c r="G87" s="4">
        <f t="shared" si="10"/>
        <v>2.5256833999345125E-4</v>
      </c>
      <c r="H87" s="4">
        <f t="shared" si="10"/>
        <v>2.5811720165113403E-4</v>
      </c>
      <c r="I87" s="4">
        <f t="shared" si="10"/>
        <v>2.703175702835527E-4</v>
      </c>
      <c r="J87" s="4">
        <f t="shared" si="10"/>
        <v>2.5508750736756206E-4</v>
      </c>
      <c r="K87" s="4">
        <f t="shared" si="10"/>
        <v>2.7678535283415608E-4</v>
      </c>
      <c r="L87" s="4">
        <f t="shared" si="10"/>
        <v>2.8131232636656402E-4</v>
      </c>
      <c r="M87" s="4">
        <f t="shared" si="10"/>
        <v>2.7208040395219804E-4</v>
      </c>
      <c r="N87" s="4">
        <f t="shared" si="10"/>
        <v>2.768456259389173E-4</v>
      </c>
      <c r="O87" s="4">
        <f t="shared" si="10"/>
        <v>3.0534016336160091E-4</v>
      </c>
      <c r="P87" s="4">
        <f t="shared" si="10"/>
        <v>2.8307224173196392E-4</v>
      </c>
      <c r="Q87" s="4">
        <f t="shared" si="10"/>
        <v>2.6274867267023265E-4</v>
      </c>
      <c r="R87" s="4">
        <f t="shared" si="10"/>
        <v>2.6772779240149137E-4</v>
      </c>
      <c r="S87" s="4">
        <f t="shared" si="10"/>
        <v>2.7482463892298056E-4</v>
      </c>
      <c r="T87" s="4">
        <f t="shared" si="10"/>
        <v>2.9970027833657744E-4</v>
      </c>
      <c r="U87" s="4">
        <f t="shared" si="10"/>
        <v>3.2925921493747378E-4</v>
      </c>
      <c r="V87" s="4">
        <f t="shared" si="10"/>
        <v>3.5558750013803156E-4</v>
      </c>
      <c r="W87" s="4">
        <f t="shared" si="10"/>
        <v>3.551250125271388E-4</v>
      </c>
      <c r="X87" s="4">
        <f t="shared" si="10"/>
        <v>3.8254080370472279E-4</v>
      </c>
      <c r="Y87" s="4">
        <f t="shared" si="10"/>
        <v>3.9211777102136236E-4</v>
      </c>
      <c r="Z87" s="4">
        <f t="shared" si="10"/>
        <v>3.6152674938608827E-4</v>
      </c>
      <c r="AA87" s="4">
        <f t="shared" si="10"/>
        <v>3.479219397722031E-4</v>
      </c>
      <c r="AB87" s="4">
        <f t="shared" si="10"/>
        <v>3.8213825352737603E-4</v>
      </c>
      <c r="AC87" s="4">
        <f t="shared" si="10"/>
        <v>3.9667601720844018E-4</v>
      </c>
    </row>
    <row r="88" spans="1:29">
      <c r="A88" t="s">
        <v>16</v>
      </c>
      <c r="B88" t="s">
        <v>105</v>
      </c>
      <c r="C88" t="s">
        <v>109</v>
      </c>
      <c r="D88" s="4">
        <f t="shared" ref="D88:AC88" si="11">D26*$D73</f>
        <v>2.6942834796487101E-3</v>
      </c>
      <c r="E88" s="4">
        <f t="shared" si="11"/>
        <v>3.0395959562516694E-3</v>
      </c>
      <c r="F88" s="4">
        <f t="shared" si="11"/>
        <v>2.7867623569569171E-3</v>
      </c>
      <c r="G88" s="4">
        <f t="shared" si="11"/>
        <v>2.8660388572997954E-3</v>
      </c>
      <c r="H88" s="4">
        <f t="shared" si="11"/>
        <v>3.0920175611055278E-3</v>
      </c>
      <c r="I88" s="4">
        <f t="shared" si="11"/>
        <v>3.3190697574182982E-3</v>
      </c>
      <c r="J88" s="4">
        <f t="shared" si="11"/>
        <v>3.4360592860592136E-3</v>
      </c>
      <c r="K88" s="4">
        <f t="shared" si="11"/>
        <v>3.6551655276502748E-3</v>
      </c>
      <c r="L88" s="4">
        <f t="shared" si="11"/>
        <v>3.7012377550577329E-3</v>
      </c>
      <c r="M88" s="4">
        <f t="shared" si="11"/>
        <v>3.5294215023961967E-3</v>
      </c>
      <c r="N88" s="4">
        <f t="shared" si="11"/>
        <v>3.6793839688659489E-3</v>
      </c>
      <c r="O88" s="4">
        <f t="shared" si="11"/>
        <v>3.7222934529645563E-3</v>
      </c>
      <c r="P88" s="4">
        <f t="shared" si="11"/>
        <v>4.0218317002064484E-3</v>
      </c>
      <c r="Q88" s="4">
        <f t="shared" si="11"/>
        <v>3.9802194012198483E-3</v>
      </c>
      <c r="R88" s="4">
        <f t="shared" si="11"/>
        <v>4.114139184946409E-3</v>
      </c>
      <c r="S88" s="4">
        <f t="shared" si="11"/>
        <v>4.0100165917224904E-3</v>
      </c>
      <c r="T88" s="4">
        <f t="shared" si="11"/>
        <v>3.8299789134801439E-3</v>
      </c>
      <c r="U88" s="4">
        <f t="shared" si="11"/>
        <v>3.6366294245637693E-3</v>
      </c>
      <c r="V88" s="4">
        <f t="shared" si="11"/>
        <v>3.2590063254642966E-3</v>
      </c>
      <c r="W88" s="4">
        <f t="shared" si="11"/>
        <v>4.4579200218224152E-3</v>
      </c>
      <c r="X88" s="4">
        <f t="shared" si="11"/>
        <v>3.9087711547739282E-3</v>
      </c>
      <c r="Y88" s="4">
        <f t="shared" si="11"/>
        <v>3.5212912425946585E-3</v>
      </c>
      <c r="Z88" s="4">
        <f t="shared" si="11"/>
        <v>3.6630824056533822E-3</v>
      </c>
      <c r="AA88" s="4">
        <f t="shared" si="11"/>
        <v>3.9478995723670335E-3</v>
      </c>
      <c r="AB88" s="4">
        <f t="shared" si="11"/>
        <v>4.1354422981380546E-3</v>
      </c>
      <c r="AC88" s="4">
        <f t="shared" si="11"/>
        <v>4.1433476112333325E-3</v>
      </c>
    </row>
    <row r="89" spans="1:29">
      <c r="A89" t="s">
        <v>17</v>
      </c>
      <c r="B89" t="s">
        <v>105</v>
      </c>
      <c r="C89" t="s">
        <v>109</v>
      </c>
      <c r="D89" s="4">
        <f t="shared" ref="D89:AC89" si="12">D27*$D74</f>
        <v>1.7500008571850691E-3</v>
      </c>
      <c r="E89" s="4">
        <f t="shared" si="12"/>
        <v>1.5583736644182323E-3</v>
      </c>
      <c r="F89" s="4">
        <f t="shared" si="12"/>
        <v>1.4442478504403801E-3</v>
      </c>
      <c r="G89" s="4">
        <f t="shared" si="12"/>
        <v>1.6605691969985895E-3</v>
      </c>
      <c r="H89" s="4">
        <f t="shared" si="12"/>
        <v>1.6284399763872544E-3</v>
      </c>
      <c r="I89" s="4">
        <f t="shared" si="12"/>
        <v>1.8228601802541924E-3</v>
      </c>
      <c r="J89" s="4">
        <f t="shared" si="12"/>
        <v>1.8891555973383999E-3</v>
      </c>
      <c r="K89" s="4">
        <f t="shared" si="12"/>
        <v>1.9224932027598442E-3</v>
      </c>
      <c r="L89" s="4">
        <f t="shared" si="12"/>
        <v>1.7395588907199735E-3</v>
      </c>
      <c r="M89" s="4">
        <f t="shared" si="12"/>
        <v>1.9197165762902635E-3</v>
      </c>
      <c r="N89" s="4">
        <f t="shared" si="12"/>
        <v>1.9095805887337429E-3</v>
      </c>
      <c r="O89" s="4">
        <f t="shared" si="12"/>
        <v>1.6933147446746867E-3</v>
      </c>
      <c r="P89" s="4">
        <f t="shared" si="12"/>
        <v>2.0285715748825533E-3</v>
      </c>
      <c r="Q89" s="4">
        <f t="shared" si="12"/>
        <v>2.1187661340593008E-3</v>
      </c>
      <c r="R89" s="4">
        <f t="shared" si="12"/>
        <v>1.8884778254172638E-3</v>
      </c>
      <c r="S89" s="4">
        <f t="shared" si="12"/>
        <v>1.9861951083296513E-3</v>
      </c>
      <c r="T89" s="4">
        <f t="shared" si="12"/>
        <v>2.2556651354497335E-3</v>
      </c>
      <c r="U89" s="4">
        <f t="shared" si="12"/>
        <v>1.9657532534097071E-3</v>
      </c>
      <c r="V89" s="4">
        <f t="shared" si="12"/>
        <v>1.9511351756597043E-3</v>
      </c>
      <c r="W89" s="4">
        <f t="shared" si="12"/>
        <v>1.7615507608340075E-3</v>
      </c>
      <c r="X89" s="4">
        <f t="shared" si="12"/>
        <v>1.7245476260747627E-3</v>
      </c>
      <c r="Y89" s="4">
        <f t="shared" si="12"/>
        <v>1.9494833120881068E-3</v>
      </c>
      <c r="Z89" s="4">
        <f t="shared" si="12"/>
        <v>2.0731970551712137E-3</v>
      </c>
      <c r="AA89" s="4">
        <f t="shared" si="12"/>
        <v>2.2186282552974297E-3</v>
      </c>
      <c r="AB89" s="4">
        <f t="shared" si="12"/>
        <v>2.4503588049817329E-3</v>
      </c>
      <c r="AC89" s="4">
        <f t="shared" si="12"/>
        <v>3.0598445911789091E-3</v>
      </c>
    </row>
    <row r="91" spans="1:29">
      <c r="A91" t="s">
        <v>129</v>
      </c>
    </row>
    <row r="92" spans="1:29">
      <c r="A92" t="s">
        <v>134</v>
      </c>
    </row>
    <row r="93" spans="1:29">
      <c r="A93" t="s">
        <v>130</v>
      </c>
    </row>
    <row r="94" spans="1:29">
      <c r="A94" t="s">
        <v>135</v>
      </c>
    </row>
    <row r="95" spans="1:29">
      <c r="A95" t="s">
        <v>136</v>
      </c>
    </row>
    <row r="96" spans="1:29">
      <c r="A96" s="72" t="s">
        <v>137</v>
      </c>
      <c r="B96" s="72"/>
      <c r="C96" s="72"/>
    </row>
    <row r="97" spans="1:39">
      <c r="A97" s="3" t="s">
        <v>138</v>
      </c>
      <c r="B97" s="3"/>
      <c r="C97" s="3"/>
      <c r="D97" s="3"/>
      <c r="E97" s="3"/>
      <c r="F97" s="3"/>
    </row>
    <row r="98" spans="1:39" s="6" customFormat="1"/>
    <row r="99" spans="1:39">
      <c r="C99" s="1" t="s">
        <v>132</v>
      </c>
      <c r="F99">
        <v>2017</v>
      </c>
      <c r="G99">
        <v>2018</v>
      </c>
      <c r="H99">
        <v>2019</v>
      </c>
      <c r="I99">
        <v>2020</v>
      </c>
      <c r="J99">
        <v>2021</v>
      </c>
      <c r="K99">
        <v>2022</v>
      </c>
      <c r="L99">
        <v>2023</v>
      </c>
      <c r="M99">
        <v>2024</v>
      </c>
      <c r="N99">
        <v>2025</v>
      </c>
      <c r="O99">
        <v>2026</v>
      </c>
      <c r="P99">
        <v>2027</v>
      </c>
      <c r="Q99">
        <v>2028</v>
      </c>
      <c r="R99">
        <v>2029</v>
      </c>
      <c r="S99">
        <v>2030</v>
      </c>
      <c r="T99">
        <v>2031</v>
      </c>
      <c r="U99">
        <v>2032</v>
      </c>
      <c r="V99">
        <v>2033</v>
      </c>
      <c r="W99">
        <v>2034</v>
      </c>
      <c r="X99">
        <v>2035</v>
      </c>
      <c r="Y99">
        <v>2036</v>
      </c>
      <c r="Z99">
        <v>2037</v>
      </c>
      <c r="AA99">
        <v>2038</v>
      </c>
      <c r="AB99">
        <v>2039</v>
      </c>
      <c r="AC99">
        <v>2040</v>
      </c>
      <c r="AD99">
        <v>2041</v>
      </c>
      <c r="AE99">
        <v>2042</v>
      </c>
      <c r="AF99">
        <v>2043</v>
      </c>
      <c r="AG99">
        <v>2044</v>
      </c>
      <c r="AH99">
        <v>2045</v>
      </c>
      <c r="AI99">
        <v>2046</v>
      </c>
      <c r="AJ99">
        <v>2047</v>
      </c>
      <c r="AK99">
        <v>2048</v>
      </c>
      <c r="AL99">
        <v>2049</v>
      </c>
      <c r="AM99">
        <v>2050</v>
      </c>
    </row>
    <row r="100" spans="1:39">
      <c r="C100" s="1" t="s">
        <v>133</v>
      </c>
      <c r="F100">
        <f>COUNT($F99:F99)</f>
        <v>1</v>
      </c>
      <c r="G100">
        <f>COUNT($F99:G99)</f>
        <v>2</v>
      </c>
      <c r="H100">
        <f>COUNT($F99:H99)</f>
        <v>3</v>
      </c>
      <c r="I100">
        <f>COUNT($F99:I99)</f>
        <v>4</v>
      </c>
      <c r="J100">
        <f>COUNT($F99:J99)</f>
        <v>5</v>
      </c>
      <c r="K100">
        <f>COUNT($F99:K99)</f>
        <v>6</v>
      </c>
      <c r="L100">
        <f>COUNT($F99:L99)</f>
        <v>7</v>
      </c>
      <c r="M100">
        <f>COUNT($F99:M99)</f>
        <v>8</v>
      </c>
      <c r="N100">
        <f>COUNT($F99:N99)</f>
        <v>9</v>
      </c>
      <c r="O100">
        <f>COUNT($F99:O99)</f>
        <v>10</v>
      </c>
      <c r="P100">
        <f>COUNT($F99:P99)</f>
        <v>11</v>
      </c>
      <c r="Q100">
        <f>COUNT($F99:Q99)</f>
        <v>12</v>
      </c>
      <c r="R100">
        <f>COUNT($F99:R99)</f>
        <v>13</v>
      </c>
      <c r="S100">
        <f>COUNT($F99:S99)</f>
        <v>14</v>
      </c>
      <c r="T100">
        <f>COUNT($F99:T99)</f>
        <v>15</v>
      </c>
      <c r="U100">
        <f>COUNT($F99:U99)</f>
        <v>16</v>
      </c>
      <c r="V100">
        <f>COUNT($F99:V99)</f>
        <v>17</v>
      </c>
      <c r="W100">
        <f>COUNT($F99:W99)</f>
        <v>18</v>
      </c>
      <c r="X100">
        <f>COUNT($F99:X99)</f>
        <v>19</v>
      </c>
      <c r="Y100">
        <f>COUNT($F99:Y99)</f>
        <v>20</v>
      </c>
      <c r="Z100">
        <f>COUNT($F99:Z99)</f>
        <v>21</v>
      </c>
      <c r="AA100">
        <f>COUNT($F99:AA99)</f>
        <v>22</v>
      </c>
      <c r="AB100">
        <f>COUNT($F99:AB99)</f>
        <v>23</v>
      </c>
      <c r="AC100">
        <f>COUNT($F99:AC99)</f>
        <v>24</v>
      </c>
      <c r="AD100">
        <f>COUNT($F99:AD99)</f>
        <v>25</v>
      </c>
      <c r="AE100">
        <f>COUNT($F99:AE99)</f>
        <v>26</v>
      </c>
      <c r="AF100">
        <f>COUNT($F99:AF99)</f>
        <v>27</v>
      </c>
      <c r="AG100">
        <f>COUNT($F99:AG99)</f>
        <v>28</v>
      </c>
      <c r="AH100">
        <f>COUNT($F99:AH99)</f>
        <v>29</v>
      </c>
      <c r="AI100">
        <f>COUNT($F99:AI99)</f>
        <v>30</v>
      </c>
      <c r="AJ100">
        <f>COUNT($F99:AJ99)</f>
        <v>31</v>
      </c>
      <c r="AK100">
        <f>COUNT($F99:AK99)</f>
        <v>32</v>
      </c>
      <c r="AL100">
        <f>COUNT($F99:AL99)</f>
        <v>33</v>
      </c>
      <c r="AM100">
        <f>COUNT($F99:AM99)</f>
        <v>34</v>
      </c>
    </row>
    <row r="101" spans="1:39">
      <c r="A101" s="1" t="s">
        <v>100</v>
      </c>
      <c r="B101" s="1" t="s">
        <v>101</v>
      </c>
      <c r="C101" s="1" t="s">
        <v>102</v>
      </c>
      <c r="D101" s="1" t="s">
        <v>131</v>
      </c>
      <c r="E101" s="1" t="s">
        <v>139</v>
      </c>
    </row>
    <row r="102" spans="1:39">
      <c r="A102" t="s">
        <v>15</v>
      </c>
      <c r="B102" t="s">
        <v>103</v>
      </c>
      <c r="C102" t="s">
        <v>108</v>
      </c>
      <c r="D102">
        <f>'Data from AVL'!B2</f>
        <v>13</v>
      </c>
      <c r="E102">
        <f>2017-D102</f>
        <v>2004</v>
      </c>
      <c r="F102" s="4">
        <f t="shared" ref="F102:Q102" si="13">R79</f>
        <v>3.356032941785265E-4</v>
      </c>
      <c r="G102" s="4">
        <f t="shared" si="13"/>
        <v>3.3751022848410838E-4</v>
      </c>
      <c r="H102" s="4">
        <f t="shared" si="13"/>
        <v>3.395390615072332E-4</v>
      </c>
      <c r="I102" s="4">
        <f t="shared" si="13"/>
        <v>3.4158754636778654E-4</v>
      </c>
      <c r="J102" s="4">
        <f t="shared" si="13"/>
        <v>3.4460172010816146E-4</v>
      </c>
      <c r="K102" s="4">
        <f t="shared" si="13"/>
        <v>3.4702215002542633E-4</v>
      </c>
      <c r="L102" s="4">
        <f t="shared" si="13"/>
        <v>3.4891959257397968E-4</v>
      </c>
      <c r="M102" s="4">
        <f t="shared" si="13"/>
        <v>3.5109941879488409E-4</v>
      </c>
      <c r="N102" s="4">
        <f t="shared" si="13"/>
        <v>3.528801512230165E-4</v>
      </c>
      <c r="O102" s="4">
        <f t="shared" si="13"/>
        <v>3.5467299278224784E-4</v>
      </c>
      <c r="P102" s="4">
        <f t="shared" si="13"/>
        <v>3.5529389670613102E-4</v>
      </c>
      <c r="Q102" s="4">
        <f t="shared" si="13"/>
        <v>3.5728648538507399E-4</v>
      </c>
      <c r="R102" s="73">
        <f>TREND(H102:Q102,H$99:Q$99,R$99)</f>
        <v>3.6014968356249712E-4</v>
      </c>
      <c r="S102" s="3">
        <v>0</v>
      </c>
      <c r="T102" s="3">
        <v>0</v>
      </c>
      <c r="U102" s="3">
        <v>0</v>
      </c>
      <c r="V102" s="3">
        <v>0</v>
      </c>
      <c r="W102" s="3">
        <v>0</v>
      </c>
      <c r="X102" s="3">
        <v>0</v>
      </c>
      <c r="Y102" s="3">
        <v>0</v>
      </c>
      <c r="Z102" s="3">
        <v>0</v>
      </c>
      <c r="AA102" s="3">
        <v>0</v>
      </c>
      <c r="AB102" s="3">
        <v>0</v>
      </c>
      <c r="AC102" s="3">
        <v>0</v>
      </c>
      <c r="AD102" s="3">
        <v>0</v>
      </c>
      <c r="AE102" s="3">
        <v>0</v>
      </c>
      <c r="AF102" s="3">
        <v>0</v>
      </c>
      <c r="AG102" s="3">
        <v>0</v>
      </c>
      <c r="AH102" s="3">
        <v>0</v>
      </c>
      <c r="AI102" s="3">
        <v>0</v>
      </c>
      <c r="AJ102" s="3">
        <v>0</v>
      </c>
      <c r="AK102" s="3">
        <v>0</v>
      </c>
      <c r="AL102" s="3">
        <v>0</v>
      </c>
      <c r="AM102" s="3">
        <v>0</v>
      </c>
    </row>
    <row r="103" spans="1:39">
      <c r="A103" t="s">
        <v>9</v>
      </c>
      <c r="B103" t="s">
        <v>103</v>
      </c>
      <c r="C103" t="s">
        <v>108</v>
      </c>
      <c r="D103">
        <f>'Data from AVL'!B3</f>
        <v>28</v>
      </c>
      <c r="E103">
        <f t="shared" ref="E103:E112" si="14">2017-D103</f>
        <v>1989</v>
      </c>
      <c r="F103" s="73">
        <f>TREND($G103:$AF103,$G$99:$AF$99,F$99)</f>
        <v>8.5385153867694602E-4</v>
      </c>
      <c r="G103" s="4">
        <f t="shared" ref="G103:AF103" si="15">D80</f>
        <v>8.5887305089600563E-4</v>
      </c>
      <c r="H103" s="4">
        <f t="shared" si="15"/>
        <v>8.2201694536441908E-4</v>
      </c>
      <c r="I103" s="4">
        <f t="shared" si="15"/>
        <v>8.7188377529292735E-4</v>
      </c>
      <c r="J103" s="4">
        <f t="shared" si="15"/>
        <v>9.105031094133111E-4</v>
      </c>
      <c r="K103" s="4">
        <f t="shared" si="15"/>
        <v>9.3693465252898879E-4</v>
      </c>
      <c r="L103" s="4">
        <f t="shared" si="15"/>
        <v>9.8794732060810807E-4</v>
      </c>
      <c r="M103" s="4">
        <f t="shared" si="15"/>
        <v>1.0139791987685744E-3</v>
      </c>
      <c r="N103" s="4">
        <f t="shared" si="15"/>
        <v>1.0183051292077625E-3</v>
      </c>
      <c r="O103" s="4">
        <f t="shared" si="15"/>
        <v>1.0410220975095711E-3</v>
      </c>
      <c r="P103" s="4">
        <f t="shared" si="15"/>
        <v>1.0861931600890892E-3</v>
      </c>
      <c r="Q103" s="4">
        <f t="shared" si="15"/>
        <v>1.1018535863524771E-3</v>
      </c>
      <c r="R103" s="4">
        <f t="shared" si="15"/>
        <v>1.114344723416041E-3</v>
      </c>
      <c r="S103" s="4">
        <f t="shared" si="15"/>
        <v>1.1346770149020316E-3</v>
      </c>
      <c r="T103" s="4">
        <f t="shared" si="15"/>
        <v>1.1673646066829343E-3</v>
      </c>
      <c r="U103" s="4">
        <f t="shared" si="15"/>
        <v>1.1678852120224612E-3</v>
      </c>
      <c r="V103" s="4">
        <f t="shared" si="15"/>
        <v>1.2160406874112024E-3</v>
      </c>
      <c r="W103" s="4">
        <f t="shared" si="15"/>
        <v>1.4020479952114742E-3</v>
      </c>
      <c r="X103" s="4">
        <f t="shared" si="15"/>
        <v>1.1797601661871252E-3</v>
      </c>
      <c r="Y103" s="4">
        <f t="shared" si="15"/>
        <v>1.1582946672362487E-3</v>
      </c>
      <c r="Z103" s="4">
        <f t="shared" si="15"/>
        <v>1.3325496307382352E-3</v>
      </c>
      <c r="AA103" s="4">
        <f t="shared" si="15"/>
        <v>1.3456939812313534E-3</v>
      </c>
      <c r="AB103" s="4">
        <f t="shared" si="15"/>
        <v>1.3518654404298456E-3</v>
      </c>
      <c r="AC103" s="4">
        <f t="shared" si="15"/>
        <v>1.3839354378288461E-3</v>
      </c>
      <c r="AD103" s="4">
        <f t="shared" si="15"/>
        <v>1.308846701843114E-3</v>
      </c>
      <c r="AE103" s="4">
        <f t="shared" si="15"/>
        <v>1.2305372088004904E-3</v>
      </c>
      <c r="AF103" s="4">
        <f t="shared" si="15"/>
        <v>1.2663615262755398E-3</v>
      </c>
      <c r="AG103" s="73">
        <f>TREND(W103:AF103,W$99:AF$99,AG$99)</f>
        <v>1.2975676132907206E-3</v>
      </c>
      <c r="AH103" s="3">
        <v>0</v>
      </c>
      <c r="AI103" s="3">
        <v>0</v>
      </c>
      <c r="AJ103" s="3">
        <v>0</v>
      </c>
      <c r="AK103" s="3">
        <v>0</v>
      </c>
      <c r="AL103" s="3">
        <v>0</v>
      </c>
      <c r="AM103" s="3">
        <v>0</v>
      </c>
    </row>
    <row r="104" spans="1:39">
      <c r="A104" t="s">
        <v>8</v>
      </c>
      <c r="B104" t="s">
        <v>103</v>
      </c>
      <c r="C104" t="s">
        <v>108</v>
      </c>
      <c r="D104">
        <f>'Data from AVL'!B4</f>
        <v>24</v>
      </c>
      <c r="E104">
        <f t="shared" si="14"/>
        <v>1993</v>
      </c>
      <c r="F104" s="4">
        <f t="shared" ref="F104:AB104" si="16">G81</f>
        <v>3.9649285194362131E-4</v>
      </c>
      <c r="G104" s="4">
        <f t="shared" si="16"/>
        <v>4.0389599627799162E-4</v>
      </c>
      <c r="H104" s="4">
        <f t="shared" si="16"/>
        <v>4.1969871811740422E-4</v>
      </c>
      <c r="I104" s="4">
        <f t="shared" si="16"/>
        <v>4.1395255524363052E-4</v>
      </c>
      <c r="J104" s="4">
        <f t="shared" si="16"/>
        <v>4.5324771635581526E-4</v>
      </c>
      <c r="K104" s="4">
        <f t="shared" si="16"/>
        <v>4.5659195967013899E-4</v>
      </c>
      <c r="L104" s="4">
        <f t="shared" si="16"/>
        <v>4.5058862857097232E-4</v>
      </c>
      <c r="M104" s="4">
        <f t="shared" si="16"/>
        <v>4.6686033840088071E-4</v>
      </c>
      <c r="N104" s="4">
        <f t="shared" si="16"/>
        <v>4.9957305402171474E-4</v>
      </c>
      <c r="O104" s="4">
        <f t="shared" si="16"/>
        <v>4.6145605982270783E-4</v>
      </c>
      <c r="P104" s="4">
        <f t="shared" si="16"/>
        <v>4.4177458680776555E-4</v>
      </c>
      <c r="Q104" s="4">
        <f t="shared" si="16"/>
        <v>4.4685776442982775E-4</v>
      </c>
      <c r="R104" s="4">
        <f t="shared" si="16"/>
        <v>4.5590162327137156E-4</v>
      </c>
      <c r="S104" s="4">
        <f t="shared" si="16"/>
        <v>4.9526979642231796E-4</v>
      </c>
      <c r="T104" s="4">
        <f t="shared" si="16"/>
        <v>5.1883207323877745E-4</v>
      </c>
      <c r="U104" s="4">
        <f t="shared" si="16"/>
        <v>5.6296965856846275E-4</v>
      </c>
      <c r="V104" s="4">
        <f t="shared" si="16"/>
        <v>5.9041900138665827E-4</v>
      </c>
      <c r="W104" s="4">
        <f t="shared" si="16"/>
        <v>6.3416208140018148E-4</v>
      </c>
      <c r="X104" s="4">
        <f t="shared" si="16"/>
        <v>6.7288111254485761E-4</v>
      </c>
      <c r="Y104" s="4">
        <f t="shared" si="16"/>
        <v>6.2709199654972434E-4</v>
      </c>
      <c r="Z104" s="4">
        <f t="shared" si="16"/>
        <v>6.0129986258376875E-4</v>
      </c>
      <c r="AA104" s="4">
        <f t="shared" si="16"/>
        <v>6.5352395916190868E-4</v>
      </c>
      <c r="AB104" s="4">
        <f t="shared" si="16"/>
        <v>6.8247001600254219E-4</v>
      </c>
      <c r="AC104" s="73">
        <f>TREND(S104:AB104,S$99:AB$99,AC$99)</f>
        <v>7.0282642959906827E-4</v>
      </c>
      <c r="AD104" s="3">
        <v>0</v>
      </c>
      <c r="AE104" s="3">
        <v>0</v>
      </c>
      <c r="AF104" s="3">
        <v>0</v>
      </c>
      <c r="AG104" s="3">
        <v>0</v>
      </c>
      <c r="AH104" s="3">
        <v>0</v>
      </c>
      <c r="AI104" s="3">
        <v>0</v>
      </c>
      <c r="AJ104" s="3">
        <v>0</v>
      </c>
      <c r="AK104" s="3">
        <v>0</v>
      </c>
      <c r="AL104" s="3">
        <v>0</v>
      </c>
      <c r="AM104" s="3">
        <v>0</v>
      </c>
    </row>
    <row r="105" spans="1:39">
      <c r="A105" t="s">
        <v>16</v>
      </c>
      <c r="B105" t="s">
        <v>103</v>
      </c>
      <c r="C105" t="s">
        <v>108</v>
      </c>
      <c r="D105">
        <f>'Data from AVL'!B5</f>
        <v>34</v>
      </c>
      <c r="E105">
        <f t="shared" si="14"/>
        <v>1983</v>
      </c>
      <c r="F105" s="73">
        <f t="shared" ref="F105:K105" si="17">TREND($M105:$AL105,$M$99:$AL$99,F$99)</f>
        <v>3.9440031154583909E-4</v>
      </c>
      <c r="G105" s="73">
        <f t="shared" si="17"/>
        <v>3.9957403152419101E-4</v>
      </c>
      <c r="H105" s="73">
        <f t="shared" si="17"/>
        <v>4.0474775150254293E-4</v>
      </c>
      <c r="I105" s="73">
        <f t="shared" si="17"/>
        <v>4.0992147148089485E-4</v>
      </c>
      <c r="J105" s="73">
        <f t="shared" si="17"/>
        <v>4.1509519145924677E-4</v>
      </c>
      <c r="K105" s="73">
        <f t="shared" si="17"/>
        <v>4.2026891143759869E-4</v>
      </c>
      <c r="L105" s="73">
        <f>TREND($M105:$AL105,$M$99:$AL$99,L$99)</f>
        <v>4.2544263141595061E-4</v>
      </c>
      <c r="M105" s="4">
        <f t="shared" ref="M105:AL105" si="18">D82</f>
        <v>4.5298200522042738E-4</v>
      </c>
      <c r="N105" s="4">
        <f t="shared" si="18"/>
        <v>4.3128889869850011E-4</v>
      </c>
      <c r="O105" s="4">
        <f t="shared" si="18"/>
        <v>4.1443890963621601E-4</v>
      </c>
      <c r="P105" s="4">
        <f t="shared" si="18"/>
        <v>4.369100183994792E-4</v>
      </c>
      <c r="Q105" s="4">
        <f t="shared" si="18"/>
        <v>4.5387854396562841E-4</v>
      </c>
      <c r="R105" s="4">
        <f t="shared" si="18"/>
        <v>4.5246710635775546E-4</v>
      </c>
      <c r="S105" s="4">
        <f t="shared" si="18"/>
        <v>4.6093223368778169E-4</v>
      </c>
      <c r="T105" s="4">
        <f t="shared" si="18"/>
        <v>4.8692082247994521E-4</v>
      </c>
      <c r="U105" s="4">
        <f t="shared" si="18"/>
        <v>4.5969254726927161E-4</v>
      </c>
      <c r="V105" s="4">
        <f t="shared" si="18"/>
        <v>4.7459120035066668E-4</v>
      </c>
      <c r="W105" s="4">
        <f t="shared" si="18"/>
        <v>4.5686525235768681E-4</v>
      </c>
      <c r="X105" s="4">
        <f t="shared" si="18"/>
        <v>4.958205181631271E-4</v>
      </c>
      <c r="Y105" s="4">
        <f t="shared" si="18"/>
        <v>4.9917008768402926E-4</v>
      </c>
      <c r="Z105" s="4">
        <f t="shared" si="18"/>
        <v>4.9671783568295267E-4</v>
      </c>
      <c r="AA105" s="4">
        <f t="shared" si="18"/>
        <v>5.0675851435770221E-4</v>
      </c>
      <c r="AB105" s="4">
        <f t="shared" si="18"/>
        <v>5.172759426715865E-4</v>
      </c>
      <c r="AC105" s="4">
        <f t="shared" si="18"/>
        <v>5.9555976194958151E-4</v>
      </c>
      <c r="AD105" s="4">
        <f t="shared" si="18"/>
        <v>4.8195484640424751E-4</v>
      </c>
      <c r="AE105" s="4">
        <f t="shared" si="18"/>
        <v>4.8806313552204406E-4</v>
      </c>
      <c r="AF105" s="4">
        <f t="shared" si="18"/>
        <v>5.307337964127911E-4</v>
      </c>
      <c r="AG105" s="4">
        <f t="shared" si="18"/>
        <v>5.3099998984369094E-4</v>
      </c>
      <c r="AH105" s="4">
        <f t="shared" si="18"/>
        <v>5.6145671009015681E-4</v>
      </c>
      <c r="AI105" s="4">
        <f t="shared" si="18"/>
        <v>5.8411311179227383E-4</v>
      </c>
      <c r="AJ105" s="4">
        <f t="shared" si="18"/>
        <v>5.3632082257841669E-4</v>
      </c>
      <c r="AK105" s="4">
        <f t="shared" si="18"/>
        <v>5.3735239842676657E-4</v>
      </c>
      <c r="AL105" s="4">
        <f t="shared" si="18"/>
        <v>5.3421911921347444E-4</v>
      </c>
      <c r="AM105" s="73">
        <f>TREND(AC105:AL105,AC$99:AL$99,AM$99)</f>
        <v>5.4699737526332651E-4</v>
      </c>
    </row>
    <row r="106" spans="1:39">
      <c r="A106" t="s">
        <v>17</v>
      </c>
      <c r="B106" t="s">
        <v>103</v>
      </c>
      <c r="C106" t="s">
        <v>108</v>
      </c>
      <c r="D106">
        <f>'Data from AVL'!B6</f>
        <v>33</v>
      </c>
      <c r="E106">
        <f t="shared" si="14"/>
        <v>1984</v>
      </c>
      <c r="F106" s="73">
        <f t="shared" ref="F106:J106" si="19">TREND($L106:$AK106,$L$99:$AK$99,F$99)</f>
        <v>2.0206372328972991E-4</v>
      </c>
      <c r="G106" s="73">
        <f t="shared" si="19"/>
        <v>2.0548681586397399E-4</v>
      </c>
      <c r="H106" s="73">
        <f t="shared" si="19"/>
        <v>2.0890990843821806E-4</v>
      </c>
      <c r="I106" s="73">
        <f t="shared" si="19"/>
        <v>2.12333001012463E-4</v>
      </c>
      <c r="J106" s="73">
        <f t="shared" si="19"/>
        <v>2.1575609358670707E-4</v>
      </c>
      <c r="K106" s="73">
        <f>TREND($L106:$AK106,$L$99:$AK$99,K$99)</f>
        <v>2.1917918616095114E-4</v>
      </c>
      <c r="L106" s="4">
        <f t="shared" ref="L106:AK106" si="20">D83</f>
        <v>2.9314981341136765E-4</v>
      </c>
      <c r="M106" s="4">
        <f t="shared" si="20"/>
        <v>2.2031178071033077E-4</v>
      </c>
      <c r="N106" s="4">
        <f t="shared" si="20"/>
        <v>2.1400110490157455E-4</v>
      </c>
      <c r="O106" s="4">
        <f t="shared" si="20"/>
        <v>2.5222062969802809E-4</v>
      </c>
      <c r="P106" s="4">
        <f t="shared" si="20"/>
        <v>2.3816786051115117E-4</v>
      </c>
      <c r="Q106" s="4">
        <f t="shared" si="20"/>
        <v>2.4759261627502985E-4</v>
      </c>
      <c r="R106" s="4">
        <f t="shared" si="20"/>
        <v>2.5249795191683612E-4</v>
      </c>
      <c r="S106" s="4">
        <f t="shared" si="20"/>
        <v>2.5517011517472239E-4</v>
      </c>
      <c r="T106" s="4">
        <f t="shared" si="20"/>
        <v>2.1526494573688275E-4</v>
      </c>
      <c r="U106" s="4">
        <f t="shared" si="20"/>
        <v>2.571976333902398E-4</v>
      </c>
      <c r="V106" s="4">
        <f t="shared" si="20"/>
        <v>2.3624613207988142E-4</v>
      </c>
      <c r="W106" s="4">
        <f t="shared" si="20"/>
        <v>2.2473218556346003E-4</v>
      </c>
      <c r="X106" s="4">
        <f t="shared" si="20"/>
        <v>2.5085842685038139E-4</v>
      </c>
      <c r="Y106" s="4">
        <f t="shared" si="20"/>
        <v>2.6345076486682844E-4</v>
      </c>
      <c r="Z106" s="4">
        <f t="shared" si="20"/>
        <v>2.3176489920968639E-4</v>
      </c>
      <c r="AA106" s="4">
        <f t="shared" si="20"/>
        <v>2.5527701807744177E-4</v>
      </c>
      <c r="AB106" s="4">
        <f t="shared" si="20"/>
        <v>3.4947594718507421E-4</v>
      </c>
      <c r="AC106" s="4">
        <f t="shared" si="20"/>
        <v>2.5956731543252373E-4</v>
      </c>
      <c r="AD106" s="4">
        <f t="shared" si="20"/>
        <v>2.9113328434965488E-4</v>
      </c>
      <c r="AE106" s="4">
        <f t="shared" si="20"/>
        <v>2.0895527170517391E-4</v>
      </c>
      <c r="AF106" s="4">
        <f t="shared" si="20"/>
        <v>2.3342273834215668E-4</v>
      </c>
      <c r="AG106" s="4">
        <f t="shared" si="20"/>
        <v>3.0970452499670486E-4</v>
      </c>
      <c r="AH106" s="4">
        <f t="shared" si="20"/>
        <v>3.2938555424708439E-4</v>
      </c>
      <c r="AI106" s="4">
        <f t="shared" si="20"/>
        <v>3.0030101550633352E-4</v>
      </c>
      <c r="AJ106" s="4">
        <f t="shared" si="20"/>
        <v>3.1723464309777464E-4</v>
      </c>
      <c r="AK106" s="4">
        <f t="shared" si="20"/>
        <v>3.9308016050816608E-4</v>
      </c>
      <c r="AL106" s="73">
        <f>TREND(AB106:AK106,AB$99:AK$99,AL$99)</f>
        <v>3.4187672899133915E-4</v>
      </c>
      <c r="AM106" s="3">
        <v>0</v>
      </c>
    </row>
    <row r="107" spans="1:39">
      <c r="A107" t="s">
        <v>18</v>
      </c>
      <c r="B107" t="s">
        <v>103</v>
      </c>
      <c r="C107" t="s">
        <v>108</v>
      </c>
      <c r="D107">
        <f>'Data from AVL'!B7</f>
        <v>17</v>
      </c>
      <c r="E107">
        <f t="shared" si="14"/>
        <v>2000</v>
      </c>
      <c r="F107" s="4">
        <f t="shared" ref="F107:U107" si="21">N84</f>
        <v>1.1402802162473835E-3</v>
      </c>
      <c r="G107" s="4">
        <f t="shared" si="21"/>
        <v>1.1402802162473835E-3</v>
      </c>
      <c r="H107" s="4">
        <f t="shared" si="21"/>
        <v>1.1402802162473835E-3</v>
      </c>
      <c r="I107" s="4">
        <f t="shared" si="21"/>
        <v>1.1402802162473835E-3</v>
      </c>
      <c r="J107" s="4">
        <f t="shared" si="21"/>
        <v>1.1402802162473835E-3</v>
      </c>
      <c r="K107" s="4">
        <f t="shared" si="21"/>
        <v>1.1402802162473835E-3</v>
      </c>
      <c r="L107" s="4">
        <f t="shared" si="21"/>
        <v>1.1402802162473835E-3</v>
      </c>
      <c r="M107" s="4">
        <f t="shared" si="21"/>
        <v>1.1402802162473835E-3</v>
      </c>
      <c r="N107" s="4">
        <f t="shared" si="21"/>
        <v>1.1402802162473835E-3</v>
      </c>
      <c r="O107" s="4">
        <f t="shared" si="21"/>
        <v>1.1402802162473835E-3</v>
      </c>
      <c r="P107" s="4">
        <f t="shared" si="21"/>
        <v>1.1402802162473835E-3</v>
      </c>
      <c r="Q107" s="4">
        <f t="shared" si="21"/>
        <v>1.1402802162473835E-3</v>
      </c>
      <c r="R107" s="4">
        <f t="shared" si="21"/>
        <v>1.1402802162473835E-3</v>
      </c>
      <c r="S107" s="4">
        <f t="shared" si="21"/>
        <v>1.1402802162473835E-3</v>
      </c>
      <c r="T107" s="4">
        <f t="shared" si="21"/>
        <v>1.1402802162473835E-3</v>
      </c>
      <c r="U107" s="4">
        <f t="shared" si="21"/>
        <v>1.1402802162473835E-3</v>
      </c>
      <c r="V107" s="73">
        <f>TREND(L107:U107,L$99:U$99,V$99)</f>
        <v>1.1402802162473835E-3</v>
      </c>
      <c r="W107" s="3">
        <v>0</v>
      </c>
      <c r="X107" s="3">
        <v>0</v>
      </c>
      <c r="Y107" s="3">
        <v>0</v>
      </c>
      <c r="Z107" s="3">
        <v>0</v>
      </c>
      <c r="AA107" s="3">
        <v>0</v>
      </c>
      <c r="AB107" s="3">
        <v>0</v>
      </c>
      <c r="AC107" s="3">
        <v>0</v>
      </c>
      <c r="AD107" s="3">
        <v>0</v>
      </c>
      <c r="AE107" s="3">
        <v>0</v>
      </c>
      <c r="AF107" s="3">
        <v>0</v>
      </c>
      <c r="AG107" s="3">
        <v>0</v>
      </c>
      <c r="AH107" s="3">
        <v>0</v>
      </c>
      <c r="AI107" s="3">
        <v>0</v>
      </c>
      <c r="AJ107" s="3">
        <v>0</v>
      </c>
      <c r="AK107" s="3">
        <v>0</v>
      </c>
      <c r="AL107" s="3">
        <v>0</v>
      </c>
      <c r="AM107" s="3">
        <v>0</v>
      </c>
    </row>
    <row r="108" spans="1:39">
      <c r="A108" t="s">
        <v>15</v>
      </c>
      <c r="B108" t="s">
        <v>105</v>
      </c>
      <c r="C108" t="s">
        <v>109</v>
      </c>
      <c r="D108">
        <f>'Data from AVL'!B2</f>
        <v>13</v>
      </c>
      <c r="E108">
        <f t="shared" si="14"/>
        <v>2004</v>
      </c>
      <c r="F108" s="4">
        <f t="shared" ref="F108:Q108" si="22">R85</f>
        <v>9.5227579225683342E-5</v>
      </c>
      <c r="G108" s="4">
        <f t="shared" si="22"/>
        <v>9.6729459254425818E-5</v>
      </c>
      <c r="H108" s="4">
        <f t="shared" si="22"/>
        <v>9.7769201644336244E-5</v>
      </c>
      <c r="I108" s="4">
        <f t="shared" si="22"/>
        <v>9.9015966303670082E-5</v>
      </c>
      <c r="J108" s="4">
        <f t="shared" si="22"/>
        <v>9.999035259008477E-5</v>
      </c>
      <c r="K108" s="4">
        <f t="shared" si="22"/>
        <v>1.0113755257794602E-4</v>
      </c>
      <c r="L108" s="4">
        <f t="shared" si="22"/>
        <v>1.0221537561347095E-4</v>
      </c>
      <c r="M108" s="4">
        <f t="shared" si="22"/>
        <v>1.0336608627522434E-4</v>
      </c>
      <c r="N108" s="4">
        <f t="shared" si="22"/>
        <v>1.0383064673536422E-4</v>
      </c>
      <c r="O108" s="4">
        <f t="shared" si="22"/>
        <v>1.0473720336094439E-4</v>
      </c>
      <c r="P108" s="4">
        <f t="shared" si="22"/>
        <v>1.0529001373573269E-4</v>
      </c>
      <c r="Q108" s="4">
        <f t="shared" si="22"/>
        <v>1.0632673786397359E-4</v>
      </c>
      <c r="R108" s="73">
        <f>TREND(H108:Q108,H$99:Q$99,R$99)</f>
        <v>1.0749792716972404E-4</v>
      </c>
      <c r="S108" s="3">
        <v>0</v>
      </c>
      <c r="T108" s="3">
        <v>0</v>
      </c>
      <c r="U108" s="3">
        <v>0</v>
      </c>
      <c r="V108" s="3">
        <v>0</v>
      </c>
      <c r="W108" s="3">
        <v>0</v>
      </c>
      <c r="X108" s="3">
        <v>0</v>
      </c>
      <c r="Y108" s="3">
        <v>0</v>
      </c>
      <c r="Z108" s="3">
        <v>0</v>
      </c>
      <c r="AA108" s="3">
        <v>0</v>
      </c>
      <c r="AB108" s="3">
        <v>0</v>
      </c>
      <c r="AC108" s="3">
        <v>0</v>
      </c>
      <c r="AD108" s="3">
        <v>0</v>
      </c>
      <c r="AE108" s="3">
        <v>0</v>
      </c>
      <c r="AF108" s="3">
        <v>0</v>
      </c>
      <c r="AG108" s="3">
        <v>0</v>
      </c>
      <c r="AH108" s="3">
        <v>0</v>
      </c>
      <c r="AI108" s="3">
        <v>0</v>
      </c>
      <c r="AJ108" s="3">
        <v>0</v>
      </c>
      <c r="AK108" s="3">
        <v>0</v>
      </c>
      <c r="AL108" s="3">
        <v>0</v>
      </c>
      <c r="AM108" s="3">
        <v>0</v>
      </c>
    </row>
    <row r="109" spans="1:39">
      <c r="A109" t="s">
        <v>9</v>
      </c>
      <c r="B109" t="s">
        <v>105</v>
      </c>
      <c r="C109" t="s">
        <v>109</v>
      </c>
      <c r="D109">
        <f>'Data from AVL'!B3</f>
        <v>28</v>
      </c>
      <c r="E109">
        <f t="shared" si="14"/>
        <v>1989</v>
      </c>
      <c r="F109" s="73">
        <f>TREND($G109:$AF109,$G$99:$AF$99,F$99)</f>
        <v>2.5319584468333359E-4</v>
      </c>
      <c r="G109" s="4">
        <f t="shared" ref="G109:AF109" si="23">D86</f>
        <v>2.4228316660956353E-4</v>
      </c>
      <c r="H109" s="4">
        <f t="shared" si="23"/>
        <v>2.3978578506788831E-4</v>
      </c>
      <c r="I109" s="4">
        <f t="shared" si="23"/>
        <v>2.4182352462178008E-4</v>
      </c>
      <c r="J109" s="4">
        <f t="shared" si="23"/>
        <v>2.4832006797380791E-4</v>
      </c>
      <c r="K109" s="4">
        <f t="shared" si="23"/>
        <v>2.5478299353545302E-4</v>
      </c>
      <c r="L109" s="4">
        <f t="shared" si="23"/>
        <v>2.5968537351490868E-4</v>
      </c>
      <c r="M109" s="4">
        <f t="shared" si="23"/>
        <v>2.6037478715929658E-4</v>
      </c>
      <c r="N109" s="4">
        <f t="shared" si="23"/>
        <v>2.6677153520349622E-4</v>
      </c>
      <c r="O109" s="4">
        <f t="shared" si="23"/>
        <v>2.7180121352217293E-4</v>
      </c>
      <c r="P109" s="4">
        <f t="shared" si="23"/>
        <v>2.7622138713034145E-4</v>
      </c>
      <c r="Q109" s="4">
        <f t="shared" si="23"/>
        <v>2.8656274683539461E-4</v>
      </c>
      <c r="R109" s="4">
        <f t="shared" si="23"/>
        <v>2.794921613192422E-4</v>
      </c>
      <c r="S109" s="4">
        <f t="shared" si="23"/>
        <v>2.8506769141758005E-4</v>
      </c>
      <c r="T109" s="4">
        <f t="shared" si="23"/>
        <v>2.8435450950794902E-4</v>
      </c>
      <c r="U109" s="4">
        <f t="shared" si="23"/>
        <v>2.8504805679819547E-4</v>
      </c>
      <c r="V109" s="4">
        <f t="shared" si="23"/>
        <v>2.8903645235087166E-4</v>
      </c>
      <c r="W109" s="4">
        <f t="shared" si="23"/>
        <v>2.813466830377902E-4</v>
      </c>
      <c r="X109" s="4">
        <f t="shared" si="23"/>
        <v>2.7340344542560891E-4</v>
      </c>
      <c r="Y109" s="4">
        <f t="shared" si="23"/>
        <v>2.6696453119092953E-4</v>
      </c>
      <c r="Z109" s="4">
        <f t="shared" si="23"/>
        <v>2.4775464791154699E-4</v>
      </c>
      <c r="AA109" s="4">
        <f t="shared" si="23"/>
        <v>2.5185393235088597E-4</v>
      </c>
      <c r="AB109" s="4">
        <f t="shared" si="23"/>
        <v>2.5535168549706104E-4</v>
      </c>
      <c r="AC109" s="4">
        <f t="shared" si="23"/>
        <v>2.652546771442604E-4</v>
      </c>
      <c r="AD109" s="4">
        <f t="shared" si="23"/>
        <v>2.7074141450919651E-4</v>
      </c>
      <c r="AE109" s="4">
        <f t="shared" si="23"/>
        <v>2.8320743693143672E-4</v>
      </c>
      <c r="AF109" s="4">
        <f t="shared" si="23"/>
        <v>3.0132719810323645E-4</v>
      </c>
      <c r="AG109" s="73">
        <f>TREND(W109:AF109,W$99:AF$99,AG$99)</f>
        <v>2.8049839299571075E-4</v>
      </c>
      <c r="AH109" s="3">
        <v>0</v>
      </c>
      <c r="AI109" s="3">
        <v>0</v>
      </c>
      <c r="AJ109" s="3">
        <v>0</v>
      </c>
      <c r="AK109" s="3">
        <v>0</v>
      </c>
      <c r="AL109" s="3">
        <v>0</v>
      </c>
      <c r="AM109" s="3">
        <v>0</v>
      </c>
    </row>
    <row r="110" spans="1:39">
      <c r="A110" t="s">
        <v>8</v>
      </c>
      <c r="B110" t="s">
        <v>105</v>
      </c>
      <c r="C110" t="s">
        <v>109</v>
      </c>
      <c r="D110">
        <f>'Data from AVL'!B4</f>
        <v>24</v>
      </c>
      <c r="E110">
        <f t="shared" si="14"/>
        <v>1993</v>
      </c>
      <c r="F110" s="4">
        <f t="shared" ref="F110:AB110" si="24">G87</f>
        <v>2.5256833999345125E-4</v>
      </c>
      <c r="G110" s="4">
        <f t="shared" si="24"/>
        <v>2.5811720165113403E-4</v>
      </c>
      <c r="H110" s="4">
        <f t="shared" si="24"/>
        <v>2.703175702835527E-4</v>
      </c>
      <c r="I110" s="4">
        <f t="shared" si="24"/>
        <v>2.5508750736756206E-4</v>
      </c>
      <c r="J110" s="4">
        <f t="shared" si="24"/>
        <v>2.7678535283415608E-4</v>
      </c>
      <c r="K110" s="4">
        <f t="shared" si="24"/>
        <v>2.8131232636656402E-4</v>
      </c>
      <c r="L110" s="4">
        <f t="shared" si="24"/>
        <v>2.7208040395219804E-4</v>
      </c>
      <c r="M110" s="4">
        <f t="shared" si="24"/>
        <v>2.768456259389173E-4</v>
      </c>
      <c r="N110" s="4">
        <f t="shared" si="24"/>
        <v>3.0534016336160091E-4</v>
      </c>
      <c r="O110" s="4">
        <f t="shared" si="24"/>
        <v>2.8307224173196392E-4</v>
      </c>
      <c r="P110" s="4">
        <f t="shared" si="24"/>
        <v>2.6274867267023265E-4</v>
      </c>
      <c r="Q110" s="4">
        <f t="shared" si="24"/>
        <v>2.6772779240149137E-4</v>
      </c>
      <c r="R110" s="4">
        <f t="shared" si="24"/>
        <v>2.7482463892298056E-4</v>
      </c>
      <c r="S110" s="4">
        <f t="shared" si="24"/>
        <v>2.9970027833657744E-4</v>
      </c>
      <c r="T110" s="4">
        <f t="shared" si="24"/>
        <v>3.2925921493747378E-4</v>
      </c>
      <c r="U110" s="4">
        <f t="shared" si="24"/>
        <v>3.5558750013803156E-4</v>
      </c>
      <c r="V110" s="4">
        <f t="shared" si="24"/>
        <v>3.551250125271388E-4</v>
      </c>
      <c r="W110" s="4">
        <f t="shared" si="24"/>
        <v>3.8254080370472279E-4</v>
      </c>
      <c r="X110" s="4">
        <f t="shared" si="24"/>
        <v>3.9211777102136236E-4</v>
      </c>
      <c r="Y110" s="4">
        <f t="shared" si="24"/>
        <v>3.6152674938608827E-4</v>
      </c>
      <c r="Z110" s="4">
        <f t="shared" si="24"/>
        <v>3.479219397722031E-4</v>
      </c>
      <c r="AA110" s="4">
        <f t="shared" si="24"/>
        <v>3.8213825352737603E-4</v>
      </c>
      <c r="AB110" s="4">
        <f t="shared" si="24"/>
        <v>3.9667601720844018E-4</v>
      </c>
      <c r="AC110" s="73">
        <f>TREND(S110:AB110,S$99:AB$99,AC$99)</f>
        <v>4.0137233059062138E-4</v>
      </c>
      <c r="AD110" s="3">
        <v>0</v>
      </c>
      <c r="AE110" s="3">
        <v>0</v>
      </c>
      <c r="AF110" s="3">
        <v>0</v>
      </c>
      <c r="AG110" s="3">
        <v>0</v>
      </c>
      <c r="AH110" s="3">
        <v>0</v>
      </c>
      <c r="AI110" s="3">
        <v>0</v>
      </c>
      <c r="AJ110" s="3">
        <v>0</v>
      </c>
      <c r="AK110" s="3">
        <v>0</v>
      </c>
      <c r="AL110" s="3">
        <v>0</v>
      </c>
      <c r="AM110" s="3">
        <v>0</v>
      </c>
    </row>
    <row r="111" spans="1:39">
      <c r="A111" t="s">
        <v>16</v>
      </c>
      <c r="B111" t="s">
        <v>105</v>
      </c>
      <c r="C111" t="s">
        <v>109</v>
      </c>
      <c r="D111">
        <f>'Data from AVL'!B5</f>
        <v>34</v>
      </c>
      <c r="E111">
        <f t="shared" si="14"/>
        <v>1983</v>
      </c>
      <c r="F111" s="73">
        <f t="shared" ref="F111:L111" si="25">TREND($M111:$AL111,$M$99:$AL$99,F$99)</f>
        <v>2.7522692997889453E-3</v>
      </c>
      <c r="G111" s="73">
        <f t="shared" si="25"/>
        <v>2.7968292672748418E-3</v>
      </c>
      <c r="H111" s="73">
        <f t="shared" si="25"/>
        <v>2.8413892347607383E-3</v>
      </c>
      <c r="I111" s="73">
        <f t="shared" si="25"/>
        <v>2.8859492022466349E-3</v>
      </c>
      <c r="J111" s="73">
        <f t="shared" si="25"/>
        <v>2.9305091697325175E-3</v>
      </c>
      <c r="K111" s="73">
        <f t="shared" si="25"/>
        <v>2.975069137218414E-3</v>
      </c>
      <c r="L111" s="73">
        <f t="shared" si="25"/>
        <v>3.0196291047043106E-3</v>
      </c>
      <c r="M111" s="4">
        <f t="shared" ref="M111:AL111" si="26">D88</f>
        <v>2.6942834796487101E-3</v>
      </c>
      <c r="N111" s="4">
        <f t="shared" si="26"/>
        <v>3.0395959562516694E-3</v>
      </c>
      <c r="O111" s="4">
        <f t="shared" si="26"/>
        <v>2.7867623569569171E-3</v>
      </c>
      <c r="P111" s="4">
        <f t="shared" si="26"/>
        <v>2.8660388572997954E-3</v>
      </c>
      <c r="Q111" s="4">
        <f t="shared" si="26"/>
        <v>3.0920175611055278E-3</v>
      </c>
      <c r="R111" s="4">
        <f t="shared" si="26"/>
        <v>3.3190697574182982E-3</v>
      </c>
      <c r="S111" s="4">
        <f t="shared" si="26"/>
        <v>3.4360592860592136E-3</v>
      </c>
      <c r="T111" s="4">
        <f t="shared" si="26"/>
        <v>3.6551655276502748E-3</v>
      </c>
      <c r="U111" s="4">
        <f t="shared" si="26"/>
        <v>3.7012377550577329E-3</v>
      </c>
      <c r="V111" s="4">
        <f t="shared" si="26"/>
        <v>3.5294215023961967E-3</v>
      </c>
      <c r="W111" s="4">
        <f t="shared" si="26"/>
        <v>3.6793839688659489E-3</v>
      </c>
      <c r="X111" s="4">
        <f t="shared" si="26"/>
        <v>3.7222934529645563E-3</v>
      </c>
      <c r="Y111" s="4">
        <f t="shared" si="26"/>
        <v>4.0218317002064484E-3</v>
      </c>
      <c r="Z111" s="4">
        <f t="shared" si="26"/>
        <v>3.9802194012198483E-3</v>
      </c>
      <c r="AA111" s="4">
        <f t="shared" si="26"/>
        <v>4.114139184946409E-3</v>
      </c>
      <c r="AB111" s="4">
        <f t="shared" si="26"/>
        <v>4.0100165917224904E-3</v>
      </c>
      <c r="AC111" s="4">
        <f t="shared" si="26"/>
        <v>3.8299789134801439E-3</v>
      </c>
      <c r="AD111" s="4">
        <f t="shared" si="26"/>
        <v>3.6366294245637693E-3</v>
      </c>
      <c r="AE111" s="4">
        <f t="shared" si="26"/>
        <v>3.2590063254642966E-3</v>
      </c>
      <c r="AF111" s="4">
        <f t="shared" si="26"/>
        <v>4.4579200218224152E-3</v>
      </c>
      <c r="AG111" s="4">
        <f t="shared" si="26"/>
        <v>3.9087711547739282E-3</v>
      </c>
      <c r="AH111" s="4">
        <f t="shared" si="26"/>
        <v>3.5212912425946585E-3</v>
      </c>
      <c r="AI111" s="4">
        <f t="shared" si="26"/>
        <v>3.6630824056533822E-3</v>
      </c>
      <c r="AJ111" s="4">
        <f t="shared" si="26"/>
        <v>3.9478995723670335E-3</v>
      </c>
      <c r="AK111" s="4">
        <f t="shared" si="26"/>
        <v>4.1354422981380546E-3</v>
      </c>
      <c r="AL111" s="4">
        <f t="shared" si="26"/>
        <v>4.1433476112333325E-3</v>
      </c>
      <c r="AM111" s="73">
        <f>TREND(AC111:AL111,AC$99:AL$99,AM$99)</f>
        <v>4.0831529592966348E-3</v>
      </c>
    </row>
    <row r="112" spans="1:39">
      <c r="A112" t="s">
        <v>17</v>
      </c>
      <c r="B112" t="s">
        <v>105</v>
      </c>
      <c r="C112" t="s">
        <v>109</v>
      </c>
      <c r="D112">
        <f>'Data from AVL'!B6</f>
        <v>33</v>
      </c>
      <c r="E112">
        <f t="shared" si="14"/>
        <v>1984</v>
      </c>
      <c r="F112" s="73">
        <f t="shared" ref="F112:J112" si="27">TREND($L112:$AK112,$L$99:$AK$99,F$99)</f>
        <v>1.3968793222695064E-3</v>
      </c>
      <c r="G112" s="73">
        <f t="shared" si="27"/>
        <v>1.4260926768641588E-3</v>
      </c>
      <c r="H112" s="73">
        <f t="shared" si="27"/>
        <v>1.4553060314588112E-3</v>
      </c>
      <c r="I112" s="73">
        <f t="shared" si="27"/>
        <v>1.4845193860534636E-3</v>
      </c>
      <c r="J112" s="73">
        <f t="shared" si="27"/>
        <v>1.513732740648116E-3</v>
      </c>
      <c r="K112" s="73">
        <f>TREND($L112:$AK112,$L$99:$AK$99,K$99)</f>
        <v>1.5429460952427684E-3</v>
      </c>
      <c r="L112" s="4">
        <f t="shared" ref="L112:AK112" si="28">D89</f>
        <v>1.7500008571850691E-3</v>
      </c>
      <c r="M112" s="4">
        <f t="shared" si="28"/>
        <v>1.5583736644182323E-3</v>
      </c>
      <c r="N112" s="4">
        <f t="shared" si="28"/>
        <v>1.4442478504403801E-3</v>
      </c>
      <c r="O112" s="4">
        <f t="shared" si="28"/>
        <v>1.6605691969985895E-3</v>
      </c>
      <c r="P112" s="4">
        <f t="shared" si="28"/>
        <v>1.6284399763872544E-3</v>
      </c>
      <c r="Q112" s="4">
        <f t="shared" si="28"/>
        <v>1.8228601802541924E-3</v>
      </c>
      <c r="R112" s="4">
        <f t="shared" si="28"/>
        <v>1.8891555973383999E-3</v>
      </c>
      <c r="S112" s="4">
        <f t="shared" si="28"/>
        <v>1.9224932027598442E-3</v>
      </c>
      <c r="T112" s="4">
        <f t="shared" si="28"/>
        <v>1.7395588907199735E-3</v>
      </c>
      <c r="U112" s="4">
        <f t="shared" si="28"/>
        <v>1.9197165762902635E-3</v>
      </c>
      <c r="V112" s="4">
        <f t="shared" si="28"/>
        <v>1.9095805887337429E-3</v>
      </c>
      <c r="W112" s="4">
        <f t="shared" si="28"/>
        <v>1.6933147446746867E-3</v>
      </c>
      <c r="X112" s="4">
        <f t="shared" si="28"/>
        <v>2.0285715748825533E-3</v>
      </c>
      <c r="Y112" s="4">
        <f t="shared" si="28"/>
        <v>2.1187661340593008E-3</v>
      </c>
      <c r="Z112" s="4">
        <f t="shared" si="28"/>
        <v>1.8884778254172638E-3</v>
      </c>
      <c r="AA112" s="4">
        <f t="shared" si="28"/>
        <v>1.9861951083296513E-3</v>
      </c>
      <c r="AB112" s="4">
        <f t="shared" si="28"/>
        <v>2.2556651354497335E-3</v>
      </c>
      <c r="AC112" s="4">
        <f t="shared" si="28"/>
        <v>1.9657532534097071E-3</v>
      </c>
      <c r="AD112" s="4">
        <f t="shared" si="28"/>
        <v>1.9511351756597043E-3</v>
      </c>
      <c r="AE112" s="4">
        <f t="shared" si="28"/>
        <v>1.7615507608340075E-3</v>
      </c>
      <c r="AF112" s="4">
        <f t="shared" si="28"/>
        <v>1.7245476260747627E-3</v>
      </c>
      <c r="AG112" s="4">
        <f t="shared" si="28"/>
        <v>1.9494833120881068E-3</v>
      </c>
      <c r="AH112" s="4">
        <f t="shared" si="28"/>
        <v>2.0731970551712137E-3</v>
      </c>
      <c r="AI112" s="4">
        <f t="shared" si="28"/>
        <v>2.2186282552974297E-3</v>
      </c>
      <c r="AJ112" s="4">
        <f t="shared" si="28"/>
        <v>2.4503588049817329E-3</v>
      </c>
      <c r="AK112" s="4">
        <f t="shared" si="28"/>
        <v>3.0598445911789091E-3</v>
      </c>
      <c r="AL112" s="73">
        <f>TREND(AB112:AK112,AB$99:AK$99,AL$99)</f>
        <v>2.5785895280072135E-3</v>
      </c>
      <c r="AM112" s="3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7"/>
  <sheetViews>
    <sheetView workbookViewId="0"/>
  </sheetViews>
  <sheetFormatPr defaultRowHeight="14.5"/>
  <cols>
    <col min="1" max="1" width="31.1796875" customWidth="1"/>
  </cols>
  <sheetData>
    <row r="1" spans="1:35"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>
      <c r="A2" t="s">
        <v>2</v>
      </c>
      <c r="B2" s="4">
        <f t="shared" ref="B2:AI2" si="0">B$4/(1-elec_reduction_LDVs)</f>
        <v>1.0686315419895184E-3</v>
      </c>
      <c r="C2" s="4">
        <f t="shared" si="0"/>
        <v>1.0747036222783449E-3</v>
      </c>
      <c r="D2" s="4">
        <f t="shared" si="0"/>
        <v>1.0811638537467161E-3</v>
      </c>
      <c r="E2" s="4">
        <f t="shared" si="0"/>
        <v>1.0876866608026884E-3</v>
      </c>
      <c r="F2" s="4">
        <f t="shared" si="0"/>
        <v>1.0972844245549348E-3</v>
      </c>
      <c r="G2" s="4">
        <f t="shared" si="0"/>
        <v>1.1049915829756994E-3</v>
      </c>
      <c r="H2" s="4">
        <f t="shared" si="0"/>
        <v>1.1110334395118824E-3</v>
      </c>
      <c r="I2" s="4">
        <f t="shared" si="0"/>
        <v>1.1179744651100255E-3</v>
      </c>
      <c r="J2" s="4">
        <f t="shared" si="0"/>
        <v>1.1236446920522365E-3</v>
      </c>
      <c r="K2" s="4">
        <f t="shared" si="0"/>
        <v>1.1293534770171574E-3</v>
      </c>
      <c r="L2" s="4">
        <f t="shared" si="0"/>
        <v>1.1313305658274169E-3</v>
      </c>
      <c r="M2" s="4">
        <f t="shared" si="0"/>
        <v>1.1376753876735249E-3</v>
      </c>
      <c r="N2" s="4">
        <f t="shared" si="0"/>
        <v>1.1467924134490038E-3</v>
      </c>
      <c r="O2" s="8">
        <f t="shared" si="0"/>
        <v>0</v>
      </c>
      <c r="P2" s="8">
        <f t="shared" si="0"/>
        <v>0</v>
      </c>
      <c r="Q2" s="8">
        <f t="shared" si="0"/>
        <v>0</v>
      </c>
      <c r="R2" s="8">
        <f t="shared" si="0"/>
        <v>0</v>
      </c>
      <c r="S2" s="8">
        <f t="shared" si="0"/>
        <v>0</v>
      </c>
      <c r="T2" s="8">
        <f t="shared" si="0"/>
        <v>0</v>
      </c>
      <c r="U2" s="8">
        <f t="shared" si="0"/>
        <v>0</v>
      </c>
      <c r="V2" s="8">
        <f t="shared" si="0"/>
        <v>0</v>
      </c>
      <c r="W2" s="8">
        <f t="shared" si="0"/>
        <v>0</v>
      </c>
      <c r="X2" s="8">
        <f t="shared" si="0"/>
        <v>0</v>
      </c>
      <c r="Y2" s="8">
        <f t="shared" si="0"/>
        <v>0</v>
      </c>
      <c r="Z2" s="8">
        <f t="shared" si="0"/>
        <v>0</v>
      </c>
      <c r="AA2" s="8">
        <f t="shared" si="0"/>
        <v>0</v>
      </c>
      <c r="AB2" s="8">
        <f t="shared" si="0"/>
        <v>0</v>
      </c>
      <c r="AC2" s="8">
        <f t="shared" si="0"/>
        <v>0</v>
      </c>
      <c r="AD2" s="8">
        <f t="shared" si="0"/>
        <v>0</v>
      </c>
      <c r="AE2" s="8">
        <f t="shared" si="0"/>
        <v>0</v>
      </c>
      <c r="AF2" s="8">
        <f t="shared" si="0"/>
        <v>0</v>
      </c>
      <c r="AG2" s="8">
        <f t="shared" si="0"/>
        <v>0</v>
      </c>
      <c r="AH2" s="8">
        <f t="shared" si="0"/>
        <v>0</v>
      </c>
      <c r="AI2" s="8">
        <f t="shared" si="0"/>
        <v>0</v>
      </c>
    </row>
    <row r="3" spans="1:35">
      <c r="A3" t="s">
        <v>3</v>
      </c>
      <c r="B3" s="4">
        <f t="shared" ref="B3:AI5" si="1">B$4</f>
        <v>3.356032941785265E-4</v>
      </c>
      <c r="C3" s="4">
        <f t="shared" si="1"/>
        <v>3.3751022848410838E-4</v>
      </c>
      <c r="D3" s="4">
        <f t="shared" si="1"/>
        <v>3.395390615072332E-4</v>
      </c>
      <c r="E3" s="4">
        <f t="shared" si="1"/>
        <v>3.4158754636778654E-4</v>
      </c>
      <c r="F3" s="4">
        <f t="shared" si="1"/>
        <v>3.4460172010816146E-4</v>
      </c>
      <c r="G3" s="4">
        <f t="shared" si="1"/>
        <v>3.4702215002542633E-4</v>
      </c>
      <c r="H3" s="4">
        <f t="shared" si="1"/>
        <v>3.4891959257397968E-4</v>
      </c>
      <c r="I3" s="4">
        <f t="shared" si="1"/>
        <v>3.5109941879488409E-4</v>
      </c>
      <c r="J3" s="4">
        <f t="shared" si="1"/>
        <v>3.528801512230165E-4</v>
      </c>
      <c r="K3" s="4">
        <f t="shared" si="1"/>
        <v>3.5467299278224784E-4</v>
      </c>
      <c r="L3" s="4">
        <f t="shared" si="1"/>
        <v>3.5529389670613102E-4</v>
      </c>
      <c r="M3" s="4">
        <f t="shared" si="1"/>
        <v>3.5728648538507399E-4</v>
      </c>
      <c r="N3" s="4">
        <f t="shared" si="1"/>
        <v>3.6014968356249712E-4</v>
      </c>
      <c r="O3" s="8">
        <f t="shared" si="1"/>
        <v>0</v>
      </c>
      <c r="P3" s="8">
        <f t="shared" si="1"/>
        <v>0</v>
      </c>
      <c r="Q3" s="8">
        <f t="shared" si="1"/>
        <v>0</v>
      </c>
      <c r="R3" s="8">
        <f t="shared" si="1"/>
        <v>0</v>
      </c>
      <c r="S3" s="8">
        <f t="shared" si="1"/>
        <v>0</v>
      </c>
      <c r="T3" s="8">
        <f t="shared" si="1"/>
        <v>0</v>
      </c>
      <c r="U3" s="8">
        <f t="shared" si="1"/>
        <v>0</v>
      </c>
      <c r="V3" s="8">
        <f t="shared" si="1"/>
        <v>0</v>
      </c>
      <c r="W3" s="8">
        <f t="shared" si="1"/>
        <v>0</v>
      </c>
      <c r="X3" s="8">
        <f t="shared" si="1"/>
        <v>0</v>
      </c>
      <c r="Y3" s="8">
        <f t="shared" si="1"/>
        <v>0</v>
      </c>
      <c r="Z3" s="8">
        <f t="shared" si="1"/>
        <v>0</v>
      </c>
      <c r="AA3" s="8">
        <f t="shared" si="1"/>
        <v>0</v>
      </c>
      <c r="AB3" s="8">
        <f t="shared" si="1"/>
        <v>0</v>
      </c>
      <c r="AC3" s="8">
        <f t="shared" si="1"/>
        <v>0</v>
      </c>
      <c r="AD3" s="8">
        <f t="shared" si="1"/>
        <v>0</v>
      </c>
      <c r="AE3" s="8">
        <f t="shared" si="1"/>
        <v>0</v>
      </c>
      <c r="AF3" s="8">
        <f t="shared" si="1"/>
        <v>0</v>
      </c>
      <c r="AG3" s="8">
        <f t="shared" si="1"/>
        <v>0</v>
      </c>
      <c r="AH3" s="8">
        <f t="shared" si="1"/>
        <v>0</v>
      </c>
      <c r="AI3" s="8">
        <f t="shared" si="1"/>
        <v>0</v>
      </c>
    </row>
    <row r="4" spans="1:35">
      <c r="A4" t="s">
        <v>4</v>
      </c>
      <c r="B4" s="4">
        <f>'CAN Calculations'!F102</f>
        <v>3.356032941785265E-4</v>
      </c>
      <c r="C4" s="4">
        <f>'CAN Calculations'!G102</f>
        <v>3.3751022848410838E-4</v>
      </c>
      <c r="D4" s="4">
        <f>'CAN Calculations'!H102</f>
        <v>3.395390615072332E-4</v>
      </c>
      <c r="E4" s="4">
        <f>'CAN Calculations'!I102</f>
        <v>3.4158754636778654E-4</v>
      </c>
      <c r="F4" s="4">
        <f>'CAN Calculations'!J102</f>
        <v>3.4460172010816146E-4</v>
      </c>
      <c r="G4" s="4">
        <f>'CAN Calculations'!K102</f>
        <v>3.4702215002542633E-4</v>
      </c>
      <c r="H4" s="4">
        <f>'CAN Calculations'!L102</f>
        <v>3.4891959257397968E-4</v>
      </c>
      <c r="I4" s="4">
        <f>'CAN Calculations'!M102</f>
        <v>3.5109941879488409E-4</v>
      </c>
      <c r="J4" s="4">
        <f>'CAN Calculations'!N102</f>
        <v>3.528801512230165E-4</v>
      </c>
      <c r="K4" s="4">
        <f>'CAN Calculations'!O102</f>
        <v>3.5467299278224784E-4</v>
      </c>
      <c r="L4" s="4">
        <f>'CAN Calculations'!P102</f>
        <v>3.5529389670613102E-4</v>
      </c>
      <c r="M4" s="4">
        <f>'CAN Calculations'!Q102</f>
        <v>3.5728648538507399E-4</v>
      </c>
      <c r="N4" s="4">
        <f>'CAN Calculations'!R102</f>
        <v>3.6014968356249712E-4</v>
      </c>
      <c r="O4" s="8">
        <f>'CAN Calculations'!S102</f>
        <v>0</v>
      </c>
      <c r="P4" s="8">
        <f>'CAN Calculations'!T102</f>
        <v>0</v>
      </c>
      <c r="Q4" s="8">
        <f>'CAN Calculations'!U102</f>
        <v>0</v>
      </c>
      <c r="R4" s="8">
        <f>'CAN Calculations'!V102</f>
        <v>0</v>
      </c>
      <c r="S4" s="8">
        <f>'CAN Calculations'!W102</f>
        <v>0</v>
      </c>
      <c r="T4" s="8">
        <f>'CAN Calculations'!X102</f>
        <v>0</v>
      </c>
      <c r="U4" s="8">
        <f>'CAN Calculations'!Y102</f>
        <v>0</v>
      </c>
      <c r="V4" s="8">
        <f>'CAN Calculations'!Z102</f>
        <v>0</v>
      </c>
      <c r="W4" s="8">
        <f>'CAN Calculations'!AA102</f>
        <v>0</v>
      </c>
      <c r="X4" s="8">
        <f>'CAN Calculations'!AB102</f>
        <v>0</v>
      </c>
      <c r="Y4" s="8">
        <f>'CAN Calculations'!AC102</f>
        <v>0</v>
      </c>
      <c r="Z4" s="8">
        <f>'CAN Calculations'!AD102</f>
        <v>0</v>
      </c>
      <c r="AA4" s="8">
        <f>'CAN Calculations'!AE102</f>
        <v>0</v>
      </c>
      <c r="AB4" s="8">
        <f>'CAN Calculations'!AF102</f>
        <v>0</v>
      </c>
      <c r="AC4" s="8">
        <f>'CAN Calculations'!AG102</f>
        <v>0</v>
      </c>
      <c r="AD4" s="8">
        <f>'CAN Calculations'!AH102</f>
        <v>0</v>
      </c>
      <c r="AE4" s="8">
        <f>'CAN Calculations'!AI102</f>
        <v>0</v>
      </c>
      <c r="AF4" s="8">
        <f>'CAN Calculations'!AJ102</f>
        <v>0</v>
      </c>
      <c r="AG4" s="8">
        <f>'CAN Calculations'!AK102</f>
        <v>0</v>
      </c>
      <c r="AH4" s="8">
        <f>'CAN Calculations'!AL102</f>
        <v>0</v>
      </c>
      <c r="AI4" s="8">
        <f>'CAN Calculations'!AM102</f>
        <v>0</v>
      </c>
    </row>
    <row r="5" spans="1:35">
      <c r="A5" t="s">
        <v>5</v>
      </c>
      <c r="B5" s="4">
        <f t="shared" si="1"/>
        <v>3.356032941785265E-4</v>
      </c>
      <c r="C5" s="4">
        <f t="shared" si="1"/>
        <v>3.3751022848410838E-4</v>
      </c>
      <c r="D5" s="4">
        <f t="shared" si="1"/>
        <v>3.395390615072332E-4</v>
      </c>
      <c r="E5" s="4">
        <f t="shared" si="1"/>
        <v>3.4158754636778654E-4</v>
      </c>
      <c r="F5" s="4">
        <f t="shared" si="1"/>
        <v>3.4460172010816146E-4</v>
      </c>
      <c r="G5" s="4">
        <f t="shared" si="1"/>
        <v>3.4702215002542633E-4</v>
      </c>
      <c r="H5" s="4">
        <f t="shared" si="1"/>
        <v>3.4891959257397968E-4</v>
      </c>
      <c r="I5" s="4">
        <f t="shared" si="1"/>
        <v>3.5109941879488409E-4</v>
      </c>
      <c r="J5" s="4">
        <f t="shared" si="1"/>
        <v>3.528801512230165E-4</v>
      </c>
      <c r="K5" s="4">
        <f t="shared" si="1"/>
        <v>3.5467299278224784E-4</v>
      </c>
      <c r="L5" s="4">
        <f t="shared" si="1"/>
        <v>3.5529389670613102E-4</v>
      </c>
      <c r="M5" s="4">
        <f t="shared" si="1"/>
        <v>3.5728648538507399E-4</v>
      </c>
      <c r="N5" s="4">
        <f t="shared" si="1"/>
        <v>3.6014968356249712E-4</v>
      </c>
      <c r="O5" s="8">
        <f t="shared" si="1"/>
        <v>0</v>
      </c>
      <c r="P5" s="8">
        <f t="shared" si="1"/>
        <v>0</v>
      </c>
      <c r="Q5" s="8">
        <f t="shared" si="1"/>
        <v>0</v>
      </c>
      <c r="R5" s="8">
        <f t="shared" si="1"/>
        <v>0</v>
      </c>
      <c r="S5" s="8">
        <f t="shared" si="1"/>
        <v>0</v>
      </c>
      <c r="T5" s="8">
        <f t="shared" si="1"/>
        <v>0</v>
      </c>
      <c r="U5" s="8">
        <f t="shared" si="1"/>
        <v>0</v>
      </c>
      <c r="V5" s="8">
        <f t="shared" si="1"/>
        <v>0</v>
      </c>
      <c r="W5" s="8">
        <f t="shared" si="1"/>
        <v>0</v>
      </c>
      <c r="X5" s="8">
        <f t="shared" si="1"/>
        <v>0</v>
      </c>
      <c r="Y5" s="8">
        <f t="shared" si="1"/>
        <v>0</v>
      </c>
      <c r="Z5" s="8">
        <f t="shared" si="1"/>
        <v>0</v>
      </c>
      <c r="AA5" s="8">
        <f t="shared" si="1"/>
        <v>0</v>
      </c>
      <c r="AB5" s="8">
        <f t="shared" si="1"/>
        <v>0</v>
      </c>
      <c r="AC5" s="8">
        <f t="shared" si="1"/>
        <v>0</v>
      </c>
      <c r="AD5" s="8">
        <f t="shared" si="1"/>
        <v>0</v>
      </c>
      <c r="AE5" s="8">
        <f t="shared" si="1"/>
        <v>0</v>
      </c>
      <c r="AF5" s="8">
        <f t="shared" si="1"/>
        <v>0</v>
      </c>
      <c r="AG5" s="8">
        <f t="shared" si="1"/>
        <v>0</v>
      </c>
      <c r="AH5" s="8">
        <f t="shared" si="1"/>
        <v>0</v>
      </c>
      <c r="AI5" s="8">
        <f t="shared" si="1"/>
        <v>0</v>
      </c>
    </row>
    <row r="6" spans="1:35">
      <c r="A6" t="s">
        <v>6</v>
      </c>
      <c r="B6" s="4">
        <f t="shared" ref="B6:AI6" si="2">B$4*(1-elec_share)+B$2*elec_share</f>
        <v>7.3876883047457214E-4</v>
      </c>
      <c r="C6" s="4">
        <f t="shared" si="2"/>
        <v>7.4296659507093856E-4</v>
      </c>
      <c r="D6" s="4">
        <f t="shared" si="2"/>
        <v>7.4743269723894889E-4</v>
      </c>
      <c r="E6" s="4">
        <f t="shared" si="2"/>
        <v>7.5194205930698263E-4</v>
      </c>
      <c r="F6" s="4">
        <f t="shared" si="2"/>
        <v>7.5857720755388692E-4</v>
      </c>
      <c r="G6" s="4">
        <f t="shared" si="2"/>
        <v>7.6390533814807654E-4</v>
      </c>
      <c r="H6" s="4">
        <f t="shared" si="2"/>
        <v>7.6808220838982613E-4</v>
      </c>
      <c r="I6" s="4">
        <f t="shared" si="2"/>
        <v>7.7288069426821192E-4</v>
      </c>
      <c r="J6" s="4">
        <f t="shared" si="2"/>
        <v>7.7680064867908746E-4</v>
      </c>
      <c r="K6" s="4">
        <f t="shared" si="2"/>
        <v>7.8074725911144816E-4</v>
      </c>
      <c r="L6" s="4">
        <f t="shared" si="2"/>
        <v>7.8211406472283829E-4</v>
      </c>
      <c r="M6" s="4">
        <f t="shared" si="2"/>
        <v>7.8650038164372203E-4</v>
      </c>
      <c r="N6" s="4">
        <f t="shared" si="2"/>
        <v>7.9280318500007582E-4</v>
      </c>
      <c r="O6" s="8">
        <f t="shared" si="2"/>
        <v>0</v>
      </c>
      <c r="P6" s="8">
        <f t="shared" si="2"/>
        <v>0</v>
      </c>
      <c r="Q6" s="8">
        <f t="shared" si="2"/>
        <v>0</v>
      </c>
      <c r="R6" s="8">
        <f t="shared" si="2"/>
        <v>0</v>
      </c>
      <c r="S6" s="8">
        <f t="shared" si="2"/>
        <v>0</v>
      </c>
      <c r="T6" s="8">
        <f t="shared" si="2"/>
        <v>0</v>
      </c>
      <c r="U6" s="8">
        <f t="shared" si="2"/>
        <v>0</v>
      </c>
      <c r="V6" s="8">
        <f t="shared" si="2"/>
        <v>0</v>
      </c>
      <c r="W6" s="8">
        <f t="shared" si="2"/>
        <v>0</v>
      </c>
      <c r="X6" s="8">
        <f t="shared" si="2"/>
        <v>0</v>
      </c>
      <c r="Y6" s="8">
        <f t="shared" si="2"/>
        <v>0</v>
      </c>
      <c r="Z6" s="8">
        <f t="shared" si="2"/>
        <v>0</v>
      </c>
      <c r="AA6" s="8">
        <f t="shared" si="2"/>
        <v>0</v>
      </c>
      <c r="AB6" s="8">
        <f t="shared" si="2"/>
        <v>0</v>
      </c>
      <c r="AC6" s="8">
        <f t="shared" si="2"/>
        <v>0</v>
      </c>
      <c r="AD6" s="8">
        <f t="shared" si="2"/>
        <v>0</v>
      </c>
      <c r="AE6" s="8">
        <f t="shared" si="2"/>
        <v>0</v>
      </c>
      <c r="AF6" s="8">
        <f t="shared" si="2"/>
        <v>0</v>
      </c>
      <c r="AG6" s="8">
        <f t="shared" si="2"/>
        <v>0</v>
      </c>
      <c r="AH6" s="8">
        <f t="shared" si="2"/>
        <v>0</v>
      </c>
      <c r="AI6" s="8">
        <f t="shared" si="2"/>
        <v>0</v>
      </c>
    </row>
    <row r="7" spans="1:35">
      <c r="A7" t="s">
        <v>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7"/>
  <sheetViews>
    <sheetView workbookViewId="0"/>
  </sheetViews>
  <sheetFormatPr defaultRowHeight="14.5"/>
  <cols>
    <col min="1" max="1" width="31.1796875" customWidth="1"/>
  </cols>
  <sheetData>
    <row r="1" spans="1:35"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>
      <c r="A2" t="s">
        <v>2</v>
      </c>
      <c r="B2" s="4">
        <f t="shared" ref="B2:AI2" si="0">B$4/(1-elec_reduction_LDVs)</f>
        <v>3.0322466016599164E-4</v>
      </c>
      <c r="C2" s="4">
        <f t="shared" si="0"/>
        <v>3.0800696236277686E-4</v>
      </c>
      <c r="D2" s="4">
        <f t="shared" si="0"/>
        <v>3.113177210253864E-4</v>
      </c>
      <c r="E2" s="4">
        <f t="shared" si="0"/>
        <v>3.1528768217747573E-4</v>
      </c>
      <c r="F2" s="4">
        <f t="shared" si="0"/>
        <v>3.1839033324737511E-4</v>
      </c>
      <c r="G2" s="4">
        <f t="shared" si="0"/>
        <v>3.2204325952451228E-4</v>
      </c>
      <c r="H2" s="4">
        <f t="shared" si="0"/>
        <v>3.2547527497973639E-4</v>
      </c>
      <c r="I2" s="4">
        <f t="shared" si="0"/>
        <v>3.2913937998163534E-4</v>
      </c>
      <c r="J2" s="4">
        <f t="shared" si="0"/>
        <v>3.3061863828892288E-4</v>
      </c>
      <c r="K2" s="4">
        <f t="shared" si="0"/>
        <v>3.3350530543879654E-4</v>
      </c>
      <c r="L2" s="4">
        <f t="shared" si="0"/>
        <v>3.3526557005325401E-4</v>
      </c>
      <c r="M2" s="4">
        <f t="shared" si="0"/>
        <v>3.3856671793528424E-4</v>
      </c>
      <c r="N2" s="4">
        <f t="shared" si="0"/>
        <v>3.4229603125096331E-4</v>
      </c>
      <c r="O2" s="8">
        <f t="shared" si="0"/>
        <v>0</v>
      </c>
      <c r="P2" s="8">
        <f t="shared" si="0"/>
        <v>0</v>
      </c>
      <c r="Q2" s="8">
        <f t="shared" si="0"/>
        <v>0</v>
      </c>
      <c r="R2" s="8">
        <f t="shared" si="0"/>
        <v>0</v>
      </c>
      <c r="S2" s="8">
        <f t="shared" si="0"/>
        <v>0</v>
      </c>
      <c r="T2" s="8">
        <f t="shared" si="0"/>
        <v>0</v>
      </c>
      <c r="U2" s="8">
        <f t="shared" si="0"/>
        <v>0</v>
      </c>
      <c r="V2" s="8">
        <f t="shared" si="0"/>
        <v>0</v>
      </c>
      <c r="W2" s="8">
        <f t="shared" si="0"/>
        <v>0</v>
      </c>
      <c r="X2" s="8">
        <f t="shared" si="0"/>
        <v>0</v>
      </c>
      <c r="Y2" s="8">
        <f t="shared" si="0"/>
        <v>0</v>
      </c>
      <c r="Z2" s="8">
        <f t="shared" si="0"/>
        <v>0</v>
      </c>
      <c r="AA2" s="8">
        <f t="shared" si="0"/>
        <v>0</v>
      </c>
      <c r="AB2" s="8">
        <f t="shared" si="0"/>
        <v>0</v>
      </c>
      <c r="AC2" s="8">
        <f t="shared" si="0"/>
        <v>0</v>
      </c>
      <c r="AD2" s="8">
        <f t="shared" si="0"/>
        <v>0</v>
      </c>
      <c r="AE2" s="8">
        <f t="shared" si="0"/>
        <v>0</v>
      </c>
      <c r="AF2" s="8">
        <f t="shared" si="0"/>
        <v>0</v>
      </c>
      <c r="AG2" s="8">
        <f t="shared" si="0"/>
        <v>0</v>
      </c>
      <c r="AH2" s="8">
        <f t="shared" si="0"/>
        <v>0</v>
      </c>
      <c r="AI2" s="8">
        <f t="shared" si="0"/>
        <v>0</v>
      </c>
    </row>
    <row r="3" spans="1:35">
      <c r="A3" t="s">
        <v>3</v>
      </c>
      <c r="B3" s="4">
        <f t="shared" ref="B3:AI3" si="1">B$4</f>
        <v>9.5227579225683342E-5</v>
      </c>
      <c r="C3" s="4">
        <f t="shared" si="1"/>
        <v>9.6729459254425818E-5</v>
      </c>
      <c r="D3" s="4">
        <f t="shared" si="1"/>
        <v>9.7769201644336244E-5</v>
      </c>
      <c r="E3" s="4">
        <f t="shared" si="1"/>
        <v>9.9015966303670082E-5</v>
      </c>
      <c r="F3" s="4">
        <f t="shared" si="1"/>
        <v>9.999035259008477E-5</v>
      </c>
      <c r="G3" s="4">
        <f t="shared" si="1"/>
        <v>1.0113755257794602E-4</v>
      </c>
      <c r="H3" s="4">
        <f t="shared" si="1"/>
        <v>1.0221537561347095E-4</v>
      </c>
      <c r="I3" s="4">
        <f t="shared" si="1"/>
        <v>1.0336608627522434E-4</v>
      </c>
      <c r="J3" s="4">
        <f t="shared" si="1"/>
        <v>1.0383064673536422E-4</v>
      </c>
      <c r="K3" s="4">
        <f t="shared" si="1"/>
        <v>1.0473720336094439E-4</v>
      </c>
      <c r="L3" s="4">
        <f t="shared" si="1"/>
        <v>1.0529001373573269E-4</v>
      </c>
      <c r="M3" s="4">
        <f t="shared" si="1"/>
        <v>1.0632673786397359E-4</v>
      </c>
      <c r="N3" s="4">
        <f t="shared" si="1"/>
        <v>1.0749792716972404E-4</v>
      </c>
      <c r="O3" s="8">
        <f t="shared" si="1"/>
        <v>0</v>
      </c>
      <c r="P3" s="8">
        <f t="shared" si="1"/>
        <v>0</v>
      </c>
      <c r="Q3" s="8">
        <f t="shared" si="1"/>
        <v>0</v>
      </c>
      <c r="R3" s="8">
        <f t="shared" si="1"/>
        <v>0</v>
      </c>
      <c r="S3" s="8">
        <f t="shared" si="1"/>
        <v>0</v>
      </c>
      <c r="T3" s="8">
        <f t="shared" si="1"/>
        <v>0</v>
      </c>
      <c r="U3" s="8">
        <f t="shared" si="1"/>
        <v>0</v>
      </c>
      <c r="V3" s="8">
        <f t="shared" si="1"/>
        <v>0</v>
      </c>
      <c r="W3" s="8">
        <f t="shared" si="1"/>
        <v>0</v>
      </c>
      <c r="X3" s="8">
        <f t="shared" si="1"/>
        <v>0</v>
      </c>
      <c r="Y3" s="8">
        <f t="shared" si="1"/>
        <v>0</v>
      </c>
      <c r="Z3" s="8">
        <f t="shared" si="1"/>
        <v>0</v>
      </c>
      <c r="AA3" s="8">
        <f t="shared" si="1"/>
        <v>0</v>
      </c>
      <c r="AB3" s="8">
        <f t="shared" si="1"/>
        <v>0</v>
      </c>
      <c r="AC3" s="8">
        <f t="shared" si="1"/>
        <v>0</v>
      </c>
      <c r="AD3" s="8">
        <f t="shared" si="1"/>
        <v>0</v>
      </c>
      <c r="AE3" s="8">
        <f t="shared" si="1"/>
        <v>0</v>
      </c>
      <c r="AF3" s="8">
        <f t="shared" si="1"/>
        <v>0</v>
      </c>
      <c r="AG3" s="8">
        <f t="shared" si="1"/>
        <v>0</v>
      </c>
      <c r="AH3" s="8">
        <f t="shared" si="1"/>
        <v>0</v>
      </c>
      <c r="AI3" s="8">
        <f t="shared" si="1"/>
        <v>0</v>
      </c>
    </row>
    <row r="4" spans="1:35">
      <c r="A4" t="s">
        <v>4</v>
      </c>
      <c r="B4" s="4">
        <f>'CAN Calculations'!F108</f>
        <v>9.5227579225683342E-5</v>
      </c>
      <c r="C4" s="4">
        <f>'CAN Calculations'!G108</f>
        <v>9.6729459254425818E-5</v>
      </c>
      <c r="D4" s="4">
        <f>'CAN Calculations'!H108</f>
        <v>9.7769201644336244E-5</v>
      </c>
      <c r="E4" s="4">
        <f>'CAN Calculations'!I108</f>
        <v>9.9015966303670082E-5</v>
      </c>
      <c r="F4" s="4">
        <f>'CAN Calculations'!J108</f>
        <v>9.999035259008477E-5</v>
      </c>
      <c r="G4" s="4">
        <f>'CAN Calculations'!K108</f>
        <v>1.0113755257794602E-4</v>
      </c>
      <c r="H4" s="4">
        <f>'CAN Calculations'!L108</f>
        <v>1.0221537561347095E-4</v>
      </c>
      <c r="I4" s="4">
        <f>'CAN Calculations'!M108</f>
        <v>1.0336608627522434E-4</v>
      </c>
      <c r="J4" s="4">
        <f>'CAN Calculations'!N108</f>
        <v>1.0383064673536422E-4</v>
      </c>
      <c r="K4" s="4">
        <f>'CAN Calculations'!O108</f>
        <v>1.0473720336094439E-4</v>
      </c>
      <c r="L4" s="4">
        <f>'CAN Calculations'!P108</f>
        <v>1.0529001373573269E-4</v>
      </c>
      <c r="M4" s="4">
        <f>'CAN Calculations'!Q108</f>
        <v>1.0632673786397359E-4</v>
      </c>
      <c r="N4" s="4">
        <f>'CAN Calculations'!R108</f>
        <v>1.0749792716972404E-4</v>
      </c>
      <c r="O4" s="8">
        <f>'CAN Calculations'!S108</f>
        <v>0</v>
      </c>
      <c r="P4" s="8">
        <f>'CAN Calculations'!T108</f>
        <v>0</v>
      </c>
      <c r="Q4" s="8">
        <f>'CAN Calculations'!U108</f>
        <v>0</v>
      </c>
      <c r="R4" s="8">
        <f>'CAN Calculations'!V108</f>
        <v>0</v>
      </c>
      <c r="S4" s="8">
        <f>'CAN Calculations'!W108</f>
        <v>0</v>
      </c>
      <c r="T4" s="8">
        <f>'CAN Calculations'!X108</f>
        <v>0</v>
      </c>
      <c r="U4" s="8">
        <f>'CAN Calculations'!Y108</f>
        <v>0</v>
      </c>
      <c r="V4" s="8">
        <f>'CAN Calculations'!Z108</f>
        <v>0</v>
      </c>
      <c r="W4" s="8">
        <f>'CAN Calculations'!AA108</f>
        <v>0</v>
      </c>
      <c r="X4" s="8">
        <f>'CAN Calculations'!AB108</f>
        <v>0</v>
      </c>
      <c r="Y4" s="8">
        <f>'CAN Calculations'!AC108</f>
        <v>0</v>
      </c>
      <c r="Z4" s="8">
        <f>'CAN Calculations'!AD108</f>
        <v>0</v>
      </c>
      <c r="AA4" s="8">
        <f>'CAN Calculations'!AE108</f>
        <v>0</v>
      </c>
      <c r="AB4" s="8">
        <f>'CAN Calculations'!AF108</f>
        <v>0</v>
      </c>
      <c r="AC4" s="8">
        <f>'CAN Calculations'!AG108</f>
        <v>0</v>
      </c>
      <c r="AD4" s="8">
        <f>'CAN Calculations'!AH108</f>
        <v>0</v>
      </c>
      <c r="AE4" s="8">
        <f>'CAN Calculations'!AI108</f>
        <v>0</v>
      </c>
      <c r="AF4" s="8">
        <f>'CAN Calculations'!AJ108</f>
        <v>0</v>
      </c>
      <c r="AG4" s="8">
        <f>'CAN Calculations'!AK108</f>
        <v>0</v>
      </c>
      <c r="AH4" s="8">
        <f>'CAN Calculations'!AL108</f>
        <v>0</v>
      </c>
      <c r="AI4" s="8">
        <f>'CAN Calculations'!AM108</f>
        <v>0</v>
      </c>
    </row>
    <row r="5" spans="1:35">
      <c r="A5" t="s">
        <v>5</v>
      </c>
      <c r="B5" s="4">
        <f t="shared" ref="B5:AI5" si="2">B$4</f>
        <v>9.5227579225683342E-5</v>
      </c>
      <c r="C5" s="4">
        <f t="shared" si="2"/>
        <v>9.6729459254425818E-5</v>
      </c>
      <c r="D5" s="4">
        <f t="shared" si="2"/>
        <v>9.7769201644336244E-5</v>
      </c>
      <c r="E5" s="4">
        <f t="shared" si="2"/>
        <v>9.9015966303670082E-5</v>
      </c>
      <c r="F5" s="4">
        <f t="shared" si="2"/>
        <v>9.999035259008477E-5</v>
      </c>
      <c r="G5" s="4">
        <f t="shared" si="2"/>
        <v>1.0113755257794602E-4</v>
      </c>
      <c r="H5" s="4">
        <f t="shared" si="2"/>
        <v>1.0221537561347095E-4</v>
      </c>
      <c r="I5" s="4">
        <f t="shared" si="2"/>
        <v>1.0336608627522434E-4</v>
      </c>
      <c r="J5" s="4">
        <f t="shared" si="2"/>
        <v>1.0383064673536422E-4</v>
      </c>
      <c r="K5" s="4">
        <f t="shared" si="2"/>
        <v>1.0473720336094439E-4</v>
      </c>
      <c r="L5" s="4">
        <f t="shared" si="2"/>
        <v>1.0529001373573269E-4</v>
      </c>
      <c r="M5" s="4">
        <f t="shared" si="2"/>
        <v>1.0632673786397359E-4</v>
      </c>
      <c r="N5" s="4">
        <f t="shared" si="2"/>
        <v>1.0749792716972404E-4</v>
      </c>
      <c r="O5" s="8">
        <f t="shared" si="2"/>
        <v>0</v>
      </c>
      <c r="P5" s="8">
        <f t="shared" si="2"/>
        <v>0</v>
      </c>
      <c r="Q5" s="8">
        <f t="shared" si="2"/>
        <v>0</v>
      </c>
      <c r="R5" s="8">
        <f t="shared" si="2"/>
        <v>0</v>
      </c>
      <c r="S5" s="8">
        <f t="shared" si="2"/>
        <v>0</v>
      </c>
      <c r="T5" s="8">
        <f t="shared" si="2"/>
        <v>0</v>
      </c>
      <c r="U5" s="8">
        <f t="shared" si="2"/>
        <v>0</v>
      </c>
      <c r="V5" s="8">
        <f t="shared" si="2"/>
        <v>0</v>
      </c>
      <c r="W5" s="8">
        <f t="shared" si="2"/>
        <v>0</v>
      </c>
      <c r="X5" s="8">
        <f t="shared" si="2"/>
        <v>0</v>
      </c>
      <c r="Y5" s="8">
        <f t="shared" si="2"/>
        <v>0</v>
      </c>
      <c r="Z5" s="8">
        <f t="shared" si="2"/>
        <v>0</v>
      </c>
      <c r="AA5" s="8">
        <f t="shared" si="2"/>
        <v>0</v>
      </c>
      <c r="AB5" s="8">
        <f t="shared" si="2"/>
        <v>0</v>
      </c>
      <c r="AC5" s="8">
        <f t="shared" si="2"/>
        <v>0</v>
      </c>
      <c r="AD5" s="8">
        <f t="shared" si="2"/>
        <v>0</v>
      </c>
      <c r="AE5" s="8">
        <f t="shared" si="2"/>
        <v>0</v>
      </c>
      <c r="AF5" s="8">
        <f t="shared" si="2"/>
        <v>0</v>
      </c>
      <c r="AG5" s="8">
        <f t="shared" si="2"/>
        <v>0</v>
      </c>
      <c r="AH5" s="8">
        <f t="shared" si="2"/>
        <v>0</v>
      </c>
      <c r="AI5" s="8">
        <f t="shared" si="2"/>
        <v>0</v>
      </c>
    </row>
    <row r="6" spans="1:35">
      <c r="A6" t="s">
        <v>6</v>
      </c>
      <c r="B6" s="4">
        <f t="shared" ref="B6:AI6" si="3">B$4*(1-elec_share)+B$2*elec_share</f>
        <v>2.0962597374285291E-4</v>
      </c>
      <c r="C6" s="4">
        <f t="shared" si="3"/>
        <v>2.129320859640189E-4</v>
      </c>
      <c r="D6" s="4">
        <f t="shared" si="3"/>
        <v>2.1522088730391385E-4</v>
      </c>
      <c r="E6" s="4">
        <f t="shared" si="3"/>
        <v>2.1796541003426319E-4</v>
      </c>
      <c r="F6" s="4">
        <f t="shared" si="3"/>
        <v>2.2011034195159446E-4</v>
      </c>
      <c r="G6" s="4">
        <f t="shared" si="3"/>
        <v>2.2263569139855749E-4</v>
      </c>
      <c r="H6" s="4">
        <f t="shared" si="3"/>
        <v>2.2500832026491695E-4</v>
      </c>
      <c r="I6" s="4">
        <f t="shared" si="3"/>
        <v>2.2754139781375039E-4</v>
      </c>
      <c r="J6" s="4">
        <f t="shared" si="3"/>
        <v>2.2856404208982151E-4</v>
      </c>
      <c r="K6" s="4">
        <f t="shared" si="3"/>
        <v>2.305596595037631E-4</v>
      </c>
      <c r="L6" s="4">
        <f t="shared" si="3"/>
        <v>2.3177656971036943E-4</v>
      </c>
      <c r="M6" s="4">
        <f t="shared" si="3"/>
        <v>2.3405872690319444E-4</v>
      </c>
      <c r="N6" s="4">
        <f t="shared" si="3"/>
        <v>2.3663688441440565E-4</v>
      </c>
      <c r="O6" s="8">
        <f t="shared" si="3"/>
        <v>0</v>
      </c>
      <c r="P6" s="8">
        <f t="shared" si="3"/>
        <v>0</v>
      </c>
      <c r="Q6" s="8">
        <f t="shared" si="3"/>
        <v>0</v>
      </c>
      <c r="R6" s="8">
        <f t="shared" si="3"/>
        <v>0</v>
      </c>
      <c r="S6" s="8">
        <f t="shared" si="3"/>
        <v>0</v>
      </c>
      <c r="T6" s="8">
        <f t="shared" si="3"/>
        <v>0</v>
      </c>
      <c r="U6" s="8">
        <f t="shared" si="3"/>
        <v>0</v>
      </c>
      <c r="V6" s="8">
        <f t="shared" si="3"/>
        <v>0</v>
      </c>
      <c r="W6" s="8">
        <f t="shared" si="3"/>
        <v>0</v>
      </c>
      <c r="X6" s="8">
        <f t="shared" si="3"/>
        <v>0</v>
      </c>
      <c r="Y6" s="8">
        <f t="shared" si="3"/>
        <v>0</v>
      </c>
      <c r="Z6" s="8">
        <f t="shared" si="3"/>
        <v>0</v>
      </c>
      <c r="AA6" s="8">
        <f t="shared" si="3"/>
        <v>0</v>
      </c>
      <c r="AB6" s="8">
        <f t="shared" si="3"/>
        <v>0</v>
      </c>
      <c r="AC6" s="8">
        <f t="shared" si="3"/>
        <v>0</v>
      </c>
      <c r="AD6" s="8">
        <f t="shared" si="3"/>
        <v>0</v>
      </c>
      <c r="AE6" s="8">
        <f t="shared" si="3"/>
        <v>0</v>
      </c>
      <c r="AF6" s="8">
        <f t="shared" si="3"/>
        <v>0</v>
      </c>
      <c r="AG6" s="8">
        <f t="shared" si="3"/>
        <v>0</v>
      </c>
      <c r="AH6" s="8">
        <f t="shared" si="3"/>
        <v>0</v>
      </c>
      <c r="AI6" s="8">
        <f t="shared" si="3"/>
        <v>0</v>
      </c>
    </row>
    <row r="7" spans="1:35">
      <c r="A7" t="s">
        <v>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7"/>
  <sheetViews>
    <sheetView topLeftCell="B1" workbookViewId="0">
      <selection activeCell="B1" sqref="B1"/>
    </sheetView>
  </sheetViews>
  <sheetFormatPr defaultRowHeight="14.5"/>
  <cols>
    <col min="1" max="1" width="31.1796875" customWidth="1"/>
  </cols>
  <sheetData>
    <row r="1" spans="1:35"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>
      <c r="A2" t="s">
        <v>2</v>
      </c>
      <c r="B2" s="4">
        <f t="shared" ref="B2:AI2" si="0">B$5/(1-elec_reduction_HDVs)</f>
        <v>2.7438302662253109E-3</v>
      </c>
      <c r="C2" s="4">
        <f t="shared" si="0"/>
        <v>2.759966768397838E-3</v>
      </c>
      <c r="D2" s="4">
        <f t="shared" si="0"/>
        <v>2.6415306079272966E-3</v>
      </c>
      <c r="E2" s="4">
        <f t="shared" si="0"/>
        <v>2.8017764013008907E-3</v>
      </c>
      <c r="F2" s="4">
        <f t="shared" si="0"/>
        <v>2.925878652126802E-3</v>
      </c>
      <c r="G2" s="4">
        <f t="shared" si="0"/>
        <v>3.0108157456363036E-3</v>
      </c>
      <c r="H2" s="4">
        <f t="shared" si="0"/>
        <v>3.1747436608489162E-3</v>
      </c>
      <c r="I2" s="4">
        <f t="shared" si="0"/>
        <v>3.2583964411601802E-3</v>
      </c>
      <c r="J2" s="4">
        <f t="shared" si="0"/>
        <v>3.272297708922749E-3</v>
      </c>
      <c r="K2" s="4">
        <f t="shared" si="0"/>
        <v>3.3452981104679252E-3</v>
      </c>
      <c r="L2" s="4">
        <f t="shared" si="0"/>
        <v>3.4904541745482084E-3</v>
      </c>
      <c r="M2" s="4">
        <f t="shared" si="0"/>
        <v>3.5407785572038344E-3</v>
      </c>
      <c r="N2" s="4">
        <f t="shared" si="0"/>
        <v>3.5809185093876564E-3</v>
      </c>
      <c r="O2" s="4">
        <f t="shared" si="0"/>
        <v>3.6462558124595941E-3</v>
      </c>
      <c r="P2" s="4">
        <f t="shared" si="0"/>
        <v>3.7512965597040543E-3</v>
      </c>
      <c r="Q2" s="4">
        <f t="shared" si="0"/>
        <v>3.7529695117602935E-3</v>
      </c>
      <c r="R2" s="4">
        <f t="shared" si="0"/>
        <v>3.9077159107195718E-3</v>
      </c>
      <c r="S2" s="4">
        <f t="shared" si="0"/>
        <v>4.5054456772692713E-3</v>
      </c>
      <c r="T2" s="4">
        <f t="shared" si="0"/>
        <v>3.7911293758246378E-3</v>
      </c>
      <c r="U2" s="4">
        <f t="shared" si="0"/>
        <v>3.7221505393019499E-3</v>
      </c>
      <c r="V2" s="4">
        <f t="shared" si="0"/>
        <v>4.2821144454835789E-3</v>
      </c>
      <c r="W2" s="4">
        <f t="shared" si="0"/>
        <v>4.3243534824580583E-3</v>
      </c>
      <c r="X2" s="4">
        <f t="shared" si="0"/>
        <v>4.3441853100868238E-3</v>
      </c>
      <c r="Y2" s="4">
        <f t="shared" si="0"/>
        <v>4.447241433446973E-3</v>
      </c>
      <c r="Z2" s="4">
        <f t="shared" si="0"/>
        <v>4.2059456845753357E-3</v>
      </c>
      <c r="AA2" s="4">
        <f t="shared" si="0"/>
        <v>3.9543001145784119E-3</v>
      </c>
      <c r="AB2" s="4">
        <f t="shared" si="0"/>
        <v>4.0694206502949783E-3</v>
      </c>
      <c r="AC2" s="4">
        <f t="shared" si="0"/>
        <v>4.1697006195451237E-3</v>
      </c>
      <c r="AD2" s="8">
        <f t="shared" si="0"/>
        <v>0</v>
      </c>
      <c r="AE2" s="8">
        <f t="shared" si="0"/>
        <v>0</v>
      </c>
      <c r="AF2" s="8">
        <f t="shared" si="0"/>
        <v>0</v>
      </c>
      <c r="AG2" s="8">
        <f t="shared" si="0"/>
        <v>0</v>
      </c>
      <c r="AH2" s="8">
        <f t="shared" si="0"/>
        <v>0</v>
      </c>
      <c r="AI2" s="8">
        <f t="shared" si="0"/>
        <v>0</v>
      </c>
    </row>
    <row r="3" spans="1:35">
      <c r="A3" t="s">
        <v>3</v>
      </c>
      <c r="B3" s="4">
        <f t="shared" ref="B3:AI4" si="1">B$5</f>
        <v>8.5385153867694602E-4</v>
      </c>
      <c r="C3" s="4">
        <f t="shared" si="1"/>
        <v>8.5887305089600563E-4</v>
      </c>
      <c r="D3" s="4">
        <f t="shared" si="1"/>
        <v>8.2201694536441908E-4</v>
      </c>
      <c r="E3" s="4">
        <f t="shared" si="1"/>
        <v>8.7188377529292735E-4</v>
      </c>
      <c r="F3" s="4">
        <f t="shared" si="1"/>
        <v>9.105031094133111E-4</v>
      </c>
      <c r="G3" s="4">
        <f t="shared" si="1"/>
        <v>9.3693465252898879E-4</v>
      </c>
      <c r="H3" s="4">
        <f t="shared" si="1"/>
        <v>9.8794732060810807E-4</v>
      </c>
      <c r="I3" s="4">
        <f t="shared" si="1"/>
        <v>1.0139791987685744E-3</v>
      </c>
      <c r="J3" s="4">
        <f t="shared" si="1"/>
        <v>1.0183051292077625E-3</v>
      </c>
      <c r="K3" s="4">
        <f t="shared" si="1"/>
        <v>1.0410220975095711E-3</v>
      </c>
      <c r="L3" s="4">
        <f t="shared" si="1"/>
        <v>1.0861931600890892E-3</v>
      </c>
      <c r="M3" s="4">
        <f t="shared" si="1"/>
        <v>1.1018535863524771E-3</v>
      </c>
      <c r="N3" s="4">
        <f t="shared" si="1"/>
        <v>1.114344723416041E-3</v>
      </c>
      <c r="O3" s="4">
        <f t="shared" si="1"/>
        <v>1.1346770149020316E-3</v>
      </c>
      <c r="P3" s="4">
        <f t="shared" si="1"/>
        <v>1.1673646066829343E-3</v>
      </c>
      <c r="Q3" s="4">
        <f t="shared" si="1"/>
        <v>1.1678852120224612E-3</v>
      </c>
      <c r="R3" s="4">
        <f t="shared" si="1"/>
        <v>1.2160406874112024E-3</v>
      </c>
      <c r="S3" s="4">
        <f t="shared" si="1"/>
        <v>1.4020479952114742E-3</v>
      </c>
      <c r="T3" s="4">
        <f t="shared" si="1"/>
        <v>1.1797601661871252E-3</v>
      </c>
      <c r="U3" s="4">
        <f t="shared" si="1"/>
        <v>1.1582946672362487E-3</v>
      </c>
      <c r="V3" s="4">
        <f t="shared" si="1"/>
        <v>1.3325496307382352E-3</v>
      </c>
      <c r="W3" s="4">
        <f t="shared" si="1"/>
        <v>1.3456939812313534E-3</v>
      </c>
      <c r="X3" s="4">
        <f t="shared" si="1"/>
        <v>1.3518654404298456E-3</v>
      </c>
      <c r="Y3" s="4">
        <f t="shared" si="1"/>
        <v>1.3839354378288461E-3</v>
      </c>
      <c r="Z3" s="4">
        <f t="shared" si="1"/>
        <v>1.308846701843114E-3</v>
      </c>
      <c r="AA3" s="4">
        <f t="shared" si="1"/>
        <v>1.2305372088004904E-3</v>
      </c>
      <c r="AB3" s="4">
        <f t="shared" si="1"/>
        <v>1.2663615262755398E-3</v>
      </c>
      <c r="AC3" s="4">
        <f t="shared" si="1"/>
        <v>1.2975676132907206E-3</v>
      </c>
      <c r="AD3" s="8">
        <f t="shared" si="1"/>
        <v>0</v>
      </c>
      <c r="AE3" s="8">
        <f t="shared" si="1"/>
        <v>0</v>
      </c>
      <c r="AF3" s="8">
        <f t="shared" si="1"/>
        <v>0</v>
      </c>
      <c r="AG3" s="8">
        <f t="shared" si="1"/>
        <v>0</v>
      </c>
      <c r="AH3" s="8">
        <f t="shared" si="1"/>
        <v>0</v>
      </c>
      <c r="AI3" s="8">
        <f t="shared" si="1"/>
        <v>0</v>
      </c>
    </row>
    <row r="4" spans="1:35">
      <c r="A4" t="s">
        <v>4</v>
      </c>
      <c r="B4" s="4">
        <f t="shared" si="1"/>
        <v>8.5385153867694602E-4</v>
      </c>
      <c r="C4" s="4">
        <f t="shared" si="1"/>
        <v>8.5887305089600563E-4</v>
      </c>
      <c r="D4" s="4">
        <f t="shared" si="1"/>
        <v>8.2201694536441908E-4</v>
      </c>
      <c r="E4" s="4">
        <f t="shared" si="1"/>
        <v>8.7188377529292735E-4</v>
      </c>
      <c r="F4" s="4">
        <f t="shared" si="1"/>
        <v>9.105031094133111E-4</v>
      </c>
      <c r="G4" s="4">
        <f t="shared" si="1"/>
        <v>9.3693465252898879E-4</v>
      </c>
      <c r="H4" s="4">
        <f t="shared" si="1"/>
        <v>9.8794732060810807E-4</v>
      </c>
      <c r="I4" s="4">
        <f t="shared" si="1"/>
        <v>1.0139791987685744E-3</v>
      </c>
      <c r="J4" s="4">
        <f t="shared" si="1"/>
        <v>1.0183051292077625E-3</v>
      </c>
      <c r="K4" s="4">
        <f t="shared" si="1"/>
        <v>1.0410220975095711E-3</v>
      </c>
      <c r="L4" s="4">
        <f t="shared" si="1"/>
        <v>1.0861931600890892E-3</v>
      </c>
      <c r="M4" s="4">
        <f t="shared" si="1"/>
        <v>1.1018535863524771E-3</v>
      </c>
      <c r="N4" s="4">
        <f t="shared" si="1"/>
        <v>1.114344723416041E-3</v>
      </c>
      <c r="O4" s="4">
        <f t="shared" si="1"/>
        <v>1.1346770149020316E-3</v>
      </c>
      <c r="P4" s="4">
        <f t="shared" si="1"/>
        <v>1.1673646066829343E-3</v>
      </c>
      <c r="Q4" s="4">
        <f t="shared" si="1"/>
        <v>1.1678852120224612E-3</v>
      </c>
      <c r="R4" s="4">
        <f t="shared" si="1"/>
        <v>1.2160406874112024E-3</v>
      </c>
      <c r="S4" s="4">
        <f t="shared" si="1"/>
        <v>1.4020479952114742E-3</v>
      </c>
      <c r="T4" s="4">
        <f t="shared" si="1"/>
        <v>1.1797601661871252E-3</v>
      </c>
      <c r="U4" s="4">
        <f t="shared" si="1"/>
        <v>1.1582946672362487E-3</v>
      </c>
      <c r="V4" s="4">
        <f t="shared" si="1"/>
        <v>1.3325496307382352E-3</v>
      </c>
      <c r="W4" s="4">
        <f t="shared" si="1"/>
        <v>1.3456939812313534E-3</v>
      </c>
      <c r="X4" s="4">
        <f t="shared" si="1"/>
        <v>1.3518654404298456E-3</v>
      </c>
      <c r="Y4" s="4">
        <f t="shared" si="1"/>
        <v>1.3839354378288461E-3</v>
      </c>
      <c r="Z4" s="4">
        <f t="shared" si="1"/>
        <v>1.308846701843114E-3</v>
      </c>
      <c r="AA4" s="4">
        <f t="shared" si="1"/>
        <v>1.2305372088004904E-3</v>
      </c>
      <c r="AB4" s="4">
        <f t="shared" si="1"/>
        <v>1.2663615262755398E-3</v>
      </c>
      <c r="AC4" s="4">
        <f t="shared" si="1"/>
        <v>1.2975676132907206E-3</v>
      </c>
      <c r="AD4" s="8">
        <f t="shared" si="1"/>
        <v>0</v>
      </c>
      <c r="AE4" s="8">
        <f t="shared" si="1"/>
        <v>0</v>
      </c>
      <c r="AF4" s="8">
        <f t="shared" si="1"/>
        <v>0</v>
      </c>
      <c r="AG4" s="8">
        <f t="shared" si="1"/>
        <v>0</v>
      </c>
      <c r="AH4" s="8">
        <f t="shared" si="1"/>
        <v>0</v>
      </c>
      <c r="AI4" s="8">
        <f t="shared" si="1"/>
        <v>0</v>
      </c>
    </row>
    <row r="5" spans="1:35">
      <c r="A5" t="s">
        <v>5</v>
      </c>
      <c r="B5" s="4">
        <f>'CAN Calculations'!F103</f>
        <v>8.5385153867694602E-4</v>
      </c>
      <c r="C5" s="4">
        <f>'CAN Calculations'!G103</f>
        <v>8.5887305089600563E-4</v>
      </c>
      <c r="D5" s="4">
        <f>'CAN Calculations'!H103</f>
        <v>8.2201694536441908E-4</v>
      </c>
      <c r="E5" s="4">
        <f>'CAN Calculations'!I103</f>
        <v>8.7188377529292735E-4</v>
      </c>
      <c r="F5" s="4">
        <f>'CAN Calculations'!J103</f>
        <v>9.105031094133111E-4</v>
      </c>
      <c r="G5" s="4">
        <f>'CAN Calculations'!K103</f>
        <v>9.3693465252898879E-4</v>
      </c>
      <c r="H5" s="4">
        <f>'CAN Calculations'!L103</f>
        <v>9.8794732060810807E-4</v>
      </c>
      <c r="I5" s="4">
        <f>'CAN Calculations'!M103</f>
        <v>1.0139791987685744E-3</v>
      </c>
      <c r="J5" s="4">
        <f>'CAN Calculations'!N103</f>
        <v>1.0183051292077625E-3</v>
      </c>
      <c r="K5" s="4">
        <f>'CAN Calculations'!O103</f>
        <v>1.0410220975095711E-3</v>
      </c>
      <c r="L5" s="4">
        <f>'CAN Calculations'!P103</f>
        <v>1.0861931600890892E-3</v>
      </c>
      <c r="M5" s="4">
        <f>'CAN Calculations'!Q103</f>
        <v>1.1018535863524771E-3</v>
      </c>
      <c r="N5" s="4">
        <f>'CAN Calculations'!R103</f>
        <v>1.114344723416041E-3</v>
      </c>
      <c r="O5" s="4">
        <f>'CAN Calculations'!S103</f>
        <v>1.1346770149020316E-3</v>
      </c>
      <c r="P5" s="4">
        <f>'CAN Calculations'!T103</f>
        <v>1.1673646066829343E-3</v>
      </c>
      <c r="Q5" s="4">
        <f>'CAN Calculations'!U103</f>
        <v>1.1678852120224612E-3</v>
      </c>
      <c r="R5" s="4">
        <f>'CAN Calculations'!V103</f>
        <v>1.2160406874112024E-3</v>
      </c>
      <c r="S5" s="4">
        <f>'CAN Calculations'!W103</f>
        <v>1.4020479952114742E-3</v>
      </c>
      <c r="T5" s="4">
        <f>'CAN Calculations'!X103</f>
        <v>1.1797601661871252E-3</v>
      </c>
      <c r="U5" s="4">
        <f>'CAN Calculations'!Y103</f>
        <v>1.1582946672362487E-3</v>
      </c>
      <c r="V5" s="4">
        <f>'CAN Calculations'!Z103</f>
        <v>1.3325496307382352E-3</v>
      </c>
      <c r="W5" s="4">
        <f>'CAN Calculations'!AA103</f>
        <v>1.3456939812313534E-3</v>
      </c>
      <c r="X5" s="4">
        <f>'CAN Calculations'!AB103</f>
        <v>1.3518654404298456E-3</v>
      </c>
      <c r="Y5" s="4">
        <f>'CAN Calculations'!AC103</f>
        <v>1.3839354378288461E-3</v>
      </c>
      <c r="Z5" s="4">
        <f>'CAN Calculations'!AD103</f>
        <v>1.308846701843114E-3</v>
      </c>
      <c r="AA5" s="4">
        <f>'CAN Calculations'!AE103</f>
        <v>1.2305372088004904E-3</v>
      </c>
      <c r="AB5" s="4">
        <f>'CAN Calculations'!AF103</f>
        <v>1.2663615262755398E-3</v>
      </c>
      <c r="AC5" s="4">
        <f>'CAN Calculations'!AG103</f>
        <v>1.2975676132907206E-3</v>
      </c>
      <c r="AD5" s="8">
        <f>'CAN Calculations'!AH103</f>
        <v>0</v>
      </c>
      <c r="AE5" s="8">
        <f>'CAN Calculations'!AI103</f>
        <v>0</v>
      </c>
      <c r="AF5" s="8">
        <f>'CAN Calculations'!AJ103</f>
        <v>0</v>
      </c>
      <c r="AG5" s="8">
        <f>'CAN Calculations'!AK103</f>
        <v>0</v>
      </c>
      <c r="AH5" s="8">
        <f>'CAN Calculations'!AL103</f>
        <v>0</v>
      </c>
      <c r="AI5" s="8">
        <f>'CAN Calculations'!AM103</f>
        <v>0</v>
      </c>
    </row>
    <row r="6" spans="1:35">
      <c r="A6" t="s">
        <v>6</v>
      </c>
      <c r="B6" s="4">
        <f t="shared" ref="B6:AI6" si="2">B$5*(1-elec_share)+B$2*elec_share</f>
        <v>1.8933398388285469E-3</v>
      </c>
      <c r="C6" s="4">
        <f t="shared" si="2"/>
        <v>1.9044745955220134E-3</v>
      </c>
      <c r="D6" s="4">
        <f t="shared" si="2"/>
        <v>1.8227494597740017E-3</v>
      </c>
      <c r="E6" s="4">
        <f t="shared" si="2"/>
        <v>1.9333247195973072E-3</v>
      </c>
      <c r="F6" s="4">
        <f t="shared" si="2"/>
        <v>2.0189596579057311E-3</v>
      </c>
      <c r="G6" s="4">
        <f t="shared" si="2"/>
        <v>2.077569253738012E-3</v>
      </c>
      <c r="H6" s="4">
        <f t="shared" si="2"/>
        <v>2.1906853077405526E-3</v>
      </c>
      <c r="I6" s="4">
        <f t="shared" si="2"/>
        <v>2.2484086820839578E-3</v>
      </c>
      <c r="J6" s="4">
        <f t="shared" si="2"/>
        <v>2.2580010480510049E-3</v>
      </c>
      <c r="K6" s="4">
        <f t="shared" si="2"/>
        <v>2.3083739046366658E-3</v>
      </c>
      <c r="L6" s="4">
        <f t="shared" si="2"/>
        <v>2.4085367180416047E-3</v>
      </c>
      <c r="M6" s="4">
        <f t="shared" si="2"/>
        <v>2.4432623203207238E-3</v>
      </c>
      <c r="N6" s="4">
        <f t="shared" si="2"/>
        <v>2.4709603057004293E-3</v>
      </c>
      <c r="O6" s="4">
        <f t="shared" si="2"/>
        <v>2.5160453535586912E-3</v>
      </c>
      <c r="P6" s="4">
        <f t="shared" si="2"/>
        <v>2.5885271808445505E-3</v>
      </c>
      <c r="Q6" s="4">
        <f t="shared" si="2"/>
        <v>2.589681576878269E-3</v>
      </c>
      <c r="R6" s="4">
        <f t="shared" si="2"/>
        <v>2.6964620602308058E-3</v>
      </c>
      <c r="S6" s="4">
        <f t="shared" si="2"/>
        <v>3.1089167203432631E-3</v>
      </c>
      <c r="T6" s="4">
        <f t="shared" si="2"/>
        <v>2.6160132314877573E-3</v>
      </c>
      <c r="U6" s="4">
        <f t="shared" si="2"/>
        <v>2.568415396872384E-3</v>
      </c>
      <c r="V6" s="4">
        <f t="shared" si="2"/>
        <v>2.9548102788481746E-3</v>
      </c>
      <c r="W6" s="4">
        <f t="shared" si="2"/>
        <v>2.9839567069060414E-3</v>
      </c>
      <c r="X6" s="4">
        <f t="shared" si="2"/>
        <v>2.997641368741184E-3</v>
      </c>
      <c r="Y6" s="4">
        <f t="shared" si="2"/>
        <v>3.0687537354188161E-3</v>
      </c>
      <c r="Z6" s="4">
        <f t="shared" si="2"/>
        <v>2.9022511423458363E-3</v>
      </c>
      <c r="AA6" s="4">
        <f t="shared" si="2"/>
        <v>2.7286068069783472E-3</v>
      </c>
      <c r="AB6" s="4">
        <f t="shared" si="2"/>
        <v>2.8080440444862307E-3</v>
      </c>
      <c r="AC6" s="4">
        <f t="shared" si="2"/>
        <v>2.8772407667306422E-3</v>
      </c>
      <c r="AD6" s="8">
        <f t="shared" si="2"/>
        <v>0</v>
      </c>
      <c r="AE6" s="8">
        <f t="shared" si="2"/>
        <v>0</v>
      </c>
      <c r="AF6" s="8">
        <f t="shared" si="2"/>
        <v>0</v>
      </c>
      <c r="AG6" s="8">
        <f t="shared" si="2"/>
        <v>0</v>
      </c>
      <c r="AH6" s="8">
        <f t="shared" si="2"/>
        <v>0</v>
      </c>
      <c r="AI6" s="8">
        <f t="shared" si="2"/>
        <v>0</v>
      </c>
    </row>
    <row r="7" spans="1:35">
      <c r="A7" t="s">
        <v>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3</vt:i4>
      </vt:variant>
    </vt:vector>
  </HeadingPairs>
  <TitlesOfParts>
    <vt:vector size="21" baseType="lpstr">
      <vt:lpstr>About</vt:lpstr>
      <vt:lpstr>EUDH T4</vt:lpstr>
      <vt:lpstr>EUDH T8</vt:lpstr>
      <vt:lpstr>Fuel Efficiency Adjustments</vt:lpstr>
      <vt:lpstr>Data from AVL</vt:lpstr>
      <vt:lpstr>CAN Calculations</vt:lpstr>
      <vt:lpstr>BHNVFEAL-LDVs-psgr</vt:lpstr>
      <vt:lpstr>BHNVFEAL-LDVs-frgt</vt:lpstr>
      <vt:lpstr>BHNVFEAL-HDVs-psgr</vt:lpstr>
      <vt:lpstr>BHNVFEAL-HDVs-frgt</vt:lpstr>
      <vt:lpstr>BHNVFEAL-aircraft-psgr</vt:lpstr>
      <vt:lpstr>BHNVFEAL-aircraft-frgt</vt:lpstr>
      <vt:lpstr>BHNVFEAL-rail-psgr</vt:lpstr>
      <vt:lpstr>BHNVFEAL-rail-frgt</vt:lpstr>
      <vt:lpstr>BHNVFEAL-ships-psgr</vt:lpstr>
      <vt:lpstr>BHNVFEAL-ships-frgt</vt:lpstr>
      <vt:lpstr>BHNVFEAL-motorbikes-psgr</vt:lpstr>
      <vt:lpstr>BHNVFEAL-motorbikes-frgt</vt:lpstr>
      <vt:lpstr>elec_reduction_HDVs</vt:lpstr>
      <vt:lpstr>elec_reduction_LDVs</vt:lpstr>
      <vt:lpstr>elec_share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2017-06-26T22:04:22Z</dcterms:created>
  <dcterms:modified xsi:type="dcterms:W3CDTF">2018-01-26T17:29:45Z</dcterms:modified>
</cp:coreProperties>
</file>