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O\elec\EIaE\"/>
    </mc:Choice>
  </mc:AlternateContent>
  <xr:revisionPtr revIDLastSave="0" documentId="8_{A806B0A3-E482-42C0-8BC3-23F148536268}" xr6:coauthVersionLast="47" xr6:coauthVersionMax="47" xr10:uidLastSave="{00000000-0000-0000-0000-000000000000}"/>
  <bookViews>
    <workbookView xWindow="10" yWindow="10" windowWidth="13890" windowHeight="10070" firstSheet="22" activeTab="23"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 i="20"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M5" i="34"/>
  <c r="M6" i="34"/>
  <c r="M7" i="34"/>
  <c r="M8" i="34"/>
  <c r="M9" i="34"/>
  <c r="M10" i="34"/>
  <c r="M11" i="34"/>
  <c r="M12" i="34"/>
  <c r="M13" i="34"/>
  <c r="M14" i="34"/>
  <c r="M15" i="34"/>
  <c r="M16" i="34"/>
  <c r="M17" i="34"/>
  <c r="M18" i="34"/>
  <c r="M19" i="34"/>
  <c r="M20" i="34"/>
  <c r="M21" i="34"/>
  <c r="M22" i="34"/>
  <c r="M23" i="34"/>
  <c r="M24" i="34"/>
  <c r="M25" i="34"/>
  <c r="M26" i="34"/>
  <c r="M27" i="34"/>
  <c r="M28" i="34"/>
  <c r="M29" i="34"/>
  <c r="M30" i="34"/>
  <c r="M31" i="34"/>
  <c r="M32" i="34"/>
  <c r="M33" i="34"/>
  <c r="M34" i="34"/>
  <c r="M35" i="34"/>
  <c r="M36" i="34"/>
  <c r="M37" i="34"/>
  <c r="M38" i="34"/>
  <c r="M39" i="34"/>
  <c r="M40" i="34"/>
  <c r="M41" i="34"/>
  <c r="M42" i="34"/>
  <c r="M43" i="34"/>
  <c r="M44" i="34"/>
  <c r="M45" i="34"/>
  <c r="M46" i="34"/>
  <c r="M47" i="34"/>
  <c r="M48" i="34"/>
  <c r="M49" i="34"/>
  <c r="M50" i="34"/>
  <c r="M51" i="34"/>
  <c r="M52" i="34"/>
  <c r="M53" i="34"/>
  <c r="M54" i="34"/>
  <c r="K6" i="34"/>
  <c r="L6" i="34"/>
  <c r="K7" i="34"/>
  <c r="L7" i="34"/>
  <c r="K8" i="34"/>
  <c r="L8" i="34"/>
  <c r="K9" i="34"/>
  <c r="L9" i="34"/>
  <c r="K10" i="34"/>
  <c r="L10" i="34"/>
  <c r="K11" i="34"/>
  <c r="L11" i="34"/>
  <c r="K12" i="34"/>
  <c r="L12" i="34"/>
  <c r="K13" i="34"/>
  <c r="L13" i="34"/>
  <c r="K14" i="34"/>
  <c r="L14" i="34"/>
  <c r="K15" i="34"/>
  <c r="L15" i="34"/>
  <c r="K16" i="34"/>
  <c r="L16" i="34"/>
  <c r="K17" i="34"/>
  <c r="L17" i="34"/>
  <c r="K18" i="34"/>
  <c r="L18" i="34"/>
  <c r="K19" i="34"/>
  <c r="L19" i="34"/>
  <c r="K20" i="34"/>
  <c r="L20" i="34"/>
  <c r="K21" i="34"/>
  <c r="L21" i="34"/>
  <c r="K22" i="34"/>
  <c r="L22" i="34"/>
  <c r="K23" i="34"/>
  <c r="L23" i="34"/>
  <c r="K24" i="34"/>
  <c r="L24" i="34"/>
  <c r="K25" i="34"/>
  <c r="L25" i="34"/>
  <c r="K26" i="34"/>
  <c r="L26" i="34"/>
  <c r="K27" i="34"/>
  <c r="L27" i="34"/>
  <c r="K28" i="34"/>
  <c r="L28" i="34"/>
  <c r="K29" i="34"/>
  <c r="L29" i="34"/>
  <c r="K30" i="34"/>
  <c r="L30" i="34"/>
  <c r="K31" i="34"/>
  <c r="L31" i="34"/>
  <c r="K32" i="34"/>
  <c r="L32" i="34"/>
  <c r="K33" i="34"/>
  <c r="L33" i="34"/>
  <c r="K34" i="34"/>
  <c r="L34" i="34"/>
  <c r="K35" i="34"/>
  <c r="L35" i="34"/>
  <c r="K36" i="34"/>
  <c r="L36" i="34"/>
  <c r="K37" i="34"/>
  <c r="L37" i="34"/>
  <c r="K38" i="34"/>
  <c r="L38" i="34"/>
  <c r="K39" i="34"/>
  <c r="L39" i="34"/>
  <c r="K40" i="34"/>
  <c r="L40" i="34"/>
  <c r="K41" i="34"/>
  <c r="L41" i="34"/>
  <c r="K42" i="34"/>
  <c r="L42" i="34"/>
  <c r="K43" i="34"/>
  <c r="L43" i="34"/>
  <c r="K44" i="34"/>
  <c r="L44" i="34"/>
  <c r="K45" i="34"/>
  <c r="L45" i="34"/>
  <c r="K46" i="34"/>
  <c r="L46" i="34"/>
  <c r="K47" i="34"/>
  <c r="L47" i="34"/>
  <c r="K48" i="34"/>
  <c r="L48" i="34"/>
  <c r="K49" i="34"/>
  <c r="L49" i="34"/>
  <c r="K50" i="34"/>
  <c r="L50" i="34"/>
  <c r="K51" i="34"/>
  <c r="L51" i="34"/>
  <c r="K52" i="34"/>
  <c r="L52" i="34"/>
  <c r="K53" i="34"/>
  <c r="L53" i="34"/>
  <c r="K54" i="34"/>
  <c r="L54" i="34"/>
  <c r="K5" i="34"/>
  <c r="A6" i="34"/>
  <c r="G6" i="34" s="1"/>
  <c r="A7" i="34"/>
  <c r="G7" i="34" s="1"/>
  <c r="A8" i="34"/>
  <c r="F8" i="34" s="1"/>
  <c r="A9" i="34"/>
  <c r="F9" i="34" s="1"/>
  <c r="A10" i="34"/>
  <c r="G10" i="34" s="1"/>
  <c r="A11" i="34"/>
  <c r="G11" i="34" s="1"/>
  <c r="A12" i="34"/>
  <c r="G12" i="34" s="1"/>
  <c r="A13" i="34"/>
  <c r="G13" i="34" s="1"/>
  <c r="A14" i="34"/>
  <c r="G14" i="34" s="1"/>
  <c r="A15" i="34"/>
  <c r="G15" i="34" s="1"/>
  <c r="A16" i="34"/>
  <c r="F16" i="34" s="1"/>
  <c r="A17" i="34"/>
  <c r="F17" i="34" s="1"/>
  <c r="A18" i="34"/>
  <c r="G18" i="34" s="1"/>
  <c r="A19" i="34"/>
  <c r="G19" i="34" s="1"/>
  <c r="A20" i="34"/>
  <c r="G20" i="34" s="1"/>
  <c r="A21" i="34"/>
  <c r="G21" i="34" s="1"/>
  <c r="A22" i="34"/>
  <c r="G22" i="34" s="1"/>
  <c r="A23" i="34"/>
  <c r="G23" i="34" s="1"/>
  <c r="A24" i="34"/>
  <c r="F24" i="34" s="1"/>
  <c r="A25" i="34"/>
  <c r="F25" i="34" s="1"/>
  <c r="A26" i="34"/>
  <c r="G26" i="34" s="1"/>
  <c r="A27" i="34"/>
  <c r="G27" i="34" s="1"/>
  <c r="A28" i="34"/>
  <c r="G28" i="34" s="1"/>
  <c r="A29" i="34"/>
  <c r="G29" i="34" s="1"/>
  <c r="A30" i="34"/>
  <c r="G30" i="34" s="1"/>
  <c r="A31" i="34"/>
  <c r="G31" i="34" s="1"/>
  <c r="A32" i="34"/>
  <c r="F32" i="34" s="1"/>
  <c r="A33" i="34"/>
  <c r="F33" i="34" s="1"/>
  <c r="A34" i="34"/>
  <c r="G34" i="34" s="1"/>
  <c r="A35" i="34"/>
  <c r="G35" i="34" s="1"/>
  <c r="A36" i="34"/>
  <c r="G36" i="34" s="1"/>
  <c r="A37" i="34"/>
  <c r="G37" i="34" s="1"/>
  <c r="A38" i="34"/>
  <c r="G38" i="34" s="1"/>
  <c r="A39" i="34"/>
  <c r="G39" i="34" s="1"/>
  <c r="A40" i="34"/>
  <c r="F40" i="34" s="1"/>
  <c r="A41" i="34"/>
  <c r="F41" i="34" s="1"/>
  <c r="A42" i="34"/>
  <c r="G42" i="34" s="1"/>
  <c r="A43" i="34"/>
  <c r="G43" i="34" s="1"/>
  <c r="A44" i="34"/>
  <c r="G44" i="34" s="1"/>
  <c r="A45" i="34"/>
  <c r="G45" i="34" s="1"/>
  <c r="A46" i="34"/>
  <c r="G46" i="34" s="1"/>
  <c r="A47" i="34"/>
  <c r="G47" i="34" s="1"/>
  <c r="A48" i="34"/>
  <c r="F48" i="34" s="1"/>
  <c r="A49" i="34"/>
  <c r="F49" i="34" s="1"/>
  <c r="A50" i="34"/>
  <c r="G50" i="34" s="1"/>
  <c r="A51" i="34"/>
  <c r="G51" i="34" s="1"/>
  <c r="A52" i="34"/>
  <c r="G52" i="34" s="1"/>
  <c r="A53" i="34"/>
  <c r="G53" i="34" s="1"/>
  <c r="A54" i="34"/>
  <c r="G54" i="34" s="1"/>
  <c r="A5" i="34"/>
  <c r="G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E14" i="34" s="1"/>
  <c r="D15" i="34"/>
  <c r="D16" i="34"/>
  <c r="D17" i="34"/>
  <c r="D18" i="34"/>
  <c r="D19" i="34"/>
  <c r="E19" i="34" s="1"/>
  <c r="D20" i="34"/>
  <c r="D21" i="34"/>
  <c r="D22" i="34"/>
  <c r="E22" i="34" s="1"/>
  <c r="D23" i="34"/>
  <c r="D24" i="34"/>
  <c r="D25" i="34"/>
  <c r="D26" i="34"/>
  <c r="D27" i="34"/>
  <c r="E27" i="34" s="1"/>
  <c r="D28" i="34"/>
  <c r="D29" i="34"/>
  <c r="D30" i="34"/>
  <c r="E30" i="34" s="1"/>
  <c r="D31" i="34"/>
  <c r="D32" i="34"/>
  <c r="D33" i="34"/>
  <c r="D34" i="34"/>
  <c r="D35" i="34"/>
  <c r="E35" i="34" s="1"/>
  <c r="D36" i="34"/>
  <c r="D37" i="34"/>
  <c r="D38" i="34"/>
  <c r="E38" i="34" s="1"/>
  <c r="D39" i="34"/>
  <c r="D40" i="34"/>
  <c r="D41" i="34"/>
  <c r="D42" i="34"/>
  <c r="D43" i="34"/>
  <c r="E43" i="34" s="1"/>
  <c r="D44" i="34"/>
  <c r="D45" i="34"/>
  <c r="D46" i="34"/>
  <c r="E46" i="34" s="1"/>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1" i="34" l="1"/>
  <c r="E33" i="34"/>
  <c r="E25" i="34"/>
  <c r="E17" i="34"/>
  <c r="E9" i="34"/>
  <c r="E50" i="34"/>
  <c r="E5" i="34"/>
  <c r="E6" i="34"/>
  <c r="F5" i="34"/>
  <c r="H5" i="34" s="1"/>
  <c r="F47" i="34"/>
  <c r="F39" i="34"/>
  <c r="F31" i="34"/>
  <c r="F23" i="34"/>
  <c r="H23" i="34" s="1"/>
  <c r="F15" i="34"/>
  <c r="F7" i="34"/>
  <c r="G49" i="34"/>
  <c r="G41" i="34"/>
  <c r="G33" i="34"/>
  <c r="G25" i="34"/>
  <c r="G17" i="34"/>
  <c r="G9" i="34"/>
  <c r="H9" i="34" s="1"/>
  <c r="I9" i="34" s="1"/>
  <c r="F54" i="34"/>
  <c r="F46" i="34"/>
  <c r="F38" i="34"/>
  <c r="F30" i="34"/>
  <c r="F22" i="34"/>
  <c r="H22" i="34" s="1"/>
  <c r="I22" i="34" s="1"/>
  <c r="F14" i="34"/>
  <c r="F6" i="34"/>
  <c r="G48" i="34"/>
  <c r="G40" i="34"/>
  <c r="G32" i="34"/>
  <c r="G24" i="34"/>
  <c r="G16" i="34"/>
  <c r="G8" i="34"/>
  <c r="F53" i="34"/>
  <c r="F45" i="34"/>
  <c r="F37" i="34"/>
  <c r="F29" i="34"/>
  <c r="F21" i="34"/>
  <c r="F13" i="34"/>
  <c r="F52" i="34"/>
  <c r="F44" i="34"/>
  <c r="H44" i="34" s="1"/>
  <c r="I44" i="34" s="1"/>
  <c r="F36" i="34"/>
  <c r="F28" i="34"/>
  <c r="F20" i="34"/>
  <c r="F12" i="34"/>
  <c r="H12" i="34" s="1"/>
  <c r="F51" i="34"/>
  <c r="F43" i="34"/>
  <c r="F35" i="34"/>
  <c r="F27" i="34"/>
  <c r="H27" i="34" s="1"/>
  <c r="I27" i="34" s="1"/>
  <c r="F19" i="34"/>
  <c r="F11" i="34"/>
  <c r="F50" i="34"/>
  <c r="H50" i="34" s="1"/>
  <c r="F42" i="34"/>
  <c r="F34" i="34"/>
  <c r="H34" i="34" s="1"/>
  <c r="F26" i="34"/>
  <c r="F18" i="34"/>
  <c r="H18" i="34" s="1"/>
  <c r="I18" i="34" s="1"/>
  <c r="F10" i="34"/>
  <c r="H10" i="34" s="1"/>
  <c r="I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16" i="34"/>
  <c r="H47" i="34"/>
  <c r="H39" i="34"/>
  <c r="H46" i="34"/>
  <c r="I46" i="34" s="1"/>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C5" i="28" s="1"/>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I50" i="34" l="1"/>
  <c r="I28" i="34"/>
  <c r="I39" i="34"/>
  <c r="I36" i="34"/>
  <c r="I47" i="34"/>
  <c r="I12" i="34"/>
  <c r="I16" i="34"/>
  <c r="I34" i="34"/>
  <c r="I5"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B5" i="28" l="1"/>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W15" i="26" s="1"/>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I15" i="26"/>
  <c r="AF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G14" i="26" l="1"/>
  <c r="P14" i="26"/>
  <c r="AC14" i="26"/>
  <c r="E14" i="26"/>
  <c r="W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26" i="28"/>
  <c r="I18" i="3" s="1"/>
  <c r="I30" i="28"/>
  <c r="I22" i="3" s="1"/>
  <c r="I23" i="28"/>
  <c r="I15" i="3" s="1"/>
  <c r="I28" i="28"/>
  <c r="I20"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65" i="23" s="1"/>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F68"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<sst xmlns="http://schemas.openxmlformats.org/spreadsheetml/2006/main" count="15052" uniqueCount="1062">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</sst>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0">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s>
  <fills count="29">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7">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N1" sqref="N1"/>
    </sheetView>
  </sheetViews>
  <sheetFormatPr defaultRowHeight="14.75"/>
  <cols>
    <col min="2" max="2" width="70.1328125" customWidth="1"/>
    <col min="3" max="3" width="10.7265625" bestFit="1" customWidth="1"/>
    <col min="13" max="14" width="8.7265625" style="163"/>
  </cols>
  <sheetData>
    <row r="1" spans="1:13">
      <c r="A1" s="1" t="s">
        <v>0</v>
      </c>
      <c r="B1" s="85" t="s">
        <v>529</v>
      </c>
      <c r="C1" s="86">
        <v>45310</v>
      </c>
      <c r="D1" s="87"/>
      <c r="E1" s="87"/>
      <c r="F1" s="87"/>
      <c r="G1" s="87"/>
      <c r="H1" s="87"/>
      <c r="I1" s="87"/>
      <c r="J1" s="87"/>
      <c r="K1" s="85" t="s">
        <v>534</v>
      </c>
      <c r="L1" s="85" t="s">
        <v>536</v>
      </c>
      <c r="M1" s="163" t="s">
        <v>1054</v>
      </c>
    </row>
    <row r="2" spans="1:13">
      <c r="A2" s="1" t="s">
        <v>1</v>
      </c>
      <c r="B2" s="87" t="str">
        <f>LOOKUP(B1,K1:L50,L1:L50)</f>
        <v>CO</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2019</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2"/>
      <c r="C112" s="192"/>
      <c r="D112" s="192"/>
      <c r="E112" s="192"/>
      <c r="F112" s="192"/>
      <c r="G112" s="192"/>
      <c r="H112" s="192"/>
      <c r="I112" s="192"/>
      <c r="J112" s="192"/>
      <c r="K112" s="192"/>
      <c r="L112" s="192"/>
      <c r="M112" s="192"/>
      <c r="N112" s="192"/>
      <c r="O112" s="192"/>
      <c r="P112" s="192"/>
      <c r="Q112" s="192"/>
      <c r="R112" s="192"/>
      <c r="S112" s="192"/>
      <c r="T112" s="192"/>
      <c r="U112" s="192"/>
      <c r="V112" s="192"/>
      <c r="W112" s="192"/>
      <c r="X112" s="192"/>
      <c r="Y112" s="192"/>
      <c r="Z112" s="192"/>
      <c r="AA112" s="192"/>
      <c r="AB112" s="192"/>
      <c r="AC112" s="192"/>
      <c r="AD112" s="192"/>
      <c r="AE112" s="192"/>
      <c r="AF112" s="19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2"/>
      <c r="C308" s="192"/>
      <c r="D308" s="192"/>
      <c r="E308" s="192"/>
      <c r="F308" s="192"/>
      <c r="G308" s="192"/>
      <c r="H308" s="192"/>
      <c r="I308" s="192"/>
      <c r="J308" s="192"/>
      <c r="K308" s="192"/>
      <c r="L308" s="192"/>
      <c r="M308" s="192"/>
      <c r="N308" s="192"/>
      <c r="O308" s="192"/>
      <c r="P308" s="192"/>
      <c r="Q308" s="192"/>
      <c r="R308" s="192"/>
      <c r="S308" s="192"/>
      <c r="T308" s="192"/>
      <c r="U308" s="192"/>
      <c r="V308" s="192"/>
      <c r="W308" s="192"/>
      <c r="X308" s="192"/>
      <c r="Y308" s="192"/>
      <c r="Z308" s="192"/>
      <c r="AA308" s="192"/>
      <c r="AB308" s="192"/>
      <c r="AC308" s="192"/>
      <c r="AD308" s="192"/>
      <c r="AE308" s="192"/>
      <c r="AF308" s="1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3"/>
      <c r="C500" s="192"/>
      <c r="D500" s="192"/>
      <c r="E500" s="192"/>
      <c r="F500" s="192"/>
      <c r="G500" s="192"/>
      <c r="H500" s="192"/>
      <c r="I500" s="192"/>
      <c r="J500" s="192"/>
      <c r="K500" s="192"/>
      <c r="L500" s="192"/>
      <c r="M500" s="192"/>
      <c r="N500" s="192"/>
      <c r="O500" s="192"/>
      <c r="P500" s="192"/>
      <c r="Q500" s="192"/>
      <c r="R500" s="192"/>
      <c r="S500" s="192"/>
      <c r="T500" s="192"/>
      <c r="U500" s="192"/>
      <c r="V500" s="192"/>
      <c r="W500" s="192"/>
      <c r="X500" s="192"/>
      <c r="Y500" s="192"/>
      <c r="Z500" s="192"/>
      <c r="AA500" s="192"/>
      <c r="AB500" s="192"/>
      <c r="AC500" s="192"/>
      <c r="AD500" s="192"/>
      <c r="AE500" s="192"/>
      <c r="AF500" s="192"/>
      <c r="AG500" s="192"/>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2"/>
      <c r="C511" s="192"/>
      <c r="D511" s="192"/>
      <c r="E511" s="192"/>
      <c r="F511" s="192"/>
      <c r="G511" s="192"/>
      <c r="H511" s="192"/>
      <c r="I511" s="192"/>
      <c r="J511" s="192"/>
      <c r="K511" s="192"/>
      <c r="L511" s="192"/>
      <c r="M511" s="192"/>
      <c r="N511" s="192"/>
      <c r="O511" s="192"/>
      <c r="P511" s="192"/>
      <c r="Q511" s="192"/>
      <c r="R511" s="192"/>
      <c r="S511" s="192"/>
      <c r="T511" s="192"/>
      <c r="U511" s="192"/>
      <c r="V511" s="192"/>
      <c r="W511" s="192"/>
      <c r="X511" s="192"/>
      <c r="Y511" s="192"/>
      <c r="Z511" s="192"/>
      <c r="AA511" s="192"/>
      <c r="AB511" s="192"/>
      <c r="AC511" s="192"/>
      <c r="AD511" s="192"/>
      <c r="AE511" s="192"/>
      <c r="AF511" s="192"/>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2"/>
      <c r="C712" s="192"/>
      <c r="D712" s="192"/>
      <c r="E712" s="192"/>
      <c r="F712" s="192"/>
      <c r="G712" s="192"/>
      <c r="H712" s="192"/>
      <c r="I712" s="192"/>
      <c r="J712" s="192"/>
      <c r="K712" s="192"/>
      <c r="L712" s="192"/>
      <c r="M712" s="192"/>
      <c r="N712" s="192"/>
      <c r="O712" s="192"/>
      <c r="P712" s="192"/>
      <c r="Q712" s="192"/>
      <c r="R712" s="192"/>
      <c r="S712" s="192"/>
      <c r="T712" s="192"/>
      <c r="U712" s="192"/>
      <c r="V712" s="192"/>
      <c r="W712" s="192"/>
      <c r="X712" s="192"/>
      <c r="Y712" s="192"/>
      <c r="Z712" s="192"/>
      <c r="AA712" s="192"/>
      <c r="AB712" s="192"/>
      <c r="AC712" s="192"/>
      <c r="AD712" s="192"/>
      <c r="AE712" s="192"/>
      <c r="AF712" s="1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2"/>
      <c r="C887" s="192"/>
      <c r="D887" s="192"/>
      <c r="E887" s="192"/>
      <c r="F887" s="192"/>
      <c r="G887" s="192"/>
      <c r="H887" s="192"/>
      <c r="I887" s="192"/>
      <c r="J887" s="192"/>
      <c r="K887" s="192"/>
      <c r="L887" s="192"/>
      <c r="M887" s="192"/>
      <c r="N887" s="192"/>
      <c r="O887" s="192"/>
      <c r="P887" s="192"/>
      <c r="Q887" s="192"/>
      <c r="R887" s="192"/>
      <c r="S887" s="192"/>
      <c r="T887" s="192"/>
      <c r="U887" s="192"/>
      <c r="V887" s="192"/>
      <c r="W887" s="192"/>
      <c r="X887" s="192"/>
      <c r="Y887" s="192"/>
      <c r="Z887" s="192"/>
      <c r="AA887" s="192"/>
      <c r="AB887" s="192"/>
      <c r="AC887" s="192"/>
      <c r="AD887" s="192"/>
      <c r="AE887" s="192"/>
      <c r="AF887" s="1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2"/>
      <c r="C1101" s="192"/>
      <c r="D1101" s="192"/>
      <c r="E1101" s="192"/>
      <c r="F1101" s="192"/>
      <c r="G1101" s="192"/>
      <c r="H1101" s="192"/>
      <c r="I1101" s="192"/>
      <c r="J1101" s="192"/>
      <c r="K1101" s="192"/>
      <c r="L1101" s="192"/>
      <c r="M1101" s="192"/>
      <c r="N1101" s="192"/>
      <c r="O1101" s="192"/>
      <c r="P1101" s="192"/>
      <c r="Q1101" s="192"/>
      <c r="R1101" s="192"/>
      <c r="S1101" s="192"/>
      <c r="T1101" s="192"/>
      <c r="U1101" s="192"/>
      <c r="V1101" s="192"/>
      <c r="W1101" s="192"/>
      <c r="X1101" s="192"/>
      <c r="Y1101" s="192"/>
      <c r="Z1101" s="192"/>
      <c r="AA1101" s="192"/>
      <c r="AB1101" s="192"/>
      <c r="AC1101" s="192"/>
      <c r="AD1101" s="192"/>
      <c r="AE1101" s="192"/>
      <c r="AF1101" s="1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2"/>
      <c r="C1229" s="192"/>
      <c r="D1229" s="192"/>
      <c r="E1229" s="192"/>
      <c r="F1229" s="192"/>
      <c r="G1229" s="192"/>
      <c r="H1229" s="192"/>
      <c r="I1229" s="192"/>
      <c r="J1229" s="192"/>
      <c r="K1229" s="192"/>
      <c r="L1229" s="192"/>
      <c r="M1229" s="192"/>
      <c r="N1229" s="192"/>
      <c r="O1229" s="192"/>
      <c r="P1229" s="192"/>
      <c r="Q1229" s="192"/>
      <c r="R1229" s="192"/>
      <c r="S1229" s="192"/>
      <c r="T1229" s="192"/>
      <c r="U1229" s="192"/>
      <c r="V1229" s="192"/>
      <c r="W1229" s="192"/>
      <c r="X1229" s="192"/>
      <c r="Y1229" s="192"/>
      <c r="Z1229" s="192"/>
      <c r="AA1229" s="192"/>
      <c r="AB1229" s="192"/>
      <c r="AC1229" s="192"/>
      <c r="AD1229" s="192"/>
      <c r="AE1229" s="192"/>
      <c r="AF1229" s="1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2"/>
      <c r="C1390" s="192"/>
      <c r="D1390" s="192"/>
      <c r="E1390" s="192"/>
      <c r="F1390" s="192"/>
      <c r="G1390" s="192"/>
      <c r="H1390" s="192"/>
      <c r="I1390" s="192"/>
      <c r="J1390" s="192"/>
      <c r="K1390" s="192"/>
      <c r="L1390" s="192"/>
      <c r="M1390" s="192"/>
      <c r="N1390" s="192"/>
      <c r="O1390" s="192"/>
      <c r="P1390" s="192"/>
      <c r="Q1390" s="192"/>
      <c r="R1390" s="192"/>
      <c r="S1390" s="192"/>
      <c r="T1390" s="192"/>
      <c r="U1390" s="192"/>
      <c r="V1390" s="192"/>
      <c r="W1390" s="192"/>
      <c r="X1390" s="192"/>
      <c r="Y1390" s="192"/>
      <c r="Z1390" s="192"/>
      <c r="AA1390" s="192"/>
      <c r="AB1390" s="192"/>
      <c r="AC1390" s="192"/>
      <c r="AD1390" s="192"/>
      <c r="AE1390" s="192"/>
      <c r="AF1390" s="1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2"/>
      <c r="C1502" s="192"/>
      <c r="D1502" s="192"/>
      <c r="E1502" s="192"/>
      <c r="F1502" s="192"/>
      <c r="G1502" s="192"/>
      <c r="H1502" s="192"/>
      <c r="I1502" s="192"/>
      <c r="J1502" s="192"/>
      <c r="K1502" s="192"/>
      <c r="L1502" s="192"/>
      <c r="M1502" s="192"/>
      <c r="N1502" s="192"/>
      <c r="O1502" s="192"/>
      <c r="P1502" s="192"/>
      <c r="Q1502" s="192"/>
      <c r="R1502" s="192"/>
      <c r="S1502" s="192"/>
      <c r="T1502" s="192"/>
      <c r="U1502" s="192"/>
      <c r="V1502" s="192"/>
      <c r="W1502" s="192"/>
      <c r="X1502" s="192"/>
      <c r="Y1502" s="192"/>
      <c r="Z1502" s="192"/>
      <c r="AA1502" s="192"/>
      <c r="AB1502" s="192"/>
      <c r="AC1502" s="192"/>
      <c r="AD1502" s="192"/>
      <c r="AE1502" s="192"/>
      <c r="AF1502" s="1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2"/>
      <c r="C1604" s="192"/>
      <c r="D1604" s="192"/>
      <c r="E1604" s="192"/>
      <c r="F1604" s="192"/>
      <c r="G1604" s="192"/>
      <c r="H1604" s="192"/>
      <c r="I1604" s="192"/>
      <c r="J1604" s="192"/>
      <c r="K1604" s="192"/>
      <c r="L1604" s="192"/>
      <c r="M1604" s="192"/>
      <c r="N1604" s="192"/>
      <c r="O1604" s="192"/>
      <c r="P1604" s="192"/>
      <c r="Q1604" s="192"/>
      <c r="R1604" s="192"/>
      <c r="S1604" s="192"/>
      <c r="T1604" s="192"/>
      <c r="U1604" s="192"/>
      <c r="V1604" s="192"/>
      <c r="W1604" s="192"/>
      <c r="X1604" s="192"/>
      <c r="Y1604" s="192"/>
      <c r="Z1604" s="192"/>
      <c r="AA1604" s="192"/>
      <c r="AB1604" s="192"/>
      <c r="AC1604" s="192"/>
      <c r="AD1604" s="192"/>
      <c r="AE1604" s="192"/>
      <c r="AF1604" s="192"/>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2"/>
      <c r="C1699" s="192"/>
      <c r="D1699" s="192"/>
      <c r="E1699" s="192"/>
      <c r="F1699" s="192"/>
      <c r="G1699" s="192"/>
      <c r="H1699" s="192"/>
      <c r="I1699" s="192"/>
      <c r="J1699" s="192"/>
      <c r="K1699" s="192"/>
      <c r="L1699" s="192"/>
      <c r="M1699" s="192"/>
      <c r="N1699" s="192"/>
      <c r="O1699" s="192"/>
      <c r="P1699" s="192"/>
      <c r="Q1699" s="192"/>
      <c r="R1699" s="192"/>
      <c r="S1699" s="192"/>
      <c r="T1699" s="192"/>
      <c r="U1699" s="192"/>
      <c r="V1699" s="192"/>
      <c r="W1699" s="192"/>
      <c r="X1699" s="192"/>
      <c r="Y1699" s="192"/>
      <c r="Z1699" s="192"/>
      <c r="AA1699" s="192"/>
      <c r="AB1699" s="192"/>
      <c r="AC1699" s="192"/>
      <c r="AD1699" s="192"/>
      <c r="AE1699" s="192"/>
      <c r="AF1699" s="1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2"/>
      <c r="C1945" s="192"/>
      <c r="D1945" s="192"/>
      <c r="E1945" s="192"/>
      <c r="F1945" s="192"/>
      <c r="G1945" s="192"/>
      <c r="H1945" s="192"/>
      <c r="I1945" s="192"/>
      <c r="J1945" s="192"/>
      <c r="K1945" s="192"/>
      <c r="L1945" s="192"/>
      <c r="M1945" s="192"/>
      <c r="N1945" s="192"/>
      <c r="O1945" s="192"/>
      <c r="P1945" s="192"/>
      <c r="Q1945" s="192"/>
      <c r="R1945" s="192"/>
      <c r="S1945" s="192"/>
      <c r="T1945" s="192"/>
      <c r="U1945" s="192"/>
      <c r="V1945" s="192"/>
      <c r="W1945" s="192"/>
      <c r="X1945" s="192"/>
      <c r="Y1945" s="192"/>
      <c r="Z1945" s="192"/>
      <c r="AA1945" s="192"/>
      <c r="AB1945" s="192"/>
      <c r="AC1945" s="192"/>
      <c r="AD1945" s="192"/>
      <c r="AE1945" s="192"/>
      <c r="AF1945" s="1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2"/>
      <c r="C2031" s="192"/>
      <c r="D2031" s="192"/>
      <c r="E2031" s="192"/>
      <c r="F2031" s="192"/>
      <c r="G2031" s="192"/>
      <c r="H2031" s="192"/>
      <c r="I2031" s="192"/>
      <c r="J2031" s="192"/>
      <c r="K2031" s="192"/>
      <c r="L2031" s="192"/>
      <c r="M2031" s="192"/>
      <c r="N2031" s="192"/>
      <c r="O2031" s="192"/>
      <c r="P2031" s="192"/>
      <c r="Q2031" s="192"/>
      <c r="R2031" s="192"/>
      <c r="S2031" s="192"/>
      <c r="T2031" s="192"/>
      <c r="U2031" s="192"/>
      <c r="V2031" s="192"/>
      <c r="W2031" s="192"/>
      <c r="X2031" s="192"/>
      <c r="Y2031" s="192"/>
      <c r="Z2031" s="192"/>
      <c r="AA2031" s="192"/>
      <c r="AB2031" s="192"/>
      <c r="AC2031" s="192"/>
      <c r="AD2031" s="192"/>
      <c r="AE2031" s="192"/>
      <c r="AF2031" s="1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2"/>
      <c r="C2153" s="192"/>
      <c r="D2153" s="192"/>
      <c r="E2153" s="192"/>
      <c r="F2153" s="192"/>
      <c r="G2153" s="192"/>
      <c r="H2153" s="192"/>
      <c r="I2153" s="192"/>
      <c r="J2153" s="192"/>
      <c r="K2153" s="192"/>
      <c r="L2153" s="192"/>
      <c r="M2153" s="192"/>
      <c r="N2153" s="192"/>
      <c r="O2153" s="192"/>
      <c r="P2153" s="192"/>
      <c r="Q2153" s="192"/>
      <c r="R2153" s="192"/>
      <c r="S2153" s="192"/>
      <c r="T2153" s="192"/>
      <c r="U2153" s="192"/>
      <c r="V2153" s="192"/>
      <c r="W2153" s="192"/>
      <c r="X2153" s="192"/>
      <c r="Y2153" s="192"/>
      <c r="Z2153" s="192"/>
      <c r="AA2153" s="192"/>
      <c r="AB2153" s="192"/>
      <c r="AC2153" s="192"/>
      <c r="AD2153" s="192"/>
      <c r="AE2153" s="192"/>
      <c r="AF2153" s="1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2"/>
      <c r="C2317" s="192"/>
      <c r="D2317" s="192"/>
      <c r="E2317" s="192"/>
      <c r="F2317" s="192"/>
      <c r="G2317" s="192"/>
      <c r="H2317" s="192"/>
      <c r="I2317" s="192"/>
      <c r="J2317" s="192"/>
      <c r="K2317" s="192"/>
      <c r="L2317" s="192"/>
      <c r="M2317" s="192"/>
      <c r="N2317" s="192"/>
      <c r="O2317" s="192"/>
      <c r="P2317" s="192"/>
      <c r="Q2317" s="192"/>
      <c r="R2317" s="192"/>
      <c r="S2317" s="192"/>
      <c r="T2317" s="192"/>
      <c r="U2317" s="192"/>
      <c r="V2317" s="192"/>
      <c r="W2317" s="192"/>
      <c r="X2317" s="192"/>
      <c r="Y2317" s="192"/>
      <c r="Z2317" s="192"/>
      <c r="AA2317" s="192"/>
      <c r="AB2317" s="192"/>
      <c r="AC2317" s="192"/>
      <c r="AD2317" s="192"/>
      <c r="AE2317" s="192"/>
      <c r="AF2317" s="1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2"/>
      <c r="C2419" s="192"/>
      <c r="D2419" s="192"/>
      <c r="E2419" s="192"/>
      <c r="F2419" s="192"/>
      <c r="G2419" s="192"/>
      <c r="H2419" s="192"/>
      <c r="I2419" s="192"/>
      <c r="J2419" s="192"/>
      <c r="K2419" s="192"/>
      <c r="L2419" s="192"/>
      <c r="M2419" s="192"/>
      <c r="N2419" s="192"/>
      <c r="O2419" s="192"/>
      <c r="P2419" s="192"/>
      <c r="Q2419" s="192"/>
      <c r="R2419" s="192"/>
      <c r="S2419" s="192"/>
      <c r="T2419" s="192"/>
      <c r="U2419" s="192"/>
      <c r="V2419" s="192"/>
      <c r="W2419" s="192"/>
      <c r="X2419" s="192"/>
      <c r="Y2419" s="192"/>
      <c r="Z2419" s="192"/>
      <c r="AA2419" s="192"/>
      <c r="AB2419" s="192"/>
      <c r="AC2419" s="192"/>
      <c r="AD2419" s="192"/>
      <c r="AE2419" s="192"/>
      <c r="AF2419" s="1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2"/>
      <c r="C2509" s="192"/>
      <c r="D2509" s="192"/>
      <c r="E2509" s="192"/>
      <c r="F2509" s="192"/>
      <c r="G2509" s="192"/>
      <c r="H2509" s="192"/>
      <c r="I2509" s="192"/>
      <c r="J2509" s="192"/>
      <c r="K2509" s="192"/>
      <c r="L2509" s="192"/>
      <c r="M2509" s="192"/>
      <c r="N2509" s="192"/>
      <c r="O2509" s="192"/>
      <c r="P2509" s="192"/>
      <c r="Q2509" s="192"/>
      <c r="R2509" s="192"/>
      <c r="S2509" s="192"/>
      <c r="T2509" s="192"/>
      <c r="U2509" s="192"/>
      <c r="V2509" s="192"/>
      <c r="W2509" s="192"/>
      <c r="X2509" s="192"/>
      <c r="Y2509" s="192"/>
      <c r="Z2509" s="192"/>
      <c r="AA2509" s="192"/>
      <c r="AB2509" s="192"/>
      <c r="AC2509" s="192"/>
      <c r="AD2509" s="192"/>
      <c r="AE2509" s="192"/>
      <c r="AF2509" s="1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2"/>
      <c r="C2598" s="192"/>
      <c r="D2598" s="192"/>
      <c r="E2598" s="192"/>
      <c r="F2598" s="192"/>
      <c r="G2598" s="192"/>
      <c r="H2598" s="192"/>
      <c r="I2598" s="192"/>
      <c r="J2598" s="192"/>
      <c r="K2598" s="192"/>
      <c r="L2598" s="192"/>
      <c r="M2598" s="192"/>
      <c r="N2598" s="192"/>
      <c r="O2598" s="192"/>
      <c r="P2598" s="192"/>
      <c r="Q2598" s="192"/>
      <c r="R2598" s="192"/>
      <c r="S2598" s="192"/>
      <c r="T2598" s="192"/>
      <c r="U2598" s="192"/>
      <c r="V2598" s="192"/>
      <c r="W2598" s="192"/>
      <c r="X2598" s="192"/>
      <c r="Y2598" s="192"/>
      <c r="Z2598" s="192"/>
      <c r="AA2598" s="192"/>
      <c r="AB2598" s="192"/>
      <c r="AC2598" s="192"/>
      <c r="AD2598" s="192"/>
      <c r="AE2598" s="192"/>
      <c r="AF2598" s="1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2"/>
      <c r="C2719" s="192"/>
      <c r="D2719" s="192"/>
      <c r="E2719" s="192"/>
      <c r="F2719" s="192"/>
      <c r="G2719" s="192"/>
      <c r="H2719" s="192"/>
      <c r="I2719" s="192"/>
      <c r="J2719" s="192"/>
      <c r="K2719" s="192"/>
      <c r="L2719" s="192"/>
      <c r="M2719" s="192"/>
      <c r="N2719" s="192"/>
      <c r="O2719" s="192"/>
      <c r="P2719" s="192"/>
      <c r="Q2719" s="192"/>
      <c r="R2719" s="192"/>
      <c r="S2719" s="192"/>
      <c r="T2719" s="192"/>
      <c r="U2719" s="192"/>
      <c r="V2719" s="192"/>
      <c r="W2719" s="192"/>
      <c r="X2719" s="192"/>
      <c r="Y2719" s="192"/>
      <c r="Z2719" s="192"/>
      <c r="AA2719" s="192"/>
      <c r="AB2719" s="192"/>
      <c r="AC2719" s="192"/>
      <c r="AD2719" s="192"/>
      <c r="AE2719" s="192"/>
      <c r="AF2719" s="1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2"/>
      <c r="C2837" s="192"/>
      <c r="D2837" s="192"/>
      <c r="E2837" s="192"/>
      <c r="F2837" s="192"/>
      <c r="G2837" s="192"/>
      <c r="H2837" s="192"/>
      <c r="I2837" s="192"/>
      <c r="J2837" s="192"/>
      <c r="K2837" s="192"/>
      <c r="L2837" s="192"/>
      <c r="M2837" s="192"/>
      <c r="N2837" s="192"/>
      <c r="O2837" s="192"/>
      <c r="P2837" s="192"/>
      <c r="Q2837" s="192"/>
      <c r="R2837" s="192"/>
      <c r="S2837" s="192"/>
      <c r="T2837" s="192"/>
      <c r="U2837" s="192"/>
      <c r="V2837" s="192"/>
      <c r="W2837" s="192"/>
      <c r="X2837" s="192"/>
      <c r="Y2837" s="192"/>
      <c r="Z2837" s="192"/>
      <c r="AA2837" s="192"/>
      <c r="AB2837" s="192"/>
      <c r="AC2837" s="192"/>
      <c r="AD2837" s="192"/>
      <c r="AE2837" s="192"/>
      <c r="AF2837" s="192"/>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c r="AG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c r="AG308" s="194"/>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194"/>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c r="AG712" s="194"/>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c r="AG887" s="194"/>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4"/>
      <c r="C1100" s="194"/>
      <c r="D1100" s="194"/>
      <c r="E1100" s="194"/>
      <c r="F1100" s="194"/>
      <c r="G1100" s="194"/>
      <c r="H1100" s="194"/>
      <c r="I1100" s="194"/>
      <c r="J1100" s="194"/>
      <c r="K1100" s="194"/>
      <c r="L1100" s="194"/>
      <c r="M1100" s="194"/>
      <c r="N1100" s="194"/>
      <c r="O1100" s="194"/>
      <c r="P1100" s="194"/>
      <c r="Q1100" s="194"/>
      <c r="R1100" s="194"/>
      <c r="S1100" s="194"/>
      <c r="T1100" s="194"/>
      <c r="U1100" s="194"/>
      <c r="V1100" s="194"/>
      <c r="W1100" s="194"/>
      <c r="X1100" s="194"/>
      <c r="Y1100" s="194"/>
      <c r="Z1100" s="194"/>
      <c r="AA1100" s="194"/>
      <c r="AB1100" s="194"/>
      <c r="AC1100" s="194"/>
      <c r="AD1100" s="194"/>
      <c r="AE1100" s="194"/>
      <c r="AF1100" s="194"/>
      <c r="AG1100" s="194"/>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4"/>
      <c r="C1227" s="194"/>
      <c r="D1227" s="194"/>
      <c r="E1227" s="194"/>
      <c r="F1227" s="194"/>
      <c r="G1227" s="194"/>
      <c r="H1227" s="194"/>
      <c r="I1227" s="194"/>
      <c r="J1227" s="194"/>
      <c r="K1227" s="194"/>
      <c r="L1227" s="194"/>
      <c r="M1227" s="194"/>
      <c r="N1227" s="194"/>
      <c r="O1227" s="194"/>
      <c r="P1227" s="194"/>
      <c r="Q1227" s="194"/>
      <c r="R1227" s="194"/>
      <c r="S1227" s="194"/>
      <c r="T1227" s="194"/>
      <c r="U1227" s="194"/>
      <c r="V1227" s="194"/>
      <c r="W1227" s="194"/>
      <c r="X1227" s="194"/>
      <c r="Y1227" s="194"/>
      <c r="Z1227" s="194"/>
      <c r="AA1227" s="194"/>
      <c r="AB1227" s="194"/>
      <c r="AC1227" s="194"/>
      <c r="AD1227" s="194"/>
      <c r="AE1227" s="194"/>
      <c r="AF1227" s="194"/>
      <c r="AG1227" s="194"/>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c r="AG1390" s="194"/>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c r="AG1502" s="194"/>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c r="AG1604" s="194"/>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4"/>
      <c r="C1698" s="194"/>
      <c r="D1698" s="194"/>
      <c r="E1698" s="194"/>
      <c r="F1698" s="194"/>
      <c r="G1698" s="194"/>
      <c r="H1698" s="194"/>
      <c r="I1698" s="194"/>
      <c r="J1698" s="194"/>
      <c r="K1698" s="194"/>
      <c r="L1698" s="194"/>
      <c r="M1698" s="194"/>
      <c r="N1698" s="194"/>
      <c r="O1698" s="194"/>
      <c r="P1698" s="194"/>
      <c r="Q1698" s="194"/>
      <c r="R1698" s="194"/>
      <c r="S1698" s="194"/>
      <c r="T1698" s="194"/>
      <c r="U1698" s="194"/>
      <c r="V1698" s="194"/>
      <c r="W1698" s="194"/>
      <c r="X1698" s="194"/>
      <c r="Y1698" s="194"/>
      <c r="Z1698" s="194"/>
      <c r="AA1698" s="194"/>
      <c r="AB1698" s="194"/>
      <c r="AC1698" s="194"/>
      <c r="AD1698" s="194"/>
      <c r="AE1698" s="194"/>
      <c r="AF1698" s="194"/>
      <c r="AG1698" s="194"/>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c r="AG1945" s="194"/>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c r="AG2031" s="194"/>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c r="AG2153" s="194"/>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c r="AG2317" s="194"/>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c r="AG2419" s="194"/>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c r="AG2509" s="194"/>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c r="AG2598" s="194"/>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c r="AG2719" s="194"/>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c r="AG2837" s="194"/>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308</v>
      </c>
    </row>
    <row r="41" spans="1:34" ht="14.75">
      <c r="B41" s="7" t="s">
        <v>281</v>
      </c>
    </row>
    <row r="42" spans="1:34" ht="14.75">
      <c r="B42" s="7" t="s">
        <v>31</v>
      </c>
    </row>
    <row r="43" spans="1:34" ht="14.75">
      <c r="B43" s="7" t="s">
        <v>30</v>
      </c>
    </row>
    <row r="44" spans="1:34" ht="14.75">
      <c r="B44" s="7" t="s">
        <v>309</v>
      </c>
    </row>
    <row r="45" spans="1:34" ht="14.75">
      <c r="B45" s="7" t="s">
        <v>310</v>
      </c>
    </row>
    <row r="46" spans="1:34" ht="14.75">
      <c r="B46" s="7" t="s">
        <v>311</v>
      </c>
    </row>
    <row r="112" spans="2:34"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c r="AG112" s="194"/>
      <c r="AH112" s="194"/>
    </row>
    <row r="308" spans="2:34"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c r="AG308" s="194"/>
      <c r="AH308" s="194"/>
    </row>
    <row r="500" spans="2:34"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11" spans="2:34"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194"/>
      <c r="AH511" s="194"/>
    </row>
    <row r="712" spans="2:34"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c r="AG712" s="194"/>
      <c r="AH712" s="194"/>
    </row>
    <row r="887" spans="2:34"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c r="AG887" s="194"/>
      <c r="AH887" s="194"/>
    </row>
    <row r="1100" spans="2:34" ht="15" customHeight="1">
      <c r="B1100" s="194"/>
      <c r="C1100" s="194"/>
      <c r="D1100" s="194"/>
      <c r="E1100" s="194"/>
      <c r="F1100" s="194"/>
      <c r="G1100" s="194"/>
      <c r="H1100" s="194"/>
      <c r="I1100" s="194"/>
      <c r="J1100" s="194"/>
      <c r="K1100" s="194"/>
      <c r="L1100" s="194"/>
      <c r="M1100" s="194"/>
      <c r="N1100" s="194"/>
      <c r="O1100" s="194"/>
      <c r="P1100" s="194"/>
      <c r="Q1100" s="194"/>
      <c r="R1100" s="194"/>
      <c r="S1100" s="194"/>
      <c r="T1100" s="194"/>
      <c r="U1100" s="194"/>
      <c r="V1100" s="194"/>
      <c r="W1100" s="194"/>
      <c r="X1100" s="194"/>
      <c r="Y1100" s="194"/>
      <c r="Z1100" s="194"/>
      <c r="AA1100" s="194"/>
      <c r="AB1100" s="194"/>
      <c r="AC1100" s="194"/>
      <c r="AD1100" s="194"/>
      <c r="AE1100" s="194"/>
      <c r="AF1100" s="194"/>
      <c r="AG1100" s="194"/>
      <c r="AH1100" s="194"/>
    </row>
    <row r="1227" spans="2:34" ht="15" customHeight="1">
      <c r="B1227" s="194"/>
      <c r="C1227" s="194"/>
      <c r="D1227" s="194"/>
      <c r="E1227" s="194"/>
      <c r="F1227" s="194"/>
      <c r="G1227" s="194"/>
      <c r="H1227" s="194"/>
      <c r="I1227" s="194"/>
      <c r="J1227" s="194"/>
      <c r="K1227" s="194"/>
      <c r="L1227" s="194"/>
      <c r="M1227" s="194"/>
      <c r="N1227" s="194"/>
      <c r="O1227" s="194"/>
      <c r="P1227" s="194"/>
      <c r="Q1227" s="194"/>
      <c r="R1227" s="194"/>
      <c r="S1227" s="194"/>
      <c r="T1227" s="194"/>
      <c r="U1227" s="194"/>
      <c r="V1227" s="194"/>
      <c r="W1227" s="194"/>
      <c r="X1227" s="194"/>
      <c r="Y1227" s="194"/>
      <c r="Z1227" s="194"/>
      <c r="AA1227" s="194"/>
      <c r="AB1227" s="194"/>
      <c r="AC1227" s="194"/>
      <c r="AD1227" s="194"/>
      <c r="AE1227" s="194"/>
      <c r="AF1227" s="194"/>
      <c r="AG1227" s="194"/>
      <c r="AH1227" s="194"/>
    </row>
    <row r="1390" spans="2:34"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c r="AG1390" s="194"/>
      <c r="AH1390" s="194"/>
    </row>
    <row r="1502" spans="2:34"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c r="AG1502" s="194"/>
      <c r="AH1502" s="194"/>
    </row>
    <row r="1604" spans="2:34"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c r="AG1604" s="194"/>
      <c r="AH1604" s="194"/>
    </row>
    <row r="1698" spans="2:34" ht="15" customHeight="1">
      <c r="B1698" s="194"/>
      <c r="C1698" s="194"/>
      <c r="D1698" s="194"/>
      <c r="E1698" s="194"/>
      <c r="F1698" s="194"/>
      <c r="G1698" s="194"/>
      <c r="H1698" s="194"/>
      <c r="I1698" s="194"/>
      <c r="J1698" s="194"/>
      <c r="K1698" s="194"/>
      <c r="L1698" s="194"/>
      <c r="M1698" s="194"/>
      <c r="N1698" s="194"/>
      <c r="O1698" s="194"/>
      <c r="P1698" s="194"/>
      <c r="Q1698" s="194"/>
      <c r="R1698" s="194"/>
      <c r="S1698" s="194"/>
      <c r="T1698" s="194"/>
      <c r="U1698" s="194"/>
      <c r="V1698" s="194"/>
      <c r="W1698" s="194"/>
      <c r="X1698" s="194"/>
      <c r="Y1698" s="194"/>
      <c r="Z1698" s="194"/>
      <c r="AA1698" s="194"/>
      <c r="AB1698" s="194"/>
      <c r="AC1698" s="194"/>
      <c r="AD1698" s="194"/>
      <c r="AE1698" s="194"/>
      <c r="AF1698" s="194"/>
      <c r="AG1698" s="194"/>
      <c r="AH1698" s="194"/>
    </row>
    <row r="1945" spans="2:34"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c r="AG1945" s="194"/>
      <c r="AH1945" s="194"/>
    </row>
    <row r="2031" spans="2:34"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c r="AG2031" s="194"/>
      <c r="AH2031" s="194"/>
    </row>
    <row r="2153" spans="2:34"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c r="AG2153" s="194"/>
      <c r="AH2153" s="194"/>
    </row>
    <row r="2317" spans="2:34"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c r="AG2317" s="194"/>
      <c r="AH2317" s="194"/>
    </row>
    <row r="2419" spans="2:34"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c r="AG2419" s="194"/>
      <c r="AH2419" s="194"/>
    </row>
    <row r="2509" spans="2:34"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c r="AG2509" s="194"/>
      <c r="AH2509" s="194"/>
    </row>
    <row r="2598" spans="2:34"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c r="AG2598" s="194"/>
      <c r="AH2598" s="194"/>
    </row>
    <row r="2719" spans="2:34"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c r="AG2719" s="194"/>
      <c r="AH2719" s="194"/>
    </row>
    <row r="2837" spans="2:34"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c r="AG2837" s="194"/>
      <c r="AH2837" s="194"/>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330</v>
      </c>
    </row>
    <row r="2" spans="1:47" ht="21">
      <c r="A2" s="34" t="s">
        <v>37</v>
      </c>
    </row>
    <row r="3" spans="1:47" ht="21">
      <c r="A3" s="34" t="s">
        <v>331</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6" t="s">
        <v>409</v>
      </c>
      <c r="C146" s="197"/>
      <c r="D146" s="197"/>
      <c r="E146" s="197"/>
      <c r="F146" s="197"/>
      <c r="G146" s="197"/>
      <c r="H146" s="197"/>
      <c r="I146" s="197"/>
      <c r="J146" s="197"/>
      <c r="K146" s="197"/>
      <c r="L146" s="197"/>
      <c r="M146" s="197"/>
      <c r="N146" s="197"/>
      <c r="O146" s="197"/>
      <c r="P146" s="197"/>
      <c r="Q146" s="197"/>
      <c r="R146" s="197"/>
      <c r="S146" s="197"/>
      <c r="T146" s="197"/>
      <c r="U146" s="197"/>
      <c r="V146" s="197"/>
      <c r="W146" s="197"/>
      <c r="X146" s="197"/>
      <c r="Y146" s="197"/>
      <c r="Z146" s="197"/>
      <c r="AA146" s="197"/>
      <c r="AB146" s="197"/>
      <c r="AC146" s="197"/>
      <c r="AD146" s="197"/>
      <c r="AE146" s="197"/>
      <c r="AF146" s="197"/>
      <c r="AG146" s="197"/>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2"/>
      <c r="C308" s="192"/>
      <c r="D308" s="192"/>
      <c r="E308" s="192"/>
      <c r="F308" s="192"/>
      <c r="G308" s="192"/>
      <c r="H308" s="192"/>
      <c r="I308" s="192"/>
      <c r="J308" s="192"/>
      <c r="K308" s="192"/>
      <c r="L308" s="192"/>
      <c r="M308" s="192"/>
      <c r="N308" s="192"/>
      <c r="O308" s="192"/>
      <c r="P308" s="192"/>
      <c r="Q308" s="192"/>
      <c r="R308" s="192"/>
      <c r="S308" s="192"/>
      <c r="T308" s="192"/>
      <c r="U308" s="192"/>
      <c r="V308" s="192"/>
      <c r="W308" s="192"/>
      <c r="X308" s="192"/>
      <c r="Y308" s="192"/>
      <c r="Z308" s="192"/>
      <c r="AA308" s="192"/>
      <c r="AB308" s="192"/>
      <c r="AC308" s="192"/>
      <c r="AD308" s="192"/>
      <c r="AE308" s="192"/>
      <c r="AF308" s="1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2"/>
      <c r="C511" s="192"/>
      <c r="D511" s="192"/>
      <c r="E511" s="192"/>
      <c r="F511" s="192"/>
      <c r="G511" s="192"/>
      <c r="H511" s="192"/>
      <c r="I511" s="192"/>
      <c r="J511" s="192"/>
      <c r="K511" s="192"/>
      <c r="L511" s="192"/>
      <c r="M511" s="192"/>
      <c r="N511" s="192"/>
      <c r="O511" s="192"/>
      <c r="P511" s="192"/>
      <c r="Q511" s="192"/>
      <c r="R511" s="192"/>
      <c r="S511" s="192"/>
      <c r="T511" s="192"/>
      <c r="U511" s="192"/>
      <c r="V511" s="192"/>
      <c r="W511" s="192"/>
      <c r="X511" s="192"/>
      <c r="Y511" s="192"/>
      <c r="Z511" s="192"/>
      <c r="AA511" s="192"/>
      <c r="AB511" s="192"/>
      <c r="AC511" s="192"/>
      <c r="AD511" s="192"/>
      <c r="AE511" s="192"/>
      <c r="AF511" s="1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2"/>
      <c r="C712" s="192"/>
      <c r="D712" s="192"/>
      <c r="E712" s="192"/>
      <c r="F712" s="192"/>
      <c r="G712" s="192"/>
      <c r="H712" s="192"/>
      <c r="I712" s="192"/>
      <c r="J712" s="192"/>
      <c r="K712" s="192"/>
      <c r="L712" s="192"/>
      <c r="M712" s="192"/>
      <c r="N712" s="192"/>
      <c r="O712" s="192"/>
      <c r="P712" s="192"/>
      <c r="Q712" s="192"/>
      <c r="R712" s="192"/>
      <c r="S712" s="192"/>
      <c r="T712" s="192"/>
      <c r="U712" s="192"/>
      <c r="V712" s="192"/>
      <c r="W712" s="192"/>
      <c r="X712" s="192"/>
      <c r="Y712" s="192"/>
      <c r="Z712" s="192"/>
      <c r="AA712" s="192"/>
      <c r="AB712" s="192"/>
      <c r="AC712" s="192"/>
      <c r="AD712" s="192"/>
      <c r="AE712" s="192"/>
      <c r="AF712" s="1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2"/>
      <c r="C887" s="192"/>
      <c r="D887" s="192"/>
      <c r="E887" s="192"/>
      <c r="F887" s="192"/>
      <c r="G887" s="192"/>
      <c r="H887" s="192"/>
      <c r="I887" s="192"/>
      <c r="J887" s="192"/>
      <c r="K887" s="192"/>
      <c r="L887" s="192"/>
      <c r="M887" s="192"/>
      <c r="N887" s="192"/>
      <c r="O887" s="192"/>
      <c r="P887" s="192"/>
      <c r="Q887" s="192"/>
      <c r="R887" s="192"/>
      <c r="S887" s="192"/>
      <c r="T887" s="192"/>
      <c r="U887" s="192"/>
      <c r="V887" s="192"/>
      <c r="W887" s="192"/>
      <c r="X887" s="192"/>
      <c r="Y887" s="192"/>
      <c r="Z887" s="192"/>
      <c r="AA887" s="192"/>
      <c r="AB887" s="192"/>
      <c r="AC887" s="192"/>
      <c r="AD887" s="192"/>
      <c r="AE887" s="192"/>
      <c r="AF887" s="1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2"/>
      <c r="C1101" s="192"/>
      <c r="D1101" s="192"/>
      <c r="E1101" s="192"/>
      <c r="F1101" s="192"/>
      <c r="G1101" s="192"/>
      <c r="H1101" s="192"/>
      <c r="I1101" s="192"/>
      <c r="J1101" s="192"/>
      <c r="K1101" s="192"/>
      <c r="L1101" s="192"/>
      <c r="M1101" s="192"/>
      <c r="N1101" s="192"/>
      <c r="O1101" s="192"/>
      <c r="P1101" s="192"/>
      <c r="Q1101" s="192"/>
      <c r="R1101" s="192"/>
      <c r="S1101" s="192"/>
      <c r="T1101" s="192"/>
      <c r="U1101" s="192"/>
      <c r="V1101" s="192"/>
      <c r="W1101" s="192"/>
      <c r="X1101" s="192"/>
      <c r="Y1101" s="192"/>
      <c r="Z1101" s="192"/>
      <c r="AA1101" s="192"/>
      <c r="AB1101" s="192"/>
      <c r="AC1101" s="192"/>
      <c r="AD1101" s="192"/>
      <c r="AE1101" s="192"/>
      <c r="AF1101" s="1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2"/>
      <c r="C1229" s="192"/>
      <c r="D1229" s="192"/>
      <c r="E1229" s="192"/>
      <c r="F1229" s="192"/>
      <c r="G1229" s="192"/>
      <c r="H1229" s="192"/>
      <c r="I1229" s="192"/>
      <c r="J1229" s="192"/>
      <c r="K1229" s="192"/>
      <c r="L1229" s="192"/>
      <c r="M1229" s="192"/>
      <c r="N1229" s="192"/>
      <c r="O1229" s="192"/>
      <c r="P1229" s="192"/>
      <c r="Q1229" s="192"/>
      <c r="R1229" s="192"/>
      <c r="S1229" s="192"/>
      <c r="T1229" s="192"/>
      <c r="U1229" s="192"/>
      <c r="V1229" s="192"/>
      <c r="W1229" s="192"/>
      <c r="X1229" s="192"/>
      <c r="Y1229" s="192"/>
      <c r="Z1229" s="192"/>
      <c r="AA1229" s="192"/>
      <c r="AB1229" s="192"/>
      <c r="AC1229" s="192"/>
      <c r="AD1229" s="192"/>
      <c r="AE1229" s="192"/>
      <c r="AF1229" s="1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2"/>
      <c r="C1390" s="192"/>
      <c r="D1390" s="192"/>
      <c r="E1390" s="192"/>
      <c r="F1390" s="192"/>
      <c r="G1390" s="192"/>
      <c r="H1390" s="192"/>
      <c r="I1390" s="192"/>
      <c r="J1390" s="192"/>
      <c r="K1390" s="192"/>
      <c r="L1390" s="192"/>
      <c r="M1390" s="192"/>
      <c r="N1390" s="192"/>
      <c r="O1390" s="192"/>
      <c r="P1390" s="192"/>
      <c r="Q1390" s="192"/>
      <c r="R1390" s="192"/>
      <c r="S1390" s="192"/>
      <c r="T1390" s="192"/>
      <c r="U1390" s="192"/>
      <c r="V1390" s="192"/>
      <c r="W1390" s="192"/>
      <c r="X1390" s="192"/>
      <c r="Y1390" s="192"/>
      <c r="Z1390" s="192"/>
      <c r="AA1390" s="192"/>
      <c r="AB1390" s="192"/>
      <c r="AC1390" s="192"/>
      <c r="AD1390" s="192"/>
      <c r="AE1390" s="192"/>
      <c r="AF1390" s="1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2"/>
      <c r="C1502" s="192"/>
      <c r="D1502" s="192"/>
      <c r="E1502" s="192"/>
      <c r="F1502" s="192"/>
      <c r="G1502" s="192"/>
      <c r="H1502" s="192"/>
      <c r="I1502" s="192"/>
      <c r="J1502" s="192"/>
      <c r="K1502" s="192"/>
      <c r="L1502" s="192"/>
      <c r="M1502" s="192"/>
      <c r="N1502" s="192"/>
      <c r="O1502" s="192"/>
      <c r="P1502" s="192"/>
      <c r="Q1502" s="192"/>
      <c r="R1502" s="192"/>
      <c r="S1502" s="192"/>
      <c r="T1502" s="192"/>
      <c r="U1502" s="192"/>
      <c r="V1502" s="192"/>
      <c r="W1502" s="192"/>
      <c r="X1502" s="192"/>
      <c r="Y1502" s="192"/>
      <c r="Z1502" s="192"/>
      <c r="AA1502" s="192"/>
      <c r="AB1502" s="192"/>
      <c r="AC1502" s="192"/>
      <c r="AD1502" s="192"/>
      <c r="AE1502" s="192"/>
      <c r="AF1502" s="1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2"/>
      <c r="C1604" s="192"/>
      <c r="D1604" s="192"/>
      <c r="E1604" s="192"/>
      <c r="F1604" s="192"/>
      <c r="G1604" s="192"/>
      <c r="H1604" s="192"/>
      <c r="I1604" s="192"/>
      <c r="J1604" s="192"/>
      <c r="K1604" s="192"/>
      <c r="L1604" s="192"/>
      <c r="M1604" s="192"/>
      <c r="N1604" s="192"/>
      <c r="O1604" s="192"/>
      <c r="P1604" s="192"/>
      <c r="Q1604" s="192"/>
      <c r="R1604" s="192"/>
      <c r="S1604" s="192"/>
      <c r="T1604" s="192"/>
      <c r="U1604" s="192"/>
      <c r="V1604" s="192"/>
      <c r="W1604" s="192"/>
      <c r="X1604" s="192"/>
      <c r="Y1604" s="192"/>
      <c r="Z1604" s="192"/>
      <c r="AA1604" s="192"/>
      <c r="AB1604" s="192"/>
      <c r="AC1604" s="192"/>
      <c r="AD1604" s="192"/>
      <c r="AE1604" s="192"/>
      <c r="AF1604" s="192"/>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2"/>
      <c r="C1699" s="192"/>
      <c r="D1699" s="192"/>
      <c r="E1699" s="192"/>
      <c r="F1699" s="192"/>
      <c r="G1699" s="192"/>
      <c r="H1699" s="192"/>
      <c r="I1699" s="192"/>
      <c r="J1699" s="192"/>
      <c r="K1699" s="192"/>
      <c r="L1699" s="192"/>
      <c r="M1699" s="192"/>
      <c r="N1699" s="192"/>
      <c r="O1699" s="192"/>
      <c r="P1699" s="192"/>
      <c r="Q1699" s="192"/>
      <c r="R1699" s="192"/>
      <c r="S1699" s="192"/>
      <c r="T1699" s="192"/>
      <c r="U1699" s="192"/>
      <c r="V1699" s="192"/>
      <c r="W1699" s="192"/>
      <c r="X1699" s="192"/>
      <c r="Y1699" s="192"/>
      <c r="Z1699" s="192"/>
      <c r="AA1699" s="192"/>
      <c r="AB1699" s="192"/>
      <c r="AC1699" s="192"/>
      <c r="AD1699" s="192"/>
      <c r="AE1699" s="192"/>
      <c r="AF1699" s="1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2"/>
      <c r="C1945" s="192"/>
      <c r="D1945" s="192"/>
      <c r="E1945" s="192"/>
      <c r="F1945" s="192"/>
      <c r="G1945" s="192"/>
      <c r="H1945" s="192"/>
      <c r="I1945" s="192"/>
      <c r="J1945" s="192"/>
      <c r="K1945" s="192"/>
      <c r="L1945" s="192"/>
      <c r="M1945" s="192"/>
      <c r="N1945" s="192"/>
      <c r="O1945" s="192"/>
      <c r="P1945" s="192"/>
      <c r="Q1945" s="192"/>
      <c r="R1945" s="192"/>
      <c r="S1945" s="192"/>
      <c r="T1945" s="192"/>
      <c r="U1945" s="192"/>
      <c r="V1945" s="192"/>
      <c r="W1945" s="192"/>
      <c r="X1945" s="192"/>
      <c r="Y1945" s="192"/>
      <c r="Z1945" s="192"/>
      <c r="AA1945" s="192"/>
      <c r="AB1945" s="192"/>
      <c r="AC1945" s="192"/>
      <c r="AD1945" s="192"/>
      <c r="AE1945" s="192"/>
      <c r="AF1945" s="1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2"/>
      <c r="C2031" s="192"/>
      <c r="D2031" s="192"/>
      <c r="E2031" s="192"/>
      <c r="F2031" s="192"/>
      <c r="G2031" s="192"/>
      <c r="H2031" s="192"/>
      <c r="I2031" s="192"/>
      <c r="J2031" s="192"/>
      <c r="K2031" s="192"/>
      <c r="L2031" s="192"/>
      <c r="M2031" s="192"/>
      <c r="N2031" s="192"/>
      <c r="O2031" s="192"/>
      <c r="P2031" s="192"/>
      <c r="Q2031" s="192"/>
      <c r="R2031" s="192"/>
      <c r="S2031" s="192"/>
      <c r="T2031" s="192"/>
      <c r="U2031" s="192"/>
      <c r="V2031" s="192"/>
      <c r="W2031" s="192"/>
      <c r="X2031" s="192"/>
      <c r="Y2031" s="192"/>
      <c r="Z2031" s="192"/>
      <c r="AA2031" s="192"/>
      <c r="AB2031" s="192"/>
      <c r="AC2031" s="192"/>
      <c r="AD2031" s="192"/>
      <c r="AE2031" s="192"/>
      <c r="AF2031" s="1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2"/>
      <c r="C2153" s="192"/>
      <c r="D2153" s="192"/>
      <c r="E2153" s="192"/>
      <c r="F2153" s="192"/>
      <c r="G2153" s="192"/>
      <c r="H2153" s="192"/>
      <c r="I2153" s="192"/>
      <c r="J2153" s="192"/>
      <c r="K2153" s="192"/>
      <c r="L2153" s="192"/>
      <c r="M2153" s="192"/>
      <c r="N2153" s="192"/>
      <c r="O2153" s="192"/>
      <c r="P2153" s="192"/>
      <c r="Q2153" s="192"/>
      <c r="R2153" s="192"/>
      <c r="S2153" s="192"/>
      <c r="T2153" s="192"/>
      <c r="U2153" s="192"/>
      <c r="V2153" s="192"/>
      <c r="W2153" s="192"/>
      <c r="X2153" s="192"/>
      <c r="Y2153" s="192"/>
      <c r="Z2153" s="192"/>
      <c r="AA2153" s="192"/>
      <c r="AB2153" s="192"/>
      <c r="AC2153" s="192"/>
      <c r="AD2153" s="192"/>
      <c r="AE2153" s="192"/>
      <c r="AF2153" s="1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2"/>
      <c r="C2317" s="192"/>
      <c r="D2317" s="192"/>
      <c r="E2317" s="192"/>
      <c r="F2317" s="192"/>
      <c r="G2317" s="192"/>
      <c r="H2317" s="192"/>
      <c r="I2317" s="192"/>
      <c r="J2317" s="192"/>
      <c r="K2317" s="192"/>
      <c r="L2317" s="192"/>
      <c r="M2317" s="192"/>
      <c r="N2317" s="192"/>
      <c r="O2317" s="192"/>
      <c r="P2317" s="192"/>
      <c r="Q2317" s="192"/>
      <c r="R2317" s="192"/>
      <c r="S2317" s="192"/>
      <c r="T2317" s="192"/>
      <c r="U2317" s="192"/>
      <c r="V2317" s="192"/>
      <c r="W2317" s="192"/>
      <c r="X2317" s="192"/>
      <c r="Y2317" s="192"/>
      <c r="Z2317" s="192"/>
      <c r="AA2317" s="192"/>
      <c r="AB2317" s="192"/>
      <c r="AC2317" s="192"/>
      <c r="AD2317" s="192"/>
      <c r="AE2317" s="192"/>
      <c r="AF2317" s="1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2"/>
      <c r="C2419" s="192"/>
      <c r="D2419" s="192"/>
      <c r="E2419" s="192"/>
      <c r="F2419" s="192"/>
      <c r="G2419" s="192"/>
      <c r="H2419" s="192"/>
      <c r="I2419" s="192"/>
      <c r="J2419" s="192"/>
      <c r="K2419" s="192"/>
      <c r="L2419" s="192"/>
      <c r="M2419" s="192"/>
      <c r="N2419" s="192"/>
      <c r="O2419" s="192"/>
      <c r="P2419" s="192"/>
      <c r="Q2419" s="192"/>
      <c r="R2419" s="192"/>
      <c r="S2419" s="192"/>
      <c r="T2419" s="192"/>
      <c r="U2419" s="192"/>
      <c r="V2419" s="192"/>
      <c r="W2419" s="192"/>
      <c r="X2419" s="192"/>
      <c r="Y2419" s="192"/>
      <c r="Z2419" s="192"/>
      <c r="AA2419" s="192"/>
      <c r="AB2419" s="192"/>
      <c r="AC2419" s="192"/>
      <c r="AD2419" s="192"/>
      <c r="AE2419" s="192"/>
      <c r="AF2419" s="1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2"/>
      <c r="C2509" s="192"/>
      <c r="D2509" s="192"/>
      <c r="E2509" s="192"/>
      <c r="F2509" s="192"/>
      <c r="G2509" s="192"/>
      <c r="H2509" s="192"/>
      <c r="I2509" s="192"/>
      <c r="J2509" s="192"/>
      <c r="K2509" s="192"/>
      <c r="L2509" s="192"/>
      <c r="M2509" s="192"/>
      <c r="N2509" s="192"/>
      <c r="O2509" s="192"/>
      <c r="P2509" s="192"/>
      <c r="Q2509" s="192"/>
      <c r="R2509" s="192"/>
      <c r="S2509" s="192"/>
      <c r="T2509" s="192"/>
      <c r="U2509" s="192"/>
      <c r="V2509" s="192"/>
      <c r="W2509" s="192"/>
      <c r="X2509" s="192"/>
      <c r="Y2509" s="192"/>
      <c r="Z2509" s="192"/>
      <c r="AA2509" s="192"/>
      <c r="AB2509" s="192"/>
      <c r="AC2509" s="192"/>
      <c r="AD2509" s="192"/>
      <c r="AE2509" s="192"/>
      <c r="AF2509" s="1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2"/>
      <c r="C2598" s="192"/>
      <c r="D2598" s="192"/>
      <c r="E2598" s="192"/>
      <c r="F2598" s="192"/>
      <c r="G2598" s="192"/>
      <c r="H2598" s="192"/>
      <c r="I2598" s="192"/>
      <c r="J2598" s="192"/>
      <c r="K2598" s="192"/>
      <c r="L2598" s="192"/>
      <c r="M2598" s="192"/>
      <c r="N2598" s="192"/>
      <c r="O2598" s="192"/>
      <c r="P2598" s="192"/>
      <c r="Q2598" s="192"/>
      <c r="R2598" s="192"/>
      <c r="S2598" s="192"/>
      <c r="T2598" s="192"/>
      <c r="U2598" s="192"/>
      <c r="V2598" s="192"/>
      <c r="W2598" s="192"/>
      <c r="X2598" s="192"/>
      <c r="Y2598" s="192"/>
      <c r="Z2598" s="192"/>
      <c r="AA2598" s="192"/>
      <c r="AB2598" s="192"/>
      <c r="AC2598" s="192"/>
      <c r="AD2598" s="192"/>
      <c r="AE2598" s="192"/>
      <c r="AF2598" s="1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2"/>
      <c r="C2719" s="192"/>
      <c r="D2719" s="192"/>
      <c r="E2719" s="192"/>
      <c r="F2719" s="192"/>
      <c r="G2719" s="192"/>
      <c r="H2719" s="192"/>
      <c r="I2719" s="192"/>
      <c r="J2719" s="192"/>
      <c r="K2719" s="192"/>
      <c r="L2719" s="192"/>
      <c r="M2719" s="192"/>
      <c r="N2719" s="192"/>
      <c r="O2719" s="192"/>
      <c r="P2719" s="192"/>
      <c r="Q2719" s="192"/>
      <c r="R2719" s="192"/>
      <c r="S2719" s="192"/>
      <c r="T2719" s="192"/>
      <c r="U2719" s="192"/>
      <c r="V2719" s="192"/>
      <c r="W2719" s="192"/>
      <c r="X2719" s="192"/>
      <c r="Y2719" s="192"/>
      <c r="Z2719" s="192"/>
      <c r="AA2719" s="192"/>
      <c r="AB2719" s="192"/>
      <c r="AC2719" s="192"/>
      <c r="AD2719" s="192"/>
      <c r="AE2719" s="192"/>
      <c r="AF2719" s="1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2"/>
      <c r="C2837" s="192"/>
      <c r="D2837" s="192"/>
      <c r="E2837" s="192"/>
      <c r="F2837" s="192"/>
      <c r="G2837" s="192"/>
      <c r="H2837" s="192"/>
      <c r="I2837" s="192"/>
      <c r="J2837" s="192"/>
      <c r="K2837" s="192"/>
      <c r="L2837" s="192"/>
      <c r="M2837" s="192"/>
      <c r="N2837" s="192"/>
      <c r="O2837" s="192"/>
      <c r="P2837" s="192"/>
      <c r="Q2837" s="192"/>
      <c r="R2837" s="192"/>
      <c r="S2837" s="192"/>
      <c r="T2837" s="192"/>
      <c r="U2837" s="192"/>
      <c r="V2837" s="192"/>
      <c r="W2837" s="192"/>
      <c r="X2837" s="192"/>
      <c r="Y2837" s="192"/>
      <c r="Z2837" s="192"/>
      <c r="AA2837" s="192"/>
      <c r="AB2837" s="192"/>
      <c r="AC2837" s="192"/>
      <c r="AD2837" s="192"/>
      <c r="AE2837" s="192"/>
      <c r="AF2837" s="192"/>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c r="AG308" s="194"/>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194"/>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c r="AG712" s="194"/>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c r="AG887" s="194"/>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4"/>
      <c r="C1100" s="194"/>
      <c r="D1100" s="194"/>
      <c r="E1100" s="194"/>
      <c r="F1100" s="194"/>
      <c r="G1100" s="194"/>
      <c r="H1100" s="194"/>
      <c r="I1100" s="194"/>
      <c r="J1100" s="194"/>
      <c r="K1100" s="194"/>
      <c r="L1100" s="194"/>
      <c r="M1100" s="194"/>
      <c r="N1100" s="194"/>
      <c r="O1100" s="194"/>
      <c r="P1100" s="194"/>
      <c r="Q1100" s="194"/>
      <c r="R1100" s="194"/>
      <c r="S1100" s="194"/>
      <c r="T1100" s="194"/>
      <c r="U1100" s="194"/>
      <c r="V1100" s="194"/>
      <c r="W1100" s="194"/>
      <c r="X1100" s="194"/>
      <c r="Y1100" s="194"/>
      <c r="Z1100" s="194"/>
      <c r="AA1100" s="194"/>
      <c r="AB1100" s="194"/>
      <c r="AC1100" s="194"/>
      <c r="AD1100" s="194"/>
      <c r="AE1100" s="194"/>
      <c r="AF1100" s="194"/>
      <c r="AG1100" s="194"/>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4"/>
      <c r="C1227" s="194"/>
      <c r="D1227" s="194"/>
      <c r="E1227" s="194"/>
      <c r="F1227" s="194"/>
      <c r="G1227" s="194"/>
      <c r="H1227" s="194"/>
      <c r="I1227" s="194"/>
      <c r="J1227" s="194"/>
      <c r="K1227" s="194"/>
      <c r="L1227" s="194"/>
      <c r="M1227" s="194"/>
      <c r="N1227" s="194"/>
      <c r="O1227" s="194"/>
      <c r="P1227" s="194"/>
      <c r="Q1227" s="194"/>
      <c r="R1227" s="194"/>
      <c r="S1227" s="194"/>
      <c r="T1227" s="194"/>
      <c r="U1227" s="194"/>
      <c r="V1227" s="194"/>
      <c r="W1227" s="194"/>
      <c r="X1227" s="194"/>
      <c r="Y1227" s="194"/>
      <c r="Z1227" s="194"/>
      <c r="AA1227" s="194"/>
      <c r="AB1227" s="194"/>
      <c r="AC1227" s="194"/>
      <c r="AD1227" s="194"/>
      <c r="AE1227" s="194"/>
      <c r="AF1227" s="194"/>
      <c r="AG1227" s="194"/>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c r="AG1390" s="194"/>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c r="AG1502" s="194"/>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c r="AG1604" s="194"/>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4"/>
      <c r="C1698" s="194"/>
      <c r="D1698" s="194"/>
      <c r="E1698" s="194"/>
      <c r="F1698" s="194"/>
      <c r="G1698" s="194"/>
      <c r="H1698" s="194"/>
      <c r="I1698" s="194"/>
      <c r="J1698" s="194"/>
      <c r="K1698" s="194"/>
      <c r="L1698" s="194"/>
      <c r="M1698" s="194"/>
      <c r="N1698" s="194"/>
      <c r="O1698" s="194"/>
      <c r="P1698" s="194"/>
      <c r="Q1698" s="194"/>
      <c r="R1698" s="194"/>
      <c r="S1698" s="194"/>
      <c r="T1698" s="194"/>
      <c r="U1698" s="194"/>
      <c r="V1698" s="194"/>
      <c r="W1698" s="194"/>
      <c r="X1698" s="194"/>
      <c r="Y1698" s="194"/>
      <c r="Z1698" s="194"/>
      <c r="AA1698" s="194"/>
      <c r="AB1698" s="194"/>
      <c r="AC1698" s="194"/>
      <c r="AD1698" s="194"/>
      <c r="AE1698" s="194"/>
      <c r="AF1698" s="194"/>
      <c r="AG1698" s="194"/>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c r="AG1945" s="194"/>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c r="AG2031" s="194"/>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c r="AG2153" s="194"/>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c r="AG2317" s="194"/>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c r="AG2419" s="194"/>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c r="AG2509" s="194"/>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c r="AG2598" s="194"/>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c r="AG2719" s="194"/>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c r="AG2837" s="194"/>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198" t="s">
        <v>182</v>
      </c>
      <c r="C112" s="199">
        <v>12.999203</v>
      </c>
      <c r="D112" s="199">
        <v>13.756338</v>
      </c>
      <c r="E112" s="199">
        <v>14.272468</v>
      </c>
      <c r="F112" s="199">
        <v>13.87274</v>
      </c>
      <c r="G112" s="199">
        <v>13.379066999999999</v>
      </c>
      <c r="H112" s="199">
        <v>13.404615</v>
      </c>
      <c r="I112" s="199">
        <v>13.498896999999999</v>
      </c>
      <c r="J112" s="199">
        <v>13.628196000000001</v>
      </c>
      <c r="K112" s="199">
        <v>13.736962</v>
      </c>
      <c r="L112" s="199">
        <v>13.932218000000001</v>
      </c>
      <c r="M112" s="199">
        <v>14.950908999999999</v>
      </c>
      <c r="N112" s="199">
        <v>15.044097000000001</v>
      </c>
      <c r="O112" s="199">
        <v>15.321702</v>
      </c>
      <c r="P112" s="199">
        <v>15.516894000000001</v>
      </c>
      <c r="Q112" s="199">
        <v>15.691060999999999</v>
      </c>
      <c r="R112" s="199">
        <v>15.773815000000001</v>
      </c>
      <c r="S112" s="199">
        <v>15.950137</v>
      </c>
      <c r="T112" s="199">
        <v>16.117809000000001</v>
      </c>
      <c r="U112" s="199">
        <v>16.291615</v>
      </c>
      <c r="V112" s="199">
        <v>16.466549000000001</v>
      </c>
      <c r="W112" s="199">
        <v>16.700437999999998</v>
      </c>
      <c r="X112" s="199">
        <v>16.943705000000001</v>
      </c>
      <c r="Y112" s="199">
        <v>17.277073000000001</v>
      </c>
      <c r="Z112" s="199">
        <v>17.574244</v>
      </c>
      <c r="AA112" s="199">
        <v>17.982026999999999</v>
      </c>
      <c r="AB112" s="199">
        <v>18.336407000000001</v>
      </c>
      <c r="AC112" s="199">
        <v>18.741672999999999</v>
      </c>
      <c r="AD112" s="199">
        <v>19.208071</v>
      </c>
      <c r="AE112" s="199">
        <v>19.600466000000001</v>
      </c>
      <c r="AF112" s="199">
        <v>20.057380999999999</v>
      </c>
      <c r="AG112" s="199">
        <v>20.632099</v>
      </c>
      <c r="AH112" s="200">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1" t="s">
        <v>306</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30"/>
    </row>
    <row r="147" spans="2:34" ht="14.75">
      <c r="B147" s="7" t="s">
        <v>285</v>
      </c>
    </row>
    <row r="148" spans="2:34" ht="14.75">
      <c r="B148" s="7" t="s">
        <v>286</v>
      </c>
    </row>
    <row r="149" spans="2:34" ht="14.75">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c r="AG308" s="194"/>
      <c r="AH308" s="194"/>
    </row>
    <row r="511" spans="2:34"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194"/>
      <c r="AH511" s="194"/>
    </row>
    <row r="712" spans="2:34"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c r="AG712" s="194"/>
      <c r="AH712" s="194"/>
    </row>
    <row r="887" spans="2:34"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c r="AG887" s="194"/>
      <c r="AH887" s="194"/>
    </row>
    <row r="1100" spans="2:34" ht="15" customHeight="1">
      <c r="B1100" s="194"/>
      <c r="C1100" s="194"/>
      <c r="D1100" s="194"/>
      <c r="E1100" s="194"/>
      <c r="F1100" s="194"/>
      <c r="G1100" s="194"/>
      <c r="H1100" s="194"/>
      <c r="I1100" s="194"/>
      <c r="J1100" s="194"/>
      <c r="K1100" s="194"/>
      <c r="L1100" s="194"/>
      <c r="M1100" s="194"/>
      <c r="N1100" s="194"/>
      <c r="O1100" s="194"/>
      <c r="P1100" s="194"/>
      <c r="Q1100" s="194"/>
      <c r="R1100" s="194"/>
      <c r="S1100" s="194"/>
      <c r="T1100" s="194"/>
      <c r="U1100" s="194"/>
      <c r="V1100" s="194"/>
      <c r="W1100" s="194"/>
      <c r="X1100" s="194"/>
      <c r="Y1100" s="194"/>
      <c r="Z1100" s="194"/>
      <c r="AA1100" s="194"/>
      <c r="AB1100" s="194"/>
      <c r="AC1100" s="194"/>
      <c r="AD1100" s="194"/>
      <c r="AE1100" s="194"/>
      <c r="AF1100" s="194"/>
      <c r="AG1100" s="194"/>
      <c r="AH1100" s="194"/>
    </row>
    <row r="1227" spans="2:34" ht="15" customHeight="1">
      <c r="B1227" s="194"/>
      <c r="C1227" s="194"/>
      <c r="D1227" s="194"/>
      <c r="E1227" s="194"/>
      <c r="F1227" s="194"/>
      <c r="G1227" s="194"/>
      <c r="H1227" s="194"/>
      <c r="I1227" s="194"/>
      <c r="J1227" s="194"/>
      <c r="K1227" s="194"/>
      <c r="L1227" s="194"/>
      <c r="M1227" s="194"/>
      <c r="N1227" s="194"/>
      <c r="O1227" s="194"/>
      <c r="P1227" s="194"/>
      <c r="Q1227" s="194"/>
      <c r="R1227" s="194"/>
      <c r="S1227" s="194"/>
      <c r="T1227" s="194"/>
      <c r="U1227" s="194"/>
      <c r="V1227" s="194"/>
      <c r="W1227" s="194"/>
      <c r="X1227" s="194"/>
      <c r="Y1227" s="194"/>
      <c r="Z1227" s="194"/>
      <c r="AA1227" s="194"/>
      <c r="AB1227" s="194"/>
      <c r="AC1227" s="194"/>
      <c r="AD1227" s="194"/>
      <c r="AE1227" s="194"/>
      <c r="AF1227" s="194"/>
      <c r="AG1227" s="194"/>
      <c r="AH1227" s="194"/>
    </row>
    <row r="1390" spans="2:34"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c r="AG1390" s="194"/>
      <c r="AH1390" s="194"/>
    </row>
    <row r="1502" spans="2:34"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c r="AG1502" s="194"/>
      <c r="AH1502" s="194"/>
    </row>
    <row r="1604" spans="2:34"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c r="AG1604" s="194"/>
      <c r="AH1604" s="194"/>
    </row>
    <row r="1698" spans="2:34" ht="15" customHeight="1">
      <c r="B1698" s="194"/>
      <c r="C1698" s="194"/>
      <c r="D1698" s="194"/>
      <c r="E1698" s="194"/>
      <c r="F1698" s="194"/>
      <c r="G1698" s="194"/>
      <c r="H1698" s="194"/>
      <c r="I1698" s="194"/>
      <c r="J1698" s="194"/>
      <c r="K1698" s="194"/>
      <c r="L1698" s="194"/>
      <c r="M1698" s="194"/>
      <c r="N1698" s="194"/>
      <c r="O1698" s="194"/>
      <c r="P1698" s="194"/>
      <c r="Q1698" s="194"/>
      <c r="R1698" s="194"/>
      <c r="S1698" s="194"/>
      <c r="T1698" s="194"/>
      <c r="U1698" s="194"/>
      <c r="V1698" s="194"/>
      <c r="W1698" s="194"/>
      <c r="X1698" s="194"/>
      <c r="Y1698" s="194"/>
      <c r="Z1698" s="194"/>
      <c r="AA1698" s="194"/>
      <c r="AB1698" s="194"/>
      <c r="AC1698" s="194"/>
      <c r="AD1698" s="194"/>
      <c r="AE1698" s="194"/>
      <c r="AF1698" s="194"/>
      <c r="AG1698" s="194"/>
      <c r="AH1698" s="194"/>
    </row>
    <row r="1945" spans="2:34"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c r="AG1945" s="194"/>
      <c r="AH1945" s="194"/>
    </row>
    <row r="2031" spans="2:34"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c r="AG2031" s="194"/>
      <c r="AH2031" s="194"/>
    </row>
    <row r="2153" spans="2:34"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c r="AG2153" s="194"/>
      <c r="AH2153" s="194"/>
    </row>
    <row r="2317" spans="2:34"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c r="AG2317" s="194"/>
      <c r="AH2317" s="194"/>
    </row>
    <row r="2419" spans="2:34"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c r="AG2419" s="194"/>
      <c r="AH2419" s="194"/>
    </row>
    <row r="2509" spans="2:34"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c r="AG2509" s="194"/>
      <c r="AH2509" s="194"/>
    </row>
    <row r="2598" spans="2:34"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c r="AG2598" s="194"/>
      <c r="AH2598" s="194"/>
    </row>
    <row r="2719" spans="2:34"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c r="AG2719" s="194"/>
      <c r="AH2719" s="194"/>
    </row>
    <row r="2837" spans="2:34"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c r="AG2837" s="194"/>
      <c r="AH2837" s="194"/>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3" t="s">
        <v>609</v>
      </c>
      <c r="B3" s="204"/>
      <c r="C3" s="204"/>
      <c r="D3" s="204"/>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845</v>
      </c>
    </row>
    <row r="2" spans="1:63" ht="14.75">
      <c r="A2" s="91" t="s">
        <v>846</v>
      </c>
    </row>
    <row r="3" spans="1:63" ht="14.75">
      <c r="A3" s="119" t="s">
        <v>847</v>
      </c>
      <c r="B3" s="119"/>
      <c r="C3" s="119"/>
    </row>
    <row r="5" spans="1:63" ht="14.75">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848</v>
      </c>
      <c r="B6" s="91" t="str">
        <f>About!B2</f>
        <v>CO</v>
      </c>
      <c r="C6" s="91">
        <f t="shared" ref="C6:AE6" si="1">SUMIFS(C$20:C$119,$B$20:$B$119,$B$6,$A$20:$A$119,$A$6)</f>
        <v>1950402</v>
      </c>
      <c r="D6" s="91">
        <f t="shared" si="1"/>
        <v>2911151</v>
      </c>
      <c r="E6" s="91">
        <f t="shared" si="1"/>
        <v>2514313</v>
      </c>
      <c r="F6" s="91">
        <f t="shared" si="1"/>
        <v>2892441</v>
      </c>
      <c r="G6" s="91">
        <f t="shared" si="1"/>
        <v>3044441</v>
      </c>
      <c r="H6" s="91">
        <f t="shared" si="1"/>
        <v>4136272</v>
      </c>
      <c r="I6" s="91">
        <f t="shared" si="1"/>
        <v>4505771</v>
      </c>
      <c r="J6" s="91">
        <f t="shared" si="1"/>
        <v>4982139</v>
      </c>
      <c r="K6" s="91">
        <f t="shared" si="1"/>
        <v>5320256</v>
      </c>
      <c r="L6" s="91">
        <f t="shared" si="1"/>
        <v>6092539</v>
      </c>
      <c r="M6" s="91">
        <f t="shared" si="1"/>
        <v>4053818</v>
      </c>
      <c r="N6" s="91">
        <f t="shared" si="1"/>
        <v>2044335</v>
      </c>
      <c r="O6" s="91">
        <f t="shared" si="1"/>
        <v>5681503</v>
      </c>
      <c r="P6" s="91">
        <f t="shared" si="1"/>
        <v>5148171</v>
      </c>
      <c r="Q6" s="91">
        <f t="shared" si="1"/>
        <v>4548577</v>
      </c>
      <c r="R6" s="91">
        <f t="shared" si="1"/>
        <v>4268874</v>
      </c>
      <c r="S6" s="91">
        <f t="shared" si="1"/>
        <v>4637397</v>
      </c>
      <c r="T6" s="91">
        <f t="shared" si="1"/>
        <v>1726737</v>
      </c>
      <c r="U6" s="91">
        <f t="shared" si="1"/>
        <v>2805490</v>
      </c>
      <c r="V6" s="91">
        <f t="shared" si="1"/>
        <v>4222317</v>
      </c>
      <c r="W6" s="91">
        <f t="shared" si="1"/>
        <v>5976958</v>
      </c>
      <c r="X6" s="91">
        <f t="shared" si="1"/>
        <v>5716900</v>
      </c>
      <c r="Y6" s="91">
        <f t="shared" si="1"/>
        <v>5006750</v>
      </c>
      <c r="Z6" s="91">
        <f t="shared" si="1"/>
        <v>4271592</v>
      </c>
      <c r="AA6" s="91">
        <f t="shared" si="1"/>
        <v>3110756</v>
      </c>
      <c r="AB6" s="91">
        <f t="shared" si="1"/>
        <v>5322535</v>
      </c>
      <c r="AC6" s="91">
        <f t="shared" si="1"/>
        <v>3896013</v>
      </c>
      <c r="AD6" s="91">
        <f t="shared" si="1"/>
        <v>4410156</v>
      </c>
      <c r="AE6" s="91">
        <f t="shared" si="1"/>
        <v>4360848</v>
      </c>
      <c r="AF6" s="119">
        <f t="shared" ref="AF6:BK7" si="2">AE6</f>
        <v>4360848</v>
      </c>
      <c r="AG6" s="119">
        <f t="shared" si="2"/>
        <v>4360848</v>
      </c>
      <c r="AH6" s="119">
        <f t="shared" si="2"/>
        <v>4360848</v>
      </c>
      <c r="AI6" s="119">
        <f t="shared" si="2"/>
        <v>4360848</v>
      </c>
      <c r="AJ6" s="119">
        <f t="shared" si="2"/>
        <v>4360848</v>
      </c>
      <c r="AK6" s="119">
        <f t="shared" si="2"/>
        <v>4360848</v>
      </c>
      <c r="AL6" s="119">
        <f t="shared" si="2"/>
        <v>4360848</v>
      </c>
      <c r="AM6" s="119">
        <f t="shared" si="2"/>
        <v>4360848</v>
      </c>
      <c r="AN6" s="119">
        <f t="shared" si="2"/>
        <v>4360848</v>
      </c>
      <c r="AO6" s="119">
        <f t="shared" si="2"/>
        <v>4360848</v>
      </c>
      <c r="AP6" s="119">
        <f t="shared" si="2"/>
        <v>4360848</v>
      </c>
      <c r="AQ6" s="119">
        <f t="shared" si="2"/>
        <v>4360848</v>
      </c>
      <c r="AR6" s="119">
        <f t="shared" si="2"/>
        <v>4360848</v>
      </c>
      <c r="AS6" s="119">
        <f t="shared" si="2"/>
        <v>4360848</v>
      </c>
      <c r="AT6" s="119">
        <f t="shared" si="2"/>
        <v>4360848</v>
      </c>
      <c r="AU6" s="119">
        <f t="shared" si="2"/>
        <v>4360848</v>
      </c>
      <c r="AV6" s="119">
        <f t="shared" si="2"/>
        <v>4360848</v>
      </c>
      <c r="AW6" s="119">
        <f t="shared" si="2"/>
        <v>4360848</v>
      </c>
      <c r="AX6" s="119">
        <f t="shared" si="2"/>
        <v>4360848</v>
      </c>
      <c r="AY6" s="119">
        <f t="shared" si="2"/>
        <v>4360848</v>
      </c>
      <c r="AZ6" s="119">
        <f t="shared" si="2"/>
        <v>4360848</v>
      </c>
      <c r="BA6" s="119">
        <f t="shared" si="2"/>
        <v>4360848</v>
      </c>
      <c r="BB6" s="119">
        <f t="shared" si="2"/>
        <v>4360848</v>
      </c>
      <c r="BC6" s="119">
        <f t="shared" si="2"/>
        <v>4360848</v>
      </c>
      <c r="BD6" s="119">
        <f t="shared" si="2"/>
        <v>4360848</v>
      </c>
      <c r="BE6" s="119">
        <f t="shared" si="2"/>
        <v>4360848</v>
      </c>
      <c r="BF6" s="119">
        <f t="shared" si="2"/>
        <v>4360848</v>
      </c>
      <c r="BG6" s="119">
        <f t="shared" si="2"/>
        <v>4360848</v>
      </c>
      <c r="BH6" s="119">
        <f t="shared" si="2"/>
        <v>4360848</v>
      </c>
      <c r="BI6" s="119">
        <f t="shared" si="2"/>
        <v>4360848</v>
      </c>
      <c r="BJ6" s="119">
        <f t="shared" si="2"/>
        <v>4360848</v>
      </c>
      <c r="BK6" s="119">
        <f t="shared" si="2"/>
        <v>4360848</v>
      </c>
    </row>
    <row r="7" spans="1:63" ht="14.75">
      <c r="A7" s="91" t="s">
        <v>849</v>
      </c>
      <c r="B7" s="91" t="str">
        <f>About!B2</f>
        <v>CO</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848</v>
      </c>
      <c r="B10" s="144" t="str">
        <f>About!B2</f>
        <v>CO</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43021</v>
      </c>
      <c r="K10" s="91">
        <f t="shared" si="5"/>
        <v>1200</v>
      </c>
      <c r="L10" s="91">
        <f t="shared" si="5"/>
        <v>2330</v>
      </c>
      <c r="M10" s="91">
        <f t="shared" si="5"/>
        <v>11350</v>
      </c>
      <c r="N10" s="91">
        <f t="shared" si="5"/>
        <v>36121</v>
      </c>
      <c r="O10" s="91">
        <f t="shared" si="5"/>
        <v>6707</v>
      </c>
      <c r="P10" s="91">
        <f t="shared" si="5"/>
        <v>2165</v>
      </c>
      <c r="Q10" s="91">
        <f t="shared" si="5"/>
        <v>37353</v>
      </c>
      <c r="R10" s="91">
        <f t="shared" si="5"/>
        <v>6206</v>
      </c>
      <c r="S10" s="91">
        <f t="shared" si="5"/>
        <v>1188</v>
      </c>
      <c r="T10" s="91">
        <f t="shared" si="5"/>
        <v>1268</v>
      </c>
      <c r="U10" s="91">
        <f t="shared" si="5"/>
        <v>1836</v>
      </c>
      <c r="V10" s="91">
        <f t="shared" si="5"/>
        <v>0</v>
      </c>
      <c r="W10" s="91">
        <f t="shared" si="5"/>
        <v>15</v>
      </c>
      <c r="X10" s="91">
        <f t="shared" si="5"/>
        <v>135</v>
      </c>
      <c r="Y10" s="91">
        <f t="shared" si="5"/>
        <v>0</v>
      </c>
      <c r="Z10" s="91">
        <f t="shared" si="5"/>
        <v>89</v>
      </c>
      <c r="AA10" s="91">
        <f t="shared" si="5"/>
        <v>279</v>
      </c>
      <c r="AB10" s="91">
        <f t="shared" si="5"/>
        <v>638</v>
      </c>
      <c r="AC10" s="91">
        <f t="shared" si="5"/>
        <v>0</v>
      </c>
      <c r="AD10" s="91">
        <f t="shared" si="5"/>
        <v>0</v>
      </c>
      <c r="AE10" s="91">
        <f t="shared" si="5"/>
        <v>826</v>
      </c>
      <c r="AF10" s="119">
        <f t="shared" ref="AF10:BK11" si="6">AE10</f>
        <v>826</v>
      </c>
      <c r="AG10" s="119">
        <f t="shared" si="6"/>
        <v>826</v>
      </c>
      <c r="AH10" s="119">
        <f t="shared" si="6"/>
        <v>826</v>
      </c>
      <c r="AI10" s="119">
        <f t="shared" si="6"/>
        <v>826</v>
      </c>
      <c r="AJ10" s="119">
        <f t="shared" si="6"/>
        <v>826</v>
      </c>
      <c r="AK10" s="119">
        <f t="shared" si="6"/>
        <v>826</v>
      </c>
      <c r="AL10" s="119">
        <f t="shared" si="6"/>
        <v>826</v>
      </c>
      <c r="AM10" s="119">
        <f t="shared" si="6"/>
        <v>826</v>
      </c>
      <c r="AN10" s="119">
        <f t="shared" si="6"/>
        <v>826</v>
      </c>
      <c r="AO10" s="119">
        <f t="shared" si="6"/>
        <v>826</v>
      </c>
      <c r="AP10" s="119">
        <f t="shared" si="6"/>
        <v>826</v>
      </c>
      <c r="AQ10" s="119">
        <f t="shared" si="6"/>
        <v>826</v>
      </c>
      <c r="AR10" s="119">
        <f t="shared" si="6"/>
        <v>826</v>
      </c>
      <c r="AS10" s="119">
        <f t="shared" si="6"/>
        <v>826</v>
      </c>
      <c r="AT10" s="119">
        <f t="shared" si="6"/>
        <v>826</v>
      </c>
      <c r="AU10" s="119">
        <f t="shared" si="6"/>
        <v>826</v>
      </c>
      <c r="AV10" s="119">
        <f t="shared" si="6"/>
        <v>826</v>
      </c>
      <c r="AW10" s="119">
        <f t="shared" si="6"/>
        <v>826</v>
      </c>
      <c r="AX10" s="119">
        <f t="shared" si="6"/>
        <v>826</v>
      </c>
      <c r="AY10" s="119">
        <f t="shared" si="6"/>
        <v>826</v>
      </c>
      <c r="AZ10" s="119">
        <f t="shared" si="6"/>
        <v>826</v>
      </c>
      <c r="BA10" s="119">
        <f t="shared" si="6"/>
        <v>826</v>
      </c>
      <c r="BB10" s="119">
        <f t="shared" si="6"/>
        <v>826</v>
      </c>
      <c r="BC10" s="119">
        <f t="shared" si="6"/>
        <v>826</v>
      </c>
      <c r="BD10" s="119">
        <f t="shared" si="6"/>
        <v>826</v>
      </c>
      <c r="BE10" s="119">
        <f t="shared" si="6"/>
        <v>826</v>
      </c>
      <c r="BF10" s="119">
        <f t="shared" si="6"/>
        <v>826</v>
      </c>
      <c r="BG10" s="119">
        <f t="shared" si="6"/>
        <v>826</v>
      </c>
      <c r="BH10" s="119">
        <f t="shared" si="6"/>
        <v>826</v>
      </c>
      <c r="BI10" s="119">
        <f t="shared" si="6"/>
        <v>826</v>
      </c>
      <c r="BJ10" s="119">
        <f t="shared" si="6"/>
        <v>826</v>
      </c>
      <c r="BK10" s="119">
        <f t="shared" si="6"/>
        <v>826</v>
      </c>
    </row>
    <row r="11" spans="1:63" ht="14.75">
      <c r="A11" s="91" t="s">
        <v>849</v>
      </c>
      <c r="B11" s="91" t="str">
        <f>About!B2</f>
        <v>CO</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194</v>
      </c>
      <c r="S11" s="91">
        <f t="shared" si="7"/>
        <v>0</v>
      </c>
      <c r="T11" s="91">
        <f t="shared" si="7"/>
        <v>1679</v>
      </c>
      <c r="U11" s="91">
        <f t="shared" si="7"/>
        <v>3200</v>
      </c>
      <c r="V11" s="91">
        <f t="shared" si="7"/>
        <v>15</v>
      </c>
      <c r="W11" s="91">
        <f t="shared" si="7"/>
        <v>3136</v>
      </c>
      <c r="X11" s="91">
        <f t="shared" si="7"/>
        <v>7877</v>
      </c>
      <c r="Y11" s="91">
        <f t="shared" si="7"/>
        <v>1365</v>
      </c>
      <c r="Z11" s="91">
        <f t="shared" si="7"/>
        <v>1366</v>
      </c>
      <c r="AA11" s="91">
        <f t="shared" si="7"/>
        <v>6912</v>
      </c>
      <c r="AB11" s="91">
        <f t="shared" si="7"/>
        <v>109</v>
      </c>
      <c r="AC11" s="91">
        <f t="shared" si="7"/>
        <v>12</v>
      </c>
      <c r="AD11" s="91">
        <f t="shared" si="7"/>
        <v>0</v>
      </c>
      <c r="AE11" s="91">
        <f t="shared" si="7"/>
        <v>135</v>
      </c>
      <c r="AF11" s="119">
        <f>AVERAGE(W11:AE11)</f>
        <v>2323.5555555555557</v>
      </c>
      <c r="AG11" s="119">
        <f t="shared" si="6"/>
        <v>2323.5555555555557</v>
      </c>
      <c r="AH11" s="119">
        <f t="shared" si="6"/>
        <v>2323.5555555555557</v>
      </c>
      <c r="AI11" s="119">
        <f t="shared" si="6"/>
        <v>2323.5555555555557</v>
      </c>
      <c r="AJ11" s="119">
        <f t="shared" si="6"/>
        <v>2323.5555555555557</v>
      </c>
      <c r="AK11" s="119">
        <f t="shared" si="6"/>
        <v>2323.5555555555557</v>
      </c>
      <c r="AL11" s="119">
        <f t="shared" si="6"/>
        <v>2323.5555555555557</v>
      </c>
      <c r="AM11" s="119">
        <f t="shared" si="6"/>
        <v>2323.5555555555557</v>
      </c>
      <c r="AN11" s="119">
        <f t="shared" si="6"/>
        <v>2323.5555555555557</v>
      </c>
      <c r="AO11" s="119">
        <f t="shared" si="6"/>
        <v>2323.5555555555557</v>
      </c>
      <c r="AP11" s="119">
        <f t="shared" si="6"/>
        <v>2323.5555555555557</v>
      </c>
      <c r="AQ11" s="119">
        <f t="shared" si="6"/>
        <v>2323.5555555555557</v>
      </c>
      <c r="AR11" s="119">
        <f t="shared" si="6"/>
        <v>2323.5555555555557</v>
      </c>
      <c r="AS11" s="119">
        <f t="shared" si="6"/>
        <v>2323.5555555555557</v>
      </c>
      <c r="AT11" s="119">
        <f t="shared" si="6"/>
        <v>2323.5555555555557</v>
      </c>
      <c r="AU11" s="119">
        <f t="shared" si="6"/>
        <v>2323.5555555555557</v>
      </c>
      <c r="AV11" s="119">
        <f t="shared" si="6"/>
        <v>2323.5555555555557</v>
      </c>
      <c r="AW11" s="119">
        <f t="shared" si="6"/>
        <v>2323.5555555555557</v>
      </c>
      <c r="AX11" s="119">
        <f t="shared" si="6"/>
        <v>2323.5555555555557</v>
      </c>
      <c r="AY11" s="119">
        <f t="shared" si="6"/>
        <v>2323.5555555555557</v>
      </c>
      <c r="AZ11" s="119">
        <f t="shared" si="6"/>
        <v>2323.5555555555557</v>
      </c>
      <c r="BA11" s="119">
        <f t="shared" si="6"/>
        <v>2323.5555555555557</v>
      </c>
      <c r="BB11" s="119">
        <f t="shared" si="6"/>
        <v>2323.5555555555557</v>
      </c>
      <c r="BC11" s="119">
        <f t="shared" si="6"/>
        <v>2323.5555555555557</v>
      </c>
      <c r="BD11" s="119">
        <f t="shared" si="6"/>
        <v>2323.5555555555557</v>
      </c>
      <c r="BE11" s="119">
        <f t="shared" si="6"/>
        <v>2323.5555555555557</v>
      </c>
      <c r="BF11" s="119">
        <f t="shared" si="6"/>
        <v>2323.5555555555557</v>
      </c>
      <c r="BG11" s="119">
        <f t="shared" si="6"/>
        <v>2323.5555555555557</v>
      </c>
      <c r="BH11" s="119">
        <f t="shared" si="6"/>
        <v>2323.5555555555557</v>
      </c>
      <c r="BI11" s="119">
        <f t="shared" si="6"/>
        <v>2323.5555555555557</v>
      </c>
      <c r="BJ11" s="119">
        <f t="shared" si="6"/>
        <v>2323.5555555555557</v>
      </c>
      <c r="BK11" s="119">
        <f t="shared" si="6"/>
        <v>2323.5555555555557</v>
      </c>
    </row>
    <row r="13" spans="1:63" ht="14.75">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848</v>
      </c>
      <c r="B14" s="91" t="str">
        <f>About!B2</f>
        <v>CO</v>
      </c>
      <c r="C14" s="91">
        <f t="shared" ref="C14:BK14" si="9">IF(C10&gt;C11,C10-C11,0)</f>
        <v>0</v>
      </c>
      <c r="D14" s="91">
        <f t="shared" si="9"/>
        <v>0</v>
      </c>
      <c r="E14" s="91">
        <f t="shared" si="9"/>
        <v>0</v>
      </c>
      <c r="F14" s="91">
        <f t="shared" si="9"/>
        <v>0</v>
      </c>
      <c r="G14" s="91">
        <f t="shared" si="9"/>
        <v>0</v>
      </c>
      <c r="H14" s="91">
        <f t="shared" si="9"/>
        <v>0</v>
      </c>
      <c r="I14" s="91">
        <f t="shared" si="9"/>
        <v>0</v>
      </c>
      <c r="J14" s="91">
        <f t="shared" si="9"/>
        <v>43021</v>
      </c>
      <c r="K14" s="91">
        <f t="shared" si="9"/>
        <v>1200</v>
      </c>
      <c r="L14" s="91">
        <f t="shared" si="9"/>
        <v>2330</v>
      </c>
      <c r="M14" s="91">
        <f t="shared" si="9"/>
        <v>11350</v>
      </c>
      <c r="N14" s="91">
        <f t="shared" si="9"/>
        <v>36121</v>
      </c>
      <c r="O14" s="91">
        <f t="shared" si="9"/>
        <v>6707</v>
      </c>
      <c r="P14" s="91">
        <f t="shared" si="9"/>
        <v>2165</v>
      </c>
      <c r="Q14" s="91">
        <f t="shared" si="9"/>
        <v>37353</v>
      </c>
      <c r="R14" s="91">
        <f t="shared" si="9"/>
        <v>6012</v>
      </c>
      <c r="S14" s="91">
        <f t="shared" si="9"/>
        <v>1188</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529</v>
      </c>
      <c r="AC14" s="91">
        <f t="shared" si="9"/>
        <v>0</v>
      </c>
      <c r="AD14" s="91">
        <f t="shared" si="9"/>
        <v>0</v>
      </c>
      <c r="AE14" s="91">
        <f t="shared" si="9"/>
        <v>691</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849</v>
      </c>
      <c r="B15" s="91" t="str">
        <f>About!B2</f>
        <v>CO</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411</v>
      </c>
      <c r="U15" s="91">
        <f t="shared" si="10"/>
        <v>1364</v>
      </c>
      <c r="V15" s="91">
        <f t="shared" si="10"/>
        <v>15</v>
      </c>
      <c r="W15" s="91">
        <f t="shared" si="10"/>
        <v>3121</v>
      </c>
      <c r="X15" s="91">
        <f t="shared" si="10"/>
        <v>7742</v>
      </c>
      <c r="Y15" s="91">
        <f t="shared" si="10"/>
        <v>1365</v>
      </c>
      <c r="Z15" s="91">
        <f t="shared" si="10"/>
        <v>1277</v>
      </c>
      <c r="AA15" s="91">
        <f t="shared" si="10"/>
        <v>6633</v>
      </c>
      <c r="AB15" s="91">
        <f t="shared" si="10"/>
        <v>0</v>
      </c>
      <c r="AC15" s="91">
        <f t="shared" si="10"/>
        <v>12</v>
      </c>
      <c r="AD15" s="91">
        <f t="shared" si="10"/>
        <v>0</v>
      </c>
      <c r="AE15" s="91">
        <f t="shared" si="10"/>
        <v>0</v>
      </c>
      <c r="AF15" s="91">
        <f t="shared" si="10"/>
        <v>1497.5555555555557</v>
      </c>
      <c r="AG15" s="91">
        <f t="shared" si="10"/>
        <v>1497.5555555555557</v>
      </c>
      <c r="AH15" s="91">
        <f t="shared" si="10"/>
        <v>1497.5555555555557</v>
      </c>
      <c r="AI15" s="91">
        <f t="shared" si="10"/>
        <v>1497.5555555555557</v>
      </c>
      <c r="AJ15" s="91">
        <f t="shared" si="10"/>
        <v>1497.5555555555557</v>
      </c>
      <c r="AK15" s="91">
        <f t="shared" si="10"/>
        <v>1497.5555555555557</v>
      </c>
      <c r="AL15" s="91">
        <f t="shared" si="10"/>
        <v>1497.5555555555557</v>
      </c>
      <c r="AM15" s="91">
        <f t="shared" si="10"/>
        <v>1497.5555555555557</v>
      </c>
      <c r="AN15" s="91">
        <f t="shared" si="10"/>
        <v>1497.5555555555557</v>
      </c>
      <c r="AO15" s="91">
        <f t="shared" si="10"/>
        <v>1497.5555555555557</v>
      </c>
      <c r="AP15" s="91">
        <f t="shared" si="10"/>
        <v>1497.5555555555557</v>
      </c>
      <c r="AQ15" s="91">
        <f t="shared" si="10"/>
        <v>1497.5555555555557</v>
      </c>
      <c r="AR15" s="91">
        <f t="shared" si="10"/>
        <v>1497.5555555555557</v>
      </c>
      <c r="AS15" s="91">
        <f t="shared" si="10"/>
        <v>1497.5555555555557</v>
      </c>
      <c r="AT15" s="91">
        <f t="shared" si="10"/>
        <v>1497.5555555555557</v>
      </c>
      <c r="AU15" s="91">
        <f t="shared" si="10"/>
        <v>1497.5555555555557</v>
      </c>
      <c r="AV15" s="91">
        <f t="shared" si="10"/>
        <v>1497.5555555555557</v>
      </c>
      <c r="AW15" s="91">
        <f t="shared" si="10"/>
        <v>1497.5555555555557</v>
      </c>
      <c r="AX15" s="91">
        <f t="shared" si="10"/>
        <v>1497.5555555555557</v>
      </c>
      <c r="AY15" s="91">
        <f t="shared" si="10"/>
        <v>1497.5555555555557</v>
      </c>
      <c r="AZ15" s="91">
        <f t="shared" si="10"/>
        <v>1497.5555555555557</v>
      </c>
      <c r="BA15" s="91">
        <f t="shared" si="10"/>
        <v>1497.5555555555557</v>
      </c>
      <c r="BB15" s="91">
        <f t="shared" si="10"/>
        <v>1497.5555555555557</v>
      </c>
      <c r="BC15" s="91">
        <f t="shared" si="10"/>
        <v>1497.5555555555557</v>
      </c>
      <c r="BD15" s="91">
        <f t="shared" si="10"/>
        <v>1497.5555555555557</v>
      </c>
      <c r="BE15" s="91">
        <f t="shared" si="10"/>
        <v>1497.5555555555557</v>
      </c>
      <c r="BF15" s="91">
        <f t="shared" si="10"/>
        <v>1497.5555555555557</v>
      </c>
      <c r="BG15" s="91">
        <f t="shared" si="10"/>
        <v>1497.5555555555557</v>
      </c>
      <c r="BH15" s="91">
        <f t="shared" si="10"/>
        <v>1497.5555555555557</v>
      </c>
      <c r="BI15" s="91">
        <f t="shared" si="10"/>
        <v>1497.5555555555557</v>
      </c>
      <c r="BJ15" s="91">
        <f t="shared" si="10"/>
        <v>1497.5555555555557</v>
      </c>
      <c r="BK15" s="91">
        <f t="shared" si="10"/>
        <v>1497.5555555555557</v>
      </c>
    </row>
    <row r="19" spans="1:31" ht="14.75">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ht="14.75">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ht="14.75">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ht="14.75">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ht="14.75">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ht="14.75">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ht="14.75">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ht="14.75">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ht="14.75">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ht="14.75">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ht="14.75">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ht="14.75">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ht="14.75">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ht="14.75">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ht="14.75">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3.8069084977504331E-2</v>
      </c>
      <c r="G925" s="107">
        <f>G199/SUMIFS(G$3:G$722,$B$3:$B$722,$B925)*SUMIFS(Calculations!$E$3:$E$53,Calculations!$A$3:$A$53,$B925)</f>
        <v>3.7204608939708783E-2</v>
      </c>
      <c r="H925" s="107">
        <f>H199/SUMIFS(H$3:H$722,$B$3:$B$722,$B925)*SUMIFS(Calculations!$E$3:$E$53,Calculations!$A$3:$A$53,$B925)</f>
        <v>3.6329465793318506E-2</v>
      </c>
      <c r="I925" s="107">
        <f>I199/SUMIFS(I$3:I$722,$B$3:$B$722,$B925)*SUMIFS(Calculations!$E$3:$E$53,Calculations!$A$3:$A$53,$B925)</f>
        <v>3.6661845299955843E-2</v>
      </c>
      <c r="J925" s="107">
        <f>J199/SUMIFS(J$3:J$722,$B$3:$B$722,$B925)*SUMIFS(Calculations!$E$3:$E$53,Calculations!$A$3:$A$53,$B925)</f>
        <v>3.6987703113288715E-2</v>
      </c>
      <c r="K925" s="107">
        <f>K199/SUMIFS(K$3:K$722,$B$3:$B$722,$B925)*SUMIFS(Calculations!$E$3:$E$53,Calculations!$A$3:$A$53,$B925)</f>
        <v>3.5172772025878991E-2</v>
      </c>
      <c r="L925" s="107">
        <f>L199/SUMIFS(L$3:L$722,$B$3:$B$722,$B925)*SUMIFS(Calculations!$E$3:$E$53,Calculations!$A$3:$A$53,$B925)</f>
        <v>3.356693651807105E-2</v>
      </c>
      <c r="M925" s="107">
        <f>M199/SUMIFS(M$3:M$722,$B$3:$B$722,$B925)*SUMIFS(Calculations!$E$3:$E$53,Calculations!$A$3:$A$53,$B925)</f>
        <v>3.2733660904436662E-2</v>
      </c>
      <c r="N925" s="107">
        <f>N199/SUMIFS(N$3:N$722,$B$3:$B$722,$B925)*SUMIFS(Calculations!$E$3:$E$53,Calculations!$A$3:$A$53,$B925)</f>
        <v>3.1939435419413957E-2</v>
      </c>
      <c r="O925" s="107">
        <f>O199/SUMIFS(O$3:O$722,$B$3:$B$722,$B925)*SUMIFS(Calculations!$E$3:$E$53,Calculations!$A$3:$A$53,$B925)</f>
        <v>3.1773744400114809E-2</v>
      </c>
      <c r="P925" s="107">
        <f>P199/SUMIFS(P$3:P$722,$B$3:$B$722,$B925)*SUMIFS(Calculations!$E$3:$E$53,Calculations!$A$3:$A$53,$B925)</f>
        <v>3.1609713849269631E-2</v>
      </c>
      <c r="Q925" s="107">
        <f>Q199/SUMIFS(Q$3:Q$722,$B$3:$B$722,$B925)*SUMIFS(Calculations!$E$3:$E$53,Calculations!$A$3:$A$53,$B925)</f>
        <v>3.1391496307175075E-2</v>
      </c>
      <c r="R925" s="107">
        <f>R199/SUMIFS(R$3:R$722,$B$3:$B$722,$B925)*SUMIFS(Calculations!$E$3:$E$53,Calculations!$A$3:$A$53,$B925)</f>
        <v>3.1173845252182E-2</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3.7317087796654938E-5</v>
      </c>
      <c r="G928" s="107">
        <f>G202/SUMIFS(G$3:G$722,$B$3:$B$722,$B928)*SUMIFS(Calculations!$E$3:$E$53,Calculations!$A$3:$A$53,$B928)</f>
        <v>3.7545911111311553E-5</v>
      </c>
      <c r="H928" s="107">
        <f>H202/SUMIFS(H$3:H$722,$B$3:$B$722,$B928)*SUMIFS(Calculations!$E$3:$E$53,Calculations!$A$3:$A$53,$B928)</f>
        <v>3.777755796651729E-5</v>
      </c>
      <c r="I928" s="107">
        <f>I202/SUMIFS(I$3:I$722,$B$3:$B$722,$B928)*SUMIFS(Calculations!$E$3:$E$53,Calculations!$A$3:$A$53,$B928)</f>
        <v>3.7403264927555263E-5</v>
      </c>
      <c r="J928" s="107">
        <f>J202/SUMIFS(J$3:J$722,$B$3:$B$722,$B928)*SUMIFS(Calculations!$E$3:$E$53,Calculations!$A$3:$A$53,$B928)</f>
        <v>3.7036315976773679E-5</v>
      </c>
      <c r="K928" s="107">
        <f>K202/SUMIFS(K$3:K$722,$B$3:$B$722,$B928)*SUMIFS(Calculations!$E$3:$E$53,Calculations!$A$3:$A$53,$B928)</f>
        <v>3.4772457937963169E-5</v>
      </c>
      <c r="L928" s="107">
        <f>L202/SUMIFS(L$3:L$722,$B$3:$B$722,$B928)*SUMIFS(Calculations!$E$3:$E$53,Calculations!$A$3:$A$53,$B928)</f>
        <v>3.276941570204732E-5</v>
      </c>
      <c r="M928" s="107">
        <f>M202/SUMIFS(M$3:M$722,$B$3:$B$722,$B928)*SUMIFS(Calculations!$E$3:$E$53,Calculations!$A$3:$A$53,$B928)</f>
        <v>3.1983149014577819E-5</v>
      </c>
      <c r="N928" s="107">
        <f>N202/SUMIFS(N$3:N$722,$B$3:$B$722,$B928)*SUMIFS(Calculations!$E$3:$E$53,Calculations!$A$3:$A$53,$B928)</f>
        <v>3.1233729457597161E-5</v>
      </c>
      <c r="O928" s="107">
        <f>O202/SUMIFS(O$3:O$722,$B$3:$B$722,$B928)*SUMIFS(Calculations!$E$3:$E$53,Calculations!$A$3:$A$53,$B928)</f>
        <v>3.1076437283955938E-5</v>
      </c>
      <c r="P928" s="107">
        <f>P202/SUMIFS(P$3:P$722,$B$3:$B$722,$B928)*SUMIFS(Calculations!$E$3:$E$53,Calculations!$A$3:$A$53,$B928)</f>
        <v>3.0920721409944554E-5</v>
      </c>
      <c r="Q928" s="107">
        <f>Q202/SUMIFS(Q$3:Q$722,$B$3:$B$722,$B928)*SUMIFS(Calculations!$E$3:$E$53,Calculations!$A$3:$A$53,$B928)</f>
        <v>3.0880534550958696E-5</v>
      </c>
      <c r="R928" s="107">
        <f>R202/SUMIFS(R$3:R$722,$B$3:$B$722,$B928)*SUMIFS(Calculations!$E$3:$E$53,Calculations!$A$3:$A$53,$B928)</f>
        <v>3.0840452016020516E-5</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2.0557894612860814E-2</v>
      </c>
      <c r="G930" s="107">
        <f>G204/SUMIFS(G$3:G$722,$B$3:$B$722,$B930)*SUMIFS(Calculations!$E$3:$E$53,Calculations!$A$3:$A$53,$B930)</f>
        <v>2.1561843990997583E-2</v>
      </c>
      <c r="H930" s="107">
        <f>H204/SUMIFS(H$3:H$722,$B$3:$B$722,$B930)*SUMIFS(Calculations!$E$3:$E$53,Calculations!$A$3:$A$53,$B930)</f>
        <v>2.2578181493931308E-2</v>
      </c>
      <c r="I930" s="107">
        <f>I204/SUMIFS(I$3:I$722,$B$3:$B$722,$B930)*SUMIFS(Calculations!$E$3:$E$53,Calculations!$A$3:$A$53,$B930)</f>
        <v>2.2259282981284184E-2</v>
      </c>
      <c r="J930" s="107">
        <f>J204/SUMIFS(J$3:J$722,$B$3:$B$722,$B930)*SUMIFS(Calculations!$E$3:$E$53,Calculations!$A$3:$A$53,$B930)</f>
        <v>2.1946641648316348E-2</v>
      </c>
      <c r="K930" s="107">
        <f>K204/SUMIFS(K$3:K$722,$B$3:$B$722,$B930)*SUMIFS(Calculations!$E$3:$E$53,Calculations!$A$3:$A$53,$B930)</f>
        <v>2.0366170863351331E-2</v>
      </c>
      <c r="L930" s="107">
        <f>L204/SUMIFS(L$3:L$722,$B$3:$B$722,$B930)*SUMIFS(Calculations!$E$3:$E$53,Calculations!$A$3:$A$53,$B930)</f>
        <v>1.8967783826424146E-2</v>
      </c>
      <c r="M930" s="107">
        <f>M204/SUMIFS(M$3:M$722,$B$3:$B$722,$B930)*SUMIFS(Calculations!$E$3:$E$53,Calculations!$A$3:$A$53,$B930)</f>
        <v>1.8407612354782454E-2</v>
      </c>
      <c r="N930" s="107">
        <f>N204/SUMIFS(N$3:N$722,$B$3:$B$722,$B930)*SUMIFS(Calculations!$E$3:$E$53,Calculations!$A$3:$A$53,$B930)</f>
        <v>1.7873692423032578E-2</v>
      </c>
      <c r="O930" s="107">
        <f>O204/SUMIFS(O$3:O$722,$B$3:$B$722,$B930)*SUMIFS(Calculations!$E$3:$E$53,Calculations!$A$3:$A$53,$B930)</f>
        <v>1.7802723044876703E-2</v>
      </c>
      <c r="P930" s="107">
        <f>P204/SUMIFS(P$3:P$722,$B$3:$B$722,$B930)*SUMIFS(Calculations!$E$3:$E$53,Calculations!$A$3:$A$53,$B930)</f>
        <v>1.7732464884589638E-2</v>
      </c>
      <c r="Q930" s="107">
        <f>Q204/SUMIFS(Q$3:Q$722,$B$3:$B$722,$B930)*SUMIFS(Calculations!$E$3:$E$53,Calculations!$A$3:$A$53,$B930)</f>
        <v>1.7702393935344691E-2</v>
      </c>
      <c r="R930" s="107">
        <f>R204/SUMIFS(R$3:R$722,$B$3:$B$722,$B930)*SUMIFS(Calculations!$E$3:$E$53,Calculations!$A$3:$A$53,$B930)</f>
        <v>1.7672401049507083E-2</v>
      </c>
    </row>
    <row r="931" spans="2:18" ht="15.75" customHeight="1">
      <c r="B931" s="107" t="s">
        <v>551</v>
      </c>
      <c r="C931" s="107" t="s">
        <v>449</v>
      </c>
      <c r="D931" s="107" t="s">
        <v>645</v>
      </c>
      <c r="E931" s="107" t="str">
        <f t="shared" si="303"/>
        <v>natural gas nonpeaker</v>
      </c>
      <c r="F931" s="107">
        <f>F205/SUMIFS(F$3:F$722,$B$3:$B$722,$B931)*SUMIFS(Calculations!$E$3:$E$53,Calculations!$A$3:$A$53,$B931)</f>
        <v>1.9009373334925406E-3</v>
      </c>
      <c r="G931" s="107">
        <f>G205/SUMIFS(G$3:G$722,$B$3:$B$722,$B931)*SUMIFS(Calculations!$E$3:$E$53,Calculations!$A$3:$A$53,$B931)</f>
        <v>1.6844851149727265E-3</v>
      </c>
      <c r="H931" s="107">
        <f>H205/SUMIFS(H$3:H$722,$B$3:$B$722,$B931)*SUMIFS(Calculations!$E$3:$E$53,Calculations!$A$3:$A$53,$B931)</f>
        <v>1.4653620077069308E-3</v>
      </c>
      <c r="I931" s="107">
        <f>I205/SUMIFS(I$3:I$722,$B$3:$B$722,$B931)*SUMIFS(Calculations!$E$3:$E$53,Calculations!$A$3:$A$53,$B931)</f>
        <v>1.5616812407335688E-3</v>
      </c>
      <c r="J931" s="107">
        <f>J205/SUMIFS(J$3:J$722,$B$3:$B$722,$B931)*SUMIFS(Calculations!$E$3:$E$53,Calculations!$A$3:$A$53,$B931)</f>
        <v>1.6561105723535961E-3</v>
      </c>
      <c r="K931" s="107">
        <f>K205/SUMIFS(K$3:K$722,$B$3:$B$722,$B931)*SUMIFS(Calculations!$E$3:$E$53,Calculations!$A$3:$A$53,$B931)</f>
        <v>1.290724593664719E-3</v>
      </c>
      <c r="L931" s="107">
        <f>L205/SUMIFS(L$3:L$722,$B$3:$B$722,$B931)*SUMIFS(Calculations!$E$3:$E$53,Calculations!$A$3:$A$53,$B931)</f>
        <v>9.6743420390608156E-4</v>
      </c>
      <c r="M931" s="107">
        <f>M205/SUMIFS(M$3:M$722,$B$3:$B$722,$B931)*SUMIFS(Calculations!$E$3:$E$53,Calculations!$A$3:$A$53,$B931)</f>
        <v>9.2435859883674063E-4</v>
      </c>
      <c r="N931" s="107">
        <f>N205/SUMIFS(N$3:N$722,$B$3:$B$722,$B931)*SUMIFS(Calculations!$E$3:$E$53,Calculations!$A$3:$A$53,$B931)</f>
        <v>8.8330166308936225E-4</v>
      </c>
      <c r="O931" s="107">
        <f>O205/SUMIFS(O$3:O$722,$B$3:$B$722,$B931)*SUMIFS(Calculations!$E$3:$E$53,Calculations!$A$3:$A$53,$B931)</f>
        <v>7.8566271508175207E-4</v>
      </c>
      <c r="P931" s="107">
        <f>P205/SUMIFS(P$3:P$722,$B$3:$B$722,$B931)*SUMIFS(Calculations!$E$3:$E$53,Calculations!$A$3:$A$53,$B931)</f>
        <v>6.8900225337793764E-4</v>
      </c>
      <c r="Q931" s="107">
        <f>Q205/SUMIFS(Q$3:Q$722,$B$3:$B$722,$B931)*SUMIFS(Calculations!$E$3:$E$53,Calculations!$A$3:$A$53,$B931)</f>
        <v>6.3827716920516553E-4</v>
      </c>
      <c r="R931" s="107">
        <f>R205/SUMIFS(R$3:R$722,$B$3:$B$722,$B931)*SUMIFS(Calculations!$E$3:$E$53,Calculations!$A$3:$A$53,$B931)</f>
        <v>5.876837660403918E-4</v>
      </c>
    </row>
    <row r="932" spans="2:18" ht="15.75" customHeight="1">
      <c r="B932" s="107" t="s">
        <v>551</v>
      </c>
      <c r="C932" s="107" t="s">
        <v>449</v>
      </c>
      <c r="D932" s="107" t="s">
        <v>646</v>
      </c>
      <c r="E932" s="107" t="str">
        <f t="shared" si="303"/>
        <v>natural gas peaker</v>
      </c>
      <c r="F932" s="107">
        <f>F206/SUMIFS(F$3:F$722,$B$3:$B$722,$B932)*SUMIFS(Calculations!$E$3:$E$53,Calculations!$A$3:$A$53,$B932)</f>
        <v>1.1674067862562748E-4</v>
      </c>
      <c r="G932" s="107">
        <f>G206/SUMIFS(G$3:G$722,$B$3:$B$722,$B932)*SUMIFS(Calculations!$E$3:$E$53,Calculations!$A$3:$A$53,$B932)</f>
        <v>1.152062004191412E-4</v>
      </c>
      <c r="H932" s="107">
        <f>H206/SUMIFS(H$3:H$722,$B$3:$B$722,$B932)*SUMIFS(Calculations!$E$3:$E$53,Calculations!$A$3:$A$53,$B932)</f>
        <v>1.1365278768474527E-4</v>
      </c>
      <c r="I932" s="107">
        <f>I206/SUMIFS(I$3:I$722,$B$3:$B$722,$B932)*SUMIFS(Calculations!$E$3:$E$53,Calculations!$A$3:$A$53,$B932)</f>
        <v>1.1173746105074696E-4</v>
      </c>
      <c r="J932" s="107">
        <f>J206/SUMIFS(J$3:J$722,$B$3:$B$722,$B932)*SUMIFS(Calculations!$E$3:$E$53,Calculations!$A$3:$A$53,$B932)</f>
        <v>1.0985971547284685E-4</v>
      </c>
      <c r="K932" s="107">
        <f>K206/SUMIFS(K$3:K$722,$B$3:$B$722,$B932)*SUMIFS(Calculations!$E$3:$E$53,Calculations!$A$3:$A$53,$B932)</f>
        <v>8.0372802812154302E-5</v>
      </c>
      <c r="L932" s="107">
        <f>L206/SUMIFS(L$3:L$722,$B$3:$B$722,$B932)*SUMIFS(Calculations!$E$3:$E$53,Calculations!$A$3:$A$53,$B932)</f>
        <v>5.4283034613984552E-5</v>
      </c>
      <c r="M932" s="107">
        <f>M206/SUMIFS(M$3:M$722,$B$3:$B$722,$B932)*SUMIFS(Calculations!$E$3:$E$53,Calculations!$A$3:$A$53,$B932)</f>
        <v>5.292254704211692E-5</v>
      </c>
      <c r="N932" s="107">
        <f>N206/SUMIFS(N$3:N$722,$B$3:$B$722,$B932)*SUMIFS(Calculations!$E$3:$E$53,Calculations!$A$3:$A$53,$B932)</f>
        <v>5.162581654388342E-5</v>
      </c>
      <c r="O932" s="107">
        <f>O206/SUMIFS(O$3:O$722,$B$3:$B$722,$B932)*SUMIFS(Calculations!$E$3:$E$53,Calculations!$A$3:$A$53,$B932)</f>
        <v>5.1365830399378499E-5</v>
      </c>
      <c r="P932" s="107">
        <f>P206/SUMIFS(P$3:P$722,$B$3:$B$722,$B932)*SUMIFS(Calculations!$E$3:$E$53,Calculations!$A$3:$A$53,$B932)</f>
        <v>5.1108449699593813E-5</v>
      </c>
      <c r="Q932" s="107">
        <f>Q206/SUMIFS(Q$3:Q$722,$B$3:$B$722,$B932)*SUMIFS(Calculations!$E$3:$E$53,Calculations!$A$3:$A$53,$B932)</f>
        <v>5.1027085516025398E-5</v>
      </c>
      <c r="R932" s="107">
        <f>R206/SUMIFS(R$3:R$722,$B$3:$B$722,$B932)*SUMIFS(Calculations!$E$3:$E$53,Calculations!$A$3:$A$53,$B932)</f>
        <v>5.0945932551775446E-5</v>
      </c>
    </row>
    <row r="933" spans="2:18" ht="15.75" customHeight="1">
      <c r="B933" s="107" t="s">
        <v>551</v>
      </c>
      <c r="C933" s="107" t="s">
        <v>449</v>
      </c>
      <c r="D933" s="107" t="s">
        <v>647</v>
      </c>
      <c r="E933" s="107" t="str">
        <f t="shared" si="303"/>
        <v>nuclear</v>
      </c>
      <c r="F933" s="107">
        <f>F207/SUMIFS(F$3:F$722,$B$3:$B$722,$B933)*SUMIFS(Calculations!$E$3:$E$53,Calculations!$A$3:$A$53,$B933)</f>
        <v>1.1264733690526135E-2</v>
      </c>
      <c r="G933" s="107">
        <f>G207/SUMIFS(G$3:G$722,$B$3:$B$722,$B933)*SUMIFS(Calculations!$E$3:$E$53,Calculations!$A$3:$A$53,$B933)</f>
        <v>1.1333807507749928E-2</v>
      </c>
      <c r="H933" s="107">
        <f>H207/SUMIFS(H$3:H$722,$B$3:$B$722,$B933)*SUMIFS(Calculations!$E$3:$E$53,Calculations!$A$3:$A$53,$B933)</f>
        <v>1.1403733653872572E-2</v>
      </c>
      <c r="I933" s="107">
        <f>I207/SUMIFS(I$3:I$722,$B$3:$B$722,$B933)*SUMIFS(Calculations!$E$3:$E$53,Calculations!$A$3:$A$53,$B933)</f>
        <v>1.1290747575508148E-2</v>
      </c>
      <c r="J933" s="107">
        <f>J207/SUMIFS(J$3:J$722,$B$3:$B$722,$B933)*SUMIFS(Calculations!$E$3:$E$53,Calculations!$A$3:$A$53,$B933)</f>
        <v>1.117997842248375E-2</v>
      </c>
      <c r="K933" s="107">
        <f>K207/SUMIFS(K$3:K$722,$B$3:$B$722,$B933)*SUMIFS(Calculations!$E$3:$E$53,Calculations!$A$3:$A$53,$B933)</f>
        <v>1.0496598249322354E-2</v>
      </c>
      <c r="L933" s="107">
        <f>L207/SUMIFS(L$3:L$722,$B$3:$B$722,$B933)*SUMIFS(Calculations!$E$3:$E$53,Calculations!$A$3:$A$53,$B933)</f>
        <v>9.8919493152624278E-3</v>
      </c>
      <c r="M933" s="107">
        <f>M207/SUMIFS(M$3:M$722,$B$3:$B$722,$B933)*SUMIFS(Calculations!$E$3:$E$53,Calculations!$A$3:$A$53,$B933)</f>
        <v>9.6546026902433659E-3</v>
      </c>
      <c r="N933" s="107">
        <f>N207/SUMIFS(N$3:N$722,$B$3:$B$722,$B933)*SUMIFS(Calculations!$E$3:$E$53,Calculations!$A$3:$A$53,$B933)</f>
        <v>9.4283789351137948E-3</v>
      </c>
      <c r="O933" s="107">
        <f>O207/SUMIFS(O$3:O$722,$B$3:$B$722,$B933)*SUMIFS(Calculations!$E$3:$E$53,Calculations!$A$3:$A$53,$B933)</f>
        <v>9.3808978868249408E-3</v>
      </c>
      <c r="P933" s="107">
        <f>P207/SUMIFS(P$3:P$722,$B$3:$B$722,$B933)*SUMIFS(Calculations!$E$3:$E$53,Calculations!$A$3:$A$53,$B933)</f>
        <v>9.33389266868777E-3</v>
      </c>
      <c r="Q933" s="107">
        <f>Q207/SUMIFS(Q$3:Q$722,$B$3:$B$722,$B933)*SUMIFS(Calculations!$E$3:$E$53,Calculations!$A$3:$A$53,$B933)</f>
        <v>9.3217616506726109E-3</v>
      </c>
      <c r="R933" s="107">
        <f>R207/SUMIFS(R$3:R$722,$B$3:$B$722,$B933)*SUMIFS(Calculations!$E$3:$E$53,Calculations!$A$3:$A$53,$B933)</f>
        <v>9.3096621244668082E-3</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4.7917078862682486E-5</v>
      </c>
      <c r="G935" s="107">
        <f>G209/SUMIFS(G$3:G$722,$B$3:$B$722,$B935)*SUMIFS(Calculations!$E$3:$E$53,Calculations!$A$3:$A$53,$B935)</f>
        <v>4.8210899883062456E-5</v>
      </c>
      <c r="H935" s="107">
        <f>H209/SUMIFS(H$3:H$722,$B$3:$B$722,$B935)*SUMIFS(Calculations!$E$3:$E$53,Calculations!$A$3:$A$53,$B935)</f>
        <v>4.8508346476153246E-5</v>
      </c>
      <c r="I935" s="107">
        <f>I209/SUMIFS(I$3:I$722,$B$3:$B$722,$B935)*SUMIFS(Calculations!$E$3:$E$53,Calculations!$A$3:$A$53,$B935)</f>
        <v>4.8027734774526738E-5</v>
      </c>
      <c r="J935" s="107">
        <f>J209/SUMIFS(J$3:J$722,$B$3:$B$722,$B935)*SUMIFS(Calculations!$E$3:$E$53,Calculations!$A$3:$A$53,$B935)</f>
        <v>4.7556553263552664E-5</v>
      </c>
      <c r="K935" s="107">
        <f>K209/SUMIFS(K$3:K$722,$B$3:$B$722,$B935)*SUMIFS(Calculations!$E$3:$E$53,Calculations!$A$3:$A$53,$B935)</f>
        <v>4.4649641964077565E-5</v>
      </c>
      <c r="L935" s="107">
        <f>L209/SUMIFS(L$3:L$722,$B$3:$B$722,$B935)*SUMIFS(Calculations!$E$3:$E$53,Calculations!$A$3:$A$53,$B935)</f>
        <v>4.2077631701468943E-5</v>
      </c>
      <c r="M935" s="107">
        <f>M209/SUMIFS(M$3:M$722,$B$3:$B$722,$B935)*SUMIFS(Calculations!$E$3:$E$53,Calculations!$A$3:$A$53,$B935)</f>
        <v>4.1068024438547601E-5</v>
      </c>
      <c r="N935" s="107">
        <f>N209/SUMIFS(N$3:N$722,$B$3:$B$722,$B935)*SUMIFS(Calculations!$E$3:$E$53,Calculations!$A$3:$A$53,$B935)</f>
        <v>4.0105730804897612E-5</v>
      </c>
      <c r="O935" s="107">
        <f>O209/SUMIFS(O$3:O$722,$B$3:$B$722,$B935)*SUMIFS(Calculations!$E$3:$E$53,Calculations!$A$3:$A$53,$B935)</f>
        <v>3.9903759484683152E-5</v>
      </c>
      <c r="P935" s="107">
        <f>P209/SUMIFS(P$3:P$722,$B$3:$B$722,$B935)*SUMIFS(Calculations!$E$3:$E$53,Calculations!$A$3:$A$53,$B935)</f>
        <v>3.9703812215061432E-5</v>
      </c>
      <c r="Q935" s="107">
        <f>Q209/SUMIFS(Q$3:Q$722,$B$3:$B$722,$B935)*SUMIFS(Calculations!$E$3:$E$53,Calculations!$A$3:$A$53,$B935)</f>
        <v>3.9652210200944954E-5</v>
      </c>
      <c r="R935" s="107">
        <f>R209/SUMIFS(R$3:R$722,$B$3:$B$722,$B935)*SUMIFS(Calculations!$E$3:$E$53,Calculations!$A$3:$A$53,$B935)</f>
        <v>3.9600742144323948E-5</v>
      </c>
    </row>
    <row r="936" spans="2:18" ht="15.75" customHeight="1">
      <c r="B936" s="107" t="s">
        <v>551</v>
      </c>
      <c r="C936" s="107" t="s">
        <v>449</v>
      </c>
      <c r="D936" s="107" t="s">
        <v>650</v>
      </c>
      <c r="E936" s="107" t="str">
        <f t="shared" si="303"/>
        <v>solar PV</v>
      </c>
      <c r="F936" s="107">
        <f>F210/SUMIFS(F$3:F$722,$B$3:$B$722,$B936)*SUMIFS(Calculations!$E$3:$E$53,Calculations!$A$3:$A$53,$B936)</f>
        <v>9.4544896380280733E-5</v>
      </c>
      <c r="G936" s="107">
        <f>G210/SUMIFS(G$3:G$722,$B$3:$B$722,$B936)*SUMIFS(Calculations!$E$3:$E$53,Calculations!$A$3:$A$53,$B936)</f>
        <v>1.0338655733975962E-4</v>
      </c>
      <c r="H936" s="107">
        <f>H210/SUMIFS(H$3:H$722,$B$3:$B$722,$B936)*SUMIFS(Calculations!$E$3:$E$53,Calculations!$A$3:$A$53,$B936)</f>
        <v>1.1233731901862104E-4</v>
      </c>
      <c r="I936" s="107">
        <f>I210/SUMIFS(I$3:I$722,$B$3:$B$722,$B936)*SUMIFS(Calculations!$E$3:$E$53,Calculations!$A$3:$A$53,$B936)</f>
        <v>1.1841646399371866E-4</v>
      </c>
      <c r="J936" s="107">
        <f>J210/SUMIFS(J$3:J$722,$B$3:$B$722,$B936)*SUMIFS(Calculations!$E$3:$E$53,Calculations!$A$3:$A$53,$B936)</f>
        <v>1.2437632869344024E-4</v>
      </c>
      <c r="K936" s="107">
        <f>K210/SUMIFS(K$3:K$722,$B$3:$B$722,$B936)*SUMIFS(Calculations!$E$3:$E$53,Calculations!$A$3:$A$53,$B936)</f>
        <v>1.2463188213987058E-4</v>
      </c>
      <c r="L936" s="107">
        <f>L210/SUMIFS(L$3:L$722,$B$3:$B$722,$B936)*SUMIFS(Calculations!$E$3:$E$53,Calculations!$A$3:$A$53,$B936)</f>
        <v>1.2485799364419568E-4</v>
      </c>
      <c r="M936" s="107">
        <f>M210/SUMIFS(M$3:M$722,$B$3:$B$722,$B936)*SUMIFS(Calculations!$E$3:$E$53,Calculations!$A$3:$A$53,$B936)</f>
        <v>1.3244089157962786E-4</v>
      </c>
      <c r="N936" s="107">
        <f>N210/SUMIFS(N$3:N$722,$B$3:$B$722,$B936)*SUMIFS(Calculations!$E$3:$E$53,Calculations!$A$3:$A$53,$B936)</f>
        <v>1.3966842913395368E-4</v>
      </c>
      <c r="O936" s="107">
        <f>O210/SUMIFS(O$3:O$722,$B$3:$B$722,$B936)*SUMIFS(Calculations!$E$3:$E$53,Calculations!$A$3:$A$53,$B936)</f>
        <v>1.5236398059037689E-4</v>
      </c>
      <c r="P936" s="107">
        <f>P210/SUMIFS(P$3:P$722,$B$3:$B$722,$B936)*SUMIFS(Calculations!$E$3:$E$53,Calculations!$A$3:$A$53,$B936)</f>
        <v>1.6493230389171728E-4</v>
      </c>
      <c r="Q936" s="107">
        <f>Q210/SUMIFS(Q$3:Q$722,$B$3:$B$722,$B936)*SUMIFS(Calculations!$E$3:$E$53,Calculations!$A$3:$A$53,$B936)</f>
        <v>1.8185445957275684E-4</v>
      </c>
      <c r="R936" s="107">
        <f>R210/SUMIFS(R$3:R$722,$B$3:$B$722,$B936)*SUMIFS(Calculations!$E$3:$E$53,Calculations!$A$3:$A$53,$B936)</f>
        <v>1.9873268577484294E-4</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1.2269330231255338E-5</v>
      </c>
      <c r="G938" s="107">
        <f>G212/SUMIFS(G$3:G$722,$B$3:$B$722,$B938)*SUMIFS(Calculations!$E$3:$E$53,Calculations!$A$3:$A$53,$B938)</f>
        <v>1.2344564098041272E-5</v>
      </c>
      <c r="H938" s="107">
        <f>H212/SUMIFS(H$3:H$722,$B$3:$B$722,$B938)*SUMIFS(Calculations!$E$3:$E$53,Calculations!$A$3:$A$53,$B938)</f>
        <v>1.2420726304991559E-5</v>
      </c>
      <c r="I938" s="107">
        <f>I212/SUMIFS(I$3:I$722,$B$3:$B$722,$B938)*SUMIFS(Calculations!$E$3:$E$53,Calculations!$A$3:$A$53,$B938)</f>
        <v>1.2297664052028271E-5</v>
      </c>
      <c r="J938" s="107">
        <f>J212/SUMIFS(J$3:J$722,$B$3:$B$722,$B938)*SUMIFS(Calculations!$E$3:$E$53,Calculations!$A$3:$A$53,$B938)</f>
        <v>1.2177016431300602E-5</v>
      </c>
      <c r="K938" s="107">
        <f>K212/SUMIFS(K$3:K$722,$B$3:$B$722,$B938)*SUMIFS(Calculations!$E$3:$E$53,Calculations!$A$3:$A$53,$B938)</f>
        <v>4.4907471692088603E-3</v>
      </c>
      <c r="L938" s="107">
        <f>L212/SUMIFS(L$3:L$722,$B$3:$B$722,$B938)*SUMIFS(Calculations!$E$3:$E$53,Calculations!$A$3:$A$53,$B938)</f>
        <v>8.4533477469549353E-3</v>
      </c>
      <c r="M938" s="107">
        <f>M212/SUMIFS(M$3:M$722,$B$3:$B$722,$B938)*SUMIFS(Calculations!$E$3:$E$53,Calculations!$A$3:$A$53,$B938)</f>
        <v>1.0122790525906224E-2</v>
      </c>
      <c r="N938" s="107">
        <f>N212/SUMIFS(N$3:N$722,$B$3:$B$722,$B938)*SUMIFS(Calculations!$E$3:$E$53,Calculations!$A$3:$A$53,$B938)</f>
        <v>1.1713997539690301E-2</v>
      </c>
      <c r="O938" s="107">
        <f>O212/SUMIFS(O$3:O$722,$B$3:$B$722,$B938)*SUMIFS(Calculations!$E$3:$E$53,Calculations!$A$3:$A$53,$B938)</f>
        <v>1.2083701631623728E-2</v>
      </c>
      <c r="P938" s="107">
        <f>P212/SUMIFS(P$3:P$722,$B$3:$B$722,$B938)*SUMIFS(Calculations!$E$3:$E$53,Calculations!$A$3:$A$53,$B938)</f>
        <v>1.2449700743139034E-2</v>
      </c>
      <c r="Q938" s="107">
        <f>Q212/SUMIFS(Q$3:Q$722,$B$3:$B$722,$B938)*SUMIFS(Calculations!$E$3:$E$53,Calculations!$A$3:$A$53,$B938)</f>
        <v>1.2744096334042105E-2</v>
      </c>
      <c r="R938" s="107">
        <f>R212/SUMIFS(R$3:R$722,$B$3:$B$722,$B938)*SUMIFS(Calculations!$E$3:$E$53,Calculations!$A$3:$A$53,$B938)</f>
        <v>1.3037727681597082E-2</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8.1730915532343393E-2</v>
      </c>
      <c r="G1165" s="107">
        <f>G439/SUMIFS(G$3:G$722,$B$3:$B$722,$B1165)*SUMIFS(Calculations!$E$3:$E$53,Calculations!$A$3:$A$53,$B1165)</f>
        <v>8.0563915263834524E-2</v>
      </c>
      <c r="H1165" s="107">
        <f>H439/SUMIFS(H$3:H$722,$B$3:$B$722,$B1165)*SUMIFS(Calculations!$E$3:$E$53,Calculations!$A$3:$A$53,$B1165)</f>
        <v>7.9429772024686235E-2</v>
      </c>
      <c r="I1165" s="107">
        <f>I439/SUMIFS(I$3:I$722,$B$3:$B$722,$B1165)*SUMIFS(Calculations!$E$3:$E$53,Calculations!$A$3:$A$53,$B1165)</f>
        <v>7.9682755830588356E-2</v>
      </c>
      <c r="J1165" s="107">
        <f>J439/SUMIFS(J$3:J$722,$B$3:$B$722,$B1165)*SUMIFS(Calculations!$E$3:$E$53,Calculations!$A$3:$A$53,$B1165)</f>
        <v>7.9937356292267697E-2</v>
      </c>
      <c r="K1165" s="107">
        <f>K439/SUMIFS(K$3:K$722,$B$3:$B$722,$B1165)*SUMIFS(Calculations!$E$3:$E$53,Calculations!$A$3:$A$53,$B1165)</f>
        <v>8.1771886962463153E-2</v>
      </c>
      <c r="L1165" s="107">
        <f>L439/SUMIFS(L$3:L$722,$B$3:$B$722,$B1165)*SUMIFS(Calculations!$E$3:$E$53,Calculations!$A$3:$A$53,$B1165)</f>
        <v>8.369259896484682E-2</v>
      </c>
      <c r="M1165" s="107">
        <f>M439/SUMIFS(M$3:M$722,$B$3:$B$722,$B1165)*SUMIFS(Calculations!$E$3:$E$53,Calculations!$A$3:$A$53,$B1165)</f>
        <v>8.0222932807134426E-2</v>
      </c>
      <c r="N1165" s="107">
        <f>N439/SUMIFS(N$3:N$722,$B$3:$B$722,$B1165)*SUMIFS(Calculations!$E$3:$E$53,Calculations!$A$3:$A$53,$B1165)</f>
        <v>7.7029500481322732E-2</v>
      </c>
      <c r="O1165" s="107">
        <f>O439/SUMIFS(O$3:O$722,$B$3:$B$722,$B1165)*SUMIFS(Calculations!$E$3:$E$53,Calculations!$A$3:$A$53,$B1165)</f>
        <v>7.3225114390908119E-2</v>
      </c>
      <c r="P1165" s="107">
        <f>P439/SUMIFS(P$3:P$722,$B$3:$B$722,$B1165)*SUMIFS(Calculations!$E$3:$E$53,Calculations!$A$3:$A$53,$B1165)</f>
        <v>6.9778829441952211E-2</v>
      </c>
      <c r="Q1165" s="107">
        <f>Q439/SUMIFS(Q$3:Q$722,$B$3:$B$722,$B1165)*SUMIFS(Calculations!$E$3:$E$53,Calculations!$A$3:$A$53,$B1165)</f>
        <v>6.9607614908526877E-2</v>
      </c>
      <c r="R1165" s="107">
        <f>R439/SUMIFS(R$3:R$722,$B$3:$B$722,$B1165)*SUMIFS(Calculations!$E$3:$E$53,Calculations!$A$3:$A$53,$B1165)</f>
        <v>6.9437238528011522E-2</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7.9000062701247667E-4</v>
      </c>
      <c r="G1168" s="107">
        <f>G442/SUMIFS(G$3:G$722,$B$3:$B$722,$B1168)*SUMIFS(Calculations!$E$3:$E$53,Calculations!$A$3:$A$53,$B1168)</f>
        <v>7.7872055095018304E-4</v>
      </c>
      <c r="H1168" s="107">
        <f>H442/SUMIFS(H$3:H$722,$B$3:$B$722,$B1168)*SUMIFS(Calculations!$E$3:$E$53,Calculations!$A$3:$A$53,$B1168)</f>
        <v>7.6775806675172134E-4</v>
      </c>
      <c r="I1168" s="107">
        <f>I442/SUMIFS(I$3:I$722,$B$3:$B$722,$B1168)*SUMIFS(Calculations!$E$3:$E$53,Calculations!$A$3:$A$53,$B1168)</f>
        <v>7.702033760203736E-4</v>
      </c>
      <c r="J1168" s="107">
        <f>J442/SUMIFS(J$3:J$722,$B$3:$B$722,$B1168)*SUMIFS(Calculations!$E$3:$E$53,Calculations!$A$3:$A$53,$B1168)</f>
        <v>7.7266431167800421E-4</v>
      </c>
      <c r="K1168" s="107">
        <f>K442/SUMIFS(K$3:K$722,$B$3:$B$722,$B1168)*SUMIFS(Calculations!$E$3:$E$53,Calculations!$A$3:$A$53,$B1168)</f>
        <v>7.9039665164126467E-4</v>
      </c>
      <c r="L1168" s="107">
        <f>L442/SUMIFS(L$3:L$722,$B$3:$B$722,$B1168)*SUMIFS(Calculations!$E$3:$E$53,Calculations!$A$3:$A$53,$B1168)</f>
        <v>8.0896200939249436E-4</v>
      </c>
      <c r="M1168" s="107">
        <f>M442/SUMIFS(M$3:M$722,$B$3:$B$722,$B1168)*SUMIFS(Calculations!$E$3:$E$53,Calculations!$A$3:$A$53,$B1168)</f>
        <v>7.7542465792318331E-4</v>
      </c>
      <c r="N1168" s="107">
        <f>N442/SUMIFS(N$3:N$722,$B$3:$B$722,$B1168)*SUMIFS(Calculations!$E$3:$E$53,Calculations!$A$3:$A$53,$B1168)</f>
        <v>7.4455734751461709E-4</v>
      </c>
      <c r="O1168" s="107">
        <f>O442/SUMIFS(O$3:O$722,$B$3:$B$722,$B1168)*SUMIFS(Calculations!$E$3:$E$53,Calculations!$A$3:$A$53,$B1168)</f>
        <v>7.0778463577819066E-4</v>
      </c>
      <c r="P1168" s="107">
        <f>P442/SUMIFS(P$3:P$722,$B$3:$B$722,$B1168)*SUMIFS(Calculations!$E$3:$E$53,Calculations!$A$3:$A$53,$B1168)</f>
        <v>6.7447328409681333E-4</v>
      </c>
      <c r="Q1168" s="107">
        <f>Q442/SUMIFS(Q$3:Q$722,$B$3:$B$722,$B1168)*SUMIFS(Calculations!$E$3:$E$53,Calculations!$A$3:$A$53,$B1168)</f>
        <v>6.7281834620851655E-4</v>
      </c>
      <c r="R1168" s="107">
        <f>R442/SUMIFS(R$3:R$722,$B$3:$B$722,$B1168)*SUMIFS(Calculations!$E$3:$E$53,Calculations!$A$3:$A$53,$B1168)</f>
        <v>6.7117150979956934E-4</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2.574609355611723E-2</v>
      </c>
      <c r="G1170" s="107">
        <f>G444/SUMIFS(G$3:G$722,$B$3:$B$722,$B1170)*SUMIFS(Calculations!$E$3:$E$53,Calculations!$A$3:$A$53,$B1170)</f>
        <v>2.7164120461357803E-2</v>
      </c>
      <c r="H1170" s="107">
        <f>H444/SUMIFS(H$3:H$722,$B$3:$B$722,$B1170)*SUMIFS(Calculations!$E$3:$E$53,Calculations!$A$3:$A$53,$B1170)</f>
        <v>2.85422226528542E-2</v>
      </c>
      <c r="I1170" s="107">
        <f>I444/SUMIFS(I$3:I$722,$B$3:$B$722,$B1170)*SUMIFS(Calculations!$E$3:$E$53,Calculations!$A$3:$A$53,$B1170)</f>
        <v>3.0143736072114083E-2</v>
      </c>
      <c r="J1170" s="107">
        <f>J444/SUMIFS(J$3:J$722,$B$3:$B$722,$B1170)*SUMIFS(Calculations!$E$3:$E$53,Calculations!$A$3:$A$53,$B1170)</f>
        <v>3.1755483727167612E-2</v>
      </c>
      <c r="K1170" s="107">
        <f>K444/SUMIFS(K$3:K$722,$B$3:$B$722,$B1170)*SUMIFS(Calculations!$E$3:$E$53,Calculations!$A$3:$A$53,$B1170)</f>
        <v>3.2244970008861368E-2</v>
      </c>
      <c r="L1170" s="107">
        <f>L444/SUMIFS(L$3:L$722,$B$3:$B$722,$B1170)*SUMIFS(Calculations!$E$3:$E$53,Calculations!$A$3:$A$53,$B1170)</f>
        <v>3.2757451043670761E-2</v>
      </c>
      <c r="M1170" s="107">
        <f>M444/SUMIFS(M$3:M$722,$B$3:$B$722,$B1170)*SUMIFS(Calculations!$E$3:$E$53,Calculations!$A$3:$A$53,$B1170)</f>
        <v>3.6689761060139811E-2</v>
      </c>
      <c r="N1170" s="107">
        <f>N444/SUMIFS(N$3:N$722,$B$3:$B$722,$B1170)*SUMIFS(Calculations!$E$3:$E$53,Calculations!$A$3:$A$53,$B1170)</f>
        <v>4.030900433914876E-2</v>
      </c>
      <c r="O1170" s="107">
        <f>O444/SUMIFS(O$3:O$722,$B$3:$B$722,$B1170)*SUMIFS(Calculations!$E$3:$E$53,Calculations!$A$3:$A$53,$B1170)</f>
        <v>4.5793224471815039E-2</v>
      </c>
      <c r="P1170" s="107">
        <f>P444/SUMIFS(P$3:P$722,$B$3:$B$722,$B1170)*SUMIFS(Calculations!$E$3:$E$53,Calculations!$A$3:$A$53,$B1170)</f>
        <v>5.0761223210846598E-2</v>
      </c>
      <c r="Q1170" s="107">
        <f>Q444/SUMIFS(Q$3:Q$722,$B$3:$B$722,$B1170)*SUMIFS(Calculations!$E$3:$E$53,Calculations!$A$3:$A$53,$B1170)</f>
        <v>5.0737818936340891E-2</v>
      </c>
      <c r="R1170" s="107">
        <f>R444/SUMIFS(R$3:R$722,$B$3:$B$722,$B1170)*SUMIFS(Calculations!$E$3:$E$53,Calculations!$A$3:$A$53,$B1170)</f>
        <v>5.0714529233655645E-2</v>
      </c>
    </row>
    <row r="1171" spans="2:18" ht="15.75" customHeight="1">
      <c r="B1171" s="107" t="s">
        <v>566</v>
      </c>
      <c r="C1171" s="107" t="s">
        <v>449</v>
      </c>
      <c r="D1171" s="107" t="s">
        <v>645</v>
      </c>
      <c r="E1171" s="107" t="str">
        <f t="shared" si="306"/>
        <v>natural gas nonpeaker</v>
      </c>
      <c r="F1171" s="107">
        <f>F445/SUMIFS(F$3:F$722,$B$3:$B$722,$B1171)*SUMIFS(Calculations!$E$3:$E$53,Calculations!$A$3:$A$53,$B1171)</f>
        <v>3.430968060310919E-2</v>
      </c>
      <c r="G1171" s="107">
        <f>G445/SUMIFS(G$3:G$722,$B$3:$B$722,$B1171)*SUMIFS(Calculations!$E$3:$E$53,Calculations!$A$3:$A$53,$B1171)</f>
        <v>3.3862155321007462E-2</v>
      </c>
      <c r="H1171" s="107">
        <f>H445/SUMIFS(H$3:H$722,$B$3:$B$722,$B1171)*SUMIFS(Calculations!$E$3:$E$53,Calculations!$A$3:$A$53,$B1171)</f>
        <v>3.3427230165684108E-2</v>
      </c>
      <c r="I1171" s="107">
        <f>I445/SUMIFS(I$3:I$722,$B$3:$B$722,$B1171)*SUMIFS(Calculations!$E$3:$E$53,Calculations!$A$3:$A$53,$B1171)</f>
        <v>3.1216282175784659E-2</v>
      </c>
      <c r="J1171" s="107">
        <f>J445/SUMIFS(J$3:J$722,$B$3:$B$722,$B1171)*SUMIFS(Calculations!$E$3:$E$53,Calculations!$A$3:$A$53,$B1171)</f>
        <v>2.8991205448164976E-2</v>
      </c>
      <c r="K1171" s="107">
        <f>K445/SUMIFS(K$3:K$722,$B$3:$B$722,$B1171)*SUMIFS(Calculations!$E$3:$E$53,Calculations!$A$3:$A$53,$B1171)</f>
        <v>2.1948112332428067E-2</v>
      </c>
      <c r="L1171" s="107">
        <f>L445/SUMIFS(L$3:L$722,$B$3:$B$722,$B1171)*SUMIFS(Calculations!$E$3:$E$53,Calculations!$A$3:$A$53,$B1171)</f>
        <v>1.457415358587816E-2</v>
      </c>
      <c r="M1171" s="107">
        <f>M445/SUMIFS(M$3:M$722,$B$3:$B$722,$B1171)*SUMIFS(Calculations!$E$3:$E$53,Calculations!$A$3:$A$53,$B1171)</f>
        <v>1.1632647612942762E-2</v>
      </c>
      <c r="N1171" s="107">
        <f>N445/SUMIFS(N$3:N$722,$B$3:$B$722,$B1171)*SUMIFS(Calculations!$E$3:$E$53,Calculations!$A$3:$A$53,$B1171)</f>
        <v>8.9253265527709808E-3</v>
      </c>
      <c r="O1171" s="107">
        <f>O445/SUMIFS(O$3:O$722,$B$3:$B$722,$B1171)*SUMIFS(Calculations!$E$3:$E$53,Calculations!$A$3:$A$53,$B1171)</f>
        <v>8.0750381738186692E-3</v>
      </c>
      <c r="P1171" s="107">
        <f>P445/SUMIFS(P$3:P$722,$B$3:$B$722,$B1171)*SUMIFS(Calculations!$E$3:$E$53,Calculations!$A$3:$A$53,$B1171)</f>
        <v>7.3047861612696137E-3</v>
      </c>
      <c r="Q1171" s="107">
        <f>Q445/SUMIFS(Q$3:Q$722,$B$3:$B$722,$B1171)*SUMIFS(Calculations!$E$3:$E$53,Calculations!$A$3:$A$53,$B1171)</f>
        <v>7.2010728428226582E-3</v>
      </c>
      <c r="R1171" s="107">
        <f>R445/SUMIFS(R$3:R$722,$B$3:$B$722,$B1171)*SUMIFS(Calculations!$E$3:$E$53,Calculations!$A$3:$A$53,$B1171)</f>
        <v>7.0978672360630353E-3</v>
      </c>
    </row>
    <row r="1172" spans="2:18" ht="15.75" customHeight="1">
      <c r="B1172" s="107" t="s">
        <v>566</v>
      </c>
      <c r="C1172" s="107" t="s">
        <v>449</v>
      </c>
      <c r="D1172" s="107" t="s">
        <v>646</v>
      </c>
      <c r="E1172" s="107" t="str">
        <f t="shared" si="306"/>
        <v>natural gas peaker</v>
      </c>
      <c r="F1172" s="107">
        <f>F446/SUMIFS(F$3:F$722,$B$3:$B$722,$B1172)*SUMIFS(Calculations!$E$3:$E$53,Calculations!$A$3:$A$53,$B1172)</f>
        <v>7.6812269591751479E-5</v>
      </c>
      <c r="G1172" s="107">
        <f>G446/SUMIFS(G$3:G$722,$B$3:$B$722,$B1172)*SUMIFS(Calculations!$E$3:$E$53,Calculations!$A$3:$A$53,$B1172)</f>
        <v>7.6181352499949051E-5</v>
      </c>
      <c r="H1172" s="107">
        <f>H446/SUMIFS(H$3:H$722,$B$3:$B$722,$B1172)*SUMIFS(Calculations!$E$3:$E$53,Calculations!$A$3:$A$53,$B1172)</f>
        <v>7.5568198952825086E-5</v>
      </c>
      <c r="I1172" s="107">
        <f>I446/SUMIFS(I$3:I$722,$B$3:$B$722,$B1172)*SUMIFS(Calculations!$E$3:$E$53,Calculations!$A$3:$A$53,$B1172)</f>
        <v>7.4687935084049158E-5</v>
      </c>
      <c r="J1172" s="107">
        <f>J446/SUMIFS(J$3:J$722,$B$3:$B$722,$B1172)*SUMIFS(Calculations!$E$3:$E$53,Calculations!$A$3:$A$53,$B1172)</f>
        <v>7.3802046018577779E-5</v>
      </c>
      <c r="K1172" s="107">
        <f>K446/SUMIFS(K$3:K$722,$B$3:$B$722,$B1172)*SUMIFS(Calculations!$E$3:$E$53,Calculations!$A$3:$A$53,$B1172)</f>
        <v>6.3469476409289241E-5</v>
      </c>
      <c r="L1172" s="107">
        <f>L446/SUMIFS(L$3:L$722,$B$3:$B$722,$B1172)*SUMIFS(Calculations!$E$3:$E$53,Calculations!$A$3:$A$53,$B1172)</f>
        <v>5.2651510383182374E-5</v>
      </c>
      <c r="M1172" s="107">
        <f>M446/SUMIFS(M$3:M$722,$B$3:$B$722,$B1172)*SUMIFS(Calculations!$E$3:$E$53,Calculations!$A$3:$A$53,$B1172)</f>
        <v>4.5605228208410002E-5</v>
      </c>
      <c r="N1172" s="107">
        <f>N446/SUMIFS(N$3:N$722,$B$3:$B$722,$B1172)*SUMIFS(Calculations!$E$3:$E$53,Calculations!$A$3:$A$53,$B1172)</f>
        <v>3.9119928398313992E-5</v>
      </c>
      <c r="O1172" s="107">
        <f>O446/SUMIFS(O$3:O$722,$B$3:$B$722,$B1172)*SUMIFS(Calculations!$E$3:$E$53,Calculations!$A$3:$A$53,$B1172)</f>
        <v>3.7187846396917039E-5</v>
      </c>
      <c r="P1172" s="107">
        <f>P446/SUMIFS(P$3:P$722,$B$3:$B$722,$B1172)*SUMIFS(Calculations!$E$3:$E$53,Calculations!$A$3:$A$53,$B1172)</f>
        <v>3.5437628368747023E-5</v>
      </c>
      <c r="Q1172" s="107">
        <f>Q446/SUMIFS(Q$3:Q$722,$B$3:$B$722,$B1172)*SUMIFS(Calculations!$E$3:$E$53,Calculations!$A$3:$A$53,$B1172)</f>
        <v>3.5350675964194252E-5</v>
      </c>
      <c r="R1172" s="107">
        <f>R446/SUMIFS(R$3:R$722,$B$3:$B$722,$B1172)*SUMIFS(Calculations!$E$3:$E$53,Calculations!$A$3:$A$53,$B1172)</f>
        <v>3.5264149221000051E-5</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6.132320078782637E-5</v>
      </c>
      <c r="G1175" s="107">
        <f>G449/SUMIFS(G$3:G$722,$B$3:$B$722,$B1175)*SUMIFS(Calculations!$E$3:$E$53,Calculations!$A$3:$A$53,$B1175)</f>
        <v>6.0447593420417195E-5</v>
      </c>
      <c r="H1175" s="107">
        <f>H449/SUMIFS(H$3:H$722,$B$3:$B$722,$B1175)*SUMIFS(Calculations!$E$3:$E$53,Calculations!$A$3:$A$53,$B1175)</f>
        <v>5.9596638881079825E-5</v>
      </c>
      <c r="I1175" s="107">
        <f>I449/SUMIFS(I$3:I$722,$B$3:$B$722,$B1175)*SUMIFS(Calculations!$E$3:$E$53,Calculations!$A$3:$A$53,$B1175)</f>
        <v>5.9786454162413176E-5</v>
      </c>
      <c r="J1175" s="107">
        <f>J449/SUMIFS(J$3:J$722,$B$3:$B$722,$B1175)*SUMIFS(Calculations!$E$3:$E$53,Calculations!$A$3:$A$53,$B1175)</f>
        <v>5.9977482430364698E-5</v>
      </c>
      <c r="K1175" s="107">
        <f>K449/SUMIFS(K$3:K$722,$B$3:$B$722,$B1175)*SUMIFS(Calculations!$E$3:$E$53,Calculations!$A$3:$A$53,$B1175)</f>
        <v>6.1353941899918812E-5</v>
      </c>
      <c r="L1175" s="107">
        <f>L449/SUMIFS(L$3:L$722,$B$3:$B$722,$B1175)*SUMIFS(Calculations!$E$3:$E$53,Calculations!$A$3:$A$53,$B1175)</f>
        <v>6.2795063744824019E-5</v>
      </c>
      <c r="M1175" s="107">
        <f>M449/SUMIFS(M$3:M$722,$B$3:$B$722,$B1175)*SUMIFS(Calculations!$E$3:$E$53,Calculations!$A$3:$A$53,$B1175)</f>
        <v>6.0191752218576348E-5</v>
      </c>
      <c r="N1175" s="107">
        <f>N449/SUMIFS(N$3:N$722,$B$3:$B$722,$B1175)*SUMIFS(Calculations!$E$3:$E$53,Calculations!$A$3:$A$53,$B1175)</f>
        <v>5.7795700608942915E-5</v>
      </c>
      <c r="O1175" s="107">
        <f>O449/SUMIFS(O$3:O$722,$B$3:$B$722,$B1175)*SUMIFS(Calculations!$E$3:$E$53,Calculations!$A$3:$A$53,$B1175)</f>
        <v>5.4941246690528337E-5</v>
      </c>
      <c r="P1175" s="107">
        <f>P449/SUMIFS(P$3:P$722,$B$3:$B$722,$B1175)*SUMIFS(Calculations!$E$3:$E$53,Calculations!$A$3:$A$53,$B1175)</f>
        <v>5.2355478226779082E-5</v>
      </c>
      <c r="Q1175" s="107">
        <f>Q449/SUMIFS(Q$3:Q$722,$B$3:$B$722,$B1175)*SUMIFS(Calculations!$E$3:$E$53,Calculations!$A$3:$A$53,$B1175)</f>
        <v>5.2227014925681215E-5</v>
      </c>
      <c r="R1175" s="107">
        <f>R449/SUMIFS(R$3:R$722,$B$3:$B$722,$B1175)*SUMIFS(Calculations!$E$3:$E$53,Calculations!$A$3:$A$53,$B1175)</f>
        <v>5.2099180495786554E-5</v>
      </c>
    </row>
    <row r="1176" spans="2:18" ht="15.75" customHeight="1">
      <c r="B1176" s="107" t="s">
        <v>566</v>
      </c>
      <c r="C1176" s="107" t="s">
        <v>449</v>
      </c>
      <c r="D1176" s="107" t="s">
        <v>650</v>
      </c>
      <c r="E1176" s="107" t="str">
        <f t="shared" si="306"/>
        <v>solar PV</v>
      </c>
      <c r="F1176" s="107">
        <f>F450/SUMIFS(F$3:F$722,$B$3:$B$722,$B1176)*SUMIFS(Calculations!$E$3:$E$53,Calculations!$A$3:$A$53,$B1176)</f>
        <v>1.098362930145856E-3</v>
      </c>
      <c r="G1176" s="107">
        <f>G450/SUMIFS(G$3:G$722,$B$3:$B$722,$B1176)*SUMIFS(Calculations!$E$3:$E$53,Calculations!$A$3:$A$53,$B1176)</f>
        <v>1.3941888072387075E-3</v>
      </c>
      <c r="H1176" s="107">
        <f>H450/SUMIFS(H$3:H$722,$B$3:$B$722,$B1176)*SUMIFS(Calculations!$E$3:$E$53,Calculations!$A$3:$A$53,$B1176)</f>
        <v>1.6816856720840473E-3</v>
      </c>
      <c r="I1176" s="107">
        <f>I450/SUMIFS(I$3:I$722,$B$3:$B$722,$B1176)*SUMIFS(Calculations!$E$3:$E$53,Calculations!$A$3:$A$53,$B1176)</f>
        <v>2.0150113285036957E-3</v>
      </c>
      <c r="J1176" s="107">
        <f>J450/SUMIFS(J$3:J$722,$B$3:$B$722,$B1176)*SUMIFS(Calculations!$E$3:$E$53,Calculations!$A$3:$A$53,$B1176)</f>
        <v>2.350467053471536E-3</v>
      </c>
      <c r="K1176" s="107">
        <f>K450/SUMIFS(K$3:K$722,$B$3:$B$722,$B1176)*SUMIFS(Calculations!$E$3:$E$53,Calculations!$A$3:$A$53,$B1176)</f>
        <v>2.7680716260054979E-3</v>
      </c>
      <c r="L1176" s="107">
        <f>L450/SUMIFS(L$3:L$722,$B$3:$B$722,$B1176)*SUMIFS(Calculations!$E$3:$E$53,Calculations!$A$3:$A$53,$B1176)</f>
        <v>3.2052941416862149E-3</v>
      </c>
      <c r="M1176" s="107">
        <f>M450/SUMIFS(M$3:M$722,$B$3:$B$722,$B1176)*SUMIFS(Calculations!$E$3:$E$53,Calculations!$A$3:$A$53,$B1176)</f>
        <v>3.5196563506323911E-3</v>
      </c>
      <c r="N1176" s="107">
        <f>N450/SUMIFS(N$3:N$722,$B$3:$B$722,$B1176)*SUMIFS(Calculations!$E$3:$E$53,Calculations!$A$3:$A$53,$B1176)</f>
        <v>3.808990942039933E-3</v>
      </c>
      <c r="O1176" s="107">
        <f>O450/SUMIFS(O$3:O$722,$B$3:$B$722,$B1176)*SUMIFS(Calculations!$E$3:$E$53,Calculations!$A$3:$A$53,$B1176)</f>
        <v>4.0907814022313792E-3</v>
      </c>
      <c r="P1176" s="107">
        <f>P450/SUMIFS(P$3:P$722,$B$3:$B$722,$B1176)*SUMIFS(Calculations!$E$3:$E$53,Calculations!$A$3:$A$53,$B1176)</f>
        <v>4.3460473501760345E-3</v>
      </c>
      <c r="Q1176" s="107">
        <f>Q450/SUMIFS(Q$3:Q$722,$B$3:$B$722,$B1176)*SUMIFS(Calculations!$E$3:$E$53,Calculations!$A$3:$A$53,$B1176)</f>
        <v>4.4505099335800736E-3</v>
      </c>
      <c r="R1176" s="107">
        <f>R450/SUMIFS(R$3:R$722,$B$3:$B$722,$B1176)*SUMIFS(Calculations!$E$3:$E$53,Calculations!$A$3:$A$53,$B1176)</f>
        <v>4.5544611373920076E-3</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6.8608114066813679E-3</v>
      </c>
      <c r="G1178" s="107">
        <f>G452/SUMIFS(G$3:G$722,$B$3:$B$722,$B1178)*SUMIFS(Calculations!$E$3:$E$53,Calculations!$A$3:$A$53,$B1178)</f>
        <v>6.7742707754800619E-3</v>
      </c>
      <c r="H1178" s="107">
        <f>H452/SUMIFS(H$3:H$722,$B$3:$B$722,$B1178)*SUMIFS(Calculations!$E$3:$E$53,Calculations!$A$3:$A$53,$B1178)</f>
        <v>6.6901667058948859E-3</v>
      </c>
      <c r="I1178" s="107">
        <f>I452/SUMIFS(I$3:I$722,$B$3:$B$722,$B1178)*SUMIFS(Calculations!$E$3:$E$53,Calculations!$A$3:$A$53,$B1178)</f>
        <v>6.7115369535314965E-3</v>
      </c>
      <c r="J1178" s="107">
        <f>J452/SUMIFS(J$3:J$722,$B$3:$B$722,$B1178)*SUMIFS(Calculations!$E$3:$E$53,Calculations!$A$3:$A$53,$B1178)</f>
        <v>6.7330437645903339E-3</v>
      </c>
      <c r="K1178" s="107">
        <f>K452/SUMIFS(K$3:K$722,$B$3:$B$722,$B1178)*SUMIFS(Calculations!$E$3:$E$53,Calculations!$A$3:$A$53,$B1178)</f>
        <v>1.1025739126080578E-2</v>
      </c>
      <c r="L1178" s="107">
        <f>L452/SUMIFS(L$3:L$722,$B$3:$B$722,$B1178)*SUMIFS(Calculations!$E$3:$E$53,Calculations!$A$3:$A$53,$B1178)</f>
        <v>1.5520093806186661E-2</v>
      </c>
      <c r="M1178" s="107">
        <f>M452/SUMIFS(M$3:M$722,$B$3:$B$722,$B1178)*SUMIFS(Calculations!$E$3:$E$53,Calculations!$A$3:$A$53,$B1178)</f>
        <v>1.7727780656589566E-2</v>
      </c>
      <c r="N1178" s="107">
        <f>N452/SUMIFS(N$3:N$722,$B$3:$B$722,$B1178)*SUMIFS(Calculations!$E$3:$E$53,Calculations!$A$3:$A$53,$B1178)</f>
        <v>1.9759704833984856E-2</v>
      </c>
      <c r="O1178" s="107">
        <f>O452/SUMIFS(O$3:O$722,$B$3:$B$722,$B1178)*SUMIFS(Calculations!$E$3:$E$53,Calculations!$A$3:$A$53,$B1178)</f>
        <v>1.8689927958150266E-2</v>
      </c>
      <c r="P1178" s="107">
        <f>P452/SUMIFS(P$3:P$722,$B$3:$B$722,$B1178)*SUMIFS(Calculations!$E$3:$E$53,Calculations!$A$3:$A$53,$B1178)</f>
        <v>1.7720847570852339E-2</v>
      </c>
      <c r="Q1178" s="107">
        <f>Q452/SUMIFS(Q$3:Q$722,$B$3:$B$722,$B1178)*SUMIFS(Calculations!$E$3:$E$53,Calculations!$A$3:$A$53,$B1178)</f>
        <v>1.791658746742027E-2</v>
      </c>
      <c r="R1178" s="107">
        <f>R452/SUMIFS(R$3:R$722,$B$3:$B$722,$B1178)*SUMIFS(Calculations!$E$3:$E$53,Calculations!$A$3:$A$53,$B1178)</f>
        <v>1.8111369151150601E-2</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4.3445771479600806E-6</v>
      </c>
      <c r="H1344" s="107">
        <f>H618/SUMIFS(H$3:H$722,$B$3:$B$722,$B1344)*SUMIFS(Calculations!$E$3:$E$53,Calculations!$A$3:$A$53,$B1344)</f>
        <v>8.7635807924988965E-6</v>
      </c>
      <c r="I1344" s="107">
        <f>I618/SUMIFS(I$3:I$722,$B$3:$B$722,$B1344)*SUMIFS(Calculations!$E$3:$E$53,Calculations!$A$3:$A$53,$B1344)</f>
        <v>1.6563041967295111E-5</v>
      </c>
      <c r="J1344" s="107">
        <f>J618/SUMIFS(J$3:J$722,$B$3:$B$722,$B1344)*SUMIFS(Calculations!$E$3:$E$53,Calculations!$A$3:$A$53,$B1344)</f>
        <v>2.4590638657651131E-5</v>
      </c>
      <c r="K1344" s="107">
        <f>K618/SUMIFS(K$3:K$722,$B$3:$B$722,$B1344)*SUMIFS(Calculations!$E$3:$E$53,Calculations!$A$3:$A$53,$B1344)</f>
        <v>2.7014121657392198E-5</v>
      </c>
      <c r="L1344" s="107">
        <f>L618/SUMIFS(L$3:L$722,$B$3:$B$722,$B1344)*SUMIFS(Calculations!$E$3:$E$53,Calculations!$A$3:$A$53,$B1344)</f>
        <v>2.9967512051719398E-5</v>
      </c>
      <c r="M1344" s="107">
        <f>M618/SUMIFS(M$3:M$722,$B$3:$B$722,$B1344)*SUMIFS(Calculations!$E$3:$E$53,Calculations!$A$3:$A$53,$B1344)</f>
        <v>3.0283545641986713E-5</v>
      </c>
      <c r="N1344" s="107">
        <f>N618/SUMIFS(N$3:N$722,$B$3:$B$722,$B1344)*SUMIFS(Calculations!$E$3:$E$53,Calculations!$A$3:$A$53,$B1344)</f>
        <v>3.0606315977627938E-5</v>
      </c>
      <c r="O1344" s="107">
        <f>O618/SUMIFS(O$3:O$722,$B$3:$B$722,$B1344)*SUMIFS(Calculations!$E$3:$E$53,Calculations!$A$3:$A$53,$B1344)</f>
        <v>2.9151964539354127E-5</v>
      </c>
      <c r="P1344" s="107">
        <f>P618/SUMIFS(P$3:P$722,$B$3:$B$722,$B1344)*SUMIFS(Calculations!$E$3:$E$53,Calculations!$A$3:$A$53,$B1344)</f>
        <v>2.7829559082027683E-5</v>
      </c>
      <c r="Q1344" s="107">
        <f>Q618/SUMIFS(Q$3:Q$722,$B$3:$B$722,$B1344)*SUMIFS(Calculations!$E$3:$E$53,Calculations!$A$3:$A$53,$B1344)</f>
        <v>2.8082686724587135E-5</v>
      </c>
      <c r="R1344" s="107">
        <f>R618/SUMIFS(R$3:R$722,$B$3:$B$722,$B1344)*SUMIFS(Calculations!$E$3:$E$53,Calculations!$A$3:$A$53,$B1344)</f>
        <v>2.8340461350101459E-5</v>
      </c>
    </row>
    <row r="1345" spans="2:18" ht="15.75" customHeight="1">
      <c r="B1345" s="107" t="s">
        <v>579</v>
      </c>
      <c r="C1345" s="107" t="s">
        <v>449</v>
      </c>
      <c r="D1345" s="107" t="s">
        <v>640</v>
      </c>
      <c r="E1345" s="107" t="str">
        <f t="shared" si="309"/>
        <v>hard coal</v>
      </c>
      <c r="F1345" s="107">
        <f>F619/SUMIFS(F$3:F$722,$B$3:$B$722,$B1345)*SUMIFS(Calculations!$E$3:$E$53,Calculations!$A$3:$A$53,$B1345)</f>
        <v>3.5921650571727456E-2</v>
      </c>
      <c r="G1345" s="107">
        <f>G619/SUMIFS(G$3:G$722,$B$3:$B$722,$B1345)*SUMIFS(Calculations!$E$3:$E$53,Calculations!$A$3:$A$53,$B1345)</f>
        <v>3.6234577841949465E-2</v>
      </c>
      <c r="H1345" s="107">
        <f>H619/SUMIFS(H$3:H$722,$B$3:$B$722,$B1345)*SUMIFS(Calculations!$E$3:$E$53,Calculations!$A$3:$A$53,$B1345)</f>
        <v>3.6552865836498249E-2</v>
      </c>
      <c r="I1345" s="107">
        <f>I619/SUMIFS(I$3:I$722,$B$3:$B$722,$B1345)*SUMIFS(Calculations!$E$3:$E$53,Calculations!$A$3:$A$53,$B1345)</f>
        <v>3.7149815539653762E-2</v>
      </c>
      <c r="J1345" s="107">
        <f>J619/SUMIFS(J$3:J$722,$B$3:$B$722,$B1345)*SUMIFS(Calculations!$E$3:$E$53,Calculations!$A$3:$A$53,$B1345)</f>
        <v>3.7764226119303225E-2</v>
      </c>
      <c r="K1345" s="107">
        <f>K619/SUMIFS(K$3:K$722,$B$3:$B$722,$B1345)*SUMIFS(Calculations!$E$3:$E$53,Calculations!$A$3:$A$53,$B1345)</f>
        <v>3.3331956015615345E-2</v>
      </c>
      <c r="L1345" s="107">
        <f>L619/SUMIFS(L$3:L$722,$B$3:$B$722,$B1345)*SUMIFS(Calculations!$E$3:$E$53,Calculations!$A$3:$A$53,$B1345)</f>
        <v>2.7930546576929831E-2</v>
      </c>
      <c r="M1345" s="107">
        <f>M619/SUMIFS(M$3:M$722,$B$3:$B$722,$B1345)*SUMIFS(Calculations!$E$3:$E$53,Calculations!$A$3:$A$53,$B1345)</f>
        <v>2.8225098587040032E-2</v>
      </c>
      <c r="N1345" s="107">
        <f>N619/SUMIFS(N$3:N$722,$B$3:$B$722,$B1345)*SUMIFS(Calculations!$E$3:$E$53,Calculations!$A$3:$A$53,$B1345)</f>
        <v>2.8525929429377546E-2</v>
      </c>
      <c r="O1345" s="107">
        <f>O619/SUMIFS(O$3:O$722,$B$3:$B$722,$B1345)*SUMIFS(Calculations!$E$3:$E$53,Calculations!$A$3:$A$53,$B1345)</f>
        <v>2.7170433834153424E-2</v>
      </c>
      <c r="P1345" s="107">
        <f>P619/SUMIFS(P$3:P$722,$B$3:$B$722,$B1345)*SUMIFS(Calculations!$E$3:$E$53,Calculations!$A$3:$A$53,$B1345)</f>
        <v>2.5937915527138238E-2</v>
      </c>
      <c r="Q1345" s="107">
        <f>Q619/SUMIFS(Q$3:Q$722,$B$3:$B$722,$B1345)*SUMIFS(Calculations!$E$3:$E$53,Calculations!$A$3:$A$53,$B1345)</f>
        <v>2.6173837461472105E-2</v>
      </c>
      <c r="R1345" s="107">
        <f>R619/SUMIFS(R$3:R$722,$B$3:$B$722,$B1345)*SUMIFS(Calculations!$E$3:$E$53,Calculations!$A$3:$A$53,$B1345)</f>
        <v>2.6414090511903951E-2</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2.9333293665499883E-4</v>
      </c>
      <c r="G1347" s="107">
        <f>G621/SUMIFS(G$3:G$722,$B$3:$B$722,$B1347)*SUMIFS(Calculations!$E$3:$E$53,Calculations!$A$3:$A$53,$B1347)</f>
        <v>2.9582412642357715E-4</v>
      </c>
      <c r="H1347" s="107">
        <f>H621/SUMIFS(H$3:H$722,$B$3:$B$722,$B1347)*SUMIFS(Calculations!$E$3:$E$53,Calculations!$A$3:$A$53,$B1347)</f>
        <v>2.9835799250344522E-4</v>
      </c>
      <c r="I1347" s="107">
        <f>I621/SUMIFS(I$3:I$722,$B$3:$B$722,$B1347)*SUMIFS(Calculations!$E$3:$E$53,Calculations!$A$3:$A$53,$B1347)</f>
        <v>3.026586057330859E-4</v>
      </c>
      <c r="J1347" s="107">
        <f>J621/SUMIFS(J$3:J$722,$B$3:$B$722,$B1347)*SUMIFS(Calculations!$E$3:$E$53,Calculations!$A$3:$A$53,$B1347)</f>
        <v>3.0708501260338699E-4</v>
      </c>
      <c r="K1347" s="107">
        <f>K621/SUMIFS(K$3:K$722,$B$3:$B$722,$B1347)*SUMIFS(Calculations!$E$3:$E$53,Calculations!$A$3:$A$53,$B1347)</f>
        <v>3.3734918418024129E-4</v>
      </c>
      <c r="L1347" s="107">
        <f>L621/SUMIFS(L$3:L$722,$B$3:$B$722,$B1347)*SUMIFS(Calculations!$E$3:$E$53,Calculations!$A$3:$A$53,$B1347)</f>
        <v>3.7423077717548887E-4</v>
      </c>
      <c r="M1347" s="107">
        <f>M621/SUMIFS(M$3:M$722,$B$3:$B$722,$B1347)*SUMIFS(Calculations!$E$3:$E$53,Calculations!$A$3:$A$53,$B1347)</f>
        <v>3.7817736759965161E-4</v>
      </c>
      <c r="N1347" s="107">
        <f>N621/SUMIFS(N$3:N$722,$B$3:$B$722,$B1347)*SUMIFS(Calculations!$E$3:$E$53,Calculations!$A$3:$A$53,$B1347)</f>
        <v>3.8220808571024222E-4</v>
      </c>
      <c r="O1347" s="107">
        <f>O621/SUMIFS(O$3:O$722,$B$3:$B$722,$B1347)*SUMIFS(Calculations!$E$3:$E$53,Calculations!$A$3:$A$53,$B1347)</f>
        <v>3.640463154541001E-4</v>
      </c>
      <c r="P1347" s="107">
        <f>P621/SUMIFS(P$3:P$722,$B$3:$B$722,$B1347)*SUMIFS(Calculations!$E$3:$E$53,Calculations!$A$3:$A$53,$B1347)</f>
        <v>3.4753227113896697E-4</v>
      </c>
      <c r="Q1347" s="107">
        <f>Q621/SUMIFS(Q$3:Q$722,$B$3:$B$722,$B1347)*SUMIFS(Calculations!$E$3:$E$53,Calculations!$A$3:$A$53,$B1347)</f>
        <v>3.5069329946311122E-4</v>
      </c>
      <c r="R1347" s="107">
        <f>R621/SUMIFS(R$3:R$722,$B$3:$B$722,$B1347)*SUMIFS(Calculations!$E$3:$E$53,Calculations!$A$3:$A$53,$B1347)</f>
        <v>3.539123587655939E-4</v>
      </c>
    </row>
    <row r="1348" spans="2:18" ht="15.75" customHeight="1">
      <c r="B1348" s="107" t="s">
        <v>579</v>
      </c>
      <c r="C1348" s="107" t="s">
        <v>449</v>
      </c>
      <c r="D1348" s="107" t="s">
        <v>643</v>
      </c>
      <c r="E1348" s="107" t="str">
        <f t="shared" si="309"/>
        <v>hydro</v>
      </c>
      <c r="F1348" s="107">
        <f>F622/SUMIFS(F$3:F$722,$B$3:$B$722,$B1348)*SUMIFS(Calculations!$E$3:$E$53,Calculations!$A$3:$A$53,$B1348)</f>
        <v>7.4752094688530649E-4</v>
      </c>
      <c r="G1348" s="107">
        <f>G622/SUMIFS(G$3:G$722,$B$3:$B$722,$B1348)*SUMIFS(Calculations!$E$3:$E$53,Calculations!$A$3:$A$53,$B1348)</f>
        <v>7.5386942092955911E-4</v>
      </c>
      <c r="H1348" s="107">
        <f>H622/SUMIFS(H$3:H$722,$B$3:$B$722,$B1348)*SUMIFS(Calculations!$E$3:$E$53,Calculations!$A$3:$A$53,$B1348)</f>
        <v>7.603266500184673E-4</v>
      </c>
      <c r="I1348" s="107">
        <f>I622/SUMIFS(I$3:I$722,$B$3:$B$722,$B1348)*SUMIFS(Calculations!$E$3:$E$53,Calculations!$A$3:$A$53,$B1348)</f>
        <v>7.7128620509014879E-4</v>
      </c>
      <c r="J1348" s="107">
        <f>J622/SUMIFS(J$3:J$722,$B$3:$B$722,$B1348)*SUMIFS(Calculations!$E$3:$E$53,Calculations!$A$3:$A$53,$B1348)</f>
        <v>7.8256632894094832E-4</v>
      </c>
      <c r="K1348" s="107">
        <f>K622/SUMIFS(K$3:K$722,$B$3:$B$722,$B1348)*SUMIFS(Calculations!$E$3:$E$53,Calculations!$A$3:$A$53,$B1348)</f>
        <v>8.5969064526154437E-4</v>
      </c>
      <c r="L1348" s="107">
        <f>L622/SUMIFS(L$3:L$722,$B$3:$B$722,$B1348)*SUMIFS(Calculations!$E$3:$E$53,Calculations!$A$3:$A$53,$B1348)</f>
        <v>9.5367860185733547E-4</v>
      </c>
      <c r="M1348" s="107">
        <f>M622/SUMIFS(M$3:M$722,$B$3:$B$722,$B1348)*SUMIFS(Calculations!$E$3:$E$53,Calculations!$A$3:$A$53,$B1348)</f>
        <v>9.6373597572227041E-4</v>
      </c>
      <c r="N1348" s="107">
        <f>N622/SUMIFS(N$3:N$722,$B$3:$B$722,$B1348)*SUMIFS(Calculations!$E$3:$E$53,Calculations!$A$3:$A$53,$B1348)</f>
        <v>9.740077380855955E-4</v>
      </c>
      <c r="O1348" s="107">
        <f>O622/SUMIFS(O$3:O$722,$B$3:$B$722,$B1348)*SUMIFS(Calculations!$E$3:$E$53,Calculations!$A$3:$A$53,$B1348)</f>
        <v>9.2772482197736323E-4</v>
      </c>
      <c r="P1348" s="107">
        <f>P622/SUMIFS(P$3:P$722,$B$3:$B$722,$B1348)*SUMIFS(Calculations!$E$3:$E$53,Calculations!$A$3:$A$53,$B1348)</f>
        <v>8.856409217371619E-4</v>
      </c>
      <c r="Q1348" s="107">
        <f>Q622/SUMIFS(Q$3:Q$722,$B$3:$B$722,$B1348)*SUMIFS(Calculations!$E$3:$E$53,Calculations!$A$3:$A$53,$B1348)</f>
        <v>8.9369639246929711E-4</v>
      </c>
      <c r="R1348" s="107">
        <f>R622/SUMIFS(R$3:R$722,$B$3:$B$722,$B1348)*SUMIFS(Calculations!$E$3:$E$53,Calculations!$A$3:$A$53,$B1348)</f>
        <v>9.0189974762372341E-4</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1.0865188498848126E-3</v>
      </c>
      <c r="G1350" s="107">
        <f>G624/SUMIFS(G$3:G$722,$B$3:$B$722,$B1350)*SUMIFS(Calculations!$E$3:$E$53,Calculations!$A$3:$A$53,$B1350)</f>
        <v>1.09141204079224E-3</v>
      </c>
      <c r="H1350" s="107">
        <f>H624/SUMIFS(H$3:H$722,$B$3:$B$722,$B1350)*SUMIFS(Calculations!$E$3:$E$53,Calculations!$A$3:$A$53,$B1350)</f>
        <v>1.0963890564411622E-3</v>
      </c>
      <c r="I1350" s="107">
        <f>I624/SUMIFS(I$3:I$722,$B$3:$B$722,$B1350)*SUMIFS(Calculations!$E$3:$E$53,Calculations!$A$3:$A$53,$B1350)</f>
        <v>1.11004271868135E-3</v>
      </c>
      <c r="J1350" s="107">
        <f>J624/SUMIFS(J$3:J$722,$B$3:$B$722,$B1350)*SUMIFS(Calculations!$E$3:$E$53,Calculations!$A$3:$A$53,$B1350)</f>
        <v>1.1240957527761612E-3</v>
      </c>
      <c r="K1350" s="107">
        <f>K624/SUMIFS(K$3:K$722,$B$3:$B$722,$B1350)*SUMIFS(Calculations!$E$3:$E$53,Calculations!$A$3:$A$53,$B1350)</f>
        <v>1.2338306639671128E-3</v>
      </c>
      <c r="L1350" s="107">
        <f>L624/SUMIFS(L$3:L$722,$B$3:$B$722,$B1350)*SUMIFS(Calculations!$E$3:$E$53,Calculations!$A$3:$A$53,$B1350)</f>
        <v>1.3675596947332999E-3</v>
      </c>
      <c r="M1350" s="107">
        <f>M624/SUMIFS(M$3:M$722,$B$3:$B$722,$B1350)*SUMIFS(Calculations!$E$3:$E$53,Calculations!$A$3:$A$53,$B1350)</f>
        <v>1.3751451880363653E-3</v>
      </c>
      <c r="N1350" s="107">
        <f>N624/SUMIFS(N$3:N$722,$B$3:$B$722,$B1350)*SUMIFS(Calculations!$E$3:$E$53,Calculations!$A$3:$A$53,$B1350)</f>
        <v>1.3828923778757859E-3</v>
      </c>
      <c r="O1350" s="107">
        <f>O624/SUMIFS(O$3:O$722,$B$3:$B$722,$B1350)*SUMIFS(Calculations!$E$3:$E$53,Calculations!$A$3:$A$53,$B1350)</f>
        <v>1.3210692619357463E-3</v>
      </c>
      <c r="P1350" s="107">
        <f>P624/SUMIFS(P$3:P$722,$B$3:$B$722,$B1350)*SUMIFS(Calculations!$E$3:$E$53,Calculations!$A$3:$A$53,$B1350)</f>
        <v>1.2648550459240572E-3</v>
      </c>
      <c r="Q1350" s="107">
        <f>Q624/SUMIFS(Q$3:Q$722,$B$3:$B$722,$B1350)*SUMIFS(Calculations!$E$3:$E$53,Calculations!$A$3:$A$53,$B1350)</f>
        <v>1.2607411327860991E-3</v>
      </c>
      <c r="R1350" s="107">
        <f>R624/SUMIFS(R$3:R$722,$B$3:$B$722,$B1350)*SUMIFS(Calculations!$E$3:$E$53,Calculations!$A$3:$A$53,$B1350)</f>
        <v>1.2565516953630942E-3</v>
      </c>
    </row>
    <row r="1351" spans="2:18" ht="15.75" customHeight="1">
      <c r="B1351" s="107" t="s">
        <v>579</v>
      </c>
      <c r="C1351" s="107" t="s">
        <v>449</v>
      </c>
      <c r="D1351" s="107" t="s">
        <v>645</v>
      </c>
      <c r="E1351" s="107" t="str">
        <f t="shared" si="309"/>
        <v>natural gas nonpeaker</v>
      </c>
      <c r="F1351" s="107">
        <f>F625/SUMIFS(F$3:F$722,$B$3:$B$722,$B1351)*SUMIFS(Calculations!$E$3:$E$53,Calculations!$A$3:$A$53,$B1351)</f>
        <v>1.1479340818522876E-2</v>
      </c>
      <c r="G1351" s="107">
        <f>G625/SUMIFS(G$3:G$722,$B$3:$B$722,$B1351)*SUMIFS(Calculations!$E$3:$E$53,Calculations!$A$3:$A$53,$B1351)</f>
        <v>1.0690513118317703E-2</v>
      </c>
      <c r="H1351" s="107">
        <f>H625/SUMIFS(H$3:H$722,$B$3:$B$722,$B1351)*SUMIFS(Calculations!$E$3:$E$53,Calculations!$A$3:$A$53,$B1351)</f>
        <v>9.8881720933098934E-3</v>
      </c>
      <c r="I1351" s="107">
        <f>I625/SUMIFS(I$3:I$722,$B$3:$B$722,$B1351)*SUMIFS(Calculations!$E$3:$E$53,Calculations!$A$3:$A$53,$B1351)</f>
        <v>9.1904360439281785E-3</v>
      </c>
      <c r="J1351" s="107">
        <f>J625/SUMIFS(J$3:J$722,$B$3:$B$722,$B1351)*SUMIFS(Calculations!$E$3:$E$53,Calculations!$A$3:$A$53,$B1351)</f>
        <v>8.4722911009340752E-3</v>
      </c>
      <c r="K1351" s="107">
        <f>K625/SUMIFS(K$3:K$722,$B$3:$B$722,$B1351)*SUMIFS(Calculations!$E$3:$E$53,Calculations!$A$3:$A$53,$B1351)</f>
        <v>1.2327938962404712E-2</v>
      </c>
      <c r="L1351" s="107">
        <f>L625/SUMIFS(L$3:L$722,$B$3:$B$722,$B1351)*SUMIFS(Calculations!$E$3:$E$53,Calculations!$A$3:$A$53,$B1351)</f>
        <v>1.7026644651362374E-2</v>
      </c>
      <c r="M1351" s="107">
        <f>M625/SUMIFS(M$3:M$722,$B$3:$B$722,$B1351)*SUMIFS(Calculations!$E$3:$E$53,Calculations!$A$3:$A$53,$B1351)</f>
        <v>1.667888633293365E-2</v>
      </c>
      <c r="N1351" s="107">
        <f>N625/SUMIFS(N$3:N$722,$B$3:$B$722,$B1351)*SUMIFS(Calculations!$E$3:$E$53,Calculations!$A$3:$A$53,$B1351)</f>
        <v>1.6323715007422586E-2</v>
      </c>
      <c r="O1351" s="107">
        <f>O625/SUMIFS(O$3:O$722,$B$3:$B$722,$B1351)*SUMIFS(Calculations!$E$3:$E$53,Calculations!$A$3:$A$53,$B1351)</f>
        <v>1.8041356534795282E-2</v>
      </c>
      <c r="P1351" s="107">
        <f>P625/SUMIFS(P$3:P$722,$B$3:$B$722,$B1351)*SUMIFS(Calculations!$E$3:$E$53,Calculations!$A$3:$A$53,$B1351)</f>
        <v>1.9603165097534545E-2</v>
      </c>
      <c r="Q1351" s="107">
        <f>Q625/SUMIFS(Q$3:Q$722,$B$3:$B$722,$B1351)*SUMIFS(Calculations!$E$3:$E$53,Calculations!$A$3:$A$53,$B1351)</f>
        <v>1.9334456156599351E-2</v>
      </c>
      <c r="R1351" s="107">
        <f>R625/SUMIFS(R$3:R$722,$B$3:$B$722,$B1351)*SUMIFS(Calculations!$E$3:$E$53,Calculations!$A$3:$A$53,$B1351)</f>
        <v>1.9060814187189985E-2</v>
      </c>
    </row>
    <row r="1352" spans="2:18" ht="15.75" customHeight="1">
      <c r="B1352" s="107" t="s">
        <v>579</v>
      </c>
      <c r="C1352" s="107" t="s">
        <v>449</v>
      </c>
      <c r="D1352" s="107" t="s">
        <v>646</v>
      </c>
      <c r="E1352" s="107" t="str">
        <f t="shared" si="309"/>
        <v>natural gas peaker</v>
      </c>
      <c r="F1352" s="107">
        <f>F626/SUMIFS(F$3:F$722,$B$3:$B$722,$B1352)*SUMIFS(Calculations!$E$3:$E$53,Calculations!$A$3:$A$53,$B1352)</f>
        <v>3.753643662025354E-6</v>
      </c>
      <c r="G1352" s="107">
        <f>G626/SUMIFS(G$3:G$722,$B$3:$B$722,$B1352)*SUMIFS(Calculations!$E$3:$E$53,Calculations!$A$3:$A$53,$B1352)</f>
        <v>2.7030081445603658E-6</v>
      </c>
      <c r="H1352" s="107">
        <f>H626/SUMIFS(H$3:H$722,$B$3:$B$722,$B1352)*SUMIFS(Calculations!$E$3:$E$53,Calculations!$A$3:$A$53,$B1352)</f>
        <v>1.6343742999663926E-6</v>
      </c>
      <c r="I1352" s="107">
        <f>I626/SUMIFS(I$3:I$722,$B$3:$B$722,$B1352)*SUMIFS(Calculations!$E$3:$E$53,Calculations!$A$3:$A$53,$B1352)</f>
        <v>8.2896630776215049E-7</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3.6976848649008028E-5</v>
      </c>
      <c r="G1355" s="107">
        <f>G629/SUMIFS(G$3:G$722,$B$3:$B$722,$B1355)*SUMIFS(Calculations!$E$3:$E$53,Calculations!$A$3:$A$53,$B1355)</f>
        <v>3.7290882074913488E-5</v>
      </c>
      <c r="H1355" s="107">
        <f>H629/SUMIFS(H$3:H$722,$B$3:$B$722,$B1355)*SUMIFS(Calculations!$E$3:$E$53,Calculations!$A$3:$A$53,$B1355)</f>
        <v>3.7610295174583005E-5</v>
      </c>
      <c r="I1355" s="107">
        <f>I629/SUMIFS(I$3:I$722,$B$3:$B$722,$B1355)*SUMIFS(Calculations!$E$3:$E$53,Calculations!$A$3:$A$53,$B1355)</f>
        <v>3.8152420195740721E-5</v>
      </c>
      <c r="J1355" s="107">
        <f>J629/SUMIFS(J$3:J$722,$B$3:$B$722,$B1355)*SUMIFS(Calculations!$E$3:$E$53,Calculations!$A$3:$A$53,$B1355)</f>
        <v>3.8710402462473206E-5</v>
      </c>
      <c r="K1355" s="107">
        <f>K629/SUMIFS(K$3:K$722,$B$3:$B$722,$B1355)*SUMIFS(Calculations!$E$3:$E$53,Calculations!$A$3:$A$53,$B1355)</f>
        <v>4.2525431571192564E-5</v>
      </c>
      <c r="L1355" s="107">
        <f>L629/SUMIFS(L$3:L$722,$B$3:$B$722,$B1355)*SUMIFS(Calculations!$E$3:$E$53,Calculations!$A$3:$A$53,$B1355)</f>
        <v>4.7174637001960693E-5</v>
      </c>
      <c r="M1355" s="107">
        <f>M629/SUMIFS(M$3:M$722,$B$3:$B$722,$B1355)*SUMIFS(Calculations!$E$3:$E$53,Calculations!$A$3:$A$53,$B1355)</f>
        <v>4.7672134754712299E-5</v>
      </c>
      <c r="N1355" s="107">
        <f>N629/SUMIFS(N$3:N$722,$B$3:$B$722,$B1355)*SUMIFS(Calculations!$E$3:$E$53,Calculations!$A$3:$A$53,$B1355)</f>
        <v>4.8180237442469518E-5</v>
      </c>
      <c r="O1355" s="107">
        <f>O629/SUMIFS(O$3:O$722,$B$3:$B$722,$B1355)*SUMIFS(Calculations!$E$3:$E$53,Calculations!$A$3:$A$53,$B1355)</f>
        <v>4.5890808107947573E-5</v>
      </c>
      <c r="P1355" s="107">
        <f>P629/SUMIFS(P$3:P$722,$B$3:$B$722,$B1355)*SUMIFS(Calculations!$E$3:$E$53,Calculations!$A$3:$A$53,$B1355)</f>
        <v>4.380908716591137E-5</v>
      </c>
      <c r="Q1355" s="107">
        <f>Q629/SUMIFS(Q$3:Q$722,$B$3:$B$722,$B1355)*SUMIFS(Calculations!$E$3:$E$53,Calculations!$A$3:$A$53,$B1355)</f>
        <v>4.4207558838577931E-5</v>
      </c>
      <c r="R1355" s="107">
        <f>R629/SUMIFS(R$3:R$722,$B$3:$B$722,$B1355)*SUMIFS(Calculations!$E$3:$E$53,Calculations!$A$3:$A$53,$B1355)</f>
        <v>4.461334575762439E-5</v>
      </c>
    </row>
    <row r="1356" spans="2:18" ht="15.75" customHeight="1">
      <c r="B1356" s="107" t="s">
        <v>579</v>
      </c>
      <c r="C1356" s="107" t="s">
        <v>449</v>
      </c>
      <c r="D1356" s="107" t="s">
        <v>650</v>
      </c>
      <c r="E1356" s="107" t="str">
        <f t="shared" si="309"/>
        <v>solar PV</v>
      </c>
      <c r="F1356" s="107">
        <f>F630/SUMIFS(F$3:F$722,$B$3:$B$722,$B1356)*SUMIFS(Calculations!$E$3:$E$53,Calculations!$A$3:$A$53,$B1356)</f>
        <v>5.1725157217620728E-4</v>
      </c>
      <c r="G1356" s="107">
        <f>G630/SUMIFS(G$3:G$722,$B$3:$B$722,$B1356)*SUMIFS(Calculations!$E$3:$E$53,Calculations!$A$3:$A$53,$B1356)</f>
        <v>5.883221392621558E-4</v>
      </c>
      <c r="H1356" s="107">
        <f>H630/SUMIFS(H$3:H$722,$B$3:$B$722,$B1356)*SUMIFS(Calculations!$E$3:$E$53,Calculations!$A$3:$A$53,$B1356)</f>
        <v>6.6061020879723358E-4</v>
      </c>
      <c r="I1356" s="107">
        <f>I630/SUMIFS(I$3:I$722,$B$3:$B$722,$B1356)*SUMIFS(Calculations!$E$3:$E$53,Calculations!$A$3:$A$53,$B1356)</f>
        <v>6.8284570246523904E-4</v>
      </c>
      <c r="J1356" s="107">
        <f>J630/SUMIFS(J$3:J$722,$B$3:$B$722,$B1356)*SUMIFS(Calculations!$E$3:$E$53,Calculations!$A$3:$A$53,$B1356)</f>
        <v>7.0573158796134522E-4</v>
      </c>
      <c r="K1356" s="107">
        <f>K630/SUMIFS(K$3:K$722,$B$3:$B$722,$B1356)*SUMIFS(Calculations!$E$3:$E$53,Calculations!$A$3:$A$53,$B1356)</f>
        <v>7.7765304420345568E-4</v>
      </c>
      <c r="L1356" s="107">
        <f>L630/SUMIFS(L$3:L$722,$B$3:$B$722,$B1356)*SUMIFS(Calculations!$E$3:$E$53,Calculations!$A$3:$A$53,$B1356)</f>
        <v>8.6530050780611655E-4</v>
      </c>
      <c r="M1356" s="107">
        <f>M630/SUMIFS(M$3:M$722,$B$3:$B$722,$B1356)*SUMIFS(Calculations!$E$3:$E$53,Calculations!$A$3:$A$53,$B1356)</f>
        <v>8.7600975588019727E-4</v>
      </c>
      <c r="N1356" s="107">
        <f>N630/SUMIFS(N$3:N$722,$B$3:$B$722,$B1356)*SUMIFS(Calculations!$E$3:$E$53,Calculations!$A$3:$A$53,$B1356)</f>
        <v>8.8694728816090303E-4</v>
      </c>
      <c r="O1356" s="107">
        <f>O630/SUMIFS(O$3:O$722,$B$3:$B$722,$B1356)*SUMIFS(Calculations!$E$3:$E$53,Calculations!$A$3:$A$53,$B1356)</f>
        <v>8.4760094259366881E-4</v>
      </c>
      <c r="P1356" s="107">
        <f>P630/SUMIFS(P$3:P$722,$B$3:$B$722,$B1356)*SUMIFS(Calculations!$E$3:$E$53,Calculations!$A$3:$A$53,$B1356)</f>
        <v>8.1182429278630166E-4</v>
      </c>
      <c r="Q1356" s="107">
        <f>Q630/SUMIFS(Q$3:Q$722,$B$3:$B$722,$B1356)*SUMIFS(Calculations!$E$3:$E$53,Calculations!$A$3:$A$53,$B1356)</f>
        <v>8.2338722375079531E-4</v>
      </c>
      <c r="R1356" s="107">
        <f>R630/SUMIFS(R$3:R$722,$B$3:$B$722,$B1356)*SUMIFS(Calculations!$E$3:$E$53,Calculations!$A$3:$A$53,$B1356)</f>
        <v>8.3516243000279647E-4</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2.1560684669854392E-3</v>
      </c>
      <c r="G1358" s="107">
        <f>G632/SUMIFS(G$3:G$722,$B$3:$B$722,$B1358)*SUMIFS(Calculations!$E$3:$E$53,Calculations!$A$3:$A$53,$B1358)</f>
        <v>2.5435575001059832E-3</v>
      </c>
      <c r="H1358" s="107">
        <f>H632/SUMIFS(H$3:H$722,$B$3:$B$722,$B1358)*SUMIFS(Calculations!$E$3:$E$53,Calculations!$A$3:$A$53,$B1358)</f>
        <v>2.937684567312626E-3</v>
      </c>
      <c r="I1358" s="107">
        <f>I632/SUMIFS(I$3:I$722,$B$3:$B$722,$B1358)*SUMIFS(Calculations!$E$3:$E$53,Calculations!$A$3:$A$53,$B1358)</f>
        <v>2.9797854111255771E-3</v>
      </c>
      <c r="J1358" s="107">
        <f>J632/SUMIFS(J$3:J$722,$B$3:$B$722,$B1358)*SUMIFS(Calculations!$E$3:$E$53,Calculations!$A$3:$A$53,$B1358)</f>
        <v>3.0231177115088615E-3</v>
      </c>
      <c r="K1358" s="107">
        <f>K632/SUMIFS(K$3:K$722,$B$3:$B$722,$B1358)*SUMIFS(Calculations!$E$3:$E$53,Calculations!$A$3:$A$53,$B1358)</f>
        <v>3.3044565862871173E-3</v>
      </c>
      <c r="L1358" s="107">
        <f>L632/SUMIFS(L$3:L$722,$B$3:$B$722,$B1358)*SUMIFS(Calculations!$E$3:$E$53,Calculations!$A$3:$A$53,$B1358)</f>
        <v>3.6473116962299958E-3</v>
      </c>
      <c r="M1358" s="107">
        <f>M632/SUMIFS(M$3:M$722,$B$3:$B$722,$B1358)*SUMIFS(Calculations!$E$3:$E$53,Calculations!$A$3:$A$53,$B1358)</f>
        <v>3.6674057675392538E-3</v>
      </c>
      <c r="N1358" s="107">
        <f>N632/SUMIFS(N$3:N$722,$B$3:$B$722,$B1358)*SUMIFS(Calculations!$E$3:$E$53,Calculations!$A$3:$A$53,$B1358)</f>
        <v>3.6879281750953679E-3</v>
      </c>
      <c r="O1358" s="107">
        <f>O632/SUMIFS(O$3:O$722,$B$3:$B$722,$B1358)*SUMIFS(Calculations!$E$3:$E$53,Calculations!$A$3:$A$53,$B1358)</f>
        <v>3.4951401715912333E-3</v>
      </c>
      <c r="P1358" s="107">
        <f>P632/SUMIFS(P$3:P$722,$B$3:$B$722,$B1358)*SUMIFS(Calculations!$E$3:$E$53,Calculations!$A$3:$A$53,$B1358)</f>
        <v>3.3198428526409157E-3</v>
      </c>
      <c r="Q1358" s="107">
        <f>Q632/SUMIFS(Q$3:Q$722,$B$3:$B$722,$B1358)*SUMIFS(Calculations!$E$3:$E$53,Calculations!$A$3:$A$53,$B1358)</f>
        <v>3.3333127430441923E-3</v>
      </c>
      <c r="R1358" s="107">
        <f>R632/SUMIFS(R$3:R$722,$B$3:$B$722,$B1358)*SUMIFS(Calculations!$E$3:$E$53,Calculations!$A$3:$A$53,$B1358)</f>
        <v>3.347029917191257E-3</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0.63130998404926619</v>
      </c>
      <c r="G1435" s="107">
        <f>G709/SUMIFS(G$3:G$722,$B$3:$B$722,$B1435)*SUMIFS(Calculations!$E$3:$E$53,Calculations!$A$3:$A$53,$B1435)</f>
        <v>0.61292353740592131</v>
      </c>
      <c r="H1435" s="107">
        <f>H709/SUMIFS(H$3:H$722,$B$3:$B$722,$B1435)*SUMIFS(Calculations!$E$3:$E$53,Calculations!$A$3:$A$53,$B1435)</f>
        <v>0.59565961178463889</v>
      </c>
      <c r="I1435" s="107">
        <f>I709/SUMIFS(I$3:I$722,$B$3:$B$722,$B1435)*SUMIFS(Calculations!$E$3:$E$53,Calculations!$A$3:$A$53,$B1435)</f>
        <v>0.60235038873851099</v>
      </c>
      <c r="J1435" s="107">
        <f>J709/SUMIFS(J$3:J$722,$B$3:$B$722,$B1435)*SUMIFS(Calculations!$E$3:$E$53,Calculations!$A$3:$A$53,$B1435)</f>
        <v>0.60855626818925423</v>
      </c>
      <c r="K1435" s="107">
        <f>K709/SUMIFS(K$3:K$722,$B$3:$B$722,$B1435)*SUMIFS(Calculations!$E$3:$E$53,Calculations!$A$3:$A$53,$B1435)</f>
        <v>0.60984304727846428</v>
      </c>
      <c r="L1435" s="107">
        <f>L709/SUMIFS(L$3:L$722,$B$3:$B$722,$B1435)*SUMIFS(Calculations!$E$3:$E$53,Calculations!$A$3:$A$53,$B1435)</f>
        <v>0.61110182932404877</v>
      </c>
      <c r="M1435" s="107">
        <f>M709/SUMIFS(M$3:M$722,$B$3:$B$722,$B1435)*SUMIFS(Calculations!$E$3:$E$53,Calculations!$A$3:$A$53,$B1435)</f>
        <v>0.61191687593746924</v>
      </c>
      <c r="N1435" s="107">
        <f>N709/SUMIFS(N$3:N$722,$B$3:$B$722,$B1435)*SUMIFS(Calculations!$E$3:$E$53,Calculations!$A$3:$A$53,$B1435)</f>
        <v>0.61272289468877383</v>
      </c>
      <c r="O1435" s="107">
        <f>O709/SUMIFS(O$3:O$722,$B$3:$B$722,$B1435)*SUMIFS(Calculations!$E$3:$E$53,Calculations!$A$3:$A$53,$B1435)</f>
        <v>0.60047681543283105</v>
      </c>
      <c r="P1435" s="107">
        <f>P709/SUMIFS(P$3:P$722,$B$3:$B$722,$B1435)*SUMIFS(Calculations!$E$3:$E$53,Calculations!$A$3:$A$53,$B1435)</f>
        <v>0.58765070968109712</v>
      </c>
      <c r="Q1435" s="107">
        <f>Q709/SUMIFS(Q$3:Q$722,$B$3:$B$722,$B1435)*SUMIFS(Calculations!$E$3:$E$53,Calculations!$A$3:$A$53,$B1435)</f>
        <v>0.58885992094146167</v>
      </c>
      <c r="R1435" s="107">
        <f>R709/SUMIFS(R$3:R$722,$B$3:$B$722,$B1435)*SUMIFS(Calculations!$E$3:$E$53,Calculations!$A$3:$A$53,$B1435)</f>
        <v>0.59007972812461884</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1.2872675841212973E-2</v>
      </c>
      <c r="G1438" s="107">
        <f>G712/SUMIFS(G$3:G$722,$B$3:$B$722,$B1438)*SUMIFS(Calculations!$E$3:$E$53,Calculations!$A$3:$A$53,$B1438)</f>
        <v>1.2467354709228757E-2</v>
      </c>
      <c r="H1438" s="107">
        <f>H712/SUMIFS(H$3:H$722,$B$3:$B$722,$B1438)*SUMIFS(Calculations!$E$3:$E$53,Calculations!$A$3:$A$53,$B1438)</f>
        <v>1.2086779059618816E-2</v>
      </c>
      <c r="I1438" s="107">
        <f>I712/SUMIFS(I$3:I$722,$B$3:$B$722,$B1438)*SUMIFS(Calculations!$E$3:$E$53,Calculations!$A$3:$A$53,$B1438)</f>
        <v>1.1632331891065887E-2</v>
      </c>
      <c r="J1438" s="107">
        <f>J712/SUMIFS(J$3:J$722,$B$3:$B$722,$B1438)*SUMIFS(Calculations!$E$3:$E$53,Calculations!$A$3:$A$53,$B1438)</f>
        <v>1.1210819656505593E-2</v>
      </c>
      <c r="K1438" s="107">
        <f>K712/SUMIFS(K$3:K$722,$B$3:$B$722,$B1438)*SUMIFS(Calculations!$E$3:$E$53,Calculations!$A$3:$A$53,$B1438)</f>
        <v>1.1087518824044138E-2</v>
      </c>
      <c r="L1438" s="107">
        <f>L712/SUMIFS(L$3:L$722,$B$3:$B$722,$B1438)*SUMIFS(Calculations!$E$3:$E$53,Calculations!$A$3:$A$53,$B1438)</f>
        <v>1.0966900704423169E-2</v>
      </c>
      <c r="M1438" s="107">
        <f>M712/SUMIFS(M$3:M$722,$B$3:$B$722,$B1438)*SUMIFS(Calculations!$E$3:$E$53,Calculations!$A$3:$A$53,$B1438)</f>
        <v>1.0905825025704875E-2</v>
      </c>
      <c r="N1438" s="107">
        <f>N712/SUMIFS(N$3:N$722,$B$3:$B$722,$B1438)*SUMIFS(Calculations!$E$3:$E$53,Calculations!$A$3:$A$53,$B1438)</f>
        <v>1.0845425851614684E-2</v>
      </c>
      <c r="O1438" s="107">
        <f>O712/SUMIFS(O$3:O$722,$B$3:$B$722,$B1438)*SUMIFS(Calculations!$E$3:$E$53,Calculations!$A$3:$A$53,$B1438)</f>
        <v>1.1096326774296394E-2</v>
      </c>
      <c r="P1438" s="107">
        <f>P712/SUMIFS(P$3:P$722,$B$3:$B$722,$B1438)*SUMIFS(Calculations!$E$3:$E$53,Calculations!$A$3:$A$53,$B1438)</f>
        <v>1.135911143379968E-2</v>
      </c>
      <c r="Q1438" s="107">
        <f>Q712/SUMIFS(Q$3:Q$722,$B$3:$B$722,$B1438)*SUMIFS(Calculations!$E$3:$E$53,Calculations!$A$3:$A$53,$B1438)</f>
        <v>1.1408662423446894E-2</v>
      </c>
      <c r="R1438" s="107">
        <f>R712/SUMIFS(R$3:R$722,$B$3:$B$722,$B1438)*SUMIFS(Calculations!$E$3:$E$53,Calculations!$A$3:$A$53,$B1438)</f>
        <v>1.1458647612210358E-2</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6.6037524575657397E-2</v>
      </c>
      <c r="G1440" s="107">
        <f>G714/SUMIFS(G$3:G$722,$B$3:$B$722,$B1440)*SUMIFS(Calculations!$E$3:$E$53,Calculations!$A$3:$A$53,$B1440)</f>
        <v>8.5729012971672722E-2</v>
      </c>
      <c r="H1440" s="107">
        <f>H714/SUMIFS(H$3:H$722,$B$3:$B$722,$B1440)*SUMIFS(Calculations!$E$3:$E$53,Calculations!$A$3:$A$53,$B1440)</f>
        <v>0.10421830552696928</v>
      </c>
      <c r="I1440" s="107">
        <f>I714/SUMIFS(I$3:I$722,$B$3:$B$722,$B1440)*SUMIFS(Calculations!$E$3:$E$53,Calculations!$A$3:$A$53,$B1440)</f>
        <v>0.10032896605940556</v>
      </c>
      <c r="J1440" s="107">
        <f>J714/SUMIFS(J$3:J$722,$B$3:$B$722,$B1440)*SUMIFS(Calculations!$E$3:$E$53,Calculations!$A$3:$A$53,$B1440)</f>
        <v>9.6721496845422777E-2</v>
      </c>
      <c r="K1440" s="107">
        <f>K714/SUMIFS(K$3:K$722,$B$3:$B$722,$B1440)*SUMIFS(Calculations!$E$3:$E$53,Calculations!$A$3:$A$53,$B1440)</f>
        <v>9.5784251641807858E-2</v>
      </c>
      <c r="L1440" s="107">
        <f>L714/SUMIFS(L$3:L$722,$B$3:$B$722,$B1440)*SUMIFS(Calculations!$E$3:$E$53,Calculations!$A$3:$A$53,$B1440)</f>
        <v>9.4867398512538448E-2</v>
      </c>
      <c r="M1440" s="107">
        <f>M714/SUMIFS(M$3:M$722,$B$3:$B$722,$B1440)*SUMIFS(Calculations!$E$3:$E$53,Calculations!$A$3:$A$53,$B1440)</f>
        <v>9.435249148240904E-2</v>
      </c>
      <c r="N1440" s="107">
        <f>N714/SUMIFS(N$3:N$722,$B$3:$B$722,$B1440)*SUMIFS(Calculations!$E$3:$E$53,Calculations!$A$3:$A$53,$B1440)</f>
        <v>9.3843287818926313E-2</v>
      </c>
      <c r="O1440" s="107">
        <f>O714/SUMIFS(O$3:O$722,$B$3:$B$722,$B1440)*SUMIFS(Calculations!$E$3:$E$53,Calculations!$A$3:$A$53,$B1440)</f>
        <v>0.1065152693588539</v>
      </c>
      <c r="P1440" s="107">
        <f>P714/SUMIFS(P$3:P$722,$B$3:$B$722,$B1440)*SUMIFS(Calculations!$E$3:$E$53,Calculations!$A$3:$A$53,$B1440)</f>
        <v>0.11978744994157021</v>
      </c>
      <c r="Q1440" s="107">
        <f>Q714/SUMIFS(Q$3:Q$722,$B$3:$B$722,$B1440)*SUMIFS(Calculations!$E$3:$E$53,Calculations!$A$3:$A$53,$B1440)</f>
        <v>0.11870559538692876</v>
      </c>
      <c r="R1440" s="107">
        <f>R714/SUMIFS(R$3:R$722,$B$3:$B$722,$B1440)*SUMIFS(Calculations!$E$3:$E$53,Calculations!$A$3:$A$53,$B1440)</f>
        <v>0.11761426089465375</v>
      </c>
    </row>
    <row r="1441" spans="2:18" ht="15.75" customHeight="1">
      <c r="B1441" s="107" t="s">
        <v>585</v>
      </c>
      <c r="C1441" s="107" t="s">
        <v>449</v>
      </c>
      <c r="D1441" s="107" t="s">
        <v>645</v>
      </c>
      <c r="E1441" s="107" t="str">
        <f t="shared" si="311"/>
        <v>natural gas nonpeaker</v>
      </c>
      <c r="F1441" s="107">
        <f>F715/SUMIFS(F$3:F$722,$B$3:$B$722,$B1441)*SUMIFS(Calculations!$E$3:$E$53,Calculations!$A$3:$A$53,$B1441)</f>
        <v>1.1447568413014178E-2</v>
      </c>
      <c r="G1441" s="107">
        <f>G715/SUMIFS(G$3:G$722,$B$3:$B$722,$B1441)*SUMIFS(Calculations!$E$3:$E$53,Calculations!$A$3:$A$53,$B1441)</f>
        <v>1.0631376446450395E-2</v>
      </c>
      <c r="H1441" s="107">
        <f>H715/SUMIFS(H$3:H$722,$B$3:$B$722,$B1441)*SUMIFS(Calculations!$E$3:$E$53,Calculations!$A$3:$A$53,$B1441)</f>
        <v>9.865014262567218E-3</v>
      </c>
      <c r="I1441" s="107">
        <f>I715/SUMIFS(I$3:I$722,$B$3:$B$722,$B1441)*SUMIFS(Calculations!$E$3:$E$53,Calculations!$A$3:$A$53,$B1441)</f>
        <v>7.6105554030209844E-3</v>
      </c>
      <c r="J1441" s="107">
        <f>J715/SUMIFS(J$3:J$722,$B$3:$B$722,$B1441)*SUMIFS(Calculations!$E$3:$E$53,Calculations!$A$3:$A$53,$B1441)</f>
        <v>5.5194828705690526E-3</v>
      </c>
      <c r="K1441" s="107">
        <f>K715/SUMIFS(K$3:K$722,$B$3:$B$722,$B1441)*SUMIFS(Calculations!$E$3:$E$53,Calculations!$A$3:$A$53,$B1441)</f>
        <v>5.3067887674070379E-3</v>
      </c>
      <c r="L1441" s="107">
        <f>L715/SUMIFS(L$3:L$722,$B$3:$B$722,$B1441)*SUMIFS(Calculations!$E$3:$E$53,Calculations!$A$3:$A$53,$B1441)</f>
        <v>5.0987223475319702E-3</v>
      </c>
      <c r="M1441" s="107">
        <f>M715/SUMIFS(M$3:M$722,$B$3:$B$722,$B1441)*SUMIFS(Calculations!$E$3:$E$53,Calculations!$A$3:$A$53,$B1441)</f>
        <v>4.839038415333158E-3</v>
      </c>
      <c r="N1441" s="107">
        <f>N715/SUMIFS(N$3:N$722,$B$3:$B$722,$B1441)*SUMIFS(Calculations!$E$3:$E$53,Calculations!$A$3:$A$53,$B1441)</f>
        <v>4.5822308716684228E-3</v>
      </c>
      <c r="O1441" s="107">
        <f>O715/SUMIFS(O$3:O$722,$B$3:$B$722,$B1441)*SUMIFS(Calculations!$E$3:$E$53,Calculations!$A$3:$A$53,$B1441)</f>
        <v>3.8110459256863079E-3</v>
      </c>
      <c r="P1441" s="107">
        <f>P715/SUMIFS(P$3:P$722,$B$3:$B$722,$B1441)*SUMIFS(Calculations!$E$3:$E$53,Calculations!$A$3:$A$53,$B1441)</f>
        <v>3.0033343745372635E-3</v>
      </c>
      <c r="Q1441" s="107">
        <f>Q715/SUMIFS(Q$3:Q$722,$B$3:$B$722,$B1441)*SUMIFS(Calculations!$E$3:$E$53,Calculations!$A$3:$A$53,$B1441)</f>
        <v>2.7736272416223379E-3</v>
      </c>
      <c r="R1441" s="107">
        <f>R715/SUMIFS(R$3:R$722,$B$3:$B$722,$B1441)*SUMIFS(Calculations!$E$3:$E$53,Calculations!$A$3:$A$53,$B1441)</f>
        <v>2.541907260229142E-3</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9.3685287127207252E-6</v>
      </c>
      <c r="N1442" s="107">
        <f>N716/SUMIFS(N$3:N$722,$B$3:$B$722,$B1442)*SUMIFS(Calculations!$E$3:$E$53,Calculations!$A$3:$A$53,$B1442)</f>
        <v>1.8633286936669652E-5</v>
      </c>
      <c r="O1442" s="107">
        <f>O716/SUMIFS(O$3:O$722,$B$3:$B$722,$B1442)*SUMIFS(Calculations!$E$3:$E$53,Calculations!$A$3:$A$53,$B1442)</f>
        <v>9.5321771388871644E-6</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7.4628892371626915E-5</v>
      </c>
      <c r="G1446" s="107">
        <f>G720/SUMIFS(G$3:G$722,$B$3:$B$722,$B1446)*SUMIFS(Calculations!$E$3:$E$53,Calculations!$A$3:$A$53,$B1446)</f>
        <v>9.4418784957619185E-5</v>
      </c>
      <c r="H1446" s="107">
        <f>H720/SUMIFS(H$3:H$722,$B$3:$B$722,$B1446)*SUMIFS(Calculations!$E$3:$E$53,Calculations!$A$3:$A$53,$B1446)</f>
        <v>1.1300047397480631E-4</v>
      </c>
      <c r="I1446" s="107">
        <f>I720/SUMIFS(I$3:I$722,$B$3:$B$722,$B1446)*SUMIFS(Calculations!$E$3:$E$53,Calculations!$A$3:$A$53,$B1446)</f>
        <v>1.3595627182127177E-4</v>
      </c>
      <c r="J1446" s="107">
        <f>J720/SUMIFS(J$3:J$722,$B$3:$B$722,$B1446)*SUMIFS(Calculations!$E$3:$E$53,Calculations!$A$3:$A$53,$B1446)</f>
        <v>1.57248405023882E-4</v>
      </c>
      <c r="K1446" s="107">
        <f>K720/SUMIFS(K$3:K$722,$B$3:$B$722,$B1446)*SUMIFS(Calculations!$E$3:$E$53,Calculations!$A$3:$A$53,$B1446)</f>
        <v>1.8847833716004509E-4</v>
      </c>
      <c r="L1446" s="107">
        <f>L720/SUMIFS(L$3:L$722,$B$3:$B$722,$B1446)*SUMIFS(Calculations!$E$3:$E$53,Calculations!$A$3:$A$53,$B1446)</f>
        <v>2.1902878531968753E-4</v>
      </c>
      <c r="M1446" s="107">
        <f>M720/SUMIFS(M$3:M$722,$B$3:$B$722,$B1446)*SUMIFS(Calculations!$E$3:$E$53,Calculations!$A$3:$A$53,$B1446)</f>
        <v>2.5903284765373466E-4</v>
      </c>
      <c r="N1446" s="107">
        <f>N720/SUMIFS(N$3:N$722,$B$3:$B$722,$B1446)*SUMIFS(Calculations!$E$3:$E$53,Calculations!$A$3:$A$53,$B1446)</f>
        <v>2.9859380507466719E-4</v>
      </c>
      <c r="O1446" s="107">
        <f>O720/SUMIFS(O$3:O$722,$B$3:$B$722,$B1446)*SUMIFS(Calculations!$E$3:$E$53,Calculations!$A$3:$A$53,$B1446)</f>
        <v>3.5393645291633959E-4</v>
      </c>
      <c r="P1446" s="107">
        <f>P720/SUMIFS(P$3:P$722,$B$3:$B$722,$B1446)*SUMIFS(Calculations!$E$3:$E$53,Calculations!$A$3:$A$53,$B1446)</f>
        <v>4.1190036438243437E-4</v>
      </c>
      <c r="Q1446" s="107">
        <f>Q720/SUMIFS(Q$3:Q$722,$B$3:$B$722,$B1446)*SUMIFS(Calculations!$E$3:$E$53,Calculations!$A$3:$A$53,$B1446)</f>
        <v>4.6651068307176663E-4</v>
      </c>
      <c r="R1446" s="107">
        <f>R720/SUMIFS(R$3:R$722,$B$3:$B$722,$B1446)*SUMIFS(Calculations!$E$3:$E$53,Calculations!$A$3:$A$53,$B1446)</f>
        <v>5.2159953412305371E-4</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3.2397637612602307E-3</v>
      </c>
      <c r="G1448" s="107">
        <f>G722/SUMIFS(G$3:G$722,$B$3:$B$722,$B1448)*SUMIFS(Calculations!$E$3:$E$53,Calculations!$A$3:$A$53,$B1448)</f>
        <v>3.1364452145517478E-3</v>
      </c>
      <c r="H1448" s="107">
        <f>H722/SUMIFS(H$3:H$722,$B$3:$B$722,$B1448)*SUMIFS(Calculations!$E$3:$E$53,Calculations!$A$3:$A$53,$B1448)</f>
        <v>3.0394344250134733E-3</v>
      </c>
      <c r="I1448" s="107">
        <f>I722/SUMIFS(I$3:I$722,$B$3:$B$722,$B1448)*SUMIFS(Calculations!$E$3:$E$53,Calculations!$A$3:$A$53,$B1448)</f>
        <v>2.9239471689578552E-3</v>
      </c>
      <c r="J1448" s="107">
        <f>J722/SUMIFS(J$3:J$722,$B$3:$B$722,$B1448)*SUMIFS(Calculations!$E$3:$E$53,Calculations!$A$3:$A$53,$B1448)</f>
        <v>2.8168295660068949E-3</v>
      </c>
      <c r="K1448" s="107">
        <f>K722/SUMIFS(K$3:K$722,$B$3:$B$722,$B1448)*SUMIFS(Calculations!$E$3:$E$53,Calculations!$A$3:$A$53,$B1448)</f>
        <v>2.7720606838992027E-3</v>
      </c>
      <c r="L1448" s="107">
        <f>L722/SUMIFS(L$3:L$722,$B$3:$B$722,$B1448)*SUMIFS(Calculations!$E$3:$E$53,Calculations!$A$3:$A$53,$B1448)</f>
        <v>2.7282658589206231E-3</v>
      </c>
      <c r="M1448" s="107">
        <f>M722/SUMIFS(M$3:M$722,$B$3:$B$722,$B1448)*SUMIFS(Calculations!$E$3:$E$53,Calculations!$A$3:$A$53,$B1448)</f>
        <v>2.6995132954998387E-3</v>
      </c>
      <c r="N1448" s="107">
        <f>N722/SUMIFS(N$3:N$722,$B$3:$B$722,$B1448)*SUMIFS(Calculations!$E$3:$E$53,Calculations!$A$3:$A$53,$B1448)</f>
        <v>2.6710792097878935E-3</v>
      </c>
      <c r="O1448" s="107">
        <f>O722/SUMIFS(O$3:O$722,$B$3:$B$722,$B1448)*SUMIFS(Calculations!$E$3:$E$53,Calculations!$A$3:$A$53,$B1448)</f>
        <v>2.719219411059696E-3</v>
      </c>
      <c r="P1448" s="107">
        <f>P722/SUMIFS(P$3:P$722,$B$3:$B$722,$B1448)*SUMIFS(Calculations!$E$3:$E$53,Calculations!$A$3:$A$53,$B1448)</f>
        <v>2.7696397373957555E-3</v>
      </c>
      <c r="Q1448" s="107">
        <f>Q722/SUMIFS(Q$3:Q$722,$B$3:$B$722,$B1448)*SUMIFS(Calculations!$E$3:$E$53,Calculations!$A$3:$A$53,$B1448)</f>
        <v>2.7678288562511433E-3</v>
      </c>
      <c r="R1448" s="107">
        <f>R722/SUMIFS(R$3:R$722,$B$3:$B$722,$B1448)*SUMIFS(Calculations!$E$3:$E$53,Calculations!$A$3:$A$53,$B1448)</f>
        <v>2.7660021069473226E-3</v>
      </c>
    </row>
    <row r="1449" spans="2:18" ht="15.75" customHeight="1">
      <c r="B1449" s="107" t="s">
        <v>618</v>
      </c>
      <c r="F1449" s="95">
        <f t="shared" ref="F1449:R1449" si="312">SUM(F729:F1448)</f>
        <v>1.0000000000000002</v>
      </c>
      <c r="G1449" s="95">
        <f t="shared" si="312"/>
        <v>1</v>
      </c>
      <c r="H1449" s="95">
        <f t="shared" si="312"/>
        <v>1</v>
      </c>
      <c r="I1449" s="95">
        <f t="shared" si="312"/>
        <v>1.0000000000000002</v>
      </c>
      <c r="J1449" s="95">
        <f t="shared" si="312"/>
        <v>0.99999999999999989</v>
      </c>
      <c r="K1449" s="95">
        <f t="shared" si="312"/>
        <v>1.0000000000000002</v>
      </c>
      <c r="L1449" s="95">
        <f t="shared" si="312"/>
        <v>1.0000000000000002</v>
      </c>
      <c r="M1449" s="95">
        <f t="shared" si="312"/>
        <v>1.0000000000000002</v>
      </c>
      <c r="N1449" s="95">
        <f t="shared" si="312"/>
        <v>1</v>
      </c>
      <c r="O1449" s="95">
        <f t="shared" si="312"/>
        <v>1</v>
      </c>
      <c r="P1449" s="95">
        <f t="shared" si="312"/>
        <v>1</v>
      </c>
      <c r="Q1449" s="95">
        <f t="shared" si="312"/>
        <v>1</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CO</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330.18299999999999</v>
      </c>
      <c r="R19" s="91">
        <f t="shared" si="2"/>
        <v>7.2101439686280328E-2</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690</v>
      </c>
      <c r="R34" s="91">
        <f t="shared" si="2"/>
        <v>0.15067400012578913</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239.24012160000001</v>
      </c>
      <c r="R47" s="91">
        <f t="shared" si="2"/>
        <v>5.2242414655148124E-2</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3320</v>
      </c>
      <c r="R53" s="91">
        <f t="shared" si="2"/>
        <v>0.72498214553278251</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4579.4231215999998</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f t="shared" ref="L66:L129" si="4">IF(AND(K66="Different",OR(I66 = $O$1,J66=$O$1)),E66,"")</f>
        <v>3320</v>
      </c>
      <c r="M66" s="91" t="str">
        <f t="shared" ref="M66:M129" si="5">IF(L66&lt;&gt;"",IF(I66=$O$1,J66,I66),"")</f>
        <v>WY</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f t="shared" si="4"/>
        <v>239.24012160000001</v>
      </c>
      <c r="M71" s="91" t="str">
        <f t="shared" si="5"/>
        <v>UT</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f t="shared" si="4"/>
        <v>690</v>
      </c>
      <c r="M78" s="91" t="str">
        <f t="shared" si="5"/>
        <v>NM</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f t="shared" si="4"/>
        <v>330.18299999999999</v>
      </c>
      <c r="M84" s="91" t="str">
        <f t="shared" si="5"/>
        <v>KS</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4579.4231215999998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5" t="s">
        <v>678</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206"/>
      <c r="AI146" s="206"/>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655</v>
      </c>
      <c r="B2" s="91" t="s">
        <v>656</v>
      </c>
      <c r="C2" s="91" t="s">
        <v>657</v>
      </c>
      <c r="D2" s="91" t="s">
        <v>658</v>
      </c>
      <c r="E2" s="91" t="s">
        <v>659</v>
      </c>
    </row>
    <row r="3" spans="1:5" ht="14.7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551</v>
      </c>
      <c r="B19" s="91">
        <f>IF(SUMIFS('EIA SEDS data'!$AE$20:$AE$119,'EIA SEDS data'!$B$20:$B$119,A19,'EIA SEDS data'!$A$20:$A$119,"exports")&gt;0, 1, 0)</f>
        <v>1</v>
      </c>
      <c r="C19" s="91">
        <f>SUMIFS('Cross border connections'!$R$4:$R$53,'Cross border connections'!$P$4:$P$53,Calculations!A19)</f>
        <v>7.2101439686280328E-2</v>
      </c>
      <c r="D19" s="91">
        <f t="shared" si="0"/>
        <v>7.2101439686280328E-2</v>
      </c>
      <c r="E19" s="91">
        <f t="shared" si="1"/>
        <v>7.2101439686280328E-2</v>
      </c>
    </row>
    <row r="20" spans="1:5" ht="14.7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0.15067400012578913</v>
      </c>
      <c r="D35" s="91">
        <f t="shared" si="0"/>
        <v>0.15067400012578913</v>
      </c>
      <c r="E35" s="91">
        <f t="shared" si="1"/>
        <v>0.15067400012578913</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5.2242414655148124E-2</v>
      </c>
      <c r="D47" s="91">
        <f t="shared" si="0"/>
        <v>5.2242414655148124E-2</v>
      </c>
      <c r="E47" s="91">
        <f t="shared" si="1"/>
        <v>5.2242414655148124E-2</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0.72498214553278251</v>
      </c>
      <c r="D53" s="91">
        <f t="shared" si="0"/>
        <v>0.72498214553278251</v>
      </c>
      <c r="E53" s="91">
        <f t="shared" si="1"/>
        <v>0.72498214553278251</v>
      </c>
    </row>
    <row r="54" spans="1:33" ht="15.75" customHeight="1">
      <c r="A54" s="112" t="s">
        <v>618</v>
      </c>
      <c r="B54" s="95">
        <f>SUM(B3:B53)</f>
        <v>25</v>
      </c>
      <c r="C54" s="95">
        <f>SUM(C3:C53)</f>
        <v>1</v>
      </c>
      <c r="D54" s="95">
        <f>SUM(D3:D53)</f>
        <v>1</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0.76692663945141404</v>
      </c>
      <c r="C60" s="91">
        <f>SUMIFS('ReEDs Generation Data'!H$729:H$1448,'ReEDs Generation Data'!$E$729:$E$1448,Calculations!$A60)</f>
        <v>0.74797171543914187</v>
      </c>
      <c r="D60" s="91">
        <f>SUMIFS('ReEDs Generation Data'!I$729:I$1448,'ReEDs Generation Data'!$E$729:$E$1448,Calculations!$A60)</f>
        <v>0.75584480540870902</v>
      </c>
      <c r="E60" s="91">
        <f>SUMIFS('ReEDs Generation Data'!J$729:J$1448,'ReEDs Generation Data'!$E$729:$E$1448,Calculations!$A60)</f>
        <v>0.76324555371411384</v>
      </c>
      <c r="F60" s="91">
        <f>SUMIFS('ReEDs Generation Data'!K$729:K$1448,'ReEDs Generation Data'!$E$729:$E$1448,Calculations!$A60)</f>
        <v>0.76011966228242178</v>
      </c>
      <c r="G60" s="91">
        <f>SUMIFS('ReEDs Generation Data'!L$729:L$1448,'ReEDs Generation Data'!$E$729:$E$1448,Calculations!$A60)</f>
        <v>0.75629191138389651</v>
      </c>
      <c r="H60" s="91">
        <f>SUMIFS('ReEDs Generation Data'!M$729:M$1448,'ReEDs Generation Data'!$E$729:$E$1448,Calculations!$A60)</f>
        <v>0.75309856823608035</v>
      </c>
      <c r="I60" s="91">
        <f>SUMIFS('ReEDs Generation Data'!N$729:N$1448,'ReEDs Generation Data'!$E$729:$E$1448,Calculations!$A60)</f>
        <v>0.75021776001888807</v>
      </c>
      <c r="J60" s="91">
        <f>SUMIFS('ReEDs Generation Data'!O$729:O$1448,'ReEDs Generation Data'!$E$729:$E$1448,Calculations!$A60)</f>
        <v>0.73264610805800734</v>
      </c>
      <c r="K60" s="91">
        <f>SUMIFS('ReEDs Generation Data'!P$729:P$1448,'ReEDs Generation Data'!$E$729:$E$1448,Calculations!$A60)</f>
        <v>0.71497716849945725</v>
      </c>
      <c r="L60" s="91">
        <f>SUMIFS('ReEDs Generation Data'!Q$729:Q$1448,'ReEDs Generation Data'!$E$729:$E$1448,Calculations!$A60)</f>
        <v>0.71603286961863577</v>
      </c>
      <c r="M60" s="91">
        <f>SUMIFS('ReEDs Generation Data'!R$729:R$1448,'ReEDs Generation Data'!$E$729:$E$1448,Calculations!$A60)</f>
        <v>0.71710490241671632</v>
      </c>
    </row>
    <row r="61" spans="1:33" ht="15.75" customHeight="1">
      <c r="A61" s="111" t="s">
        <v>634</v>
      </c>
      <c r="B61" s="91">
        <f>SUMIFS('ReEDs Generation Data'!G$729:G$1448,'ReEDs Generation Data'!$E$729:$E$1448,Calculations!$A61)</f>
        <v>5.6868530000748284E-2</v>
      </c>
      <c r="C61" s="91">
        <f>SUMIFS('ReEDs Generation Data'!H$729:H$1448,'ReEDs Generation Data'!$E$729:$E$1448,Calculations!$A61)</f>
        <v>5.4645778529268149E-2</v>
      </c>
      <c r="D61" s="91">
        <f>SUMIFS('ReEDs Generation Data'!I$729:I$1448,'ReEDs Generation Data'!$E$729:$E$1448,Calculations!$A61)</f>
        <v>4.9578954863467389E-2</v>
      </c>
      <c r="E61" s="91">
        <f>SUMIFS('ReEDs Generation Data'!J$729:J$1448,'ReEDs Generation Data'!$E$729:$E$1448,Calculations!$A61)</f>
        <v>4.4639089992021701E-2</v>
      </c>
      <c r="F61" s="91">
        <f>SUMIFS('ReEDs Generation Data'!K$729:K$1448,'ReEDs Generation Data'!$E$729:$E$1448,Calculations!$A61)</f>
        <v>4.0873564655904533E-2</v>
      </c>
      <c r="G61" s="91">
        <f>SUMIFS('ReEDs Generation Data'!L$729:L$1448,'ReEDs Generation Data'!$E$729:$E$1448,Calculations!$A61)</f>
        <v>3.7666954788678583E-2</v>
      </c>
      <c r="H61" s="91">
        <f>SUMIFS('ReEDs Generation Data'!M$729:M$1448,'ReEDs Generation Data'!$E$729:$E$1448,Calculations!$A61)</f>
        <v>3.407493096004631E-2</v>
      </c>
      <c r="I61" s="91">
        <f>SUMIFS('ReEDs Generation Data'!N$729:N$1448,'ReEDs Generation Data'!$E$729:$E$1448,Calculations!$A61)</f>
        <v>3.0714574094951354E-2</v>
      </c>
      <c r="J61" s="91">
        <f>SUMIFS('ReEDs Generation Data'!O$729:O$1448,'ReEDs Generation Data'!$E$729:$E$1448,Calculations!$A61)</f>
        <v>3.0713103349382011E-2</v>
      </c>
      <c r="K61" s="91">
        <f>SUMIFS('ReEDs Generation Data'!P$729:P$1448,'ReEDs Generation Data'!$E$729:$E$1448,Calculations!$A61)</f>
        <v>3.0600287886719358E-2</v>
      </c>
      <c r="L61" s="91">
        <f>SUMIFS('ReEDs Generation Data'!Q$729:Q$1448,'ReEDs Generation Data'!$E$729:$E$1448,Calculations!$A61)</f>
        <v>2.9947433410249514E-2</v>
      </c>
      <c r="M61" s="91">
        <f>SUMIFS('ReEDs Generation Data'!R$729:R$1448,'ReEDs Generation Data'!$E$729:$E$1448,Calculations!$A61)</f>
        <v>2.9288272449522555E-2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1.1333807507749928E-2</v>
      </c>
      <c r="C62" s="91">
        <f>SUMIFS('ReEDs Generation Data'!H$729:H$1448,'ReEDs Generation Data'!$E$729:$E$1448,Calculations!$A62)</f>
        <v>1.1403733653872572E-2</v>
      </c>
      <c r="D62" s="91">
        <f>SUMIFS('ReEDs Generation Data'!I$729:I$1448,'ReEDs Generation Data'!$E$729:$E$1448,Calculations!$A62)</f>
        <v>1.1290747575508148E-2</v>
      </c>
      <c r="E62" s="91">
        <f>SUMIFS('ReEDs Generation Data'!J$729:J$1448,'ReEDs Generation Data'!$E$729:$E$1448,Calculations!$A62)</f>
        <v>1.117997842248375E-2</v>
      </c>
      <c r="F62" s="91">
        <f>SUMIFS('ReEDs Generation Data'!K$729:K$1448,'ReEDs Generation Data'!$E$729:$E$1448,Calculations!$A62)</f>
        <v>1.0496598249322354E-2</v>
      </c>
      <c r="G62" s="91">
        <f>SUMIFS('ReEDs Generation Data'!L$729:L$1448,'ReEDs Generation Data'!$E$729:$E$1448,Calculations!$A62)</f>
        <v>9.8919493152624278E-3</v>
      </c>
      <c r="H62" s="91">
        <f>SUMIFS('ReEDs Generation Data'!M$729:M$1448,'ReEDs Generation Data'!$E$729:$E$1448,Calculations!$A62)</f>
        <v>9.6546026902433659E-3</v>
      </c>
      <c r="I62" s="91">
        <f>SUMIFS('ReEDs Generation Data'!N$729:N$1448,'ReEDs Generation Data'!$E$729:$E$1448,Calculations!$A62)</f>
        <v>9.4283789351137948E-3</v>
      </c>
      <c r="J62" s="91">
        <f>SUMIFS('ReEDs Generation Data'!O$729:O$1448,'ReEDs Generation Data'!$E$729:$E$1448,Calculations!$A62)</f>
        <v>9.3808978868249408E-3</v>
      </c>
      <c r="K62" s="91">
        <f>SUMIFS('ReEDs Generation Data'!P$729:P$1448,'ReEDs Generation Data'!$E$729:$E$1448,Calculations!$A62)</f>
        <v>9.33389266868777E-3</v>
      </c>
      <c r="L62" s="91">
        <f>SUMIFS('ReEDs Generation Data'!Q$729:Q$1448,'ReEDs Generation Data'!$E$729:$E$1448,Calculations!$A62)</f>
        <v>9.3217616506726109E-3</v>
      </c>
      <c r="M62" s="91">
        <f>SUMIFS('ReEDs Generation Data'!R$729:R$1448,'ReEDs Generation Data'!$E$729:$E$1448,Calculations!$A62)</f>
        <v>9.3096621244668082E-3</v>
      </c>
    </row>
    <row r="63" spans="1:33" ht="15.75" customHeight="1">
      <c r="A63" s="111" t="s">
        <v>101</v>
      </c>
      <c r="B63" s="91">
        <f>SUMIFS('ReEDs Generation Data'!G$729:G$1448,'ReEDs Generation Data'!$E$729:$E$1448,Calculations!$A63)</f>
        <v>1.4037490592219811E-2</v>
      </c>
      <c r="C63" s="91">
        <f>SUMIFS('ReEDs Generation Data'!H$729:H$1448,'ReEDs Generation Data'!$E$729:$E$1448,Calculations!$A63)</f>
        <v>1.3652641334355523E-2</v>
      </c>
      <c r="D63" s="91">
        <f>SUMIFS('ReEDs Generation Data'!I$729:I$1448,'ReEDs Generation Data'!$E$729:$E$1448,Calculations!$A63)</f>
        <v>1.3211224737103965E-2</v>
      </c>
      <c r="E63" s="91">
        <f>SUMIFS('ReEDs Generation Data'!J$729:J$1448,'ReEDs Generation Data'!$E$729:$E$1448,Calculations!$A63)</f>
        <v>1.280308661310132E-2</v>
      </c>
      <c r="F63" s="91">
        <f>SUMIFS('ReEDs Generation Data'!K$729:K$1448,'ReEDs Generation Data'!$E$729:$E$1448,Calculations!$A63)</f>
        <v>1.277237857888491E-2</v>
      </c>
      <c r="G63" s="91">
        <f>SUMIFS('ReEDs Generation Data'!L$729:L$1448,'ReEDs Generation Data'!$E$729:$E$1448,Calculations!$A63)</f>
        <v>1.2762310731375046E-2</v>
      </c>
      <c r="H63" s="91">
        <f>SUMIFS('ReEDs Generation Data'!M$729:M$1448,'ReEDs Generation Data'!$E$729:$E$1448,Calculations!$A63)</f>
        <v>1.2676968808364907E-2</v>
      </c>
      <c r="I63" s="91">
        <f>SUMIFS('ReEDs Generation Data'!N$729:N$1448,'ReEDs Generation Data'!$E$729:$E$1448,Calculations!$A63)</f>
        <v>1.2595224666672494E-2</v>
      </c>
      <c r="J63" s="91">
        <f>SUMIFS('ReEDs Generation Data'!O$729:O$1448,'ReEDs Generation Data'!$E$729:$E$1448,Calculations!$A63)</f>
        <v>1.2762912669335904E-2</v>
      </c>
      <c r="K63" s="91">
        <f>SUMIFS('ReEDs Generation Data'!P$729:P$1448,'ReEDs Generation Data'!$E$729:$E$1448,Calculations!$A63)</f>
        <v>1.29501463610436E-2</v>
      </c>
      <c r="L63" s="91">
        <f>SUMIFS('ReEDs Generation Data'!Q$729:Q$1448,'ReEDs Generation Data'!$E$729:$E$1448,Calculations!$A63)</f>
        <v>1.3006057696675666E-2</v>
      </c>
      <c r="M63" s="91">
        <f>SUMIFS('ReEDs Generation Data'!R$729:R$1448,'ReEDs Generation Data'!$E$729:$E$1448,Calculations!$A63)</f>
        <v>1.306255932164967E-2</v>
      </c>
    </row>
    <row r="64" spans="1:33" ht="15.75" customHeight="1">
      <c r="A64" s="111" t="s">
        <v>100</v>
      </c>
      <c r="B64" s="91">
        <f>SUMIFS('ReEDs Generation Data'!G$729:G$1448,'ReEDs Generation Data'!$E$729:$E$1448,Calculations!$A64)</f>
        <v>0.13554638946482034</v>
      </c>
      <c r="C64" s="91">
        <f>SUMIFS('ReEDs Generation Data'!H$729:H$1448,'ReEDs Generation Data'!$E$729:$E$1448,Calculations!$A64)</f>
        <v>0.15643509873019595</v>
      </c>
      <c r="D64" s="91">
        <f>SUMIFS('ReEDs Generation Data'!I$729:I$1448,'ReEDs Generation Data'!$E$729:$E$1448,Calculations!$A64)</f>
        <v>0.15384202783148518</v>
      </c>
      <c r="E64" s="91">
        <f>SUMIFS('ReEDs Generation Data'!J$729:J$1448,'ReEDs Generation Data'!$E$729:$E$1448,Calculations!$A64)</f>
        <v>0.15154771797368288</v>
      </c>
      <c r="F64" s="91">
        <f>SUMIFS('ReEDs Generation Data'!K$729:K$1448,'ReEDs Generation Data'!$E$729:$E$1448,Calculations!$A64)</f>
        <v>0.14962922317798766</v>
      </c>
      <c r="G64" s="91">
        <f>SUMIFS('ReEDs Generation Data'!L$729:L$1448,'ReEDs Generation Data'!$E$729:$E$1448,Calculations!$A64)</f>
        <v>0.14796019307736666</v>
      </c>
      <c r="H64" s="91">
        <f>SUMIFS('ReEDs Generation Data'!M$729:M$1448,'ReEDs Generation Data'!$E$729:$E$1448,Calculations!$A64)</f>
        <v>0.15082501008536767</v>
      </c>
      <c r="I64" s="91">
        <f>SUMIFS('ReEDs Generation Data'!N$729:N$1448,'ReEDs Generation Data'!$E$729:$E$1448,Calculations!$A64)</f>
        <v>0.15340887695898342</v>
      </c>
      <c r="J64" s="91">
        <f>SUMIFS('ReEDs Generation Data'!O$729:O$1448,'ReEDs Generation Data'!$E$729:$E$1448,Calculations!$A64)</f>
        <v>0.1714322861374814</v>
      </c>
      <c r="K64" s="91">
        <f>SUMIFS('ReEDs Generation Data'!P$729:P$1448,'ReEDs Generation Data'!$E$729:$E$1448,Calculations!$A64)</f>
        <v>0.18954599308293052</v>
      </c>
      <c r="L64" s="91">
        <f>SUMIFS('ReEDs Generation Data'!Q$729:Q$1448,'ReEDs Generation Data'!$E$729:$E$1448,Calculations!$A64)</f>
        <v>0.18840654939140045</v>
      </c>
      <c r="M64" s="91">
        <f>SUMIFS('ReEDs Generation Data'!R$729:R$1448,'ReEDs Generation Data'!$E$729:$E$1448,Calculations!$A64)</f>
        <v>0.18725774287317959</v>
      </c>
    </row>
    <row r="65" spans="1:37" ht="15.75" customHeight="1">
      <c r="A65" s="111" t="s">
        <v>102</v>
      </c>
      <c r="B65" s="91">
        <f>SUMIFS('ReEDs Generation Data'!G$729:G$1448,'ReEDs Generation Data'!$E$729:$E$1448,Calculations!$A65)</f>
        <v>1.4646934343034075E-2</v>
      </c>
      <c r="C65" s="91">
        <f>SUMIFS('ReEDs Generation Data'!H$729:H$1448,'ReEDs Generation Data'!$E$729:$E$1448,Calculations!$A65)</f>
        <v>1.5247340098400685E-2</v>
      </c>
      <c r="D65" s="91">
        <f>SUMIFS('ReEDs Generation Data'!I$729:I$1448,'ReEDs Generation Data'!$E$729:$E$1448,Calculations!$A65)</f>
        <v>1.557979696445088E-2</v>
      </c>
      <c r="E65" s="91">
        <f>SUMIFS('ReEDs Generation Data'!J$729:J$1448,'ReEDs Generation Data'!$E$729:$E$1448,Calculations!$A65)</f>
        <v>1.5922991433687594E-2</v>
      </c>
      <c r="F65" s="91">
        <f>SUMIFS('ReEDs Generation Data'!K$729:K$1448,'ReEDs Generation Data'!$E$729:$E$1448,Calculations!$A65)</f>
        <v>2.5451838454984631E-2</v>
      </c>
      <c r="G65" s="91">
        <f>SUMIFS('ReEDs Generation Data'!L$729:L$1448,'ReEDs Generation Data'!$E$729:$E$1448,Calculations!$A65)</f>
        <v>3.4763500536748426E-2</v>
      </c>
      <c r="H65" s="91">
        <f>SUMIFS('ReEDs Generation Data'!M$729:M$1448,'ReEDs Generation Data'!$E$729:$E$1448,Calculations!$A65)</f>
        <v>3.9004630091280829E-2</v>
      </c>
      <c r="I65" s="91">
        <f>SUMIFS('ReEDs Generation Data'!N$729:N$1448,'ReEDs Generation Data'!$E$729:$E$1448,Calculations!$A65)</f>
        <v>4.2966910222967877E-2</v>
      </c>
      <c r="J65" s="91">
        <f>SUMIFS('ReEDs Generation Data'!O$729:O$1448,'ReEDs Generation Data'!$E$729:$E$1448,Calculations!$A65)</f>
        <v>4.2432671950756694E-2</v>
      </c>
      <c r="K65" s="91">
        <f>SUMIFS('ReEDs Generation Data'!P$729:P$1448,'ReEDs Generation Data'!$E$729:$E$1448,Calculations!$A65)</f>
        <v>4.1994735215264527E-2</v>
      </c>
      <c r="L65" s="91">
        <f>SUMIFS('ReEDs Generation Data'!Q$729:Q$1448,'ReEDs Generation Data'!$E$729:$E$1448,Calculations!$A65)</f>
        <v>4.2684087700733113E-2</v>
      </c>
      <c r="M65" s="91">
        <f>SUMIFS('ReEDs Generation Data'!R$729:R$1448,'ReEDs Generation Data'!$E$729:$E$1448,Calculations!$A65)</f>
        <v>4.3372084644178965E-2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4.3445771479600806E-6</v>
      </c>
      <c r="C67" s="91">
        <f>SUMIFS('ReEDs Generation Data'!H$729:H$1448,'ReEDs Generation Data'!$E$729:$E$1448,Calculations!$A67)</f>
        <v>8.7635807924988965E-6</v>
      </c>
      <c r="D67" s="91">
        <f>SUMIFS('ReEDs Generation Data'!I$729:I$1448,'ReEDs Generation Data'!$E$729:$E$1448,Calculations!$A67)</f>
        <v>1.6563041967295111E-5</v>
      </c>
      <c r="E67" s="91">
        <f>SUMIFS('ReEDs Generation Data'!J$729:J$1448,'ReEDs Generation Data'!$E$729:$E$1448,Calculations!$A67)</f>
        <v>2.4590638657651131E-5</v>
      </c>
      <c r="F67" s="91">
        <f>SUMIFS('ReEDs Generation Data'!K$729:K$1448,'ReEDs Generation Data'!$E$729:$E$1448,Calculations!$A67)</f>
        <v>2.7014121657392198E-5</v>
      </c>
      <c r="G67" s="91">
        <f>SUMIFS('ReEDs Generation Data'!L$729:L$1448,'ReEDs Generation Data'!$E$729:$E$1448,Calculations!$A67)</f>
        <v>2.9967512051719398E-5</v>
      </c>
      <c r="H67" s="91">
        <f>SUMIFS('ReEDs Generation Data'!M$729:M$1448,'ReEDs Generation Data'!$E$729:$E$1448,Calculations!$A67)</f>
        <v>3.0283545641986713E-5</v>
      </c>
      <c r="I67" s="91">
        <f>SUMIFS('ReEDs Generation Data'!N$729:N$1448,'ReEDs Generation Data'!$E$729:$E$1448,Calculations!$A67)</f>
        <v>3.0606315977627938E-5</v>
      </c>
      <c r="J67" s="91">
        <f>SUMIFS('ReEDs Generation Data'!O$729:O$1448,'ReEDs Generation Data'!$E$729:$E$1448,Calculations!$A67)</f>
        <v>2.9151964539354127E-5</v>
      </c>
      <c r="K67" s="91">
        <f>SUMIFS('ReEDs Generation Data'!P$729:P$1448,'ReEDs Generation Data'!$E$729:$E$1448,Calculations!$A67)</f>
        <v>2.7829559082027683E-5</v>
      </c>
      <c r="L67" s="91">
        <f>SUMIFS('ReEDs Generation Data'!Q$729:Q$1448,'ReEDs Generation Data'!$E$729:$E$1448,Calculations!$A67)</f>
        <v>2.8082686724587135E-5</v>
      </c>
      <c r="M67" s="91">
        <f>SUMIFS('ReEDs Generation Data'!R$729:R$1448,'ReEDs Generation Data'!$E$729:$E$1448,Calculations!$A67)</f>
        <v>2.8340461350101459E-5</v>
      </c>
    </row>
    <row r="68" spans="1:37" ht="15.75" customHeight="1">
      <c r="A68" s="111" t="s">
        <v>105</v>
      </c>
      <c r="B68" s="91">
        <f>SUMIFS('ReEDs Generation Data'!G$729:G$1448,'ReEDs Generation Data'!$E$729:$E$1448,Calculations!$A68)</f>
        <v>2.9582412642357715E-4</v>
      </c>
      <c r="C68" s="91">
        <f>SUMIFS('ReEDs Generation Data'!H$729:H$1448,'ReEDs Generation Data'!$E$729:$E$1448,Calculations!$A68)</f>
        <v>2.9835799250344522E-4</v>
      </c>
      <c r="D68" s="91">
        <f>SUMIFS('ReEDs Generation Data'!I$729:I$1448,'ReEDs Generation Data'!$E$729:$E$1448,Calculations!$A68)</f>
        <v>3.026586057330859E-4</v>
      </c>
      <c r="E68" s="91">
        <f>SUMIFS('ReEDs Generation Data'!J$729:J$1448,'ReEDs Generation Data'!$E$729:$E$1448,Calculations!$A68)</f>
        <v>3.0708501260338699E-4</v>
      </c>
      <c r="F68" s="91">
        <f>SUMIFS('ReEDs Generation Data'!K$729:K$1448,'ReEDs Generation Data'!$E$729:$E$1448,Calculations!$A68)</f>
        <v>3.3734918418024129E-4</v>
      </c>
      <c r="G68" s="91">
        <f>SUMIFS('ReEDs Generation Data'!L$729:L$1448,'ReEDs Generation Data'!$E$729:$E$1448,Calculations!$A68)</f>
        <v>3.7423077717548887E-4</v>
      </c>
      <c r="H68" s="91">
        <f>SUMIFS('ReEDs Generation Data'!M$729:M$1448,'ReEDs Generation Data'!$E$729:$E$1448,Calculations!$A68)</f>
        <v>3.7817736759965161E-4</v>
      </c>
      <c r="I68" s="91">
        <f>SUMIFS('ReEDs Generation Data'!N$729:N$1448,'ReEDs Generation Data'!$E$729:$E$1448,Calculations!$A68)</f>
        <v>3.8220808571024222E-4</v>
      </c>
      <c r="J68" s="91">
        <f>SUMIFS('ReEDs Generation Data'!O$729:O$1448,'ReEDs Generation Data'!$E$729:$E$1448,Calculations!$A68)</f>
        <v>3.640463154541001E-4</v>
      </c>
      <c r="K68" s="91">
        <f>SUMIFS('ReEDs Generation Data'!P$729:P$1448,'ReEDs Generation Data'!$E$729:$E$1448,Calculations!$A68)</f>
        <v>3.4753227113896697E-4</v>
      </c>
      <c r="L68" s="91">
        <f>SUMIFS('ReEDs Generation Data'!Q$729:Q$1448,'ReEDs Generation Data'!$E$729:$E$1448,Calculations!$A68)</f>
        <v>3.5069329946311122E-4</v>
      </c>
      <c r="M68" s="91">
        <f>SUMIFS('ReEDs Generation Data'!R$729:R$1448,'ReEDs Generation Data'!$E$729:$E$1448,Calculations!$A68)</f>
        <v>3.539123587655939E-4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1.940905610636506E-4</v>
      </c>
      <c r="C70" s="91">
        <f>SUMIFS('ReEDs Generation Data'!H$729:H$1448,'ReEDs Generation Data'!$E$729:$E$1448,Calculations!$A70)</f>
        <v>1.9085536093753672E-4</v>
      </c>
      <c r="D70" s="91">
        <f>SUMIFS('ReEDs Generation Data'!I$729:I$1448,'ReEDs Generation Data'!$E$729:$E$1448,Calculations!$A70)</f>
        <v>1.8725436244255829E-4</v>
      </c>
      <c r="E70" s="91">
        <f>SUMIFS('ReEDs Generation Data'!J$729:J$1448,'ReEDs Generation Data'!$E$729:$E$1448,Calculations!$A70)</f>
        <v>1.8366176149142463E-4</v>
      </c>
      <c r="F70" s="91">
        <f>SUMIFS('ReEDs Generation Data'!K$729:K$1448,'ReEDs Generation Data'!$E$729:$E$1448,Calculations!$A70)</f>
        <v>1.4384227922144353E-4</v>
      </c>
      <c r="G70" s="91">
        <f>SUMIFS('ReEDs Generation Data'!L$729:L$1448,'ReEDs Generation Data'!$E$729:$E$1448,Calculations!$A70)</f>
        <v>1.0693454499716693E-4</v>
      </c>
      <c r="H70" s="91">
        <f>SUMIFS('ReEDs Generation Data'!M$729:M$1448,'ReEDs Generation Data'!$E$729:$E$1448,Calculations!$A70)</f>
        <v>1.0789630396324764E-4</v>
      </c>
      <c r="I70" s="91">
        <f>SUMIFS('ReEDs Generation Data'!N$729:N$1448,'ReEDs Generation Data'!$E$729:$E$1448,Calculations!$A70)</f>
        <v>1.0937903187886706E-4</v>
      </c>
      <c r="J70" s="91">
        <f>SUMIFS('ReEDs Generation Data'!O$729:O$1448,'ReEDs Generation Data'!$E$729:$E$1448,Calculations!$A70)</f>
        <v>9.8085853935182704E-5</v>
      </c>
      <c r="K70" s="91">
        <f>SUMIFS('ReEDs Generation Data'!P$729:P$1448,'ReEDs Generation Data'!$E$729:$E$1448,Calculations!$A70)</f>
        <v>8.6546078068340835E-5</v>
      </c>
      <c r="L70" s="91">
        <f>SUMIFS('ReEDs Generation Data'!Q$729:Q$1448,'ReEDs Generation Data'!$E$729:$E$1448,Calculations!$A70)</f>
        <v>8.6377761480219649E-5</v>
      </c>
      <c r="M70" s="91">
        <f>SUMIFS('ReEDs Generation Data'!R$729:R$1448,'ReEDs Generation Data'!$E$729:$E$1448,Calculations!$A70)</f>
        <v>8.6210081772775498E-5</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1.4594937537839315E-4</v>
      </c>
      <c r="C73" s="91">
        <f>SUMIFS('ReEDs Generation Data'!H$729:H$1448,'ReEDs Generation Data'!$E$729:$E$1448,Calculations!$A73)</f>
        <v>1.4571528053181608E-4</v>
      </c>
      <c r="D73" s="91">
        <f>SUMIFS('ReEDs Generation Data'!I$729:I$1448,'ReEDs Generation Data'!$E$729:$E$1448,Calculations!$A73)</f>
        <v>1.4596660913268063E-4</v>
      </c>
      <c r="E73" s="91">
        <f>SUMIFS('ReEDs Generation Data'!J$729:J$1448,'ReEDs Generation Data'!$E$729:$E$1448,Calculations!$A73)</f>
        <v>1.4624443815639058E-4</v>
      </c>
      <c r="F73" s="91">
        <f>SUMIFS('ReEDs Generation Data'!K$729:K$1448,'ReEDs Generation Data'!$E$729:$E$1448,Calculations!$A73)</f>
        <v>1.4852901543518893E-4</v>
      </c>
      <c r="G73" s="91">
        <f>SUMIFS('ReEDs Generation Data'!L$729:L$1448,'ReEDs Generation Data'!$E$729:$E$1448,Calculations!$A73)</f>
        <v>1.5204733244825365E-4</v>
      </c>
      <c r="H73" s="91">
        <f>SUMIFS('ReEDs Generation Data'!M$729:M$1448,'ReEDs Generation Data'!$E$729:$E$1448,Calculations!$A73)</f>
        <v>1.4893191141183623E-4</v>
      </c>
      <c r="I73" s="91">
        <f>SUMIFS('ReEDs Generation Data'!N$729:N$1448,'ReEDs Generation Data'!$E$729:$E$1448,Calculations!$A73)</f>
        <v>1.4608166885631005E-4</v>
      </c>
      <c r="J73" s="91">
        <f>SUMIFS('ReEDs Generation Data'!O$729:O$1448,'ReEDs Generation Data'!$E$729:$E$1448,Calculations!$A73)</f>
        <v>1.4073581428315906E-4</v>
      </c>
      <c r="K73" s="91">
        <f>SUMIFS('ReEDs Generation Data'!P$729:P$1448,'ReEDs Generation Data'!$E$729:$E$1448,Calculations!$A73)</f>
        <v>1.3586837760775191E-4</v>
      </c>
      <c r="L73" s="91">
        <f>SUMIFS('ReEDs Generation Data'!Q$729:Q$1448,'ReEDs Generation Data'!$E$729:$E$1448,Calculations!$A73)</f>
        <v>1.3608678396520411E-4</v>
      </c>
      <c r="M73" s="91">
        <f>SUMIFS('ReEDs Generation Data'!R$729:R$1448,'ReEDs Generation Data'!$E$729:$E$1448,Calculations!$A73)</f>
        <v>1.3631326839773489E-4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O86"/>
  <sheetViews>
    <sheetView topLeftCell="E1" workbookViewId="0">
      <selection activeCell="M5" sqref="M5"/>
    </sheetView>
  </sheetViews>
  <sheetFormatPr defaultRowHeight="14.75"/>
  <cols>
    <col min="3" max="5" width="13.453125" customWidth="1"/>
    <col min="6" max="7" width="13.453125" style="174" customWidth="1"/>
    <col min="8" max="9" width="13.453125" customWidth="1"/>
    <col min="10" max="10" width="12.1328125" bestFit="1" customWidth="1"/>
    <col min="11" max="12" width="13.453125" customWidth="1"/>
    <col min="13" max="14" width="13.453125" style="163" customWidth="1"/>
    <col min="16" max="16" width="9.7265625" bestFit="1" customWidth="1"/>
  </cols>
  <sheetData>
    <row r="1" spans="1:15">
      <c r="F1" s="175" t="s">
        <v>440</v>
      </c>
      <c r="G1" s="174" t="s">
        <v>430</v>
      </c>
    </row>
    <row r="2" spans="1:15">
      <c r="F2" s="174" t="s">
        <v>439</v>
      </c>
      <c r="G2" s="174" t="s">
        <v>427</v>
      </c>
    </row>
    <row r="3" spans="1:15">
      <c r="C3" s="1" t="s">
        <v>1053</v>
      </c>
      <c r="D3" s="1" t="s">
        <v>1053</v>
      </c>
      <c r="E3" s="1" t="s">
        <v>1053</v>
      </c>
      <c r="F3" s="183" t="s">
        <v>1054</v>
      </c>
      <c r="G3" s="183" t="s">
        <v>1054</v>
      </c>
      <c r="H3" s="1" t="s">
        <v>1054</v>
      </c>
      <c r="I3" s="1"/>
      <c r="J3" s="1"/>
      <c r="K3" s="1" t="s">
        <v>1057</v>
      </c>
      <c r="L3" s="1"/>
      <c r="M3" s="186" t="s">
        <v>1060</v>
      </c>
    </row>
    <row r="4" spans="1:15">
      <c r="B4" s="1">
        <v>2024</v>
      </c>
      <c r="C4" s="181" t="s">
        <v>848</v>
      </c>
      <c r="D4" s="181" t="s">
        <v>849</v>
      </c>
      <c r="E4" s="181" t="s">
        <v>1055</v>
      </c>
      <c r="F4" s="184" t="s">
        <v>1049</v>
      </c>
      <c r="G4" s="184" t="s">
        <v>1050</v>
      </c>
      <c r="H4" s="182" t="s">
        <v>1055</v>
      </c>
      <c r="I4" s="171" t="s">
        <v>1056</v>
      </c>
      <c r="J4" s="190" t="s">
        <v>1061</v>
      </c>
      <c r="K4" s="171" t="s">
        <v>1051</v>
      </c>
      <c r="L4" s="171" t="s">
        <v>1052</v>
      </c>
      <c r="M4" s="189" t="s">
        <v>1058</v>
      </c>
      <c r="N4" s="189" t="s">
        <v>1059</v>
      </c>
    </row>
    <row r="5" spans="1:15">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87">
        <f>IF(J5=TRUE,F5,K5)</f>
        <v>0</v>
      </c>
      <c r="N5" s="187">
        <f>IF(J5=TRUE,G5,L5)</f>
        <v>47230739</v>
      </c>
      <c r="O5" s="160"/>
    </row>
    <row r="6" spans="1:15">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87">
        <f t="shared" ref="M6:M54" si="5">IF(J6=TRUE,F6,K6)</f>
        <v>0</v>
      </c>
      <c r="N6" s="187">
        <f t="shared" ref="N6:N54" si="6">IF(J6=TRUE,G6,L6)</f>
        <v>0</v>
      </c>
      <c r="O6" s="160"/>
    </row>
    <row r="7" spans="1:15">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87">
        <f t="shared" si="5"/>
        <v>0</v>
      </c>
      <c r="N7" s="187">
        <f t="shared" si="6"/>
        <v>22825079</v>
      </c>
      <c r="O7" s="160"/>
    </row>
    <row r="8" spans="1:15">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87">
        <f t="shared" si="5"/>
        <v>0</v>
      </c>
      <c r="N8" s="187">
        <f t="shared" si="6"/>
        <v>8613908</v>
      </c>
      <c r="O8" s="160"/>
    </row>
    <row r="9" spans="1:15">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87">
        <f t="shared" si="5"/>
        <v>77638443</v>
      </c>
      <c r="N9" s="187">
        <f t="shared" si="6"/>
        <v>1233980</v>
      </c>
      <c r="O9" s="160"/>
    </row>
    <row r="10" spans="1:15">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87">
        <f t="shared" si="5"/>
        <v>2600224</v>
      </c>
      <c r="N10" s="187">
        <f t="shared" si="6"/>
        <v>0</v>
      </c>
      <c r="O10" s="160"/>
    </row>
    <row r="11" spans="1:15">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87">
        <f t="shared" si="5"/>
        <v>0</v>
      </c>
      <c r="N11" s="187">
        <f t="shared" si="6"/>
        <v>13974993</v>
      </c>
      <c r="O11" s="160"/>
    </row>
    <row r="12" spans="1:15">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87">
        <f t="shared" si="5"/>
        <v>8517519</v>
      </c>
      <c r="N12" s="187">
        <f t="shared" si="6"/>
        <v>0</v>
      </c>
      <c r="O12" s="160"/>
    </row>
    <row r="13" spans="1:15">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87">
        <f t="shared" si="5"/>
        <v>12987138</v>
      </c>
      <c r="N13" s="187">
        <f t="shared" si="6"/>
        <v>0</v>
      </c>
      <c r="O13" s="160"/>
    </row>
    <row r="14" spans="1:15">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87">
        <f t="shared" si="5"/>
        <v>25602863</v>
      </c>
      <c r="N14" s="187">
        <f t="shared" si="6"/>
        <v>0</v>
      </c>
      <c r="O14" s="160"/>
    </row>
    <row r="15" spans="1:15">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87">
        <f t="shared" si="5"/>
        <v>0</v>
      </c>
      <c r="N15" s="187">
        <f t="shared" si="6"/>
        <v>0</v>
      </c>
      <c r="O15" s="160"/>
    </row>
    <row r="16" spans="1:15">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87">
        <f t="shared" si="5"/>
        <v>10428327</v>
      </c>
      <c r="N16" s="187">
        <f t="shared" si="6"/>
        <v>0</v>
      </c>
      <c r="O16" s="160"/>
    </row>
    <row r="17" spans="1:15">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87">
        <f t="shared" si="5"/>
        <v>0</v>
      </c>
      <c r="N17" s="187">
        <f t="shared" si="6"/>
        <v>34602295</v>
      </c>
      <c r="O17" s="160"/>
    </row>
    <row r="18" spans="1:15">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87">
        <f t="shared" si="5"/>
        <v>18310966</v>
      </c>
      <c r="N18" s="187">
        <f t="shared" si="6"/>
        <v>0</v>
      </c>
      <c r="O18" s="160"/>
    </row>
    <row r="19" spans="1:15">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87">
        <f t="shared" si="5"/>
        <v>0</v>
      </c>
      <c r="N19" s="187">
        <f t="shared" si="6"/>
        <v>9314891</v>
      </c>
      <c r="O19" s="160"/>
    </row>
    <row r="20" spans="1:15">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87">
        <f t="shared" si="5"/>
        <v>0</v>
      </c>
      <c r="N20" s="187">
        <f t="shared" si="6"/>
        <v>13717698</v>
      </c>
      <c r="O20" s="160"/>
    </row>
    <row r="21" spans="1:15">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87">
        <f t="shared" si="5"/>
        <v>8952800</v>
      </c>
      <c r="N21" s="187">
        <f t="shared" si="6"/>
        <v>0</v>
      </c>
      <c r="O21" s="160"/>
    </row>
    <row r="22" spans="1:15">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87">
        <f t="shared" si="5"/>
        <v>16593779</v>
      </c>
      <c r="N22" s="187">
        <f t="shared" si="6"/>
        <v>0</v>
      </c>
      <c r="O22" s="160"/>
    </row>
    <row r="23" spans="1:15">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87">
        <f t="shared" si="5"/>
        <v>3130908</v>
      </c>
      <c r="N23" s="187">
        <f t="shared" si="6"/>
        <v>45143</v>
      </c>
      <c r="O23" s="160"/>
    </row>
    <row r="24" spans="1:15">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87">
        <f t="shared" si="5"/>
        <v>24392022</v>
      </c>
      <c r="N24" s="187">
        <f t="shared" si="6"/>
        <v>0</v>
      </c>
      <c r="O24" s="160"/>
    </row>
    <row r="25" spans="1:15">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87">
        <f t="shared" si="5"/>
        <v>34760276</v>
      </c>
      <c r="N25" s="187">
        <f t="shared" si="6"/>
        <v>0</v>
      </c>
      <c r="O25" s="160"/>
    </row>
    <row r="26" spans="1:15">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87">
        <f t="shared" si="5"/>
        <v>5282204</v>
      </c>
      <c r="N26" s="187">
        <f t="shared" si="6"/>
        <v>13267728</v>
      </c>
      <c r="O26" s="160"/>
    </row>
    <row r="27" spans="1:15">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87">
        <f t="shared" si="5"/>
        <v>13010953</v>
      </c>
      <c r="N27" s="187">
        <f t="shared" si="6"/>
        <v>659904</v>
      </c>
      <c r="O27" s="160"/>
    </row>
    <row r="28" spans="1:15">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87">
        <f t="shared" si="5"/>
        <v>0</v>
      </c>
      <c r="N28" s="187">
        <f t="shared" si="6"/>
        <v>15330151</v>
      </c>
      <c r="O28" s="160"/>
    </row>
    <row r="29" spans="1:15">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87">
        <f t="shared" si="5"/>
        <v>5266398</v>
      </c>
      <c r="N29" s="187">
        <f t="shared" si="6"/>
        <v>0</v>
      </c>
      <c r="O29" s="160"/>
    </row>
    <row r="30" spans="1:15">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87">
        <f t="shared" si="5"/>
        <v>53636</v>
      </c>
      <c r="N30" s="187">
        <f t="shared" si="6"/>
        <v>9211716</v>
      </c>
      <c r="O30" s="160"/>
    </row>
    <row r="31" spans="1:15">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87">
        <f t="shared" si="5"/>
        <v>0</v>
      </c>
      <c r="N31" s="187">
        <f t="shared" si="6"/>
        <v>3400152</v>
      </c>
      <c r="O31" s="160"/>
    </row>
    <row r="32" spans="1:15">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87">
        <f t="shared" si="5"/>
        <v>0</v>
      </c>
      <c r="N32" s="187">
        <f t="shared" si="6"/>
        <v>527100</v>
      </c>
      <c r="O32" s="160"/>
    </row>
    <row r="33" spans="1:15">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87">
        <f t="shared" si="5"/>
        <v>0</v>
      </c>
      <c r="N33" s="187">
        <f t="shared" si="6"/>
        <v>5644666</v>
      </c>
      <c r="O33" s="160"/>
    </row>
    <row r="34" spans="1:15">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87">
        <f t="shared" si="5"/>
        <v>16604649</v>
      </c>
      <c r="N34" s="187">
        <f t="shared" si="6"/>
        <v>0</v>
      </c>
      <c r="O34" s="160"/>
    </row>
    <row r="35" spans="1:15">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87">
        <f t="shared" si="5"/>
        <v>0</v>
      </c>
      <c r="N35" s="187">
        <f t="shared" si="6"/>
        <v>8229984</v>
      </c>
      <c r="O35" s="160"/>
    </row>
    <row r="36" spans="1:15">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87">
        <f t="shared" si="5"/>
        <v>27919146</v>
      </c>
      <c r="N36" s="187">
        <f t="shared" si="6"/>
        <v>1750163</v>
      </c>
      <c r="O36" s="160"/>
    </row>
    <row r="37" spans="1:15">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87">
        <f t="shared" si="5"/>
        <v>15014573</v>
      </c>
      <c r="N37" s="187">
        <f t="shared" si="6"/>
        <v>0</v>
      </c>
      <c r="O37" s="160"/>
    </row>
    <row r="38" spans="1:15">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87">
        <f t="shared" si="5"/>
        <v>2982525</v>
      </c>
      <c r="N38" s="187">
        <f t="shared" si="6"/>
        <v>21752698</v>
      </c>
      <c r="O38" s="185"/>
    </row>
    <row r="39" spans="1:15">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87">
        <f t="shared" si="5"/>
        <v>30782466</v>
      </c>
      <c r="N39" s="187">
        <f t="shared" si="6"/>
        <v>0</v>
      </c>
      <c r="O39" s="160"/>
    </row>
    <row r="40" spans="1:15">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87">
        <f t="shared" si="5"/>
        <v>0</v>
      </c>
      <c r="N40" s="187">
        <f t="shared" si="6"/>
        <v>11919968</v>
      </c>
      <c r="O40" s="160"/>
    </row>
    <row r="41" spans="1:15">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87">
        <f t="shared" si="5"/>
        <v>0</v>
      </c>
      <c r="N41" s="187">
        <f t="shared" si="6"/>
        <v>3515910</v>
      </c>
      <c r="O41" s="160"/>
    </row>
    <row r="42" spans="1:15">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87">
        <f t="shared" si="5"/>
        <v>0</v>
      </c>
      <c r="N42" s="187">
        <f t="shared" si="6"/>
        <v>84594859</v>
      </c>
      <c r="O42" s="160"/>
    </row>
    <row r="43" spans="1:15">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87">
        <f t="shared" si="5"/>
        <v>0</v>
      </c>
      <c r="N43" s="187">
        <f t="shared" si="6"/>
        <v>1330952</v>
      </c>
      <c r="O43" s="160"/>
    </row>
    <row r="44" spans="1:15">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87">
        <f t="shared" si="5"/>
        <v>0</v>
      </c>
      <c r="N44" s="187">
        <f t="shared" si="6"/>
        <v>11884926</v>
      </c>
      <c r="O44" s="160"/>
    </row>
    <row r="45" spans="1:15">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87">
        <f t="shared" si="5"/>
        <v>0</v>
      </c>
      <c r="N45" s="187">
        <f t="shared" si="6"/>
        <v>3529188</v>
      </c>
      <c r="O45" s="160"/>
    </row>
    <row r="46" spans="1:15">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87">
        <f t="shared" si="5"/>
        <v>28450920</v>
      </c>
      <c r="N46" s="187">
        <f t="shared" si="6"/>
        <v>0</v>
      </c>
      <c r="O46" s="160"/>
    </row>
    <row r="47" spans="1:15">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87">
        <f t="shared" si="5"/>
        <v>15365861</v>
      </c>
      <c r="N47" s="187">
        <f t="shared" si="6"/>
        <v>2550576</v>
      </c>
      <c r="O47" s="160"/>
    </row>
    <row r="48" spans="1:15">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87">
        <f t="shared" si="5"/>
        <v>0</v>
      </c>
      <c r="N48" s="187">
        <f t="shared" si="6"/>
        <v>7515602</v>
      </c>
      <c r="O48" s="160"/>
    </row>
    <row r="49" spans="1:15">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87">
        <f t="shared" si="5"/>
        <v>13906190</v>
      </c>
      <c r="N49" s="187">
        <f t="shared" si="6"/>
        <v>10304519</v>
      </c>
      <c r="O49" s="160"/>
    </row>
    <row r="50" spans="1:15">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87">
        <f t="shared" si="5"/>
        <v>41102159</v>
      </c>
      <c r="N50" s="187">
        <f t="shared" si="6"/>
        <v>0</v>
      </c>
      <c r="O50" s="160"/>
    </row>
    <row r="51" spans="1:15">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87">
        <f t="shared" si="5"/>
        <v>5333712</v>
      </c>
      <c r="N51" s="187">
        <f t="shared" si="6"/>
        <v>22381079</v>
      </c>
      <c r="O51" s="160"/>
    </row>
    <row r="52" spans="1:15">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87">
        <f t="shared" si="5"/>
        <v>0</v>
      </c>
      <c r="N52" s="187">
        <f t="shared" si="6"/>
        <v>30527357</v>
      </c>
      <c r="O52" s="160"/>
    </row>
    <row r="53" spans="1:15">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87">
        <f t="shared" si="5"/>
        <v>10499729</v>
      </c>
      <c r="N53" s="187">
        <f t="shared" si="6"/>
        <v>0</v>
      </c>
      <c r="O53" s="160"/>
    </row>
    <row r="54" spans="1:15">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87">
        <f t="shared" si="5"/>
        <v>0</v>
      </c>
      <c r="N54" s="187">
        <f t="shared" si="6"/>
        <v>25354948</v>
      </c>
      <c r="O54" s="160"/>
    </row>
    <row r="57" spans="1:15">
      <c r="K57" s="175"/>
      <c r="L57" s="175"/>
    </row>
    <row r="58" spans="1:15">
      <c r="K58" s="175"/>
      <c r="L58" s="175"/>
    </row>
    <row r="59" spans="1:15">
      <c r="K59" s="175"/>
      <c r="L59" s="175"/>
    </row>
    <row r="60" spans="1:15">
      <c r="K60" s="175"/>
      <c r="L60" s="175"/>
    </row>
    <row r="61" spans="1:15">
      <c r="K61" s="175"/>
      <c r="L61" s="175"/>
    </row>
    <row r="62" spans="1:15">
      <c r="K62" s="175"/>
      <c r="L62" s="175"/>
    </row>
    <row r="63" spans="1:15">
      <c r="K63" s="175"/>
      <c r="L63" s="175"/>
    </row>
    <row r="64" spans="1:15">
      <c r="K64" s="175"/>
      <c r="L64" s="175"/>
    </row>
    <row r="65" spans="11:12">
      <c r="K65" s="175"/>
      <c r="L65" s="175"/>
    </row>
    <row r="66" spans="11:12">
      <c r="K66" s="175"/>
      <c r="L66" s="175"/>
    </row>
    <row r="67" spans="11:12">
      <c r="K67" s="175"/>
      <c r="L67" s="175"/>
    </row>
    <row r="68" spans="11:12">
      <c r="K68" s="175"/>
      <c r="L68" s="175"/>
    </row>
    <row r="69" spans="11:12">
      <c r="K69" s="175"/>
      <c r="L69" s="175"/>
    </row>
    <row r="70" spans="11:12">
      <c r="K70" s="175"/>
      <c r="L70" s="175"/>
    </row>
    <row r="71" spans="11:12">
      <c r="K71" s="175"/>
      <c r="L71" s="175"/>
    </row>
    <row r="72" spans="11:12">
      <c r="K72" s="175"/>
      <c r="L72" s="175"/>
    </row>
    <row r="73" spans="11:12">
      <c r="K73" s="175"/>
      <c r="L73" s="175"/>
    </row>
    <row r="74" spans="11:12">
      <c r="K74" s="175"/>
      <c r="L74" s="175"/>
    </row>
    <row r="75" spans="11:12">
      <c r="K75" s="175"/>
      <c r="L75" s="175"/>
    </row>
    <row r="76" spans="11:12">
      <c r="K76" s="175"/>
      <c r="L76" s="175"/>
    </row>
    <row r="77" spans="11:12">
      <c r="K77" s="175"/>
      <c r="L77" s="175"/>
    </row>
    <row r="78" spans="11:12">
      <c r="K78" s="175"/>
      <c r="L78" s="175"/>
    </row>
    <row r="79" spans="11:12">
      <c r="K79" s="175"/>
      <c r="L79" s="175"/>
    </row>
    <row r="80" spans="11:12">
      <c r="K80" s="175"/>
      <c r="L80" s="175"/>
    </row>
    <row r="81" spans="11:14">
      <c r="K81" s="175"/>
      <c r="L81" s="175"/>
    </row>
    <row r="82" spans="11:14">
      <c r="K82" s="175"/>
      <c r="L82" s="175"/>
      <c r="N82" s="188"/>
    </row>
    <row r="83" spans="11:14">
      <c r="K83" s="175"/>
      <c r="L83" s="175"/>
    </row>
    <row r="84" spans="11:14">
      <c r="K84" s="175"/>
      <c r="L84" s="175"/>
    </row>
    <row r="85" spans="11:14">
      <c r="K85" s="175"/>
      <c r="L85" s="175"/>
    </row>
    <row r="86" spans="11:14">
      <c r="K86" s="175"/>
      <c r="L86" s="175"/>
    </row>
  </sheetData>
  <conditionalFormatting sqref="B5:B54">
    <cfRule type="duplicateValues" dxfId="1" priority="2"/>
  </conditionalFormatting>
  <conditionalFormatting sqref="I1:J1048576 K3:L3">
    <cfRule type="containsText" dxfId="0" priority="1" operator="containsText" text="false">
      <formula>NOT(ISERROR(SEARCH("false",I1)))</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tabSelected="1"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909</v>
      </c>
      <c r="C1" t="s">
        <v>39</v>
      </c>
      <c r="E1">
        <f>IF(B2=TRUE,SUMIFS($B$147:$B$162,$A$147:$A$162,$A10),SUMIFS(E$125:E$140,$A$125:$A$140,$A10))</f>
        <v>4.2820318634287188E-2</v>
      </c>
    </row>
    <row r="2" spans="1:32">
      <c r="A2" t="str">
        <f>About!B1</f>
        <v>Colorado</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2600224</v>
      </c>
      <c r="C5" s="172">
        <f>SUMIFS(calcs!M:M,calcs!A:A,A2)</f>
        <v>2600224</v>
      </c>
      <c r="D5" s="174">
        <f>C5</f>
        <v>2600224</v>
      </c>
      <c r="E5" s="174">
        <f t="shared" ref="E5:AF5" si="0">D5</f>
        <v>2600224</v>
      </c>
      <c r="F5" s="174">
        <f t="shared" si="0"/>
        <v>2600224</v>
      </c>
      <c r="G5" s="174">
        <f t="shared" si="0"/>
        <v>2600224</v>
      </c>
      <c r="H5" s="174">
        <f t="shared" si="0"/>
        <v>2600224</v>
      </c>
      <c r="I5" s="174">
        <f t="shared" si="0"/>
        <v>2600224</v>
      </c>
      <c r="J5" s="174">
        <f t="shared" si="0"/>
        <v>2600224</v>
      </c>
      <c r="K5" s="174">
        <f t="shared" si="0"/>
        <v>2600224</v>
      </c>
      <c r="L5" s="174">
        <f t="shared" si="0"/>
        <v>2600224</v>
      </c>
      <c r="M5" s="174">
        <f t="shared" si="0"/>
        <v>2600224</v>
      </c>
      <c r="N5" s="174">
        <f t="shared" si="0"/>
        <v>2600224</v>
      </c>
      <c r="O5" s="174">
        <f t="shared" si="0"/>
        <v>2600224</v>
      </c>
      <c r="P5" s="174">
        <f t="shared" si="0"/>
        <v>2600224</v>
      </c>
      <c r="Q5" s="174">
        <f t="shared" si="0"/>
        <v>2600224</v>
      </c>
      <c r="R5" s="174">
        <f t="shared" si="0"/>
        <v>2600224</v>
      </c>
      <c r="S5" s="174">
        <f t="shared" si="0"/>
        <v>2600224</v>
      </c>
      <c r="T5" s="174">
        <f t="shared" si="0"/>
        <v>2600224</v>
      </c>
      <c r="U5" s="174">
        <f t="shared" si="0"/>
        <v>2600224</v>
      </c>
      <c r="V5" s="174">
        <f t="shared" si="0"/>
        <v>2600224</v>
      </c>
      <c r="W5" s="174">
        <f t="shared" si="0"/>
        <v>2600224</v>
      </c>
      <c r="X5" s="174">
        <f t="shared" si="0"/>
        <v>2600224</v>
      </c>
      <c r="Y5" s="174">
        <f t="shared" si="0"/>
        <v>2600224</v>
      </c>
      <c r="Z5" s="174">
        <f t="shared" si="0"/>
        <v>2600224</v>
      </c>
      <c r="AA5" s="174">
        <f t="shared" si="0"/>
        <v>2600224</v>
      </c>
      <c r="AB5" s="174">
        <f t="shared" si="0"/>
        <v>2600224</v>
      </c>
      <c r="AC5" s="174">
        <f t="shared" si="0"/>
        <v>2600224</v>
      </c>
      <c r="AD5" s="174">
        <f t="shared" si="0"/>
        <v>2600224</v>
      </c>
      <c r="AE5" s="174">
        <f t="shared" si="0"/>
        <v>2600224</v>
      </c>
      <c r="AF5" s="174">
        <f t="shared" si="0"/>
        <v>2600224</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1766509.5493334397</v>
      </c>
      <c r="C10">
        <f>D10</f>
        <v>1766509.5493334397</v>
      </c>
      <c r="D10" s="170">
        <f>SUM(D$5*SUMIFS(C$39:C$48,$B$39:$B$48,$A10),D$6*IF($B$2=TRUE,SUMIFS($B$147:$B$162,$A$147:$A$162,$A10),SUMIFS(E$125:E$140,$A$125:$A$140,$A10)))</f>
        <v>1766509.5493334397</v>
      </c>
      <c r="E10">
        <f t="shared" ref="E10:N10" si="1">SUM(E$5*SUMIFS(D$39:D$48,$B$39:$B$48,$A10),E$6*IF($B$2=TRUE,SUMIFS($B$147:$B$162,$A$147:$A$162,$A10),SUMIFS(F$125:F$140,$A$125:$A$140,$A10)))</f>
        <v>1679402.369775617</v>
      </c>
      <c r="F10">
        <f t="shared" si="1"/>
        <v>1599824.6721762251</v>
      </c>
      <c r="G10">
        <f t="shared" si="1"/>
        <v>1391994.3624651204</v>
      </c>
      <c r="H10">
        <f t="shared" si="1"/>
        <v>1182205.2351064323</v>
      </c>
      <c r="I10">
        <f t="shared" si="1"/>
        <v>1043877.0979237686</v>
      </c>
      <c r="J10">
        <f t="shared" si="1"/>
        <v>509357.42395356717</v>
      </c>
      <c r="K10">
        <f t="shared" si="1"/>
        <v>452587.02285377827</v>
      </c>
      <c r="L10">
        <f t="shared" si="1"/>
        <v>371535.20977373834</v>
      </c>
      <c r="M10">
        <f t="shared" si="1"/>
        <v>371535.20977373834</v>
      </c>
      <c r="N10">
        <f t="shared" si="1"/>
        <v>371535.20977373834</v>
      </c>
      <c r="O10">
        <f t="shared" ref="O10:AE10" si="2">SUM(O$5*SUMIFS(N$39:N$48,$B$39:$B$48,$A10),O$6*IF($B$2=TRUE,SUMIFS($B$147:$B$162,$A$147:$A$162,$A10),SUMIFS(P$125:P$140,$A$125:$A$140,$A10)))</f>
        <v>371535.20977373834</v>
      </c>
      <c r="P10">
        <f t="shared" si="2"/>
        <v>371535.20977373834</v>
      </c>
      <c r="Q10">
        <f t="shared" si="2"/>
        <v>371535.20977373834</v>
      </c>
      <c r="R10">
        <f t="shared" si="2"/>
        <v>371535.20977373834</v>
      </c>
      <c r="S10">
        <f t="shared" si="2"/>
        <v>371535.20977373834</v>
      </c>
      <c r="T10">
        <f t="shared" si="2"/>
        <v>371535.20977373834</v>
      </c>
      <c r="U10">
        <f t="shared" si="2"/>
        <v>371535.20977373834</v>
      </c>
      <c r="V10">
        <f t="shared" si="2"/>
        <v>371535.20977373834</v>
      </c>
      <c r="W10">
        <f t="shared" si="2"/>
        <v>371535.20977373834</v>
      </c>
      <c r="X10">
        <f t="shared" si="2"/>
        <v>371535.20977373834</v>
      </c>
      <c r="Y10">
        <f t="shared" si="2"/>
        <v>371535.20977373834</v>
      </c>
      <c r="Z10">
        <f t="shared" si="2"/>
        <v>371535.20977373834</v>
      </c>
      <c r="AA10">
        <f t="shared" si="2"/>
        <v>371535.20977373834</v>
      </c>
      <c r="AB10">
        <f t="shared" si="2"/>
        <v>371535.20977373834</v>
      </c>
      <c r="AC10">
        <f t="shared" si="2"/>
        <v>371535.20977373834</v>
      </c>
      <c r="AD10">
        <f t="shared" si="2"/>
        <v>371535.20977373834</v>
      </c>
      <c r="AE10">
        <f t="shared" si="2"/>
        <v>371535.20977373834</v>
      </c>
      <c r="AF10">
        <f>SUM(AF$5*SUMIFS(AE$39:AE$48,$B$39:$B$48,$A10),AF$6*IF($B$2=TRUE,SUMIFS($B$147:$B$162,$A$147:$A$162,$A10),SUMIFS(AG$125:AG$140,$A$125:$A$140,$A10)))</f>
        <v>371535.20977373834</v>
      </c>
    </row>
    <row r="11" spans="1:32">
      <c r="A11" s="100" t="s">
        <v>347</v>
      </c>
      <c r="B11">
        <f t="shared" ref="B11:B33" si="3">D11</f>
        <v>115389.87190106398</v>
      </c>
      <c r="C11">
        <f t="shared" ref="C11:C33" si="4">D11</f>
        <v>115389.87190106398</v>
      </c>
      <c r="D11" s="170">
        <f t="shared" ref="D11:D33" si="5">SUM(D$5*SUMIFS(C$39:C$48,$B$39:$B$48,$A11),D$6*IF($B$2=TRUE,SUMIFS($B$147:$B$162,$A$147:$A$162,$A11),SUMIFS(E$125:E$140,$A$125:$A$140,$A11)))</f>
        <v>115389.87190106398</v>
      </c>
      <c r="E11">
        <f t="shared" ref="E11:N11" si="6">SUM(E$5*SUMIFS(D$39:D$48,$B$39:$B$48,$A11),E$6*IF($B$2=TRUE,SUMIFS($B$147:$B$162,$A$147:$A$162,$A11),SUMIFS(F$125:F$140,$A$125:$A$140,$A11)))</f>
        <v>95936.808139103348</v>
      </c>
      <c r="F11">
        <f t="shared" si="6"/>
        <v>91558.217034871777</v>
      </c>
      <c r="G11">
        <f t="shared" si="6"/>
        <v>65112.662691366735</v>
      </c>
      <c r="H11">
        <f t="shared" si="6"/>
        <v>60440.771670160546</v>
      </c>
      <c r="I11">
        <f t="shared" si="6"/>
        <v>48049.918277597528</v>
      </c>
      <c r="J11">
        <f t="shared" si="6"/>
        <v>40101.838067483273</v>
      </c>
      <c r="K11">
        <f t="shared" si="6"/>
        <v>32378.223562048934</v>
      </c>
      <c r="L11">
        <f t="shared" si="6"/>
        <v>19121.027725651365</v>
      </c>
      <c r="M11">
        <f t="shared" si="6"/>
        <v>19121.027725651365</v>
      </c>
      <c r="N11">
        <f t="shared" si="6"/>
        <v>19121.027725651365</v>
      </c>
      <c r="O11">
        <f t="shared" ref="O11:AF11" si="7">SUM(O$5*SUMIFS(N$39:N$48,$B$39:$B$48,$A11),O$6*IF($B$2=TRUE,SUMIFS($B$147:$B$162,$A$147:$A$162,$A11),SUMIFS(P$125:P$140,$A$125:$A$140,$A11)))</f>
        <v>19121.027725651365</v>
      </c>
      <c r="P11">
        <f t="shared" si="7"/>
        <v>19121.027725651365</v>
      </c>
      <c r="Q11">
        <f t="shared" si="7"/>
        <v>19121.027725651365</v>
      </c>
      <c r="R11">
        <f t="shared" si="7"/>
        <v>19121.027725651365</v>
      </c>
      <c r="S11">
        <f t="shared" si="7"/>
        <v>19121.027725651365</v>
      </c>
      <c r="T11">
        <f t="shared" si="7"/>
        <v>19121.027725651365</v>
      </c>
      <c r="U11">
        <f t="shared" si="7"/>
        <v>19121.027725651365</v>
      </c>
      <c r="V11">
        <f t="shared" si="7"/>
        <v>19121.027725651365</v>
      </c>
      <c r="W11">
        <f t="shared" si="7"/>
        <v>19121.027725651365</v>
      </c>
      <c r="X11">
        <f t="shared" si="7"/>
        <v>19121.027725651365</v>
      </c>
      <c r="Y11">
        <f t="shared" si="7"/>
        <v>19121.027725651365</v>
      </c>
      <c r="Z11">
        <f t="shared" si="7"/>
        <v>19121.027725651365</v>
      </c>
      <c r="AA11">
        <f t="shared" si="7"/>
        <v>19121.027725651365</v>
      </c>
      <c r="AB11">
        <f t="shared" si="7"/>
        <v>19121.027725651365</v>
      </c>
      <c r="AC11">
        <f t="shared" si="7"/>
        <v>19121.027725651365</v>
      </c>
      <c r="AD11">
        <f t="shared" si="7"/>
        <v>19121.027725651365</v>
      </c>
      <c r="AE11">
        <f t="shared" si="7"/>
        <v>19121.027725651365</v>
      </c>
      <c r="AF11">
        <f t="shared" si="7"/>
        <v>19121.027725651365</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28062.105999681895</v>
      </c>
      <c r="C13">
        <f t="shared" si="4"/>
        <v>28062.105999681895</v>
      </c>
      <c r="D13" s="170">
        <f t="shared" si="5"/>
        <v>28062.105999681895</v>
      </c>
      <c r="E13">
        <f t="shared" ref="E13:N13" si="10">SUM(E$5*SUMIFS(D$39:D$48,$B$39:$B$48,$A13),E$6*IF($B$2=TRUE,SUMIFS($B$147:$B$162,$A$147:$A$162,$A13),SUMIFS(F$125:F$140,$A$125:$A$140,$A13)))</f>
        <v>27457.161037467402</v>
      </c>
      <c r="F13">
        <f t="shared" si="10"/>
        <v>27548.01865034665</v>
      </c>
      <c r="G13">
        <f t="shared" si="10"/>
        <v>27828.887487351818</v>
      </c>
      <c r="H13">
        <f t="shared" si="10"/>
        <v>29494.425232938775</v>
      </c>
      <c r="I13">
        <f t="shared" si="10"/>
        <v>31155.779012336759</v>
      </c>
      <c r="J13">
        <f t="shared" si="10"/>
        <v>73172.579611127745</v>
      </c>
      <c r="K13">
        <f t="shared" si="10"/>
        <v>64462.510550805004</v>
      </c>
      <c r="L13">
        <f t="shared" si="10"/>
        <v>59116.249481245257</v>
      </c>
      <c r="M13">
        <f t="shared" si="10"/>
        <v>59116.249481245257</v>
      </c>
      <c r="N13">
        <f t="shared" si="10"/>
        <v>59116.249481245257</v>
      </c>
      <c r="O13">
        <f t="shared" ref="O13:AF13" si="11">SUM(O$5*SUMIFS(N$39:N$48,$B$39:$B$48,$A13),O$6*IF($B$2=TRUE,SUMIFS($B$147:$B$162,$A$147:$A$162,$A13),SUMIFS(P$125:P$140,$A$125:$A$140,$A13)))</f>
        <v>59116.249481245257</v>
      </c>
      <c r="P13">
        <f t="shared" si="11"/>
        <v>59116.249481245257</v>
      </c>
      <c r="Q13">
        <f t="shared" si="11"/>
        <v>59116.249481245257</v>
      </c>
      <c r="R13">
        <f t="shared" si="11"/>
        <v>59116.249481245257</v>
      </c>
      <c r="S13">
        <f t="shared" si="11"/>
        <v>59116.249481245257</v>
      </c>
      <c r="T13">
        <f t="shared" si="11"/>
        <v>59116.249481245257</v>
      </c>
      <c r="U13">
        <f t="shared" si="11"/>
        <v>59116.249481245257</v>
      </c>
      <c r="V13">
        <f t="shared" si="11"/>
        <v>59116.249481245257</v>
      </c>
      <c r="W13">
        <f t="shared" si="11"/>
        <v>59116.249481245257</v>
      </c>
      <c r="X13">
        <f t="shared" si="11"/>
        <v>59116.249481245257</v>
      </c>
      <c r="Y13">
        <f t="shared" si="11"/>
        <v>59116.249481245257</v>
      </c>
      <c r="Z13">
        <f t="shared" si="11"/>
        <v>59116.249481245257</v>
      </c>
      <c r="AA13">
        <f t="shared" si="11"/>
        <v>59116.249481245257</v>
      </c>
      <c r="AB13">
        <f t="shared" si="11"/>
        <v>59116.249481245257</v>
      </c>
      <c r="AC13">
        <f t="shared" si="11"/>
        <v>59116.249481245257</v>
      </c>
      <c r="AD13">
        <f t="shared" si="11"/>
        <v>59116.249481245257</v>
      </c>
      <c r="AE13">
        <f t="shared" si="11"/>
        <v>59116.249481245257</v>
      </c>
      <c r="AF13">
        <f t="shared" si="11"/>
        <v>59116.249481245257</v>
      </c>
    </row>
    <row r="14" spans="1:32">
      <c r="A14" s="100" t="s">
        <v>101</v>
      </c>
      <c r="B14">
        <f t="shared" si="3"/>
        <v>41057.249518873374</v>
      </c>
      <c r="C14">
        <f t="shared" si="4"/>
        <v>41057.249518873374</v>
      </c>
      <c r="D14" s="170">
        <f t="shared" si="5"/>
        <v>41057.249518873374</v>
      </c>
      <c r="E14">
        <f t="shared" ref="E14:N14" si="12">SUM(E$5*SUMIFS(D$39:D$48,$B$39:$B$48,$A14),E$6*IF($B$2=TRUE,SUMIFS($B$147:$B$162,$A$147:$A$162,$A14),SUMIFS(F$125:F$140,$A$125:$A$140,$A14)))</f>
        <v>47085.476643473201</v>
      </c>
      <c r="F14">
        <f t="shared" si="12"/>
        <v>46390.63654317832</v>
      </c>
      <c r="G14">
        <f t="shared" si="12"/>
        <v>44907.315266219397</v>
      </c>
      <c r="H14">
        <f t="shared" si="12"/>
        <v>44600.533971594909</v>
      </c>
      <c r="I14">
        <f t="shared" si="12"/>
        <v>43298.13257639113</v>
      </c>
      <c r="J14">
        <f t="shared" si="12"/>
        <v>33149.750470103842</v>
      </c>
      <c r="K14">
        <f t="shared" si="12"/>
        <v>31773.389006669317</v>
      </c>
      <c r="L14">
        <f t="shared" si="12"/>
        <v>29847.763931790625</v>
      </c>
      <c r="M14">
        <f t="shared" si="12"/>
        <v>29847.763931790625</v>
      </c>
      <c r="N14">
        <f t="shared" si="12"/>
        <v>29847.763931790625</v>
      </c>
      <c r="O14">
        <f t="shared" ref="O14:AF14" si="13">SUM(O$5*SUMIFS(N$39:N$48,$B$39:$B$48,$A14),O$6*IF($B$2=TRUE,SUMIFS($B$147:$B$162,$A$147:$A$162,$A14),SUMIFS(P$125:P$140,$A$125:$A$140,$A14)))</f>
        <v>29847.763931790625</v>
      </c>
      <c r="P14">
        <f t="shared" si="13"/>
        <v>29847.763931790625</v>
      </c>
      <c r="Q14">
        <f t="shared" si="13"/>
        <v>29847.763931790625</v>
      </c>
      <c r="R14">
        <f t="shared" si="13"/>
        <v>29847.763931790625</v>
      </c>
      <c r="S14">
        <f t="shared" si="13"/>
        <v>29847.763931790625</v>
      </c>
      <c r="T14">
        <f t="shared" si="13"/>
        <v>29847.763931790625</v>
      </c>
      <c r="U14">
        <f t="shared" si="13"/>
        <v>29847.763931790625</v>
      </c>
      <c r="V14">
        <f t="shared" si="13"/>
        <v>29847.763931790625</v>
      </c>
      <c r="W14">
        <f t="shared" si="13"/>
        <v>29847.763931790625</v>
      </c>
      <c r="X14">
        <f t="shared" si="13"/>
        <v>29847.763931790625</v>
      </c>
      <c r="Y14">
        <f t="shared" si="13"/>
        <v>29847.763931790625</v>
      </c>
      <c r="Z14">
        <f t="shared" si="13"/>
        <v>29847.763931790625</v>
      </c>
      <c r="AA14">
        <f t="shared" si="13"/>
        <v>29847.763931790625</v>
      </c>
      <c r="AB14">
        <f t="shared" si="13"/>
        <v>29847.763931790625</v>
      </c>
      <c r="AC14">
        <f t="shared" si="13"/>
        <v>29847.763931790625</v>
      </c>
      <c r="AD14">
        <f t="shared" si="13"/>
        <v>29847.763931790625</v>
      </c>
      <c r="AE14">
        <f t="shared" si="13"/>
        <v>29847.763931790625</v>
      </c>
      <c r="AF14">
        <f t="shared" si="13"/>
        <v>29847.763931790625</v>
      </c>
    </row>
    <row r="15" spans="1:32">
      <c r="A15" s="100" t="s">
        <v>100</v>
      </c>
      <c r="B15">
        <f t="shared" si="3"/>
        <v>603982.84520427522</v>
      </c>
      <c r="C15">
        <f t="shared" si="4"/>
        <v>603982.84520427522</v>
      </c>
      <c r="D15" s="170">
        <f t="shared" si="5"/>
        <v>603982.84520427522</v>
      </c>
      <c r="E15">
        <f t="shared" ref="E15:N15" si="14">SUM(E$5*SUMIFS(D$39:D$48,$B$39:$B$48,$A15),E$6*IF($B$2=TRUE,SUMIFS($B$147:$B$162,$A$147:$A$162,$A15),SUMIFS(F$125:F$140,$A$125:$A$140,$A15)))</f>
        <v>661745.64320759592</v>
      </c>
      <c r="F15">
        <f t="shared" si="14"/>
        <v>738627.36067064933</v>
      </c>
      <c r="G15">
        <f t="shared" si="14"/>
        <v>958201.1796321338</v>
      </c>
      <c r="H15">
        <f t="shared" si="14"/>
        <v>1164763.0672500005</v>
      </c>
      <c r="I15">
        <f t="shared" si="14"/>
        <v>1307401.4743332791</v>
      </c>
      <c r="J15">
        <f t="shared" si="14"/>
        <v>1801067.2867093764</v>
      </c>
      <c r="K15">
        <f t="shared" si="14"/>
        <v>1861576.243768374</v>
      </c>
      <c r="L15">
        <f t="shared" si="14"/>
        <v>1950604.3455501487</v>
      </c>
      <c r="M15">
        <f t="shared" si="14"/>
        <v>1950604.3455501487</v>
      </c>
      <c r="N15">
        <f t="shared" si="14"/>
        <v>1950604.3455501487</v>
      </c>
      <c r="O15">
        <f t="shared" ref="O15:AF15" si="15">SUM(O$5*SUMIFS(N$39:N$48,$B$39:$B$48,$A15),O$6*IF($B$2=TRUE,SUMIFS($B$147:$B$162,$A$147:$A$162,$A15),SUMIFS(P$125:P$140,$A$125:$A$140,$A15)))</f>
        <v>1950604.3455501487</v>
      </c>
      <c r="P15">
        <f t="shared" si="15"/>
        <v>1950604.3455501487</v>
      </c>
      <c r="Q15">
        <f t="shared" si="15"/>
        <v>1950604.3455501487</v>
      </c>
      <c r="R15">
        <f t="shared" si="15"/>
        <v>1950604.3455501487</v>
      </c>
      <c r="S15">
        <f t="shared" si="15"/>
        <v>1950604.3455501487</v>
      </c>
      <c r="T15">
        <f t="shared" si="15"/>
        <v>1950604.3455501487</v>
      </c>
      <c r="U15">
        <f t="shared" si="15"/>
        <v>1950604.3455501487</v>
      </c>
      <c r="V15">
        <f t="shared" si="15"/>
        <v>1950604.3455501487</v>
      </c>
      <c r="W15">
        <f t="shared" si="15"/>
        <v>1950604.3455501487</v>
      </c>
      <c r="X15">
        <f t="shared" si="15"/>
        <v>1950604.3455501487</v>
      </c>
      <c r="Y15">
        <f t="shared" si="15"/>
        <v>1950604.3455501487</v>
      </c>
      <c r="Z15">
        <f t="shared" si="15"/>
        <v>1950604.3455501487</v>
      </c>
      <c r="AA15">
        <f t="shared" si="15"/>
        <v>1950604.3455501487</v>
      </c>
      <c r="AB15">
        <f t="shared" si="15"/>
        <v>1950604.3455501487</v>
      </c>
      <c r="AC15">
        <f t="shared" si="15"/>
        <v>1950604.3455501487</v>
      </c>
      <c r="AD15">
        <f t="shared" si="15"/>
        <v>1950604.3455501487</v>
      </c>
      <c r="AE15">
        <f t="shared" si="15"/>
        <v>1950604.3455501487</v>
      </c>
      <c r="AF15">
        <f t="shared" si="15"/>
        <v>1950604.3455501487</v>
      </c>
    </row>
    <row r="16" spans="1:32">
      <c r="A16" s="100" t="s">
        <v>102</v>
      </c>
      <c r="B16">
        <f t="shared" si="3"/>
        <v>43095.025746833693</v>
      </c>
      <c r="C16">
        <f t="shared" si="4"/>
        <v>43095.025746833693</v>
      </c>
      <c r="D16" s="170">
        <f t="shared" si="5"/>
        <v>43095.025746833693</v>
      </c>
      <c r="E16">
        <f t="shared" ref="E16:N16" si="16">SUM(E$5*SUMIFS(D$39:D$48,$B$39:$B$48,$A16),E$6*IF($B$2=TRUE,SUMIFS($B$147:$B$162,$A$147:$A$162,$A16),SUMIFS(F$125:F$140,$A$125:$A$140,$A16)))</f>
        <v>86038.547706554498</v>
      </c>
      <c r="F16">
        <f t="shared" si="16"/>
        <v>93467.200107908968</v>
      </c>
      <c r="G16">
        <f t="shared" si="16"/>
        <v>109856.75310443001</v>
      </c>
      <c r="H16">
        <f t="shared" si="16"/>
        <v>116403.1173177434</v>
      </c>
      <c r="I16">
        <f t="shared" si="16"/>
        <v>120546.33433536869</v>
      </c>
      <c r="J16">
        <f t="shared" si="16"/>
        <v>135774.6407843928</v>
      </c>
      <c r="K16">
        <f t="shared" si="16"/>
        <v>150467.39767576463</v>
      </c>
      <c r="L16">
        <f t="shared" si="16"/>
        <v>162021.40414271766</v>
      </c>
      <c r="M16">
        <f t="shared" si="16"/>
        <v>162021.40414271766</v>
      </c>
      <c r="N16">
        <f t="shared" si="16"/>
        <v>162021.40414271766</v>
      </c>
      <c r="O16">
        <f t="shared" ref="O16:AF16" si="17">SUM(O$5*SUMIFS(N$39:N$48,$B$39:$B$48,$A16),O$6*IF($B$2=TRUE,SUMIFS($B$147:$B$162,$A$147:$A$162,$A16),SUMIFS(P$125:P$140,$A$125:$A$140,$A16)))</f>
        <v>162021.40414271766</v>
      </c>
      <c r="P16">
        <f t="shared" si="17"/>
        <v>162021.40414271766</v>
      </c>
      <c r="Q16">
        <f t="shared" si="17"/>
        <v>162021.40414271766</v>
      </c>
      <c r="R16">
        <f t="shared" si="17"/>
        <v>162021.40414271766</v>
      </c>
      <c r="S16">
        <f t="shared" si="17"/>
        <v>162021.40414271766</v>
      </c>
      <c r="T16">
        <f t="shared" si="17"/>
        <v>162021.40414271766</v>
      </c>
      <c r="U16">
        <f t="shared" si="17"/>
        <v>162021.40414271766</v>
      </c>
      <c r="V16">
        <f t="shared" si="17"/>
        <v>162021.40414271766</v>
      </c>
      <c r="W16">
        <f t="shared" si="17"/>
        <v>162021.40414271766</v>
      </c>
      <c r="X16">
        <f t="shared" si="17"/>
        <v>162021.40414271766</v>
      </c>
      <c r="Y16">
        <f t="shared" si="17"/>
        <v>162021.40414271766</v>
      </c>
      <c r="Z16">
        <f t="shared" si="17"/>
        <v>162021.40414271766</v>
      </c>
      <c r="AA16">
        <f t="shared" si="17"/>
        <v>162021.40414271766</v>
      </c>
      <c r="AB16">
        <f t="shared" si="17"/>
        <v>162021.40414271766</v>
      </c>
      <c r="AC16">
        <f t="shared" si="17"/>
        <v>162021.40414271766</v>
      </c>
      <c r="AD16">
        <f t="shared" si="17"/>
        <v>162021.40414271766</v>
      </c>
      <c r="AE16">
        <f t="shared" si="17"/>
        <v>162021.40414271766</v>
      </c>
      <c r="AF16">
        <f t="shared" si="17"/>
        <v>162021.40414271766</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451.76626045332682</v>
      </c>
      <c r="C18">
        <f t="shared" si="4"/>
        <v>451.76626045332682</v>
      </c>
      <c r="D18" s="170">
        <f t="shared" si="5"/>
        <v>451.76626045332682</v>
      </c>
      <c r="E18">
        <f t="shared" ref="E18:N18" si="20">SUM(E$5*SUMIFS(D$39:D$48,$B$39:$B$48,$A18),E$6*IF($B$2=TRUE,SUMIFS($B$147:$B$162,$A$147:$A$162,$A18),SUMIFS(F$125:F$140,$A$125:$A$140,$A18)))</f>
        <v>388.77084618570501</v>
      </c>
      <c r="F18">
        <f t="shared" si="20"/>
        <v>443.59630508193027</v>
      </c>
      <c r="G18">
        <f t="shared" si="20"/>
        <v>429.26548064571472</v>
      </c>
      <c r="H18">
        <f t="shared" si="20"/>
        <v>423.70455194631495</v>
      </c>
      <c r="I18">
        <f t="shared" si="20"/>
        <v>421.03300222666775</v>
      </c>
      <c r="J18">
        <f t="shared" si="20"/>
        <v>337.96948872834645</v>
      </c>
      <c r="K18">
        <f t="shared" si="20"/>
        <v>313.79577584702821</v>
      </c>
      <c r="L18">
        <f t="shared" si="20"/>
        <v>330.86049169343619</v>
      </c>
      <c r="M18">
        <f t="shared" si="20"/>
        <v>330.86049169343619</v>
      </c>
      <c r="N18">
        <f t="shared" si="20"/>
        <v>330.86049169343619</v>
      </c>
      <c r="O18">
        <f t="shared" ref="O18:AF18" si="21">SUM(O$5*SUMIFS(N$39:N$48,$B$39:$B$48,$A18),O$6*IF($B$2=TRUE,SUMIFS($B$147:$B$162,$A$147:$A$162,$A18),SUMIFS(P$125:P$140,$A$125:$A$140,$A18)))</f>
        <v>330.86049169343619</v>
      </c>
      <c r="P18">
        <f t="shared" si="21"/>
        <v>330.86049169343619</v>
      </c>
      <c r="Q18">
        <f t="shared" si="21"/>
        <v>330.86049169343619</v>
      </c>
      <c r="R18">
        <f t="shared" si="21"/>
        <v>330.86049169343619</v>
      </c>
      <c r="S18">
        <f t="shared" si="21"/>
        <v>330.86049169343619</v>
      </c>
      <c r="T18">
        <f t="shared" si="21"/>
        <v>330.86049169343619</v>
      </c>
      <c r="U18">
        <f t="shared" si="21"/>
        <v>330.86049169343619</v>
      </c>
      <c r="V18">
        <f t="shared" si="21"/>
        <v>330.86049169343619</v>
      </c>
      <c r="W18">
        <f t="shared" si="21"/>
        <v>330.86049169343619</v>
      </c>
      <c r="X18">
        <f t="shared" si="21"/>
        <v>330.86049169343619</v>
      </c>
      <c r="Y18">
        <f t="shared" si="21"/>
        <v>330.86049169343619</v>
      </c>
      <c r="Z18">
        <f t="shared" si="21"/>
        <v>330.86049169343619</v>
      </c>
      <c r="AA18">
        <f t="shared" si="21"/>
        <v>330.86049169343619</v>
      </c>
      <c r="AB18">
        <f t="shared" si="21"/>
        <v>330.86049169343619</v>
      </c>
      <c r="AC18">
        <f t="shared" si="21"/>
        <v>330.86049169343619</v>
      </c>
      <c r="AD18">
        <f t="shared" si="21"/>
        <v>330.86049169343619</v>
      </c>
      <c r="AE18">
        <f t="shared" si="21"/>
        <v>330.86049169343619</v>
      </c>
      <c r="AF18">
        <f t="shared" si="21"/>
        <v>330.86049169343619</v>
      </c>
    </row>
    <row r="19" spans="1:32">
      <c r="A19" s="100" t="s">
        <v>105</v>
      </c>
      <c r="B19">
        <f t="shared" si="3"/>
        <v>1585.9165518996608</v>
      </c>
      <c r="C19">
        <f t="shared" si="4"/>
        <v>1585.9165518996608</v>
      </c>
      <c r="D19" s="170">
        <f t="shared" si="5"/>
        <v>1585.9165518996608</v>
      </c>
      <c r="E19">
        <f t="shared" ref="E19:N19" si="22">SUM(E$5*SUMIFS(D$39:D$48,$B$39:$B$48,$A19),E$6*IF($B$2=TRUE,SUMIFS($B$147:$B$162,$A$147:$A$162,$A19),SUMIFS(F$125:F$140,$A$125:$A$140,$A19)))</f>
        <v>1593.5519967273067</v>
      </c>
      <c r="F19">
        <f t="shared" si="22"/>
        <v>1944.0216550004805</v>
      </c>
      <c r="G19">
        <f t="shared" si="22"/>
        <v>1869.7073467692253</v>
      </c>
      <c r="H19">
        <f t="shared" si="22"/>
        <v>1819.8548155216242</v>
      </c>
      <c r="I19">
        <f t="shared" si="22"/>
        <v>5046.2129977532331</v>
      </c>
      <c r="J19">
        <f t="shared" si="22"/>
        <v>6548.7752341972518</v>
      </c>
      <c r="K19">
        <f t="shared" si="22"/>
        <v>5979.5403360496102</v>
      </c>
      <c r="L19">
        <f t="shared" si="22"/>
        <v>7041.9197878144278</v>
      </c>
      <c r="M19">
        <f t="shared" si="22"/>
        <v>7041.9197878144278</v>
      </c>
      <c r="N19">
        <f t="shared" si="22"/>
        <v>7041.9197878144278</v>
      </c>
      <c r="O19">
        <f t="shared" ref="O19:AF19" si="23">SUM(O$5*SUMIFS(N$39:N$48,$B$39:$B$48,$A19),O$6*IF($B$2=TRUE,SUMIFS($B$147:$B$162,$A$147:$A$162,$A19),SUMIFS(P$125:P$140,$A$125:$A$140,$A19)))</f>
        <v>7041.9197878144278</v>
      </c>
      <c r="P19">
        <f t="shared" si="23"/>
        <v>7041.9197878144278</v>
      </c>
      <c r="Q19">
        <f t="shared" si="23"/>
        <v>7041.9197878144278</v>
      </c>
      <c r="R19">
        <f t="shared" si="23"/>
        <v>7041.9197878144278</v>
      </c>
      <c r="S19">
        <f t="shared" si="23"/>
        <v>7041.9197878144278</v>
      </c>
      <c r="T19">
        <f t="shared" si="23"/>
        <v>7041.9197878144278</v>
      </c>
      <c r="U19">
        <f t="shared" si="23"/>
        <v>7041.9197878144278</v>
      </c>
      <c r="V19">
        <f t="shared" si="23"/>
        <v>7041.9197878144278</v>
      </c>
      <c r="W19">
        <f t="shared" si="23"/>
        <v>7041.9197878144278</v>
      </c>
      <c r="X19">
        <f t="shared" si="23"/>
        <v>7041.9197878144278</v>
      </c>
      <c r="Y19">
        <f t="shared" si="23"/>
        <v>7041.9197878144278</v>
      </c>
      <c r="Z19">
        <f t="shared" si="23"/>
        <v>7041.9197878144278</v>
      </c>
      <c r="AA19">
        <f t="shared" si="23"/>
        <v>7041.9197878144278</v>
      </c>
      <c r="AB19">
        <f t="shared" si="23"/>
        <v>7041.9197878144278</v>
      </c>
      <c r="AC19">
        <f t="shared" si="23"/>
        <v>7041.9197878144278</v>
      </c>
      <c r="AD19">
        <f t="shared" si="23"/>
        <v>7041.9197878144278</v>
      </c>
      <c r="AE19">
        <f t="shared" si="23"/>
        <v>7041.9197878144278</v>
      </c>
      <c r="AF19">
        <f t="shared" si="23"/>
        <v>7041.9197878144278</v>
      </c>
    </row>
    <row r="20" spans="1:32">
      <c r="A20" s="100" t="s">
        <v>106</v>
      </c>
      <c r="B20">
        <f t="shared" si="3"/>
        <v>89.669483479492101</v>
      </c>
      <c r="C20">
        <f t="shared" si="4"/>
        <v>89.669483479492101</v>
      </c>
      <c r="D20" s="170">
        <f t="shared" si="5"/>
        <v>89.669483479492101</v>
      </c>
      <c r="E20">
        <f t="shared" ref="E20:N20" si="24">SUM(E$5*SUMIFS(D$39:D$48,$B$39:$B$48,$A20),E$6*IF($B$2=TRUE,SUMIFS($B$147:$B$162,$A$147:$A$162,$A20),SUMIFS(F$125:F$140,$A$125:$A$140,$A20)))</f>
        <v>575.6706472757412</v>
      </c>
      <c r="F20">
        <f t="shared" si="24"/>
        <v>420.27685673766189</v>
      </c>
      <c r="G20">
        <f t="shared" si="24"/>
        <v>23.866525963109343</v>
      </c>
      <c r="H20">
        <f t="shared" si="24"/>
        <v>73.290083661706305</v>
      </c>
      <c r="I20">
        <f t="shared" si="24"/>
        <v>428.01754127897163</v>
      </c>
      <c r="J20">
        <f t="shared" si="24"/>
        <v>713.73568102331933</v>
      </c>
      <c r="K20">
        <f t="shared" si="24"/>
        <v>685.87647066348109</v>
      </c>
      <c r="L20">
        <f t="shared" si="24"/>
        <v>605.21911520042397</v>
      </c>
      <c r="M20">
        <f t="shared" si="24"/>
        <v>605.21911520042397</v>
      </c>
      <c r="N20">
        <f t="shared" si="24"/>
        <v>605.21911520042397</v>
      </c>
      <c r="O20">
        <f t="shared" ref="O20:AF20" si="25">SUM(O$5*SUMIFS(N$39:N$48,$B$39:$B$48,$A20),O$6*IF($B$2=TRUE,SUMIFS($B$147:$B$162,$A$147:$A$162,$A20),SUMIFS(P$125:P$140,$A$125:$A$140,$A20)))</f>
        <v>605.21911520042397</v>
      </c>
      <c r="P20">
        <f t="shared" si="25"/>
        <v>605.21911520042397</v>
      </c>
      <c r="Q20">
        <f t="shared" si="25"/>
        <v>605.21911520042397</v>
      </c>
      <c r="R20">
        <f t="shared" si="25"/>
        <v>605.21911520042397</v>
      </c>
      <c r="S20">
        <f t="shared" si="25"/>
        <v>605.21911520042397</v>
      </c>
      <c r="T20">
        <f t="shared" si="25"/>
        <v>605.21911520042397</v>
      </c>
      <c r="U20">
        <f t="shared" si="25"/>
        <v>605.21911520042397</v>
      </c>
      <c r="V20">
        <f t="shared" si="25"/>
        <v>605.21911520042397</v>
      </c>
      <c r="W20">
        <f t="shared" si="25"/>
        <v>605.21911520042397</v>
      </c>
      <c r="X20">
        <f t="shared" si="25"/>
        <v>605.21911520042397</v>
      </c>
      <c r="Y20">
        <f t="shared" si="25"/>
        <v>605.21911520042397</v>
      </c>
      <c r="Z20">
        <f t="shared" si="25"/>
        <v>605.21911520042397</v>
      </c>
      <c r="AA20">
        <f t="shared" si="25"/>
        <v>605.21911520042397</v>
      </c>
      <c r="AB20">
        <f t="shared" si="25"/>
        <v>605.21911520042397</v>
      </c>
      <c r="AC20">
        <f t="shared" si="25"/>
        <v>605.21911520042397</v>
      </c>
      <c r="AD20">
        <f t="shared" si="25"/>
        <v>605.21911520042397</v>
      </c>
      <c r="AE20">
        <f t="shared" si="25"/>
        <v>605.21911520042397</v>
      </c>
      <c r="AF20">
        <f t="shared" si="25"/>
        <v>605.21911520042397</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1.737412855405253E-4</v>
      </c>
      <c r="D39">
        <f>SUMPRODUCT(P$57:P$106,$B$57:$B$106)</f>
        <v>1.4951436729516572E-4</v>
      </c>
      <c r="E39">
        <f>SUMPRODUCT(AB$57:AB$106,$B$57:$B$106)</f>
        <v>1.7059926571015815E-4</v>
      </c>
      <c r="F39">
        <f>SUMPRODUCT(AN$57:AN$106,$B$57:$B$106)</f>
        <v>1.650878849844147E-4</v>
      </c>
      <c r="G39">
        <f>SUMPRODUCT(AZ$57:AZ$106,$B$57:$B$106)</f>
        <v>1.629492505054622E-4</v>
      </c>
      <c r="H39">
        <f>SUMPRODUCT(BL$57:BL$106,$B$57:$B$106)</f>
        <v>1.6192181989961932E-4</v>
      </c>
      <c r="I39">
        <f>SUMPRODUCT(BX$57:BX$106,$B$57:$B$106)</f>
        <v>1.299770668712951E-4</v>
      </c>
      <c r="J39">
        <f>SUMPRODUCT(CJ$57:CJ$106,$B$57:$B$106)</f>
        <v>1.2068028594729846E-4</v>
      </c>
      <c r="K39">
        <f>SUMPRODUCT(CV$57:CV$106,$B$57:$B$106)</f>
        <v>1.2724307278658923E-4</v>
      </c>
      <c r="L39" s="156">
        <f>K39</f>
        <v>1.2724307278658923E-4</v>
      </c>
      <c r="M39" s="156">
        <f t="shared" ref="M39:AE50" si="53">L39</f>
        <v>1.2724307278658923E-4</v>
      </c>
      <c r="N39" s="156">
        <f t="shared" si="53"/>
        <v>1.2724307278658923E-4</v>
      </c>
      <c r="O39" s="156">
        <f t="shared" si="53"/>
        <v>1.2724307278658923E-4</v>
      </c>
      <c r="P39" s="156">
        <f t="shared" si="53"/>
        <v>1.2724307278658923E-4</v>
      </c>
      <c r="Q39" s="156">
        <f t="shared" si="53"/>
        <v>1.2724307278658923E-4</v>
      </c>
      <c r="R39" s="156">
        <f t="shared" si="53"/>
        <v>1.2724307278658923E-4</v>
      </c>
      <c r="S39" s="156">
        <f t="shared" si="53"/>
        <v>1.2724307278658923E-4</v>
      </c>
      <c r="T39" s="156">
        <f t="shared" si="53"/>
        <v>1.2724307278658923E-4</v>
      </c>
      <c r="U39" s="156">
        <f t="shared" si="53"/>
        <v>1.2724307278658923E-4</v>
      </c>
      <c r="V39" s="156">
        <f t="shared" si="53"/>
        <v>1.2724307278658923E-4</v>
      </c>
      <c r="W39" s="156">
        <f t="shared" si="53"/>
        <v>1.2724307278658923E-4</v>
      </c>
      <c r="X39" s="156">
        <f t="shared" si="53"/>
        <v>1.2724307278658923E-4</v>
      </c>
      <c r="Y39" s="156">
        <f t="shared" si="53"/>
        <v>1.2724307278658923E-4</v>
      </c>
      <c r="Z39" s="156">
        <f t="shared" si="53"/>
        <v>1.2724307278658923E-4</v>
      </c>
      <c r="AA39" s="156">
        <f t="shared" si="53"/>
        <v>1.2724307278658923E-4</v>
      </c>
      <c r="AB39" s="156">
        <f t="shared" si="53"/>
        <v>1.2724307278658923E-4</v>
      </c>
      <c r="AC39" s="156">
        <f t="shared" si="53"/>
        <v>1.2724307278658923E-4</v>
      </c>
      <c r="AD39" s="156">
        <f t="shared" si="53"/>
        <v>1.2724307278658923E-4</v>
      </c>
      <c r="AE39" s="156">
        <f t="shared" si="53"/>
        <v>1.2724307278658923E-4</v>
      </c>
    </row>
    <row r="40" spans="1:32">
      <c r="B40" s="2" t="s">
        <v>98</v>
      </c>
      <c r="C40">
        <f>SUMPRODUCT(E57:E106,$B$57:$B$106)</f>
        <v>0.67936821955856097</v>
      </c>
      <c r="D40">
        <f>SUMPRODUCT(Q$57:Q$106,$B$57:$B$106)</f>
        <v>0.64586834433326401</v>
      </c>
      <c r="E40">
        <f>SUMPRODUCT(AC$57:AC$106,$B$57:$B$106)</f>
        <v>0.6152641742312297</v>
      </c>
      <c r="F40">
        <f>SUMPRODUCT(AO$57:AO$106,$B$57:$B$106)</f>
        <v>0.5353363258185142</v>
      </c>
      <c r="G40">
        <f>SUMPRODUCT(BA$57:BA$106,$B$57:$B$106)</f>
        <v>0.45465515090485753</v>
      </c>
      <c r="H40">
        <f>SUMPRODUCT(BM$57:BM$106,$B$57:$B$106)</f>
        <v>0.40145660447860204</v>
      </c>
      <c r="I40">
        <f>SUMPRODUCT(BY$57:BY$106,$B$57:$B$106)</f>
        <v>0.19588982485876877</v>
      </c>
      <c r="J40">
        <f>SUMPRODUCT(CK$57:CK$106,$B$57:$B$106)</f>
        <v>0.17405693619233506</v>
      </c>
      <c r="K40">
        <f>SUMPRODUCT(CW$57:CW$106,$B$57:$B$106)</f>
        <v>0.14288584743996607</v>
      </c>
      <c r="L40" s="156">
        <f t="shared" ref="L40:AA50" si="54">K40</f>
        <v>0.14288584743996607</v>
      </c>
      <c r="M40" s="156">
        <f t="shared" si="54"/>
        <v>0.14288584743996607</v>
      </c>
      <c r="N40" s="156">
        <f t="shared" si="54"/>
        <v>0.14288584743996607</v>
      </c>
      <c r="O40" s="156">
        <f t="shared" si="54"/>
        <v>0.14288584743996607</v>
      </c>
      <c r="P40" s="156">
        <f t="shared" si="54"/>
        <v>0.14288584743996607</v>
      </c>
      <c r="Q40" s="156">
        <f t="shared" si="54"/>
        <v>0.14288584743996607</v>
      </c>
      <c r="R40" s="156">
        <f t="shared" si="54"/>
        <v>0.14288584743996607</v>
      </c>
      <c r="S40" s="156">
        <f t="shared" si="54"/>
        <v>0.14288584743996607</v>
      </c>
      <c r="T40" s="156">
        <f t="shared" si="54"/>
        <v>0.14288584743996607</v>
      </c>
      <c r="U40" s="156">
        <f t="shared" si="54"/>
        <v>0.14288584743996607</v>
      </c>
      <c r="V40" s="156">
        <f t="shared" si="54"/>
        <v>0.14288584743996607</v>
      </c>
      <c r="W40" s="156">
        <f t="shared" si="54"/>
        <v>0.14288584743996607</v>
      </c>
      <c r="X40" s="156">
        <f t="shared" si="54"/>
        <v>0.14288584743996607</v>
      </c>
      <c r="Y40" s="156">
        <f t="shared" si="54"/>
        <v>0.14288584743996607</v>
      </c>
      <c r="Z40" s="156">
        <f t="shared" si="54"/>
        <v>0.14288584743996607</v>
      </c>
      <c r="AA40" s="156">
        <f t="shared" si="54"/>
        <v>0.14288584743996607</v>
      </c>
      <c r="AB40" s="156">
        <f t="shared" si="53"/>
        <v>0.14288584743996607</v>
      </c>
      <c r="AC40" s="156">
        <f t="shared" si="53"/>
        <v>0.14288584743996607</v>
      </c>
      <c r="AD40" s="156">
        <f t="shared" si="53"/>
        <v>0.14288584743996607</v>
      </c>
      <c r="AE40" s="156">
        <f t="shared" si="53"/>
        <v>0.14288584743996607</v>
      </c>
    </row>
    <row r="41" spans="1:32">
      <c r="B41" s="2" t="s">
        <v>105</v>
      </c>
      <c r="C41">
        <f>SUMPRODUCT(F57:F106,$B$57:$B$106)</f>
        <v>6.0991535802287062E-4</v>
      </c>
      <c r="D41">
        <f>SUMPRODUCT(R$57:R$106,$B$57:$B$106)</f>
        <v>6.1285181458493833E-4</v>
      </c>
      <c r="E41">
        <f>SUMPRODUCT(AD$57:AD$106,$B$57:$B$106)</f>
        <v>7.4763622480235564E-4</v>
      </c>
      <c r="F41">
        <f>SUMPRODUCT(AP$57:AP$106,$B$57:$B$106)</f>
        <v>7.1905626083338412E-4</v>
      </c>
      <c r="G41">
        <f>SUMPRODUCT(BB$57:BB$106,$B$57:$B$106)</f>
        <v>6.9988386212942589E-4</v>
      </c>
      <c r="H41">
        <f>SUMPRODUCT(BN$57:BN$106,$B$57:$B$106)</f>
        <v>1.9406839555950691E-3</v>
      </c>
      <c r="I41">
        <f>SUMPRODUCT(BZ$57:BZ$106,$B$57:$B$106)</f>
        <v>2.5185427233181648E-3</v>
      </c>
      <c r="J41">
        <f>SUMPRODUCT(CL$57:CL$106,$B$57:$B$106)</f>
        <v>2.2996250846271746E-3</v>
      </c>
      <c r="K41">
        <f>SUMPRODUCT(CX$57:CX$106,$B$57:$B$106)</f>
        <v>2.7081973660017088E-3</v>
      </c>
      <c r="L41" s="156">
        <f t="shared" si="54"/>
        <v>2.7081973660017088E-3</v>
      </c>
      <c r="M41" s="156">
        <f t="shared" si="53"/>
        <v>2.7081973660017088E-3</v>
      </c>
      <c r="N41" s="156">
        <f t="shared" si="53"/>
        <v>2.7081973660017088E-3</v>
      </c>
      <c r="O41" s="156">
        <f t="shared" si="53"/>
        <v>2.7081973660017088E-3</v>
      </c>
      <c r="P41" s="156">
        <f t="shared" si="53"/>
        <v>2.7081973660017088E-3</v>
      </c>
      <c r="Q41" s="156">
        <f t="shared" si="53"/>
        <v>2.7081973660017088E-3</v>
      </c>
      <c r="R41" s="156">
        <f t="shared" si="53"/>
        <v>2.7081973660017088E-3</v>
      </c>
      <c r="S41" s="156">
        <f t="shared" si="53"/>
        <v>2.7081973660017088E-3</v>
      </c>
      <c r="T41" s="156">
        <f t="shared" si="53"/>
        <v>2.7081973660017088E-3</v>
      </c>
      <c r="U41" s="156">
        <f t="shared" si="53"/>
        <v>2.7081973660017088E-3</v>
      </c>
      <c r="V41" s="156">
        <f t="shared" si="53"/>
        <v>2.7081973660017088E-3</v>
      </c>
      <c r="W41" s="156">
        <f t="shared" si="53"/>
        <v>2.7081973660017088E-3</v>
      </c>
      <c r="X41" s="156">
        <f t="shared" si="53"/>
        <v>2.7081973660017088E-3</v>
      </c>
      <c r="Y41" s="156">
        <f t="shared" si="53"/>
        <v>2.7081973660017088E-3</v>
      </c>
      <c r="Z41" s="156">
        <f t="shared" si="53"/>
        <v>2.7081973660017088E-3</v>
      </c>
      <c r="AA41" s="156">
        <f t="shared" si="53"/>
        <v>2.7081973660017088E-3</v>
      </c>
      <c r="AB41" s="156">
        <f t="shared" si="53"/>
        <v>2.7081973660017088E-3</v>
      </c>
      <c r="AC41" s="156">
        <f t="shared" si="53"/>
        <v>2.7081973660017088E-3</v>
      </c>
      <c r="AD41" s="156">
        <f t="shared" si="53"/>
        <v>2.7081973660017088E-3</v>
      </c>
      <c r="AE41" s="156">
        <f t="shared" si="53"/>
        <v>2.7081973660017088E-3</v>
      </c>
    </row>
    <row r="42" spans="1:32">
      <c r="B42" s="2" t="s">
        <v>101</v>
      </c>
      <c r="C42">
        <f>SUMPRODUCT(G57:G106,$B$57:$B$106)</f>
        <v>1.5789889455244385E-2</v>
      </c>
      <c r="D42">
        <f>SUMPRODUCT(S$57:S$106,$B$57:$B$106)</f>
        <v>1.8108238614624433E-2</v>
      </c>
      <c r="E42">
        <f>SUMPRODUCT(AE$57:AE$106,$B$57:$B$106)</f>
        <v>1.7841015444507211E-2</v>
      </c>
      <c r="F42">
        <f>SUMPRODUCT(AQ$57:AQ$106,$B$57:$B$106)</f>
        <v>1.7270556408301514E-2</v>
      </c>
      <c r="G42">
        <f>SUMPRODUCT(BC$57:BC$106,$B$57:$B$106)</f>
        <v>1.7152573767335009E-2</v>
      </c>
      <c r="H42">
        <f>SUMPRODUCT(BO$57:BO$106,$B$57:$B$106)</f>
        <v>1.6651693306573252E-2</v>
      </c>
      <c r="I42">
        <f>SUMPRODUCT(CA$57:CA$106,$B$57:$B$106)</f>
        <v>1.2748805668320823E-2</v>
      </c>
      <c r="J42">
        <f>SUMPRODUCT(CM$57:CM$106,$B$57:$B$106)</f>
        <v>1.2219481478007017E-2</v>
      </c>
      <c r="K42">
        <f>SUMPRODUCT(CY$57:CY$106,$B$57:$B$106)</f>
        <v>1.1478920251405504E-2</v>
      </c>
      <c r="L42" s="156">
        <f t="shared" si="54"/>
        <v>1.1478920251405504E-2</v>
      </c>
      <c r="M42" s="156">
        <f t="shared" si="53"/>
        <v>1.1478920251405504E-2</v>
      </c>
      <c r="N42" s="156">
        <f t="shared" si="53"/>
        <v>1.1478920251405504E-2</v>
      </c>
      <c r="O42" s="156">
        <f t="shared" si="53"/>
        <v>1.1478920251405504E-2</v>
      </c>
      <c r="P42" s="156">
        <f t="shared" si="53"/>
        <v>1.1478920251405504E-2</v>
      </c>
      <c r="Q42" s="156">
        <f t="shared" si="53"/>
        <v>1.1478920251405504E-2</v>
      </c>
      <c r="R42" s="156">
        <f t="shared" si="53"/>
        <v>1.1478920251405504E-2</v>
      </c>
      <c r="S42" s="156">
        <f t="shared" si="53"/>
        <v>1.1478920251405504E-2</v>
      </c>
      <c r="T42" s="156">
        <f t="shared" si="53"/>
        <v>1.1478920251405504E-2</v>
      </c>
      <c r="U42" s="156">
        <f t="shared" si="53"/>
        <v>1.1478920251405504E-2</v>
      </c>
      <c r="V42" s="156">
        <f t="shared" si="53"/>
        <v>1.1478920251405504E-2</v>
      </c>
      <c r="W42" s="156">
        <f t="shared" si="53"/>
        <v>1.1478920251405504E-2</v>
      </c>
      <c r="X42" s="156">
        <f t="shared" si="53"/>
        <v>1.1478920251405504E-2</v>
      </c>
      <c r="Y42" s="156">
        <f t="shared" si="53"/>
        <v>1.1478920251405504E-2</v>
      </c>
      <c r="Z42" s="156">
        <f t="shared" si="53"/>
        <v>1.1478920251405504E-2</v>
      </c>
      <c r="AA42" s="156">
        <f t="shared" si="53"/>
        <v>1.1478920251405504E-2</v>
      </c>
      <c r="AB42" s="156">
        <f t="shared" si="53"/>
        <v>1.1478920251405504E-2</v>
      </c>
      <c r="AC42" s="156">
        <f t="shared" si="53"/>
        <v>1.1478920251405504E-2</v>
      </c>
      <c r="AD42" s="156">
        <f t="shared" si="53"/>
        <v>1.1478920251405504E-2</v>
      </c>
      <c r="AE42" s="156">
        <f t="shared" si="53"/>
        <v>1.1478920251405504E-2</v>
      </c>
    </row>
    <row r="43" spans="1:32">
      <c r="B43" s="2" t="s">
        <v>347</v>
      </c>
      <c r="C43">
        <f>SUMPRODUCT(H57:H106,$B$57:$B$106)</f>
        <v>4.4376896721614746E-2</v>
      </c>
      <c r="D43">
        <f>SUMPRODUCT(T$57:T$106,$B$57:$B$106)</f>
        <v>3.689559366389332E-2</v>
      </c>
      <c r="E43">
        <f>SUMPRODUCT(AF$57:AF$106,$B$57:$B$106)</f>
        <v>3.5211665239176231E-2</v>
      </c>
      <c r="F43">
        <f>SUMPRODUCT(AR$57:AR$106,$B$57:$B$106)</f>
        <v>2.5041174410884114E-2</v>
      </c>
      <c r="G43">
        <f>SUMPRODUCT(BD$57:BD$106,$B$57:$B$106)</f>
        <v>2.3244448043768746E-2</v>
      </c>
      <c r="H43">
        <f>SUMPRODUCT(BP$57:BP$106,$B$57:$B$106)</f>
        <v>1.8479145749596006E-2</v>
      </c>
      <c r="I43">
        <f>SUMPRODUCT(CB$57:CB$106,$B$57:$B$106)</f>
        <v>1.5422455168279068E-2</v>
      </c>
      <c r="J43">
        <f>SUMPRODUCT(CN$57:CN$106,$B$57:$B$106)</f>
        <v>1.2452090113024467E-2</v>
      </c>
      <c r="K43">
        <f>SUMPRODUCT(CZ$57:CZ$106,$B$57:$B$106)</f>
        <v>7.3536078913398872E-3</v>
      </c>
      <c r="L43" s="156">
        <f t="shared" si="54"/>
        <v>7.3536078913398872E-3</v>
      </c>
      <c r="M43" s="156">
        <f t="shared" si="53"/>
        <v>7.3536078913398872E-3</v>
      </c>
      <c r="N43" s="156">
        <f t="shared" si="53"/>
        <v>7.3536078913398872E-3</v>
      </c>
      <c r="O43" s="156">
        <f t="shared" si="53"/>
        <v>7.3536078913398872E-3</v>
      </c>
      <c r="P43" s="156">
        <f t="shared" si="53"/>
        <v>7.3536078913398872E-3</v>
      </c>
      <c r="Q43" s="156">
        <f t="shared" si="53"/>
        <v>7.3536078913398872E-3</v>
      </c>
      <c r="R43" s="156">
        <f t="shared" si="53"/>
        <v>7.3536078913398872E-3</v>
      </c>
      <c r="S43" s="156">
        <f t="shared" si="53"/>
        <v>7.3536078913398872E-3</v>
      </c>
      <c r="T43" s="156">
        <f t="shared" si="53"/>
        <v>7.3536078913398872E-3</v>
      </c>
      <c r="U43" s="156">
        <f t="shared" si="53"/>
        <v>7.3536078913398872E-3</v>
      </c>
      <c r="V43" s="156">
        <f t="shared" si="53"/>
        <v>7.3536078913398872E-3</v>
      </c>
      <c r="W43" s="156">
        <f t="shared" si="53"/>
        <v>7.3536078913398872E-3</v>
      </c>
      <c r="X43" s="156">
        <f t="shared" si="53"/>
        <v>7.3536078913398872E-3</v>
      </c>
      <c r="Y43" s="156">
        <f t="shared" si="53"/>
        <v>7.3536078913398872E-3</v>
      </c>
      <c r="Z43" s="156">
        <f t="shared" si="53"/>
        <v>7.3536078913398872E-3</v>
      </c>
      <c r="AA43" s="156">
        <f t="shared" si="53"/>
        <v>7.3536078913398872E-3</v>
      </c>
      <c r="AB43" s="156">
        <f t="shared" si="53"/>
        <v>7.3536078913398872E-3</v>
      </c>
      <c r="AC43" s="156">
        <f t="shared" si="53"/>
        <v>7.3536078913398872E-3</v>
      </c>
      <c r="AD43" s="156">
        <f t="shared" si="53"/>
        <v>7.3536078913398872E-3</v>
      </c>
      <c r="AE43" s="156">
        <f t="shared" si="53"/>
        <v>7.3536078913398872E-3</v>
      </c>
    </row>
    <row r="44" spans="1:32">
      <c r="B44" s="2" t="s">
        <v>99</v>
      </c>
      <c r="C44">
        <f>SUMPRODUCT(I57:I106,$B$57:$B$106)</f>
        <v>1.0792187903689026E-2</v>
      </c>
      <c r="D44">
        <f>SUMPRODUCT(U$57:U$106,$B$57:$B$106)</f>
        <v>1.0559536808162451E-2</v>
      </c>
      <c r="E44">
        <f>SUMPRODUCT(AG$57:AG$106,$B$57:$B$106)</f>
        <v>1.0594479033478136E-2</v>
      </c>
      <c r="F44">
        <f>SUMPRODUCT(AS$57:AS$106,$B$57:$B$106)</f>
        <v>1.0702496203154735E-2</v>
      </c>
      <c r="G44">
        <f>SUMPRODUCT(BE$57:BE$106,$B$57:$B$106)</f>
        <v>1.1343032459103052E-2</v>
      </c>
      <c r="H44">
        <f>SUMPRODUCT(BQ$57:BQ$106,$B$57:$B$106)</f>
        <v>1.1981959635914736E-2</v>
      </c>
      <c r="I44">
        <f>SUMPRODUCT(CC$57:CC$106,$B$57:$B$106)</f>
        <v>2.8140875405783403E-2</v>
      </c>
      <c r="J44">
        <f>SUMPRODUCT(CO$57:CO$106,$B$57:$B$106)</f>
        <v>2.4791137436930434E-2</v>
      </c>
      <c r="K44">
        <f>SUMPRODUCT(DA$57:DA$106,$B$57:$B$106)</f>
        <v>2.2735060318359208E-2</v>
      </c>
      <c r="L44" s="156">
        <f t="shared" si="54"/>
        <v>2.2735060318359208E-2</v>
      </c>
      <c r="M44" s="156">
        <f t="shared" si="53"/>
        <v>2.2735060318359208E-2</v>
      </c>
      <c r="N44" s="156">
        <f t="shared" si="53"/>
        <v>2.2735060318359208E-2</v>
      </c>
      <c r="O44" s="156">
        <f t="shared" si="53"/>
        <v>2.2735060318359208E-2</v>
      </c>
      <c r="P44" s="156">
        <f t="shared" si="53"/>
        <v>2.2735060318359208E-2</v>
      </c>
      <c r="Q44" s="156">
        <f t="shared" si="53"/>
        <v>2.2735060318359208E-2</v>
      </c>
      <c r="R44" s="156">
        <f t="shared" si="53"/>
        <v>2.2735060318359208E-2</v>
      </c>
      <c r="S44" s="156">
        <f t="shared" si="53"/>
        <v>2.2735060318359208E-2</v>
      </c>
      <c r="T44" s="156">
        <f t="shared" si="53"/>
        <v>2.2735060318359208E-2</v>
      </c>
      <c r="U44" s="156">
        <f t="shared" si="53"/>
        <v>2.2735060318359208E-2</v>
      </c>
      <c r="V44" s="156">
        <f t="shared" si="53"/>
        <v>2.2735060318359208E-2</v>
      </c>
      <c r="W44" s="156">
        <f t="shared" si="53"/>
        <v>2.2735060318359208E-2</v>
      </c>
      <c r="X44" s="156">
        <f t="shared" si="53"/>
        <v>2.2735060318359208E-2</v>
      </c>
      <c r="Y44" s="156">
        <f t="shared" si="53"/>
        <v>2.2735060318359208E-2</v>
      </c>
      <c r="Z44" s="156">
        <f t="shared" si="53"/>
        <v>2.2735060318359208E-2</v>
      </c>
      <c r="AA44" s="156">
        <f t="shared" si="53"/>
        <v>2.2735060318359208E-2</v>
      </c>
      <c r="AB44" s="156">
        <f t="shared" si="53"/>
        <v>2.2735060318359208E-2</v>
      </c>
      <c r="AC44" s="156">
        <f t="shared" si="53"/>
        <v>2.2735060318359208E-2</v>
      </c>
      <c r="AD44" s="156">
        <f t="shared" si="53"/>
        <v>2.2735060318359208E-2</v>
      </c>
      <c r="AE44" s="156">
        <f t="shared" si="53"/>
        <v>2.2735060318359208E-2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3.4485291836200306E-5</v>
      </c>
      <c r="D46">
        <f>SUMPRODUCT(W$57:W$106,$B$57:$B$106)</f>
        <v>2.2139271357996128E-4</v>
      </c>
      <c r="E46">
        <f>SUMPRODUCT(AI$57:AI$106,$B$57:$B$106)</f>
        <v>1.616310197650902E-4</v>
      </c>
      <c r="F46">
        <f>SUMPRODUCT(AU$57:AU$106,$B$57:$B$106)</f>
        <v>9.1786422873988334E-6</v>
      </c>
      <c r="G46">
        <f>SUMPRODUCT(BG$57:BG$106,$B$57:$B$106)</f>
        <v>2.8186065378100619E-5</v>
      </c>
      <c r="H46">
        <f>SUMPRODUCT(BS$57:BS$106,$B$57:$B$106)</f>
        <v>1.6460794965317282E-4</v>
      </c>
      <c r="I46">
        <f>SUMPRODUCT(CE$57:CE$106,$B$57:$B$106)</f>
        <v>2.7449007509480696E-4</v>
      </c>
      <c r="J46">
        <f>SUMPRODUCT(CQ$57:CQ$106,$B$57:$B$106)</f>
        <v>2.6377591725308322E-4</v>
      </c>
      <c r="K46">
        <f>SUMPRODUCT(DC$57:DC$106,$B$57:$B$106)</f>
        <v>2.3275652989912562E-4</v>
      </c>
      <c r="L46" s="156">
        <f t="shared" si="54"/>
        <v>2.3275652989912562E-4</v>
      </c>
      <c r="M46" s="156">
        <f t="shared" si="53"/>
        <v>2.3275652989912562E-4</v>
      </c>
      <c r="N46" s="156">
        <f t="shared" si="53"/>
        <v>2.3275652989912562E-4</v>
      </c>
      <c r="O46" s="156">
        <f t="shared" si="53"/>
        <v>2.3275652989912562E-4</v>
      </c>
      <c r="P46" s="156">
        <f t="shared" si="53"/>
        <v>2.3275652989912562E-4</v>
      </c>
      <c r="Q46" s="156">
        <f t="shared" si="53"/>
        <v>2.3275652989912562E-4</v>
      </c>
      <c r="R46" s="156">
        <f t="shared" si="53"/>
        <v>2.3275652989912562E-4</v>
      </c>
      <c r="S46" s="156">
        <f t="shared" si="53"/>
        <v>2.3275652989912562E-4</v>
      </c>
      <c r="T46" s="156">
        <f t="shared" si="53"/>
        <v>2.3275652989912562E-4</v>
      </c>
      <c r="U46" s="156">
        <f t="shared" si="53"/>
        <v>2.3275652989912562E-4</v>
      </c>
      <c r="V46" s="156">
        <f t="shared" si="53"/>
        <v>2.3275652989912562E-4</v>
      </c>
      <c r="W46" s="156">
        <f t="shared" si="53"/>
        <v>2.3275652989912562E-4</v>
      </c>
      <c r="X46" s="156">
        <f t="shared" si="53"/>
        <v>2.3275652989912562E-4</v>
      </c>
      <c r="Y46" s="156">
        <f t="shared" si="53"/>
        <v>2.3275652989912562E-4</v>
      </c>
      <c r="Z46" s="156">
        <f t="shared" si="53"/>
        <v>2.3275652989912562E-4</v>
      </c>
      <c r="AA46" s="156">
        <f t="shared" si="53"/>
        <v>2.3275652989912562E-4</v>
      </c>
      <c r="AB46" s="156">
        <f t="shared" si="53"/>
        <v>2.3275652989912562E-4</v>
      </c>
      <c r="AC46" s="156">
        <f t="shared" si="53"/>
        <v>2.3275652989912562E-4</v>
      </c>
      <c r="AD46" s="156">
        <f t="shared" si="53"/>
        <v>2.3275652989912562E-4</v>
      </c>
      <c r="AE46" s="156">
        <f t="shared" si="53"/>
        <v>2.3275652989912562E-4</v>
      </c>
    </row>
    <row r="47" spans="1:32">
      <c r="B47" s="2" t="s">
        <v>100</v>
      </c>
      <c r="C47">
        <f>SUMPRODUCT(L57:L106,$B$57:$B$106)</f>
        <v>0.232281082400699</v>
      </c>
      <c r="D47">
        <f>SUMPRODUCT(X$57:X$106,$B$57:$B$106)</f>
        <v>0.25449562930255082</v>
      </c>
      <c r="E47">
        <f>SUMPRODUCT(AJ$57:AJ$106,$B$57:$B$106)</f>
        <v>0.28406297329408903</v>
      </c>
      <c r="F47">
        <f>SUMPRODUCT(AV$57:AV$106,$B$57:$B$106)</f>
        <v>0.36850716693336183</v>
      </c>
      <c r="G47">
        <f>SUMPRODUCT(BH$57:BH$106,$B$57:$B$106)</f>
        <v>0.44794720272176569</v>
      </c>
      <c r="H47">
        <f>SUMPRODUCT(BT$57:BT$106,$B$57:$B$106)</f>
        <v>0.50280340245043464</v>
      </c>
      <c r="I47">
        <f>SUMPRODUCT(CF$57:CF$106,$B$57:$B$106)</f>
        <v>0.6926585120010339</v>
      </c>
      <c r="J47">
        <f>SUMPRODUCT(CR$57:CR$106,$B$57:$B$106)</f>
        <v>0.71592918293515251</v>
      </c>
      <c r="K47">
        <f>SUMPRODUCT(DD$57:DD$106,$B$57:$B$106)</f>
        <v>0.75016781075405381</v>
      </c>
      <c r="L47" s="156">
        <f t="shared" si="54"/>
        <v>0.75016781075405381</v>
      </c>
      <c r="M47" s="156">
        <f t="shared" si="53"/>
        <v>0.75016781075405381</v>
      </c>
      <c r="N47" s="156">
        <f t="shared" si="53"/>
        <v>0.75016781075405381</v>
      </c>
      <c r="O47" s="156">
        <f t="shared" si="53"/>
        <v>0.75016781075405381</v>
      </c>
      <c r="P47" s="156">
        <f t="shared" si="53"/>
        <v>0.75016781075405381</v>
      </c>
      <c r="Q47" s="156">
        <f t="shared" si="53"/>
        <v>0.75016781075405381</v>
      </c>
      <c r="R47" s="156">
        <f t="shared" si="53"/>
        <v>0.75016781075405381</v>
      </c>
      <c r="S47" s="156">
        <f t="shared" si="53"/>
        <v>0.75016781075405381</v>
      </c>
      <c r="T47" s="156">
        <f t="shared" si="53"/>
        <v>0.75016781075405381</v>
      </c>
      <c r="U47" s="156">
        <f t="shared" si="53"/>
        <v>0.75016781075405381</v>
      </c>
      <c r="V47" s="156">
        <f t="shared" si="53"/>
        <v>0.75016781075405381</v>
      </c>
      <c r="W47" s="156">
        <f t="shared" si="53"/>
        <v>0.75016781075405381</v>
      </c>
      <c r="X47" s="156">
        <f t="shared" si="53"/>
        <v>0.75016781075405381</v>
      </c>
      <c r="Y47" s="156">
        <f t="shared" si="53"/>
        <v>0.75016781075405381</v>
      </c>
      <c r="Z47" s="156">
        <f t="shared" si="53"/>
        <v>0.75016781075405381</v>
      </c>
      <c r="AA47" s="156">
        <f t="shared" si="53"/>
        <v>0.75016781075405381</v>
      </c>
      <c r="AB47" s="156">
        <f t="shared" si="53"/>
        <v>0.75016781075405381</v>
      </c>
      <c r="AC47" s="156">
        <f t="shared" si="53"/>
        <v>0.75016781075405381</v>
      </c>
      <c r="AD47" s="156">
        <f t="shared" si="53"/>
        <v>0.75016781075405381</v>
      </c>
      <c r="AE47" s="156">
        <f t="shared" si="53"/>
        <v>0.75016781075405381</v>
      </c>
    </row>
    <row r="48" spans="1:32">
      <c r="B48" s="2" t="s">
        <v>102</v>
      </c>
      <c r="C48">
        <f>SUMPRODUCT(N57:N106,$B$57:$B$106)</f>
        <v>1.6573582024792363E-2</v>
      </c>
      <c r="D48">
        <f>SUMPRODUCT(Z$57:Z$106,$B$57:$B$106)</f>
        <v>3.3088898382044971E-2</v>
      </c>
      <c r="E48">
        <f>SUMPRODUCT(AL$57:AL$106,$B$57:$B$106)</f>
        <v>3.5945826247242151E-2</v>
      </c>
      <c r="F48">
        <f>SUMPRODUCT(AX$57:AX$106,$B$57:$B$106)</f>
        <v>4.2248957437678453E-2</v>
      </c>
      <c r="G48">
        <f>SUMPRODUCT(BJ$57:BJ$106,$B$57:$B$106)</f>
        <v>4.4766572925156983E-2</v>
      </c>
      <c r="H48">
        <f>SUMPRODUCT(BV$57:BV$106,$B$57:$B$106)</f>
        <v>4.635998065373164E-2</v>
      </c>
      <c r="I48">
        <f>SUMPRODUCT(CH$57:CH$106,$B$57:$B$106)</f>
        <v>5.2216517032529816E-2</v>
      </c>
      <c r="J48">
        <f>SUMPRODUCT(CT$57:CT$106,$B$57:$B$106)</f>
        <v>5.7867090556723053E-2</v>
      </c>
      <c r="K48">
        <f>SUMPRODUCT(DF$57:DF$106,$B$57:$B$106)</f>
        <v>6.2310556376188229E-2</v>
      </c>
      <c r="L48" s="156">
        <f t="shared" si="54"/>
        <v>6.2310556376188229E-2</v>
      </c>
      <c r="M48" s="156">
        <f t="shared" si="53"/>
        <v>6.2310556376188229E-2</v>
      </c>
      <c r="N48" s="156">
        <f t="shared" si="53"/>
        <v>6.2310556376188229E-2</v>
      </c>
      <c r="O48" s="156">
        <f t="shared" si="53"/>
        <v>6.2310556376188229E-2</v>
      </c>
      <c r="P48" s="156">
        <f t="shared" si="53"/>
        <v>6.2310556376188229E-2</v>
      </c>
      <c r="Q48" s="156">
        <f t="shared" si="53"/>
        <v>6.2310556376188229E-2</v>
      </c>
      <c r="R48" s="156">
        <f t="shared" si="53"/>
        <v>6.2310556376188229E-2</v>
      </c>
      <c r="S48" s="156">
        <f t="shared" si="53"/>
        <v>6.2310556376188229E-2</v>
      </c>
      <c r="T48" s="156">
        <f t="shared" si="53"/>
        <v>6.2310556376188229E-2</v>
      </c>
      <c r="U48" s="156">
        <f t="shared" si="53"/>
        <v>6.2310556376188229E-2</v>
      </c>
      <c r="V48" s="156">
        <f t="shared" si="53"/>
        <v>6.2310556376188229E-2</v>
      </c>
      <c r="W48" s="156">
        <f t="shared" si="53"/>
        <v>6.2310556376188229E-2</v>
      </c>
      <c r="X48" s="156">
        <f t="shared" si="53"/>
        <v>6.2310556376188229E-2</v>
      </c>
      <c r="Y48" s="156">
        <f t="shared" si="53"/>
        <v>6.2310556376188229E-2</v>
      </c>
      <c r="Z48" s="156">
        <f t="shared" si="53"/>
        <v>6.2310556376188229E-2</v>
      </c>
      <c r="AA48" s="156">
        <f t="shared" si="53"/>
        <v>6.2310556376188229E-2</v>
      </c>
      <c r="AB48" s="156">
        <f t="shared" si="53"/>
        <v>6.2310556376188229E-2</v>
      </c>
      <c r="AC48" s="156">
        <f t="shared" si="53"/>
        <v>6.2310556376188229E-2</v>
      </c>
      <c r="AD48" s="156">
        <f t="shared" si="53"/>
        <v>6.2310556376188229E-2</v>
      </c>
      <c r="AE48" s="156">
        <f t="shared" si="53"/>
        <v>6.2310556376188229E-2</v>
      </c>
    </row>
    <row r="49" spans="1:110">
      <c r="B49" s="1"/>
    </row>
    <row r="50" spans="1:110">
      <c r="B50" s="1"/>
      <c r="C50" s="160">
        <f>SUM(C39:C48)</f>
        <v>1.0000000000000002</v>
      </c>
      <c r="D50" s="160">
        <f>SUM(D39:D48)</f>
        <v>1</v>
      </c>
      <c r="E50" s="160">
        <f>SUM(E39:E48)</f>
        <v>1</v>
      </c>
      <c r="F50" s="160">
        <f>SUM(F39:F48)</f>
        <v>1.0000000000000002</v>
      </c>
      <c r="G50" s="160">
        <f t="shared" ref="G50:K50" si="55">SUM(G39:G48)</f>
        <v>1</v>
      </c>
      <c r="H50" s="160">
        <f t="shared" si="55"/>
        <v>1.0000000000000002</v>
      </c>
      <c r="I50" s="160">
        <f t="shared" si="55"/>
        <v>1</v>
      </c>
      <c r="J50" s="160">
        <f t="shared" si="55"/>
        <v>1.0000000000000002</v>
      </c>
      <c r="K50" s="160">
        <f t="shared" si="55"/>
        <v>1.0000000000000002</v>
      </c>
      <c r="L50" s="160">
        <f t="shared" si="54"/>
        <v>1.0000000000000002</v>
      </c>
      <c r="M50" s="160">
        <f t="shared" si="53"/>
        <v>1.0000000000000002</v>
      </c>
      <c r="N50" s="160">
        <f t="shared" si="53"/>
        <v>1.0000000000000002</v>
      </c>
      <c r="O50" s="160">
        <f t="shared" si="53"/>
        <v>1.0000000000000002</v>
      </c>
      <c r="P50" s="160">
        <f t="shared" si="53"/>
        <v>1.0000000000000002</v>
      </c>
      <c r="Q50" s="160">
        <f t="shared" si="53"/>
        <v>1.0000000000000002</v>
      </c>
      <c r="R50" s="160">
        <f t="shared" si="53"/>
        <v>1.0000000000000002</v>
      </c>
      <c r="S50" s="160">
        <f t="shared" si="53"/>
        <v>1.0000000000000002</v>
      </c>
      <c r="T50" s="160">
        <f t="shared" si="53"/>
        <v>1.0000000000000002</v>
      </c>
      <c r="U50" s="160">
        <f t="shared" si="53"/>
        <v>1.0000000000000002</v>
      </c>
      <c r="V50" s="160">
        <f t="shared" si="53"/>
        <v>1.0000000000000002</v>
      </c>
      <c r="W50" s="160">
        <f t="shared" si="53"/>
        <v>1.0000000000000002</v>
      </c>
      <c r="X50" s="160">
        <f t="shared" si="53"/>
        <v>1.0000000000000002</v>
      </c>
      <c r="Y50" s="160">
        <f t="shared" si="53"/>
        <v>1.0000000000000002</v>
      </c>
      <c r="Z50" s="160">
        <f t="shared" si="53"/>
        <v>1.0000000000000002</v>
      </c>
      <c r="AA50" s="160">
        <f t="shared" si="53"/>
        <v>1.0000000000000002</v>
      </c>
      <c r="AB50" s="160">
        <f t="shared" si="53"/>
        <v>1.0000000000000002</v>
      </c>
      <c r="AC50" s="160">
        <f t="shared" si="53"/>
        <v>1.0000000000000002</v>
      </c>
      <c r="AD50" s="160">
        <f t="shared" si="53"/>
        <v>1.0000000000000002</v>
      </c>
      <c r="AE50" s="160">
        <f t="shared" si="53"/>
        <v>1.0000000000000002</v>
      </c>
    </row>
    <row r="54" spans="1:110" s="166" customFormat="1">
      <c r="A54" s="165" t="s">
        <v>908</v>
      </c>
    </row>
    <row r="55" spans="1:110" ht="29.5">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7.2101439686280328E-2</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0.15067400012578913</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5.2242414655148124E-2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0.72498214553278251</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427</v>
      </c>
      <c r="B2" s="91" t="s">
        <v>29</v>
      </c>
      <c r="C2" s="91">
        <f>SUMIFS(calcs!N:N,calcs!A:A,About!B1)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1766509.5493334397</v>
      </c>
      <c r="C2" s="5">
        <f>SUMIFS(Imports_new!C$10:C$33,Imports_new!$A$10:$A$33,$A2)</f>
        <v>1766509.5493334397</v>
      </c>
      <c r="D2" s="5">
        <f>SUMIFS(Imports_new!D$10:D$33,Imports_new!$A$10:$A$33,$A2)</f>
        <v>1766509.5493334397</v>
      </c>
      <c r="E2" s="5">
        <f>SUMIFS(Imports_new!E$10:E$33,Imports_new!$A$10:$A$33,$A2)</f>
        <v>1679402.369775617</v>
      </c>
      <c r="F2" s="5">
        <f>SUMIFS(Imports_new!F$10:F$33,Imports_new!$A$10:$A$33,$A2)</f>
        <v>1599824.6721762251</v>
      </c>
      <c r="G2" s="5">
        <f>SUMIFS(Imports_new!G$10:G$33,Imports_new!$A$10:$A$33,$A2)</f>
        <v>1391994.3624651204</v>
      </c>
      <c r="H2" s="5">
        <f>SUMIFS(Imports_new!H$10:H$33,Imports_new!$A$10:$A$33,$A2)</f>
        <v>1182205.2351064323</v>
      </c>
      <c r="I2" s="5">
        <f>SUMIFS(Imports_new!I$10:I$33,Imports_new!$A$10:$A$33,$A2)</f>
        <v>1043877.0979237686</v>
      </c>
      <c r="J2" s="5">
        <f>SUMIFS(Imports_new!J$10:J$33,Imports_new!$A$10:$A$33,$A2)</f>
        <v>509357.42395356717</v>
      </c>
      <c r="K2" s="5">
        <f>SUMIFS(Imports_new!K$10:K$33,Imports_new!$A$10:$A$33,$A2)</f>
        <v>452587.02285377827</v>
      </c>
      <c r="L2" s="5">
        <f>SUMIFS(Imports_new!L$10:L$33,Imports_new!$A$10:$A$33,$A2)</f>
        <v>371535.20977373834</v>
      </c>
      <c r="M2" s="5">
        <f>SUMIFS(Imports_new!M$10:M$33,Imports_new!$A$10:$A$33,$A2)</f>
        <v>371535.20977373834</v>
      </c>
      <c r="N2" s="5">
        <f>SUMIFS(Imports_new!N$10:N$33,Imports_new!$A$10:$A$33,$A2)</f>
        <v>371535.20977373834</v>
      </c>
      <c r="O2" s="5">
        <f>SUMIFS(Imports_new!O$10:O$33,Imports_new!$A$10:$A$33,$A2)</f>
        <v>371535.20977373834</v>
      </c>
      <c r="P2" s="5">
        <f>SUMIFS(Imports_new!P$10:P$33,Imports_new!$A$10:$A$33,$A2)</f>
        <v>371535.20977373834</v>
      </c>
      <c r="Q2" s="5">
        <f>SUMIFS(Imports_new!Q$10:Q$33,Imports_new!$A$10:$A$33,$A2)</f>
        <v>371535.20977373834</v>
      </c>
      <c r="R2" s="5">
        <f>SUMIFS(Imports_new!R$10:R$33,Imports_new!$A$10:$A$33,$A2)</f>
        <v>371535.20977373834</v>
      </c>
      <c r="S2" s="5">
        <f>SUMIFS(Imports_new!S$10:S$33,Imports_new!$A$10:$A$33,$A2)</f>
        <v>371535.20977373834</v>
      </c>
      <c r="T2" s="5">
        <f>SUMIFS(Imports_new!T$10:T$33,Imports_new!$A$10:$A$33,$A2)</f>
        <v>371535.20977373834</v>
      </c>
      <c r="U2" s="5">
        <f>SUMIFS(Imports_new!U$10:U$33,Imports_new!$A$10:$A$33,$A2)</f>
        <v>371535.20977373834</v>
      </c>
      <c r="V2" s="5">
        <f>SUMIFS(Imports_new!V$10:V$33,Imports_new!$A$10:$A$33,$A2)</f>
        <v>371535.20977373834</v>
      </c>
      <c r="W2" s="5">
        <f>SUMIFS(Imports_new!W$10:W$33,Imports_new!$A$10:$A$33,$A2)</f>
        <v>371535.20977373834</v>
      </c>
      <c r="X2" s="5">
        <f>SUMIFS(Imports_new!X$10:X$33,Imports_new!$A$10:$A$33,$A2)</f>
        <v>371535.20977373834</v>
      </c>
      <c r="Y2" s="5">
        <f>SUMIFS(Imports_new!Y$10:Y$33,Imports_new!$A$10:$A$33,$A2)</f>
        <v>371535.20977373834</v>
      </c>
      <c r="Z2" s="5">
        <f>SUMIFS(Imports_new!Z$10:Z$33,Imports_new!$A$10:$A$33,$A2)</f>
        <v>371535.20977373834</v>
      </c>
      <c r="AA2" s="5">
        <f>SUMIFS(Imports_new!AA$10:AA$33,Imports_new!$A$10:$A$33,$A2)</f>
        <v>371535.20977373834</v>
      </c>
      <c r="AB2" s="5">
        <f>SUMIFS(Imports_new!AB$10:AB$33,Imports_new!$A$10:$A$33,$A2)</f>
        <v>371535.20977373834</v>
      </c>
      <c r="AC2" s="5">
        <f>SUMIFS(Imports_new!AC$10:AC$33,Imports_new!$A$10:$A$33,$A2)</f>
        <v>371535.20977373834</v>
      </c>
      <c r="AD2" s="5">
        <f>SUMIFS(Imports_new!AD$10:AD$33,Imports_new!$A$10:$A$33,$A2)</f>
        <v>371535.20977373834</v>
      </c>
      <c r="AE2" s="5">
        <f>SUMIFS(Imports_new!AE$10:AE$33,Imports_new!$A$10:$A$33,$A2)</f>
        <v>371535.20977373834</v>
      </c>
      <c r="AF2" s="5">
        <f>SUMIFS(Imports_new!AF$10:AF$33,Imports_new!$A$10:$A$33,$A2)</f>
        <v>371535.20977373834</v>
      </c>
    </row>
    <row r="3" spans="1:32">
      <c r="A3" s="2" t="s">
        <v>347</v>
      </c>
      <c r="B3" s="5">
        <f>SUMIFS(Imports_new!B$10:B$33,Imports_new!$A$10:$A$33,$A3)</f>
        <v>115389.87190106398</v>
      </c>
      <c r="C3" s="5">
        <f>SUMIFS(Imports_new!C$10:C$33,Imports_new!$A$10:$A$33,$A3)</f>
        <v>115389.87190106398</v>
      </c>
      <c r="D3" s="5">
        <f>SUMIFS(Imports_new!D$10:D$33,Imports_new!$A$10:$A$33,$A3)</f>
        <v>115389.87190106398</v>
      </c>
      <c r="E3" s="5">
        <f>SUMIFS(Imports_new!E$10:E$33,Imports_new!$A$10:$A$33,$A3)</f>
        <v>95936.808139103348</v>
      </c>
      <c r="F3" s="5">
        <f>SUMIFS(Imports_new!F$10:F$33,Imports_new!$A$10:$A$33,$A3)</f>
        <v>91558.217034871777</v>
      </c>
      <c r="G3" s="5">
        <f>SUMIFS(Imports_new!G$10:G$33,Imports_new!$A$10:$A$33,$A3)</f>
        <v>65112.662691366735</v>
      </c>
      <c r="H3" s="5">
        <f>SUMIFS(Imports_new!H$10:H$33,Imports_new!$A$10:$A$33,$A3)</f>
        <v>60440.771670160546</v>
      </c>
      <c r="I3" s="5">
        <f>SUMIFS(Imports_new!I$10:I$33,Imports_new!$A$10:$A$33,$A3)</f>
        <v>48049.918277597528</v>
      </c>
      <c r="J3" s="5">
        <f>SUMIFS(Imports_new!J$10:J$33,Imports_new!$A$10:$A$33,$A3)</f>
        <v>40101.838067483273</v>
      </c>
      <c r="K3" s="5">
        <f>SUMIFS(Imports_new!K$10:K$33,Imports_new!$A$10:$A$33,$A3)</f>
        <v>32378.223562048934</v>
      </c>
      <c r="L3" s="5">
        <f>SUMIFS(Imports_new!L$10:L$33,Imports_new!$A$10:$A$33,$A3)</f>
        <v>19121.027725651365</v>
      </c>
      <c r="M3" s="5">
        <f>SUMIFS(Imports_new!M$10:M$33,Imports_new!$A$10:$A$33,$A3)</f>
        <v>19121.027725651365</v>
      </c>
      <c r="N3" s="5">
        <f>SUMIFS(Imports_new!N$10:N$33,Imports_new!$A$10:$A$33,$A3)</f>
        <v>19121.027725651365</v>
      </c>
      <c r="O3" s="5">
        <f>SUMIFS(Imports_new!O$10:O$33,Imports_new!$A$10:$A$33,$A3)</f>
        <v>19121.027725651365</v>
      </c>
      <c r="P3" s="5">
        <f>SUMIFS(Imports_new!P$10:P$33,Imports_new!$A$10:$A$33,$A3)</f>
        <v>19121.027725651365</v>
      </c>
      <c r="Q3" s="5">
        <f>SUMIFS(Imports_new!Q$10:Q$33,Imports_new!$A$10:$A$33,$A3)</f>
        <v>19121.027725651365</v>
      </c>
      <c r="R3" s="5">
        <f>SUMIFS(Imports_new!R$10:R$33,Imports_new!$A$10:$A$33,$A3)</f>
        <v>19121.027725651365</v>
      </c>
      <c r="S3" s="5">
        <f>SUMIFS(Imports_new!S$10:S$33,Imports_new!$A$10:$A$33,$A3)</f>
        <v>19121.027725651365</v>
      </c>
      <c r="T3" s="5">
        <f>SUMIFS(Imports_new!T$10:T$33,Imports_new!$A$10:$A$33,$A3)</f>
        <v>19121.027725651365</v>
      </c>
      <c r="U3" s="5">
        <f>SUMIFS(Imports_new!U$10:U$33,Imports_new!$A$10:$A$33,$A3)</f>
        <v>19121.027725651365</v>
      </c>
      <c r="V3" s="5">
        <f>SUMIFS(Imports_new!V$10:V$33,Imports_new!$A$10:$A$33,$A3)</f>
        <v>19121.027725651365</v>
      </c>
      <c r="W3" s="5">
        <f>SUMIFS(Imports_new!W$10:W$33,Imports_new!$A$10:$A$33,$A3)</f>
        <v>19121.027725651365</v>
      </c>
      <c r="X3" s="5">
        <f>SUMIFS(Imports_new!X$10:X$33,Imports_new!$A$10:$A$33,$A3)</f>
        <v>19121.027725651365</v>
      </c>
      <c r="Y3" s="5">
        <f>SUMIFS(Imports_new!Y$10:Y$33,Imports_new!$A$10:$A$33,$A3)</f>
        <v>19121.027725651365</v>
      </c>
      <c r="Z3" s="5">
        <f>SUMIFS(Imports_new!Z$10:Z$33,Imports_new!$A$10:$A$33,$A3)</f>
        <v>19121.027725651365</v>
      </c>
      <c r="AA3" s="5">
        <f>SUMIFS(Imports_new!AA$10:AA$33,Imports_new!$A$10:$A$33,$A3)</f>
        <v>19121.027725651365</v>
      </c>
      <c r="AB3" s="5">
        <f>SUMIFS(Imports_new!AB$10:AB$33,Imports_new!$A$10:$A$33,$A3)</f>
        <v>19121.027725651365</v>
      </c>
      <c r="AC3" s="5">
        <f>SUMIFS(Imports_new!AC$10:AC$33,Imports_new!$A$10:$A$33,$A3)</f>
        <v>19121.027725651365</v>
      </c>
      <c r="AD3" s="5">
        <f>SUMIFS(Imports_new!AD$10:AD$33,Imports_new!$A$10:$A$33,$A3)</f>
        <v>19121.027725651365</v>
      </c>
      <c r="AE3" s="5">
        <f>SUMIFS(Imports_new!AE$10:AE$33,Imports_new!$A$10:$A$33,$A3)</f>
        <v>19121.027725651365</v>
      </c>
      <c r="AF3" s="5">
        <f>SUMIFS(Imports_new!AF$10:AF$33,Imports_new!$A$10:$A$33,$A3)</f>
        <v>19121.027725651365</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28062.105999681895</v>
      </c>
      <c r="C5" s="5">
        <f>SUMIFS(Imports_new!C$10:C$33,Imports_new!$A$10:$A$33,$A5)</f>
        <v>28062.105999681895</v>
      </c>
      <c r="D5" s="5">
        <f>SUMIFS(Imports_new!D$10:D$33,Imports_new!$A$10:$A$33,$A5)</f>
        <v>28062.105999681895</v>
      </c>
      <c r="E5" s="5">
        <f>SUMIFS(Imports_new!E$10:E$33,Imports_new!$A$10:$A$33,$A5)</f>
        <v>27457.161037467402</v>
      </c>
      <c r="F5" s="5">
        <f>SUMIFS(Imports_new!F$10:F$33,Imports_new!$A$10:$A$33,$A5)</f>
        <v>27548.01865034665</v>
      </c>
      <c r="G5" s="5">
        <f>SUMIFS(Imports_new!G$10:G$33,Imports_new!$A$10:$A$33,$A5)</f>
        <v>27828.887487351818</v>
      </c>
      <c r="H5" s="5">
        <f>SUMIFS(Imports_new!H$10:H$33,Imports_new!$A$10:$A$33,$A5)</f>
        <v>29494.425232938775</v>
      </c>
      <c r="I5" s="5">
        <f>SUMIFS(Imports_new!I$10:I$33,Imports_new!$A$10:$A$33,$A5)</f>
        <v>31155.779012336759</v>
      </c>
      <c r="J5" s="5">
        <f>SUMIFS(Imports_new!J$10:J$33,Imports_new!$A$10:$A$33,$A5)</f>
        <v>73172.579611127745</v>
      </c>
      <c r="K5" s="5">
        <f>SUMIFS(Imports_new!K$10:K$33,Imports_new!$A$10:$A$33,$A5)</f>
        <v>64462.510550805004</v>
      </c>
      <c r="L5" s="5">
        <f>SUMIFS(Imports_new!L$10:L$33,Imports_new!$A$10:$A$33,$A5)</f>
        <v>59116.249481245257</v>
      </c>
      <c r="M5" s="5">
        <f>SUMIFS(Imports_new!M$10:M$33,Imports_new!$A$10:$A$33,$A5)</f>
        <v>59116.249481245257</v>
      </c>
      <c r="N5" s="5">
        <f>SUMIFS(Imports_new!N$10:N$33,Imports_new!$A$10:$A$33,$A5)</f>
        <v>59116.249481245257</v>
      </c>
      <c r="O5" s="5">
        <f>SUMIFS(Imports_new!O$10:O$33,Imports_new!$A$10:$A$33,$A5)</f>
        <v>59116.249481245257</v>
      </c>
      <c r="P5" s="5">
        <f>SUMIFS(Imports_new!P$10:P$33,Imports_new!$A$10:$A$33,$A5)</f>
        <v>59116.249481245257</v>
      </c>
      <c r="Q5" s="5">
        <f>SUMIFS(Imports_new!Q$10:Q$33,Imports_new!$A$10:$A$33,$A5)</f>
        <v>59116.249481245257</v>
      </c>
      <c r="R5" s="5">
        <f>SUMIFS(Imports_new!R$10:R$33,Imports_new!$A$10:$A$33,$A5)</f>
        <v>59116.249481245257</v>
      </c>
      <c r="S5" s="5">
        <f>SUMIFS(Imports_new!S$10:S$33,Imports_new!$A$10:$A$33,$A5)</f>
        <v>59116.249481245257</v>
      </c>
      <c r="T5" s="5">
        <f>SUMIFS(Imports_new!T$10:T$33,Imports_new!$A$10:$A$33,$A5)</f>
        <v>59116.249481245257</v>
      </c>
      <c r="U5" s="5">
        <f>SUMIFS(Imports_new!U$10:U$33,Imports_new!$A$10:$A$33,$A5)</f>
        <v>59116.249481245257</v>
      </c>
      <c r="V5" s="5">
        <f>SUMIFS(Imports_new!V$10:V$33,Imports_new!$A$10:$A$33,$A5)</f>
        <v>59116.249481245257</v>
      </c>
      <c r="W5" s="5">
        <f>SUMIFS(Imports_new!W$10:W$33,Imports_new!$A$10:$A$33,$A5)</f>
        <v>59116.249481245257</v>
      </c>
      <c r="X5" s="5">
        <f>SUMIFS(Imports_new!X$10:X$33,Imports_new!$A$10:$A$33,$A5)</f>
        <v>59116.249481245257</v>
      </c>
      <c r="Y5" s="5">
        <f>SUMIFS(Imports_new!Y$10:Y$33,Imports_new!$A$10:$A$33,$A5)</f>
        <v>59116.249481245257</v>
      </c>
      <c r="Z5" s="5">
        <f>SUMIFS(Imports_new!Z$10:Z$33,Imports_new!$A$10:$A$33,$A5)</f>
        <v>59116.249481245257</v>
      </c>
      <c r="AA5" s="5">
        <f>SUMIFS(Imports_new!AA$10:AA$33,Imports_new!$A$10:$A$33,$A5)</f>
        <v>59116.249481245257</v>
      </c>
      <c r="AB5" s="5">
        <f>SUMIFS(Imports_new!AB$10:AB$33,Imports_new!$A$10:$A$33,$A5)</f>
        <v>59116.249481245257</v>
      </c>
      <c r="AC5" s="5">
        <f>SUMIFS(Imports_new!AC$10:AC$33,Imports_new!$A$10:$A$33,$A5)</f>
        <v>59116.249481245257</v>
      </c>
      <c r="AD5" s="5">
        <f>SUMIFS(Imports_new!AD$10:AD$33,Imports_new!$A$10:$A$33,$A5)</f>
        <v>59116.249481245257</v>
      </c>
      <c r="AE5" s="5">
        <f>SUMIFS(Imports_new!AE$10:AE$33,Imports_new!$A$10:$A$33,$A5)</f>
        <v>59116.249481245257</v>
      </c>
      <c r="AF5" s="5">
        <f>SUMIFS(Imports_new!AF$10:AF$33,Imports_new!$A$10:$A$33,$A5)</f>
        <v>59116.249481245257</v>
      </c>
    </row>
    <row r="6" spans="1:32">
      <c r="A6" s="2" t="s">
        <v>101</v>
      </c>
      <c r="B6" s="5">
        <f>SUMIFS(Imports_new!B$10:B$33,Imports_new!$A$10:$A$33,$A6)</f>
        <v>41057.249518873374</v>
      </c>
      <c r="C6" s="5">
        <f>SUMIFS(Imports_new!C$10:C$33,Imports_new!$A$10:$A$33,$A6)</f>
        <v>41057.249518873374</v>
      </c>
      <c r="D6" s="5">
        <f>SUMIFS(Imports_new!D$10:D$33,Imports_new!$A$10:$A$33,$A6)</f>
        <v>41057.249518873374</v>
      </c>
      <c r="E6" s="5">
        <f>SUMIFS(Imports_new!E$10:E$33,Imports_new!$A$10:$A$33,$A6)</f>
        <v>47085.476643473201</v>
      </c>
      <c r="F6" s="5">
        <f>SUMIFS(Imports_new!F$10:F$33,Imports_new!$A$10:$A$33,$A6)</f>
        <v>46390.63654317832</v>
      </c>
      <c r="G6" s="5">
        <f>SUMIFS(Imports_new!G$10:G$33,Imports_new!$A$10:$A$33,$A6)</f>
        <v>44907.315266219397</v>
      </c>
      <c r="H6" s="5">
        <f>SUMIFS(Imports_new!H$10:H$33,Imports_new!$A$10:$A$33,$A6)</f>
        <v>44600.533971594909</v>
      </c>
      <c r="I6" s="5">
        <f>SUMIFS(Imports_new!I$10:I$33,Imports_new!$A$10:$A$33,$A6)</f>
        <v>43298.13257639113</v>
      </c>
      <c r="J6" s="5">
        <f>SUMIFS(Imports_new!J$10:J$33,Imports_new!$A$10:$A$33,$A6)</f>
        <v>33149.750470103842</v>
      </c>
      <c r="K6" s="5">
        <f>SUMIFS(Imports_new!K$10:K$33,Imports_new!$A$10:$A$33,$A6)</f>
        <v>31773.389006669317</v>
      </c>
      <c r="L6" s="5">
        <f>SUMIFS(Imports_new!L$10:L$33,Imports_new!$A$10:$A$33,$A6)</f>
        <v>29847.763931790625</v>
      </c>
      <c r="M6" s="5">
        <f>SUMIFS(Imports_new!M$10:M$33,Imports_new!$A$10:$A$33,$A6)</f>
        <v>29847.763931790625</v>
      </c>
      <c r="N6" s="5">
        <f>SUMIFS(Imports_new!N$10:N$33,Imports_new!$A$10:$A$33,$A6)</f>
        <v>29847.763931790625</v>
      </c>
      <c r="O6" s="5">
        <f>SUMIFS(Imports_new!O$10:O$33,Imports_new!$A$10:$A$33,$A6)</f>
        <v>29847.763931790625</v>
      </c>
      <c r="P6" s="5">
        <f>SUMIFS(Imports_new!P$10:P$33,Imports_new!$A$10:$A$33,$A6)</f>
        <v>29847.763931790625</v>
      </c>
      <c r="Q6" s="5">
        <f>SUMIFS(Imports_new!Q$10:Q$33,Imports_new!$A$10:$A$33,$A6)</f>
        <v>29847.763931790625</v>
      </c>
      <c r="R6" s="5">
        <f>SUMIFS(Imports_new!R$10:R$33,Imports_new!$A$10:$A$33,$A6)</f>
        <v>29847.763931790625</v>
      </c>
      <c r="S6" s="5">
        <f>SUMIFS(Imports_new!S$10:S$33,Imports_new!$A$10:$A$33,$A6)</f>
        <v>29847.763931790625</v>
      </c>
      <c r="T6" s="5">
        <f>SUMIFS(Imports_new!T$10:T$33,Imports_new!$A$10:$A$33,$A6)</f>
        <v>29847.763931790625</v>
      </c>
      <c r="U6" s="5">
        <f>SUMIFS(Imports_new!U$10:U$33,Imports_new!$A$10:$A$33,$A6)</f>
        <v>29847.763931790625</v>
      </c>
      <c r="V6" s="5">
        <f>SUMIFS(Imports_new!V$10:V$33,Imports_new!$A$10:$A$33,$A6)</f>
        <v>29847.763931790625</v>
      </c>
      <c r="W6" s="5">
        <f>SUMIFS(Imports_new!W$10:W$33,Imports_new!$A$10:$A$33,$A6)</f>
        <v>29847.763931790625</v>
      </c>
      <c r="X6" s="5">
        <f>SUMIFS(Imports_new!X$10:X$33,Imports_new!$A$10:$A$33,$A6)</f>
        <v>29847.763931790625</v>
      </c>
      <c r="Y6" s="5">
        <f>SUMIFS(Imports_new!Y$10:Y$33,Imports_new!$A$10:$A$33,$A6)</f>
        <v>29847.763931790625</v>
      </c>
      <c r="Z6" s="5">
        <f>SUMIFS(Imports_new!Z$10:Z$33,Imports_new!$A$10:$A$33,$A6)</f>
        <v>29847.763931790625</v>
      </c>
      <c r="AA6" s="5">
        <f>SUMIFS(Imports_new!AA$10:AA$33,Imports_new!$A$10:$A$33,$A6)</f>
        <v>29847.763931790625</v>
      </c>
      <c r="AB6" s="5">
        <f>SUMIFS(Imports_new!AB$10:AB$33,Imports_new!$A$10:$A$33,$A6)</f>
        <v>29847.763931790625</v>
      </c>
      <c r="AC6" s="5">
        <f>SUMIFS(Imports_new!AC$10:AC$33,Imports_new!$A$10:$A$33,$A6)</f>
        <v>29847.763931790625</v>
      </c>
      <c r="AD6" s="5">
        <f>SUMIFS(Imports_new!AD$10:AD$33,Imports_new!$A$10:$A$33,$A6)</f>
        <v>29847.763931790625</v>
      </c>
      <c r="AE6" s="5">
        <f>SUMIFS(Imports_new!AE$10:AE$33,Imports_new!$A$10:$A$33,$A6)</f>
        <v>29847.763931790625</v>
      </c>
      <c r="AF6" s="5">
        <f>SUMIFS(Imports_new!AF$10:AF$33,Imports_new!$A$10:$A$33,$A6)</f>
        <v>29847.763931790625</v>
      </c>
    </row>
    <row r="7" spans="1:32">
      <c r="A7" s="2" t="s">
        <v>100</v>
      </c>
      <c r="B7" s="5">
        <f>SUMIFS(Imports_new!B$10:B$33,Imports_new!$A$10:$A$33,$A7)</f>
        <v>603982.84520427522</v>
      </c>
      <c r="C7" s="5">
        <f>SUMIFS(Imports_new!C$10:C$33,Imports_new!$A$10:$A$33,$A7)</f>
        <v>603982.84520427522</v>
      </c>
      <c r="D7" s="5">
        <f>SUMIFS(Imports_new!D$10:D$33,Imports_new!$A$10:$A$33,$A7)</f>
        <v>603982.84520427522</v>
      </c>
      <c r="E7" s="5">
        <f>SUMIFS(Imports_new!E$10:E$33,Imports_new!$A$10:$A$33,$A7)</f>
        <v>661745.64320759592</v>
      </c>
      <c r="F7" s="5">
        <f>SUMIFS(Imports_new!F$10:F$33,Imports_new!$A$10:$A$33,$A7)</f>
        <v>738627.36067064933</v>
      </c>
      <c r="G7" s="5">
        <f>SUMIFS(Imports_new!G$10:G$33,Imports_new!$A$10:$A$33,$A7)</f>
        <v>958201.1796321338</v>
      </c>
      <c r="H7" s="5">
        <f>SUMIFS(Imports_new!H$10:H$33,Imports_new!$A$10:$A$33,$A7)</f>
        <v>1164763.0672500005</v>
      </c>
      <c r="I7" s="5">
        <f>SUMIFS(Imports_new!I$10:I$33,Imports_new!$A$10:$A$33,$A7)</f>
        <v>1307401.4743332791</v>
      </c>
      <c r="J7" s="5">
        <f>SUMIFS(Imports_new!J$10:J$33,Imports_new!$A$10:$A$33,$A7)</f>
        <v>1801067.2867093764</v>
      </c>
      <c r="K7" s="5">
        <f>SUMIFS(Imports_new!K$10:K$33,Imports_new!$A$10:$A$33,$A7)</f>
        <v>1861576.243768374</v>
      </c>
      <c r="L7" s="5">
        <f>SUMIFS(Imports_new!L$10:L$33,Imports_new!$A$10:$A$33,$A7)</f>
        <v>1950604.3455501487</v>
      </c>
      <c r="M7" s="5">
        <f>SUMIFS(Imports_new!M$10:M$33,Imports_new!$A$10:$A$33,$A7)</f>
        <v>1950604.3455501487</v>
      </c>
      <c r="N7" s="5">
        <f>SUMIFS(Imports_new!N$10:N$33,Imports_new!$A$10:$A$33,$A7)</f>
        <v>1950604.3455501487</v>
      </c>
      <c r="O7" s="5">
        <f>SUMIFS(Imports_new!O$10:O$33,Imports_new!$A$10:$A$33,$A7)</f>
        <v>1950604.3455501487</v>
      </c>
      <c r="P7" s="5">
        <f>SUMIFS(Imports_new!P$10:P$33,Imports_new!$A$10:$A$33,$A7)</f>
        <v>1950604.3455501487</v>
      </c>
      <c r="Q7" s="5">
        <f>SUMIFS(Imports_new!Q$10:Q$33,Imports_new!$A$10:$A$33,$A7)</f>
        <v>1950604.3455501487</v>
      </c>
      <c r="R7" s="5">
        <f>SUMIFS(Imports_new!R$10:R$33,Imports_new!$A$10:$A$33,$A7)</f>
        <v>1950604.3455501487</v>
      </c>
      <c r="S7" s="5">
        <f>SUMIFS(Imports_new!S$10:S$33,Imports_new!$A$10:$A$33,$A7)</f>
        <v>1950604.3455501487</v>
      </c>
      <c r="T7" s="5">
        <f>SUMIFS(Imports_new!T$10:T$33,Imports_new!$A$10:$A$33,$A7)</f>
        <v>1950604.3455501487</v>
      </c>
      <c r="U7" s="5">
        <f>SUMIFS(Imports_new!U$10:U$33,Imports_new!$A$10:$A$33,$A7)</f>
        <v>1950604.3455501487</v>
      </c>
      <c r="V7" s="5">
        <f>SUMIFS(Imports_new!V$10:V$33,Imports_new!$A$10:$A$33,$A7)</f>
        <v>1950604.3455501487</v>
      </c>
      <c r="W7" s="5">
        <f>SUMIFS(Imports_new!W$10:W$33,Imports_new!$A$10:$A$33,$A7)</f>
        <v>1950604.3455501487</v>
      </c>
      <c r="X7" s="5">
        <f>SUMIFS(Imports_new!X$10:X$33,Imports_new!$A$10:$A$33,$A7)</f>
        <v>1950604.3455501487</v>
      </c>
      <c r="Y7" s="5">
        <f>SUMIFS(Imports_new!Y$10:Y$33,Imports_new!$A$10:$A$33,$A7)</f>
        <v>1950604.3455501487</v>
      </c>
      <c r="Z7" s="5">
        <f>SUMIFS(Imports_new!Z$10:Z$33,Imports_new!$A$10:$A$33,$A7)</f>
        <v>1950604.3455501487</v>
      </c>
      <c r="AA7" s="5">
        <f>SUMIFS(Imports_new!AA$10:AA$33,Imports_new!$A$10:$A$33,$A7)</f>
        <v>1950604.3455501487</v>
      </c>
      <c r="AB7" s="5">
        <f>SUMIFS(Imports_new!AB$10:AB$33,Imports_new!$A$10:$A$33,$A7)</f>
        <v>1950604.3455501487</v>
      </c>
      <c r="AC7" s="5">
        <f>SUMIFS(Imports_new!AC$10:AC$33,Imports_new!$A$10:$A$33,$A7)</f>
        <v>1950604.3455501487</v>
      </c>
      <c r="AD7" s="5">
        <f>SUMIFS(Imports_new!AD$10:AD$33,Imports_new!$A$10:$A$33,$A7)</f>
        <v>1950604.3455501487</v>
      </c>
      <c r="AE7" s="5">
        <f>SUMIFS(Imports_new!AE$10:AE$33,Imports_new!$A$10:$A$33,$A7)</f>
        <v>1950604.3455501487</v>
      </c>
      <c r="AF7" s="5">
        <f>SUMIFS(Imports_new!AF$10:AF$33,Imports_new!$A$10:$A$33,$A7)</f>
        <v>1950604.3455501487</v>
      </c>
    </row>
    <row r="8" spans="1:32">
      <c r="A8" s="2" t="s">
        <v>102</v>
      </c>
      <c r="B8" s="5">
        <f>SUMIFS(Imports_new!B$10:B$33,Imports_new!$A$10:$A$33,$A8)</f>
        <v>43095.025746833693</v>
      </c>
      <c r="C8" s="5">
        <f>SUMIFS(Imports_new!C$10:C$33,Imports_new!$A$10:$A$33,$A8)</f>
        <v>43095.025746833693</v>
      </c>
      <c r="D8" s="5">
        <f>SUMIFS(Imports_new!D$10:D$33,Imports_new!$A$10:$A$33,$A8)</f>
        <v>43095.025746833693</v>
      </c>
      <c r="E8" s="5">
        <f>SUMIFS(Imports_new!E$10:E$33,Imports_new!$A$10:$A$33,$A8)</f>
        <v>86038.547706554498</v>
      </c>
      <c r="F8" s="5">
        <f>SUMIFS(Imports_new!F$10:F$33,Imports_new!$A$10:$A$33,$A8)</f>
        <v>93467.200107908968</v>
      </c>
      <c r="G8" s="5">
        <f>SUMIFS(Imports_new!G$10:G$33,Imports_new!$A$10:$A$33,$A8)</f>
        <v>109856.75310443001</v>
      </c>
      <c r="H8" s="5">
        <f>SUMIFS(Imports_new!H$10:H$33,Imports_new!$A$10:$A$33,$A8)</f>
        <v>116403.1173177434</v>
      </c>
      <c r="I8" s="5">
        <f>SUMIFS(Imports_new!I$10:I$33,Imports_new!$A$10:$A$33,$A8)</f>
        <v>120546.33433536869</v>
      </c>
      <c r="J8" s="5">
        <f>SUMIFS(Imports_new!J$10:J$33,Imports_new!$A$10:$A$33,$A8)</f>
        <v>135774.6407843928</v>
      </c>
      <c r="K8" s="5">
        <f>SUMIFS(Imports_new!K$10:K$33,Imports_new!$A$10:$A$33,$A8)</f>
        <v>150467.39767576463</v>
      </c>
      <c r="L8" s="5">
        <f>SUMIFS(Imports_new!L$10:L$33,Imports_new!$A$10:$A$33,$A8)</f>
        <v>162021.40414271766</v>
      </c>
      <c r="M8" s="5">
        <f>SUMIFS(Imports_new!M$10:M$33,Imports_new!$A$10:$A$33,$A8)</f>
        <v>162021.40414271766</v>
      </c>
      <c r="N8" s="5">
        <f>SUMIFS(Imports_new!N$10:N$33,Imports_new!$A$10:$A$33,$A8)</f>
        <v>162021.40414271766</v>
      </c>
      <c r="O8" s="5">
        <f>SUMIFS(Imports_new!O$10:O$33,Imports_new!$A$10:$A$33,$A8)</f>
        <v>162021.40414271766</v>
      </c>
      <c r="P8" s="5">
        <f>SUMIFS(Imports_new!P$10:P$33,Imports_new!$A$10:$A$33,$A8)</f>
        <v>162021.40414271766</v>
      </c>
      <c r="Q8" s="5">
        <f>SUMIFS(Imports_new!Q$10:Q$33,Imports_new!$A$10:$A$33,$A8)</f>
        <v>162021.40414271766</v>
      </c>
      <c r="R8" s="5">
        <f>SUMIFS(Imports_new!R$10:R$33,Imports_new!$A$10:$A$33,$A8)</f>
        <v>162021.40414271766</v>
      </c>
      <c r="S8" s="5">
        <f>SUMIFS(Imports_new!S$10:S$33,Imports_new!$A$10:$A$33,$A8)</f>
        <v>162021.40414271766</v>
      </c>
      <c r="T8" s="5">
        <f>SUMIFS(Imports_new!T$10:T$33,Imports_new!$A$10:$A$33,$A8)</f>
        <v>162021.40414271766</v>
      </c>
      <c r="U8" s="5">
        <f>SUMIFS(Imports_new!U$10:U$33,Imports_new!$A$10:$A$33,$A8)</f>
        <v>162021.40414271766</v>
      </c>
      <c r="V8" s="5">
        <f>SUMIFS(Imports_new!V$10:V$33,Imports_new!$A$10:$A$33,$A8)</f>
        <v>162021.40414271766</v>
      </c>
      <c r="W8" s="5">
        <f>SUMIFS(Imports_new!W$10:W$33,Imports_new!$A$10:$A$33,$A8)</f>
        <v>162021.40414271766</v>
      </c>
      <c r="X8" s="5">
        <f>SUMIFS(Imports_new!X$10:X$33,Imports_new!$A$10:$A$33,$A8)</f>
        <v>162021.40414271766</v>
      </c>
      <c r="Y8" s="5">
        <f>SUMIFS(Imports_new!Y$10:Y$33,Imports_new!$A$10:$A$33,$A8)</f>
        <v>162021.40414271766</v>
      </c>
      <c r="Z8" s="5">
        <f>SUMIFS(Imports_new!Z$10:Z$33,Imports_new!$A$10:$A$33,$A8)</f>
        <v>162021.40414271766</v>
      </c>
      <c r="AA8" s="5">
        <f>SUMIFS(Imports_new!AA$10:AA$33,Imports_new!$A$10:$A$33,$A8)</f>
        <v>162021.40414271766</v>
      </c>
      <c r="AB8" s="5">
        <f>SUMIFS(Imports_new!AB$10:AB$33,Imports_new!$A$10:$A$33,$A8)</f>
        <v>162021.40414271766</v>
      </c>
      <c r="AC8" s="5">
        <f>SUMIFS(Imports_new!AC$10:AC$33,Imports_new!$A$10:$A$33,$A8)</f>
        <v>162021.40414271766</v>
      </c>
      <c r="AD8" s="5">
        <f>SUMIFS(Imports_new!AD$10:AD$33,Imports_new!$A$10:$A$33,$A8)</f>
        <v>162021.40414271766</v>
      </c>
      <c r="AE8" s="5">
        <f>SUMIFS(Imports_new!AE$10:AE$33,Imports_new!$A$10:$A$33,$A8)</f>
        <v>162021.40414271766</v>
      </c>
      <c r="AF8" s="5">
        <f>SUMIFS(Imports_new!AF$10:AF$33,Imports_new!$A$10:$A$33,$A8)</f>
        <v>162021.40414271766</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451.76626045332682</v>
      </c>
      <c r="C10" s="5">
        <f>SUMIFS(Imports_new!C$10:C$33,Imports_new!$A$10:$A$33,$A10)</f>
        <v>451.76626045332682</v>
      </c>
      <c r="D10" s="5">
        <f>SUMIFS(Imports_new!D$10:D$33,Imports_new!$A$10:$A$33,$A10)</f>
        <v>451.76626045332682</v>
      </c>
      <c r="E10" s="5">
        <f>SUMIFS(Imports_new!E$10:E$33,Imports_new!$A$10:$A$33,$A10)</f>
        <v>388.77084618570501</v>
      </c>
      <c r="F10" s="5">
        <f>SUMIFS(Imports_new!F$10:F$33,Imports_new!$A$10:$A$33,$A10)</f>
        <v>443.59630508193027</v>
      </c>
      <c r="G10" s="5">
        <f>SUMIFS(Imports_new!G$10:G$33,Imports_new!$A$10:$A$33,$A10)</f>
        <v>429.26548064571472</v>
      </c>
      <c r="H10" s="5">
        <f>SUMIFS(Imports_new!H$10:H$33,Imports_new!$A$10:$A$33,$A10)</f>
        <v>423.70455194631495</v>
      </c>
      <c r="I10" s="5">
        <f>SUMIFS(Imports_new!I$10:I$33,Imports_new!$A$10:$A$33,$A10)</f>
        <v>421.03300222666775</v>
      </c>
      <c r="J10" s="5">
        <f>SUMIFS(Imports_new!J$10:J$33,Imports_new!$A$10:$A$33,$A10)</f>
        <v>337.96948872834645</v>
      </c>
      <c r="K10" s="5">
        <f>SUMIFS(Imports_new!K$10:K$33,Imports_new!$A$10:$A$33,$A10)</f>
        <v>313.79577584702821</v>
      </c>
      <c r="L10" s="5">
        <f>SUMIFS(Imports_new!L$10:L$33,Imports_new!$A$10:$A$33,$A10)</f>
        <v>330.86049169343619</v>
      </c>
      <c r="M10" s="5">
        <f>SUMIFS(Imports_new!M$10:M$33,Imports_new!$A$10:$A$33,$A10)</f>
        <v>330.86049169343619</v>
      </c>
      <c r="N10" s="5">
        <f>SUMIFS(Imports_new!N$10:N$33,Imports_new!$A$10:$A$33,$A10)</f>
        <v>330.86049169343619</v>
      </c>
      <c r="O10" s="5">
        <f>SUMIFS(Imports_new!O$10:O$33,Imports_new!$A$10:$A$33,$A10)</f>
        <v>330.86049169343619</v>
      </c>
      <c r="P10" s="5">
        <f>SUMIFS(Imports_new!P$10:P$33,Imports_new!$A$10:$A$33,$A10)</f>
        <v>330.86049169343619</v>
      </c>
      <c r="Q10" s="5">
        <f>SUMIFS(Imports_new!Q$10:Q$33,Imports_new!$A$10:$A$33,$A10)</f>
        <v>330.86049169343619</v>
      </c>
      <c r="R10" s="5">
        <f>SUMIFS(Imports_new!R$10:R$33,Imports_new!$A$10:$A$33,$A10)</f>
        <v>330.86049169343619</v>
      </c>
      <c r="S10" s="5">
        <f>SUMIFS(Imports_new!S$10:S$33,Imports_new!$A$10:$A$33,$A10)</f>
        <v>330.86049169343619</v>
      </c>
      <c r="T10" s="5">
        <f>SUMIFS(Imports_new!T$10:T$33,Imports_new!$A$10:$A$33,$A10)</f>
        <v>330.86049169343619</v>
      </c>
      <c r="U10" s="5">
        <f>SUMIFS(Imports_new!U$10:U$33,Imports_new!$A$10:$A$33,$A10)</f>
        <v>330.86049169343619</v>
      </c>
      <c r="V10" s="5">
        <f>SUMIFS(Imports_new!V$10:V$33,Imports_new!$A$10:$A$33,$A10)</f>
        <v>330.86049169343619</v>
      </c>
      <c r="W10" s="5">
        <f>SUMIFS(Imports_new!W$10:W$33,Imports_new!$A$10:$A$33,$A10)</f>
        <v>330.86049169343619</v>
      </c>
      <c r="X10" s="5">
        <f>SUMIFS(Imports_new!X$10:X$33,Imports_new!$A$10:$A$33,$A10)</f>
        <v>330.86049169343619</v>
      </c>
      <c r="Y10" s="5">
        <f>SUMIFS(Imports_new!Y$10:Y$33,Imports_new!$A$10:$A$33,$A10)</f>
        <v>330.86049169343619</v>
      </c>
      <c r="Z10" s="5">
        <f>SUMIFS(Imports_new!Z$10:Z$33,Imports_new!$A$10:$A$33,$A10)</f>
        <v>330.86049169343619</v>
      </c>
      <c r="AA10" s="5">
        <f>SUMIFS(Imports_new!AA$10:AA$33,Imports_new!$A$10:$A$33,$A10)</f>
        <v>330.86049169343619</v>
      </c>
      <c r="AB10" s="5">
        <f>SUMIFS(Imports_new!AB$10:AB$33,Imports_new!$A$10:$A$33,$A10)</f>
        <v>330.86049169343619</v>
      </c>
      <c r="AC10" s="5">
        <f>SUMIFS(Imports_new!AC$10:AC$33,Imports_new!$A$10:$A$33,$A10)</f>
        <v>330.86049169343619</v>
      </c>
      <c r="AD10" s="5">
        <f>SUMIFS(Imports_new!AD$10:AD$33,Imports_new!$A$10:$A$33,$A10)</f>
        <v>330.86049169343619</v>
      </c>
      <c r="AE10" s="5">
        <f>SUMIFS(Imports_new!AE$10:AE$33,Imports_new!$A$10:$A$33,$A10)</f>
        <v>330.86049169343619</v>
      </c>
      <c r="AF10" s="5">
        <f>SUMIFS(Imports_new!AF$10:AF$33,Imports_new!$A$10:$A$33,$A10)</f>
        <v>330.86049169343619</v>
      </c>
    </row>
    <row r="11" spans="1:32">
      <c r="A11" s="2" t="s">
        <v>105</v>
      </c>
      <c r="B11" s="5">
        <f>SUMIFS(Imports_new!B$10:B$33,Imports_new!$A$10:$A$33,$A11)</f>
        <v>1585.9165518996608</v>
      </c>
      <c r="C11" s="5">
        <f>SUMIFS(Imports_new!C$10:C$33,Imports_new!$A$10:$A$33,$A11)</f>
        <v>1585.9165518996608</v>
      </c>
      <c r="D11" s="5">
        <f>SUMIFS(Imports_new!D$10:D$33,Imports_new!$A$10:$A$33,$A11)</f>
        <v>1585.9165518996608</v>
      </c>
      <c r="E11" s="5">
        <f>SUMIFS(Imports_new!E$10:E$33,Imports_new!$A$10:$A$33,$A11)</f>
        <v>1593.5519967273067</v>
      </c>
      <c r="F11" s="5">
        <f>SUMIFS(Imports_new!F$10:F$33,Imports_new!$A$10:$A$33,$A11)</f>
        <v>1944.0216550004805</v>
      </c>
      <c r="G11" s="5">
        <f>SUMIFS(Imports_new!G$10:G$33,Imports_new!$A$10:$A$33,$A11)</f>
        <v>1869.7073467692253</v>
      </c>
      <c r="H11" s="5">
        <f>SUMIFS(Imports_new!H$10:H$33,Imports_new!$A$10:$A$33,$A11)</f>
        <v>1819.8548155216242</v>
      </c>
      <c r="I11" s="5">
        <f>SUMIFS(Imports_new!I$10:I$33,Imports_new!$A$10:$A$33,$A11)</f>
        <v>5046.2129977532331</v>
      </c>
      <c r="J11" s="5">
        <f>SUMIFS(Imports_new!J$10:J$33,Imports_new!$A$10:$A$33,$A11)</f>
        <v>6548.7752341972518</v>
      </c>
      <c r="K11" s="5">
        <f>SUMIFS(Imports_new!K$10:K$33,Imports_new!$A$10:$A$33,$A11)</f>
        <v>5979.5403360496102</v>
      </c>
      <c r="L11" s="5">
        <f>SUMIFS(Imports_new!L$10:L$33,Imports_new!$A$10:$A$33,$A11)</f>
        <v>7041.9197878144278</v>
      </c>
      <c r="M11" s="5">
        <f>SUMIFS(Imports_new!M$10:M$33,Imports_new!$A$10:$A$33,$A11)</f>
        <v>7041.9197878144278</v>
      </c>
      <c r="N11" s="5">
        <f>SUMIFS(Imports_new!N$10:N$33,Imports_new!$A$10:$A$33,$A11)</f>
        <v>7041.9197878144278</v>
      </c>
      <c r="O11" s="5">
        <f>SUMIFS(Imports_new!O$10:O$33,Imports_new!$A$10:$A$33,$A11)</f>
        <v>7041.9197878144278</v>
      </c>
      <c r="P11" s="5">
        <f>SUMIFS(Imports_new!P$10:P$33,Imports_new!$A$10:$A$33,$A11)</f>
        <v>7041.9197878144278</v>
      </c>
      <c r="Q11" s="5">
        <f>SUMIFS(Imports_new!Q$10:Q$33,Imports_new!$A$10:$A$33,$A11)</f>
        <v>7041.9197878144278</v>
      </c>
      <c r="R11" s="5">
        <f>SUMIFS(Imports_new!R$10:R$33,Imports_new!$A$10:$A$33,$A11)</f>
        <v>7041.9197878144278</v>
      </c>
      <c r="S11" s="5">
        <f>SUMIFS(Imports_new!S$10:S$33,Imports_new!$A$10:$A$33,$A11)</f>
        <v>7041.9197878144278</v>
      </c>
      <c r="T11" s="5">
        <f>SUMIFS(Imports_new!T$10:T$33,Imports_new!$A$10:$A$33,$A11)</f>
        <v>7041.9197878144278</v>
      </c>
      <c r="U11" s="5">
        <f>SUMIFS(Imports_new!U$10:U$33,Imports_new!$A$10:$A$33,$A11)</f>
        <v>7041.9197878144278</v>
      </c>
      <c r="V11" s="5">
        <f>SUMIFS(Imports_new!V$10:V$33,Imports_new!$A$10:$A$33,$A11)</f>
        <v>7041.9197878144278</v>
      </c>
      <c r="W11" s="5">
        <f>SUMIFS(Imports_new!W$10:W$33,Imports_new!$A$10:$A$33,$A11)</f>
        <v>7041.9197878144278</v>
      </c>
      <c r="X11" s="5">
        <f>SUMIFS(Imports_new!X$10:X$33,Imports_new!$A$10:$A$33,$A11)</f>
        <v>7041.9197878144278</v>
      </c>
      <c r="Y11" s="5">
        <f>SUMIFS(Imports_new!Y$10:Y$33,Imports_new!$A$10:$A$33,$A11)</f>
        <v>7041.9197878144278</v>
      </c>
      <c r="Z11" s="5">
        <f>SUMIFS(Imports_new!Z$10:Z$33,Imports_new!$A$10:$A$33,$A11)</f>
        <v>7041.9197878144278</v>
      </c>
      <c r="AA11" s="5">
        <f>SUMIFS(Imports_new!AA$10:AA$33,Imports_new!$A$10:$A$33,$A11)</f>
        <v>7041.9197878144278</v>
      </c>
      <c r="AB11" s="5">
        <f>SUMIFS(Imports_new!AB$10:AB$33,Imports_new!$A$10:$A$33,$A11)</f>
        <v>7041.9197878144278</v>
      </c>
      <c r="AC11" s="5">
        <f>SUMIFS(Imports_new!AC$10:AC$33,Imports_new!$A$10:$A$33,$A11)</f>
        <v>7041.9197878144278</v>
      </c>
      <c r="AD11" s="5">
        <f>SUMIFS(Imports_new!AD$10:AD$33,Imports_new!$A$10:$A$33,$A11)</f>
        <v>7041.9197878144278</v>
      </c>
      <c r="AE11" s="5">
        <f>SUMIFS(Imports_new!AE$10:AE$33,Imports_new!$A$10:$A$33,$A11)</f>
        <v>7041.9197878144278</v>
      </c>
      <c r="AF11" s="5">
        <f>SUMIFS(Imports_new!AF$10:AF$33,Imports_new!$A$10:$A$33,$A11)</f>
        <v>7041.9197878144278</v>
      </c>
    </row>
    <row r="12" spans="1:32">
      <c r="A12" s="2" t="s">
        <v>106</v>
      </c>
      <c r="B12" s="5">
        <f>SUMIFS(Imports_new!B$10:B$33,Imports_new!$A$10:$A$33,$A12)</f>
        <v>89.669483479492101</v>
      </c>
      <c r="C12" s="5">
        <f>SUMIFS(Imports_new!C$10:C$33,Imports_new!$A$10:$A$33,$A12)</f>
        <v>89.669483479492101</v>
      </c>
      <c r="D12" s="5">
        <f>SUMIFS(Imports_new!D$10:D$33,Imports_new!$A$10:$A$33,$A12)</f>
        <v>89.669483479492101</v>
      </c>
      <c r="E12" s="5">
        <f>SUMIFS(Imports_new!E$10:E$33,Imports_new!$A$10:$A$33,$A12)</f>
        <v>575.6706472757412</v>
      </c>
      <c r="F12" s="5">
        <f>SUMIFS(Imports_new!F$10:F$33,Imports_new!$A$10:$A$33,$A12)</f>
        <v>420.27685673766189</v>
      </c>
      <c r="G12" s="5">
        <f>SUMIFS(Imports_new!G$10:G$33,Imports_new!$A$10:$A$33,$A12)</f>
        <v>23.866525963109343</v>
      </c>
      <c r="H12" s="5">
        <f>SUMIFS(Imports_new!H$10:H$33,Imports_new!$A$10:$A$33,$A12)</f>
        <v>73.290083661706305</v>
      </c>
      <c r="I12" s="5">
        <f>SUMIFS(Imports_new!I$10:I$33,Imports_new!$A$10:$A$33,$A12)</f>
        <v>428.01754127897163</v>
      </c>
      <c r="J12" s="5">
        <f>SUMIFS(Imports_new!J$10:J$33,Imports_new!$A$10:$A$33,$A12)</f>
        <v>713.73568102331933</v>
      </c>
      <c r="K12" s="5">
        <f>SUMIFS(Imports_new!K$10:K$33,Imports_new!$A$10:$A$33,$A12)</f>
        <v>685.87647066348109</v>
      </c>
      <c r="L12" s="5">
        <f>SUMIFS(Imports_new!L$10:L$33,Imports_new!$A$10:$A$33,$A12)</f>
        <v>605.21911520042397</v>
      </c>
      <c r="M12" s="5">
        <f>SUMIFS(Imports_new!M$10:M$33,Imports_new!$A$10:$A$33,$A12)</f>
        <v>605.21911520042397</v>
      </c>
      <c r="N12" s="5">
        <f>SUMIFS(Imports_new!N$10:N$33,Imports_new!$A$10:$A$33,$A12)</f>
        <v>605.21911520042397</v>
      </c>
      <c r="O12" s="5">
        <f>SUMIFS(Imports_new!O$10:O$33,Imports_new!$A$10:$A$33,$A12)</f>
        <v>605.21911520042397</v>
      </c>
      <c r="P12" s="5">
        <f>SUMIFS(Imports_new!P$10:P$33,Imports_new!$A$10:$A$33,$A12)</f>
        <v>605.21911520042397</v>
      </c>
      <c r="Q12" s="5">
        <f>SUMIFS(Imports_new!Q$10:Q$33,Imports_new!$A$10:$A$33,$A12)</f>
        <v>605.21911520042397</v>
      </c>
      <c r="R12" s="5">
        <f>SUMIFS(Imports_new!R$10:R$33,Imports_new!$A$10:$A$33,$A12)</f>
        <v>605.21911520042397</v>
      </c>
      <c r="S12" s="5">
        <f>SUMIFS(Imports_new!S$10:S$33,Imports_new!$A$10:$A$33,$A12)</f>
        <v>605.21911520042397</v>
      </c>
      <c r="T12" s="5">
        <f>SUMIFS(Imports_new!T$10:T$33,Imports_new!$A$10:$A$33,$A12)</f>
        <v>605.21911520042397</v>
      </c>
      <c r="U12" s="5">
        <f>SUMIFS(Imports_new!U$10:U$33,Imports_new!$A$10:$A$33,$A12)</f>
        <v>605.21911520042397</v>
      </c>
      <c r="V12" s="5">
        <f>SUMIFS(Imports_new!V$10:V$33,Imports_new!$A$10:$A$33,$A12)</f>
        <v>605.21911520042397</v>
      </c>
      <c r="W12" s="5">
        <f>SUMIFS(Imports_new!W$10:W$33,Imports_new!$A$10:$A$33,$A12)</f>
        <v>605.21911520042397</v>
      </c>
      <c r="X12" s="5">
        <f>SUMIFS(Imports_new!X$10:X$33,Imports_new!$A$10:$A$33,$A12)</f>
        <v>605.21911520042397</v>
      </c>
      <c r="Y12" s="5">
        <f>SUMIFS(Imports_new!Y$10:Y$33,Imports_new!$A$10:$A$33,$A12)</f>
        <v>605.21911520042397</v>
      </c>
      <c r="Z12" s="5">
        <f>SUMIFS(Imports_new!Z$10:Z$33,Imports_new!$A$10:$A$33,$A12)</f>
        <v>605.21911520042397</v>
      </c>
      <c r="AA12" s="5">
        <f>SUMIFS(Imports_new!AA$10:AA$33,Imports_new!$A$10:$A$33,$A12)</f>
        <v>605.21911520042397</v>
      </c>
      <c r="AB12" s="5">
        <f>SUMIFS(Imports_new!AB$10:AB$33,Imports_new!$A$10:$A$33,$A12)</f>
        <v>605.21911520042397</v>
      </c>
      <c r="AC12" s="5">
        <f>SUMIFS(Imports_new!AC$10:AC$33,Imports_new!$A$10:$A$33,$A12)</f>
        <v>605.21911520042397</v>
      </c>
      <c r="AD12" s="5">
        <f>SUMIFS(Imports_new!AD$10:AD$33,Imports_new!$A$10:$A$33,$A12)</f>
        <v>605.21911520042397</v>
      </c>
      <c r="AE12" s="5">
        <f>SUMIFS(Imports_new!AE$10:AE$33,Imports_new!$A$10:$A$33,$A12)</f>
        <v>605.21911520042397</v>
      </c>
      <c r="AF12" s="5">
        <f>SUMIFS(Imports_new!AF$10:AF$33,Imports_new!$A$10:$A$33,$A12)</f>
        <v>605.21911520042397</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51.403180523176303</v>
      </c>
      <c r="C2" s="12">
        <f>SUMIFS('State Generation Costs Calcs'!C105:C155,'State Generation Costs Calcs'!$A$105:$A$155,About!$B$2)*About!$A$67</f>
        <v>50.400774779522273</v>
      </c>
      <c r="D2" s="12">
        <f>SUMIFS('State Generation Costs Calcs'!D105:D155,'State Generation Costs Calcs'!$A$105:$A$155,About!$B$2)*About!$A$67</f>
        <v>49.464535715427807</v>
      </c>
      <c r="E2" s="12">
        <f>SUMIFS('State Generation Costs Calcs'!E105:E155,'State Generation Costs Calcs'!$A$105:$A$155,About!$B$2)*About!$A$67</f>
        <v>48.694603860701406</v>
      </c>
      <c r="F2" s="12">
        <f>SUMIFS('State Generation Costs Calcs'!F105:F155,'State Generation Costs Calcs'!$A$105:$A$155,About!$B$2)*About!$A$67</f>
        <v>48.483291495191679</v>
      </c>
      <c r="G2" s="12">
        <f>SUMIFS('State Generation Costs Calcs'!G105:G155,'State Generation Costs Calcs'!$A$105:$A$155,About!$B$2)*About!$A$67</f>
        <v>48.549951094263172</v>
      </c>
      <c r="H2" s="12">
        <f>SUMIFS('State Generation Costs Calcs'!H105:H155,'State Generation Costs Calcs'!$A$105:$A$155,About!$B$2)*About!$A$67</f>
        <v>49.010873760798518</v>
      </c>
      <c r="I2" s="12">
        <f>SUMIFS('State Generation Costs Calcs'!I105:I155,'State Generation Costs Calcs'!$A$105:$A$155,About!$B$2)*About!$A$67</f>
        <v>49.428216565616395</v>
      </c>
      <c r="J2" s="12">
        <f>SUMIFS('State Generation Costs Calcs'!J105:J155,'State Generation Costs Calcs'!$A$105:$A$155,About!$B$2)*About!$A$67</f>
        <v>49.206554539133855</v>
      </c>
      <c r="K2" s="12">
        <f>SUMIFS('State Generation Costs Calcs'!K105:K155,'State Generation Costs Calcs'!$A$105:$A$155,About!$B$2)*About!$A$67</f>
        <v>48.55994060236123</v>
      </c>
      <c r="L2" s="12">
        <f>SUMIFS('State Generation Costs Calcs'!L105:L155,'State Generation Costs Calcs'!$A$105:$A$155,About!$B$2)*About!$A$67</f>
        <v>47.817711337764507</v>
      </c>
      <c r="M2" s="12">
        <f>SUMIFS('State Generation Costs Calcs'!M105:M155,'State Generation Costs Calcs'!$A$105:$A$155,About!$B$2)*About!$A$67</f>
        <v>47.166129513772468</v>
      </c>
      <c r="N2" s="12">
        <f>SUMIFS('State Generation Costs Calcs'!N105:N155,'State Generation Costs Calcs'!$A$105:$A$155,About!$B$2)*About!$A$67</f>
        <v>46.476254003524154</v>
      </c>
      <c r="O2" s="12">
        <f>SUMIFS('State Generation Costs Calcs'!O105:O155,'State Generation Costs Calcs'!$A$105:$A$155,About!$B$2)*About!$A$67</f>
        <v>46.11262517683614</v>
      </c>
      <c r="P2" s="12">
        <f>SUMIFS('State Generation Costs Calcs'!P105:P155,'State Generation Costs Calcs'!$A$105:$A$155,About!$B$2)*About!$A$67</f>
        <v>46.022156036802521</v>
      </c>
      <c r="Q2" s="12">
        <f>SUMIFS('State Generation Costs Calcs'!Q105:Q155,'State Generation Costs Calcs'!$A$105:$A$155,About!$B$2)*About!$A$67</f>
        <v>45.606291046040752</v>
      </c>
      <c r="R2" s="12">
        <f>SUMIFS('State Generation Costs Calcs'!R105:R155,'State Generation Costs Calcs'!$A$105:$A$155,About!$B$2)*About!$A$67</f>
        <v>45.102039899062397</v>
      </c>
      <c r="S2" s="12">
        <f>SUMIFS('State Generation Costs Calcs'!S105:S155,'State Generation Costs Calcs'!$A$105:$A$155,About!$B$2)*About!$A$67</f>
        <v>44.743559479118979</v>
      </c>
      <c r="T2" s="12">
        <f>SUMIFS('State Generation Costs Calcs'!T105:T155,'State Generation Costs Calcs'!$A$105:$A$155,About!$B$2)*About!$A$67</f>
        <v>44.595248767919244</v>
      </c>
      <c r="U2" s="12">
        <f>SUMIFS('State Generation Costs Calcs'!U105:U155,'State Generation Costs Calcs'!$A$105:$A$155,About!$B$2)*About!$A$67</f>
        <v>44.472328939244356</v>
      </c>
      <c r="V2" s="12">
        <f>SUMIFS('State Generation Costs Calcs'!V105:V155,'State Generation Costs Calcs'!$A$105:$A$155,About!$B$2)*About!$A$67</f>
        <v>44.003450332537348</v>
      </c>
      <c r="W2" s="12">
        <f>SUMIFS('State Generation Costs Calcs'!W105:W155,'State Generation Costs Calcs'!$A$105:$A$155,About!$B$2)*About!$A$67</f>
        <v>43.573628309967063</v>
      </c>
      <c r="X2" s="12">
        <f>SUMIFS('State Generation Costs Calcs'!X105:X155,'State Generation Costs Calcs'!$A$105:$A$155,About!$B$2)*About!$A$67</f>
        <v>43.330014804212375</v>
      </c>
      <c r="Y2" s="12">
        <f>SUMIFS('State Generation Costs Calcs'!Y105:Y155,'State Generation Costs Calcs'!$A$105:$A$155,About!$B$2)*About!$A$67</f>
        <v>43.05648540869776</v>
      </c>
      <c r="Z2" s="12">
        <f>SUMIFS('State Generation Costs Calcs'!Z105:Z155,'State Generation Costs Calcs'!$A$105:$A$155,About!$B$2)*About!$A$67</f>
        <v>42.896834842178698</v>
      </c>
      <c r="AA2" s="12">
        <f>SUMIFS('State Generation Costs Calcs'!AA105:AA155,'State Generation Costs Calcs'!$A$105:$A$155,About!$B$2)*About!$A$67</f>
        <v>42.782203959764075</v>
      </c>
      <c r="AB2" s="12">
        <f>SUMIFS('State Generation Costs Calcs'!AB105:AB155,'State Generation Costs Calcs'!$A$105:$A$155,About!$B$2)*About!$A$67</f>
        <v>42.609293409210871</v>
      </c>
      <c r="AC2" s="12">
        <f>SUMIFS('State Generation Costs Calcs'!AC105:AC155,'State Generation Costs Calcs'!$A$105:$A$155,About!$B$2)*About!$A$67</f>
        <v>42.613685627527353</v>
      </c>
      <c r="AD2" s="12">
        <f>SUMIFS('State Generation Costs Calcs'!AD105:AD155,'State Generation Costs Calcs'!$A$105:$A$155,About!$B$2)*About!$A$67</f>
        <v>42.656099609708008</v>
      </c>
      <c r="AE2" s="12">
        <f>SUMIFS('State Generation Costs Calcs'!AE105:AE155,'State Generation Costs Calcs'!$A$105:$A$155,About!$B$2)*About!$A$67</f>
        <v>42.605670694558512</v>
      </c>
      <c r="AF2" s="12">
        <f>SUMIFS('State Generation Costs Calcs'!AF105:AF155,'State Generation Costs Calcs'!$A$105:$A$155,About!$B$2)*About!$A$67</f>
        <v>42.581904739756219</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51.403180523176303</v>
      </c>
      <c r="C2" s="12">
        <f>SUMIFS('State Generation Costs Calcs'!C105:C155,'State Generation Costs Calcs'!$A$105:$A$155,About!$B$2)*About!$A$67</f>
        <v>50.400774779522273</v>
      </c>
      <c r="D2" s="12">
        <f>SUMIFS('State Generation Costs Calcs'!D105:D155,'State Generation Costs Calcs'!$A$105:$A$155,About!$B$2)*About!$A$67</f>
        <v>49.464535715427807</v>
      </c>
      <c r="E2" s="12">
        <f>SUMIFS('State Generation Costs Calcs'!E105:E155,'State Generation Costs Calcs'!$A$105:$A$155,About!$B$2)*About!$A$67</f>
        <v>48.694603860701406</v>
      </c>
      <c r="F2" s="12">
        <f>SUMIFS('State Generation Costs Calcs'!F105:F155,'State Generation Costs Calcs'!$A$105:$A$155,About!$B$2)*About!$A$67</f>
        <v>48.483291495191679</v>
      </c>
      <c r="G2" s="12">
        <f>SUMIFS('State Generation Costs Calcs'!G105:G155,'State Generation Costs Calcs'!$A$105:$A$155,About!$B$2)*About!$A$67</f>
        <v>48.549951094263172</v>
      </c>
      <c r="H2" s="12">
        <f>SUMIFS('State Generation Costs Calcs'!H105:H155,'State Generation Costs Calcs'!$A$105:$A$155,About!$B$2)*About!$A$67</f>
        <v>49.010873760798518</v>
      </c>
      <c r="I2" s="12">
        <f>SUMIFS('State Generation Costs Calcs'!I105:I155,'State Generation Costs Calcs'!$A$105:$A$155,About!$B$2)*About!$A$67</f>
        <v>49.428216565616395</v>
      </c>
      <c r="J2" s="12">
        <f>SUMIFS('State Generation Costs Calcs'!J105:J155,'State Generation Costs Calcs'!$A$105:$A$155,About!$B$2)*About!$A$67</f>
        <v>49.206554539133855</v>
      </c>
      <c r="K2" s="12">
        <f>SUMIFS('State Generation Costs Calcs'!K105:K155,'State Generation Costs Calcs'!$A$105:$A$155,About!$B$2)*About!$A$67</f>
        <v>48.55994060236123</v>
      </c>
      <c r="L2" s="12">
        <f>SUMIFS('State Generation Costs Calcs'!L105:L155,'State Generation Costs Calcs'!$A$105:$A$155,About!$B$2)*About!$A$67</f>
        <v>47.817711337764507</v>
      </c>
      <c r="M2" s="12">
        <f>SUMIFS('State Generation Costs Calcs'!M105:M155,'State Generation Costs Calcs'!$A$105:$A$155,About!$B$2)*About!$A$67</f>
        <v>47.166129513772468</v>
      </c>
      <c r="N2" s="12">
        <f>SUMIFS('State Generation Costs Calcs'!N105:N155,'State Generation Costs Calcs'!$A$105:$A$155,About!$B$2)*About!$A$67</f>
        <v>46.476254003524154</v>
      </c>
      <c r="O2" s="12">
        <f>SUMIFS('State Generation Costs Calcs'!O105:O155,'State Generation Costs Calcs'!$A$105:$A$155,About!$B$2)*About!$A$67</f>
        <v>46.11262517683614</v>
      </c>
      <c r="P2" s="12">
        <f>SUMIFS('State Generation Costs Calcs'!P105:P155,'State Generation Costs Calcs'!$A$105:$A$155,About!$B$2)*About!$A$67</f>
        <v>46.022156036802521</v>
      </c>
      <c r="Q2" s="12">
        <f>SUMIFS('State Generation Costs Calcs'!Q105:Q155,'State Generation Costs Calcs'!$A$105:$A$155,About!$B$2)*About!$A$67</f>
        <v>45.606291046040752</v>
      </c>
      <c r="R2" s="12">
        <f>SUMIFS('State Generation Costs Calcs'!R105:R155,'State Generation Costs Calcs'!$A$105:$A$155,About!$B$2)*About!$A$67</f>
        <v>45.102039899062397</v>
      </c>
      <c r="S2" s="12">
        <f>SUMIFS('State Generation Costs Calcs'!S105:S155,'State Generation Costs Calcs'!$A$105:$A$155,About!$B$2)*About!$A$67</f>
        <v>44.743559479118979</v>
      </c>
      <c r="T2" s="12">
        <f>SUMIFS('State Generation Costs Calcs'!T105:T155,'State Generation Costs Calcs'!$A$105:$A$155,About!$B$2)*About!$A$67</f>
        <v>44.595248767919244</v>
      </c>
      <c r="U2" s="12">
        <f>SUMIFS('State Generation Costs Calcs'!U105:U155,'State Generation Costs Calcs'!$A$105:$A$155,About!$B$2)*About!$A$67</f>
        <v>44.472328939244356</v>
      </c>
      <c r="V2" s="12">
        <f>SUMIFS('State Generation Costs Calcs'!V105:V155,'State Generation Costs Calcs'!$A$105:$A$155,About!$B$2)*About!$A$67</f>
        <v>44.003450332537348</v>
      </c>
      <c r="W2" s="12">
        <f>SUMIFS('State Generation Costs Calcs'!W105:W155,'State Generation Costs Calcs'!$A$105:$A$155,About!$B$2)*About!$A$67</f>
        <v>43.573628309967063</v>
      </c>
      <c r="X2" s="12">
        <f>SUMIFS('State Generation Costs Calcs'!X105:X155,'State Generation Costs Calcs'!$A$105:$A$155,About!$B$2)*About!$A$67</f>
        <v>43.330014804212375</v>
      </c>
      <c r="Y2" s="12">
        <f>SUMIFS('State Generation Costs Calcs'!Y105:Y155,'State Generation Costs Calcs'!$A$105:$A$155,About!$B$2)*About!$A$67</f>
        <v>43.05648540869776</v>
      </c>
      <c r="Z2" s="12">
        <f>SUMIFS('State Generation Costs Calcs'!Z105:Z155,'State Generation Costs Calcs'!$A$105:$A$155,About!$B$2)*About!$A$67</f>
        <v>42.896834842178698</v>
      </c>
      <c r="AA2" s="12">
        <f>SUMIFS('State Generation Costs Calcs'!AA105:AA155,'State Generation Costs Calcs'!$A$105:$A$155,About!$B$2)*About!$A$67</f>
        <v>42.782203959764075</v>
      </c>
      <c r="AB2" s="12">
        <f>SUMIFS('State Generation Costs Calcs'!AB105:AB155,'State Generation Costs Calcs'!$A$105:$A$155,About!$B$2)*About!$A$67</f>
        <v>42.609293409210871</v>
      </c>
      <c r="AC2" s="12">
        <f>SUMIFS('State Generation Costs Calcs'!AC105:AC155,'State Generation Costs Calcs'!$A$105:$A$155,About!$B$2)*About!$A$67</f>
        <v>42.613685627527353</v>
      </c>
      <c r="AD2" s="12">
        <f>SUMIFS('State Generation Costs Calcs'!AD105:AD155,'State Generation Costs Calcs'!$A$105:$A$155,About!$B$2)*About!$A$67</f>
        <v>42.656099609708008</v>
      </c>
      <c r="AE2" s="12">
        <f>SUMIFS('State Generation Costs Calcs'!AE105:AE155,'State Generation Costs Calcs'!$A$105:$A$155,About!$B$2)*About!$A$67</f>
        <v>42.605670694558512</v>
      </c>
      <c r="AF2" s="12">
        <f>SUMIFS('State Generation Costs Calcs'!AF105:AF155,'State Generation Costs Calcs'!$A$105:$A$155,About!$B$2)*About!$A$67</f>
        <v>42.581904739756219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2024-01-20T00:08:03Z</dcterms:modified>
</cp:coreProperties>
</file>