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codeName="ThisWorkbook"/>
  <mc:AlternateContent xmlns:mc="http://schemas.openxmlformats.org/markup-compatibility/2006">
    <mc:Choice Requires="x15">
      <x15ac:absPath xmlns:x15ac="http://schemas.microsoft.com/office/spreadsheetml/2010/11/ac" url="/Users/aaggarwal/Library/Containers/com.microsoft.Excel/Data/eps-colorado/"/>
    </mc:Choice>
  </mc:AlternateContent>
  <xr:revisionPtr revIDLastSave="0" documentId="13_ncr:1_{CE7E4462-8DED-884C-93D0-883B52D0807F}" xr6:coauthVersionLast="47" xr6:coauthVersionMax="47" xr10:uidLastSave="{00000000-0000-0000-0000-000000000000}"/>
  <bookViews>
    <workbookView xWindow="0" yWindow="500" windowWidth="24600" windowHeight="14340" firstSheet="7" activeTab="8" xr2:uid="{00000000-000D-0000-FFFF-FFFF00000000}"/>
  </bookViews>
  <sheets>
    <sheet name="About" sheetId="10" r:id="rId1"/>
    <sheet name="Standard Descriptions" sheetId="25" r:id="rId2"/>
    <sheet name="Guidance" sheetId="26" r:id="rId3"/>
    <sheet name="Policy Characteristics" sheetId="24" r:id="rId4"/>
    <sheet name="PolicyLevers" sheetId="1" r:id="rId5"/>
    <sheet name="UnitControlCenter" sheetId="18" r:id="rId6"/>
    <sheet name="Output Graph Color Key" sheetId="17" r:id="rId7"/>
    <sheet name="OutputGraphs" sheetId="22" r:id="rId8"/>
    <sheet name="ReferenceScenarios" sheetId="9" r:id="rId9"/>
    <sheet name="Target Calculations" sheetId="21" r:id="rId10"/>
    <sheet name="Emissions - CO2e - By Sector" sheetId="23" r:id="rId11"/>
    <sheet name="State 2005 Data" sheetId="20" r:id="rId12"/>
    <sheet name="MaxBoundCalculations" sheetId="13" r:id="rId13"/>
  </sheets>
  <definedNames>
    <definedName name="_xlnm._FilterDatabase" localSheetId="4" hidden="1">PolicyLevers!$A$1:$P$701</definedName>
    <definedName name="_xlnm._FilterDatabase" localSheetId="9" hidden="1">#REF!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32" i="22" l="1"/>
  <c r="L32" i="22"/>
  <c r="M32" i="22"/>
  <c r="N32" i="22"/>
  <c r="O32" i="22"/>
  <c r="P32" i="22"/>
  <c r="Q32" i="22"/>
  <c r="R32" i="22"/>
  <c r="S32" i="22"/>
  <c r="J32" i="22"/>
  <c r="Q2" i="22"/>
  <c r="L3" i="22"/>
  <c r="L2" i="22"/>
  <c r="M3" i="22"/>
  <c r="M2" i="22"/>
  <c r="D10" i="21"/>
  <c r="E11" i="21"/>
  <c r="E10" i="21"/>
  <c r="D11" i="21"/>
  <c r="F10" i="21"/>
  <c r="G10" i="21"/>
  <c r="G11" i="21"/>
  <c r="F11" i="21"/>
  <c r="B11" i="21"/>
  <c r="B10" i="21"/>
  <c r="C10" i="21"/>
  <c r="C11" i="21"/>
  <c r="B5" i="21"/>
  <c r="C8" i="21"/>
  <c r="F8" i="21" s="1"/>
  <c r="U674" i="26"/>
  <c r="E391" i="26"/>
  <c r="K708" i="1"/>
  <c r="L708" i="1"/>
  <c r="M708" i="1"/>
  <c r="N708" i="1"/>
  <c r="O708" i="1"/>
  <c r="K709" i="1"/>
  <c r="L709" i="1"/>
  <c r="M709" i="1"/>
  <c r="N709" i="1"/>
  <c r="O709" i="1"/>
  <c r="K710" i="1"/>
  <c r="L710" i="1"/>
  <c r="M710" i="1"/>
  <c r="N710" i="1"/>
  <c r="O710" i="1"/>
  <c r="K711" i="1"/>
  <c r="L711" i="1"/>
  <c r="M711" i="1"/>
  <c r="N711" i="1"/>
  <c r="O711" i="1"/>
  <c r="K712" i="1"/>
  <c r="L712" i="1"/>
  <c r="M712" i="1"/>
  <c r="N712" i="1"/>
  <c r="O712" i="1"/>
  <c r="K713" i="1"/>
  <c r="L713" i="1"/>
  <c r="M713" i="1"/>
  <c r="N713" i="1"/>
  <c r="O713" i="1"/>
  <c r="K714" i="1"/>
  <c r="L714" i="1"/>
  <c r="M714" i="1"/>
  <c r="N714" i="1"/>
  <c r="O714" i="1"/>
  <c r="K715" i="1"/>
  <c r="L715" i="1"/>
  <c r="M715" i="1"/>
  <c r="N715" i="1"/>
  <c r="O715" i="1"/>
  <c r="K716" i="1"/>
  <c r="L716" i="1"/>
  <c r="M716" i="1"/>
  <c r="N716" i="1"/>
  <c r="O716" i="1"/>
  <c r="K717" i="1"/>
  <c r="L717" i="1"/>
  <c r="M717" i="1"/>
  <c r="N717" i="1"/>
  <c r="O717" i="1"/>
  <c r="K718" i="1"/>
  <c r="L718" i="1"/>
  <c r="M718" i="1"/>
  <c r="N718" i="1"/>
  <c r="O718" i="1"/>
  <c r="K719" i="1"/>
  <c r="L719" i="1"/>
  <c r="M719" i="1"/>
  <c r="N719" i="1"/>
  <c r="O719" i="1"/>
  <c r="K720" i="1"/>
  <c r="L720" i="1"/>
  <c r="M720" i="1"/>
  <c r="N720" i="1"/>
  <c r="O720" i="1"/>
  <c r="K721" i="1"/>
  <c r="L721" i="1"/>
  <c r="M721" i="1"/>
  <c r="N721" i="1"/>
  <c r="O721" i="1"/>
  <c r="K722" i="1"/>
  <c r="L722" i="1"/>
  <c r="M722" i="1"/>
  <c r="N722" i="1"/>
  <c r="O722" i="1"/>
  <c r="K723" i="1"/>
  <c r="L723" i="1"/>
  <c r="M723" i="1"/>
  <c r="N723" i="1"/>
  <c r="O723" i="1"/>
  <c r="K724" i="1"/>
  <c r="L724" i="1"/>
  <c r="M724" i="1"/>
  <c r="N724" i="1"/>
  <c r="O724" i="1"/>
  <c r="K725" i="1"/>
  <c r="L725" i="1"/>
  <c r="M725" i="1"/>
  <c r="N725" i="1"/>
  <c r="O725" i="1"/>
  <c r="K726" i="1"/>
  <c r="L726" i="1"/>
  <c r="M726" i="1"/>
  <c r="N726" i="1"/>
  <c r="O726" i="1"/>
  <c r="K727" i="1"/>
  <c r="L727" i="1"/>
  <c r="M727" i="1"/>
  <c r="N727" i="1"/>
  <c r="O727" i="1"/>
  <c r="K728" i="1"/>
  <c r="L728" i="1"/>
  <c r="M728" i="1"/>
  <c r="N728" i="1"/>
  <c r="O728" i="1"/>
  <c r="K729" i="1"/>
  <c r="L729" i="1"/>
  <c r="M729" i="1"/>
  <c r="N729" i="1"/>
  <c r="O729" i="1"/>
  <c r="K730" i="1"/>
  <c r="L730" i="1"/>
  <c r="M730" i="1"/>
  <c r="N730" i="1"/>
  <c r="O730" i="1"/>
  <c r="K731" i="1"/>
  <c r="L731" i="1"/>
  <c r="M731" i="1"/>
  <c r="N731" i="1"/>
  <c r="O731" i="1"/>
  <c r="K732" i="1"/>
  <c r="L732" i="1"/>
  <c r="M732" i="1"/>
  <c r="N732" i="1"/>
  <c r="O732" i="1"/>
  <c r="K733" i="1"/>
  <c r="L733" i="1"/>
  <c r="M733" i="1"/>
  <c r="N733" i="1"/>
  <c r="O733" i="1"/>
  <c r="K734" i="1"/>
  <c r="L734" i="1"/>
  <c r="M734" i="1"/>
  <c r="N734" i="1"/>
  <c r="O734" i="1"/>
  <c r="K735" i="1"/>
  <c r="L735" i="1"/>
  <c r="M735" i="1"/>
  <c r="N735" i="1"/>
  <c r="O735" i="1"/>
  <c r="K736" i="1"/>
  <c r="L736" i="1"/>
  <c r="M736" i="1"/>
  <c r="N736" i="1"/>
  <c r="O736" i="1"/>
  <c r="K737" i="1"/>
  <c r="L737" i="1"/>
  <c r="M737" i="1"/>
  <c r="N737" i="1"/>
  <c r="O737" i="1"/>
  <c r="K738" i="1"/>
  <c r="L738" i="1"/>
  <c r="M738" i="1"/>
  <c r="N738" i="1"/>
  <c r="O738" i="1"/>
  <c r="K739" i="1"/>
  <c r="L739" i="1"/>
  <c r="M739" i="1"/>
  <c r="N739" i="1"/>
  <c r="O739" i="1"/>
  <c r="K740" i="1"/>
  <c r="L740" i="1"/>
  <c r="M740" i="1"/>
  <c r="N740" i="1"/>
  <c r="O740" i="1"/>
  <c r="K741" i="1"/>
  <c r="L741" i="1"/>
  <c r="M741" i="1"/>
  <c r="N741" i="1"/>
  <c r="O741" i="1"/>
  <c r="K742" i="1"/>
  <c r="L742" i="1"/>
  <c r="M742" i="1"/>
  <c r="N742" i="1"/>
  <c r="O742" i="1"/>
  <c r="K743" i="1"/>
  <c r="L743" i="1"/>
  <c r="M743" i="1"/>
  <c r="N743" i="1"/>
  <c r="O743" i="1"/>
  <c r="K744" i="1"/>
  <c r="L744" i="1"/>
  <c r="M744" i="1"/>
  <c r="N744" i="1"/>
  <c r="O744" i="1"/>
  <c r="K745" i="1"/>
  <c r="L745" i="1"/>
  <c r="M745" i="1"/>
  <c r="N745" i="1"/>
  <c r="O745" i="1"/>
  <c r="K746" i="1"/>
  <c r="L746" i="1"/>
  <c r="M746" i="1"/>
  <c r="N746" i="1"/>
  <c r="O746" i="1"/>
  <c r="K747" i="1"/>
  <c r="L747" i="1"/>
  <c r="M747" i="1"/>
  <c r="N747" i="1"/>
  <c r="O747" i="1"/>
  <c r="K748" i="1"/>
  <c r="L748" i="1"/>
  <c r="M748" i="1"/>
  <c r="N748" i="1"/>
  <c r="O748" i="1"/>
  <c r="K749" i="1"/>
  <c r="L749" i="1"/>
  <c r="M749" i="1"/>
  <c r="N749" i="1"/>
  <c r="O749" i="1"/>
  <c r="K750" i="1"/>
  <c r="L750" i="1"/>
  <c r="M750" i="1"/>
  <c r="N750" i="1"/>
  <c r="O750" i="1"/>
  <c r="K751" i="1"/>
  <c r="L751" i="1"/>
  <c r="M751" i="1"/>
  <c r="N751" i="1"/>
  <c r="O751" i="1"/>
  <c r="K752" i="1"/>
  <c r="L752" i="1"/>
  <c r="M752" i="1"/>
  <c r="N752" i="1"/>
  <c r="O752" i="1"/>
  <c r="K753" i="1"/>
  <c r="L753" i="1"/>
  <c r="M753" i="1"/>
  <c r="N753" i="1"/>
  <c r="O753" i="1"/>
  <c r="J3" i="1"/>
  <c r="K3" i="1"/>
  <c r="L3" i="1"/>
  <c r="M3" i="1"/>
  <c r="N3" i="1"/>
  <c r="O3" i="1"/>
  <c r="J4" i="1"/>
  <c r="K4" i="1"/>
  <c r="L4" i="1"/>
  <c r="M4" i="1"/>
  <c r="N4" i="1"/>
  <c r="O4" i="1"/>
  <c r="J5" i="1"/>
  <c r="K5" i="1"/>
  <c r="L5" i="1"/>
  <c r="M5" i="1"/>
  <c r="N5" i="1"/>
  <c r="O5" i="1"/>
  <c r="J6" i="1"/>
  <c r="K6" i="1"/>
  <c r="L6" i="1"/>
  <c r="M6" i="1"/>
  <c r="N6" i="1"/>
  <c r="O6" i="1"/>
  <c r="J7" i="1"/>
  <c r="K7" i="1"/>
  <c r="L7" i="1"/>
  <c r="M7" i="1"/>
  <c r="N7" i="1"/>
  <c r="O7" i="1"/>
  <c r="J8" i="1"/>
  <c r="K8" i="1"/>
  <c r="L8" i="1"/>
  <c r="M8" i="1"/>
  <c r="N8" i="1"/>
  <c r="O8" i="1"/>
  <c r="J9" i="1"/>
  <c r="K9" i="1"/>
  <c r="L9" i="1"/>
  <c r="M9" i="1"/>
  <c r="N9" i="1"/>
  <c r="O9" i="1"/>
  <c r="J10" i="1"/>
  <c r="K10" i="1"/>
  <c r="L10" i="1"/>
  <c r="M10" i="1"/>
  <c r="N10" i="1"/>
  <c r="O10" i="1"/>
  <c r="J11" i="1"/>
  <c r="K11" i="1"/>
  <c r="L11" i="1"/>
  <c r="M11" i="1"/>
  <c r="N11" i="1"/>
  <c r="O11" i="1"/>
  <c r="J12" i="1"/>
  <c r="K12" i="1"/>
  <c r="L12" i="1"/>
  <c r="M12" i="1"/>
  <c r="N12" i="1"/>
  <c r="O12" i="1"/>
  <c r="J13" i="1"/>
  <c r="K13" i="1"/>
  <c r="L13" i="1"/>
  <c r="M13" i="1"/>
  <c r="N13" i="1"/>
  <c r="O13" i="1"/>
  <c r="J14" i="1"/>
  <c r="K14" i="1"/>
  <c r="L14" i="1"/>
  <c r="M14" i="1"/>
  <c r="N14" i="1"/>
  <c r="O14" i="1"/>
  <c r="J15" i="1"/>
  <c r="K15" i="1"/>
  <c r="L15" i="1"/>
  <c r="M15" i="1"/>
  <c r="N15" i="1"/>
  <c r="O15" i="1"/>
  <c r="J16" i="1"/>
  <c r="K16" i="1"/>
  <c r="L16" i="1"/>
  <c r="M16" i="1"/>
  <c r="N16" i="1"/>
  <c r="O16" i="1"/>
  <c r="J17" i="1"/>
  <c r="K17" i="1"/>
  <c r="L17" i="1"/>
  <c r="M17" i="1"/>
  <c r="N17" i="1"/>
  <c r="O17" i="1"/>
  <c r="J18" i="1"/>
  <c r="K18" i="1"/>
  <c r="L18" i="1"/>
  <c r="M18" i="1"/>
  <c r="N18" i="1"/>
  <c r="O18" i="1"/>
  <c r="J19" i="1"/>
  <c r="K19" i="1"/>
  <c r="L19" i="1"/>
  <c r="M19" i="1"/>
  <c r="N19" i="1"/>
  <c r="O19" i="1"/>
  <c r="J20" i="1"/>
  <c r="K20" i="1"/>
  <c r="L20" i="1"/>
  <c r="M20" i="1"/>
  <c r="N20" i="1"/>
  <c r="O20" i="1"/>
  <c r="J21" i="1"/>
  <c r="K21" i="1"/>
  <c r="L21" i="1"/>
  <c r="M21" i="1"/>
  <c r="N21" i="1"/>
  <c r="O21" i="1"/>
  <c r="J22" i="1"/>
  <c r="K22" i="1"/>
  <c r="L22" i="1"/>
  <c r="M22" i="1"/>
  <c r="N22" i="1"/>
  <c r="O22" i="1"/>
  <c r="J23" i="1"/>
  <c r="K23" i="1"/>
  <c r="L23" i="1"/>
  <c r="M23" i="1"/>
  <c r="N23" i="1"/>
  <c r="O23" i="1"/>
  <c r="J24" i="1"/>
  <c r="K24" i="1"/>
  <c r="L24" i="1"/>
  <c r="M24" i="1"/>
  <c r="N24" i="1"/>
  <c r="O24" i="1"/>
  <c r="J25" i="1"/>
  <c r="K25" i="1"/>
  <c r="L25" i="1"/>
  <c r="M25" i="1"/>
  <c r="N25" i="1"/>
  <c r="O25" i="1"/>
  <c r="J26" i="1"/>
  <c r="K26" i="1"/>
  <c r="L26" i="1"/>
  <c r="M26" i="1"/>
  <c r="N26" i="1"/>
  <c r="O26" i="1"/>
  <c r="J27" i="1"/>
  <c r="K27" i="1"/>
  <c r="L27" i="1"/>
  <c r="M27" i="1"/>
  <c r="N27" i="1"/>
  <c r="O27" i="1"/>
  <c r="J28" i="1"/>
  <c r="K28" i="1"/>
  <c r="L28" i="1"/>
  <c r="M28" i="1"/>
  <c r="N28" i="1"/>
  <c r="O28" i="1"/>
  <c r="J29" i="1"/>
  <c r="K29" i="1"/>
  <c r="L29" i="1"/>
  <c r="M29" i="1"/>
  <c r="N29" i="1"/>
  <c r="O29" i="1"/>
  <c r="J30" i="1"/>
  <c r="K30" i="1"/>
  <c r="L30" i="1"/>
  <c r="M30" i="1"/>
  <c r="N30" i="1"/>
  <c r="O30" i="1"/>
  <c r="J31" i="1"/>
  <c r="K31" i="1"/>
  <c r="L31" i="1"/>
  <c r="M31" i="1"/>
  <c r="N31" i="1"/>
  <c r="O31" i="1"/>
  <c r="J32" i="1"/>
  <c r="K32" i="1"/>
  <c r="L32" i="1"/>
  <c r="M32" i="1"/>
  <c r="N32" i="1"/>
  <c r="O32" i="1"/>
  <c r="J33" i="1"/>
  <c r="K33" i="1"/>
  <c r="L33" i="1"/>
  <c r="M33" i="1"/>
  <c r="N33" i="1"/>
  <c r="O33" i="1"/>
  <c r="J34" i="1"/>
  <c r="K34" i="1"/>
  <c r="L34" i="1"/>
  <c r="M34" i="1"/>
  <c r="N34" i="1"/>
  <c r="O34" i="1"/>
  <c r="J35" i="1"/>
  <c r="K35" i="1"/>
  <c r="L35" i="1"/>
  <c r="M35" i="1"/>
  <c r="N35" i="1"/>
  <c r="O35" i="1"/>
  <c r="J36" i="1"/>
  <c r="K36" i="1"/>
  <c r="L36" i="1"/>
  <c r="M36" i="1"/>
  <c r="N36" i="1"/>
  <c r="O36" i="1"/>
  <c r="J37" i="1"/>
  <c r="K37" i="1"/>
  <c r="L37" i="1"/>
  <c r="M37" i="1"/>
  <c r="N37" i="1"/>
  <c r="O37" i="1"/>
  <c r="J38" i="1"/>
  <c r="K38" i="1"/>
  <c r="L38" i="1"/>
  <c r="M38" i="1"/>
  <c r="N38" i="1"/>
  <c r="O38" i="1"/>
  <c r="J39" i="1"/>
  <c r="K39" i="1"/>
  <c r="L39" i="1"/>
  <c r="M39" i="1"/>
  <c r="N39" i="1"/>
  <c r="O39" i="1"/>
  <c r="J40" i="1"/>
  <c r="K40" i="1"/>
  <c r="L40" i="1"/>
  <c r="M40" i="1"/>
  <c r="N40" i="1"/>
  <c r="O40" i="1"/>
  <c r="J41" i="1"/>
  <c r="K41" i="1"/>
  <c r="L41" i="1"/>
  <c r="M41" i="1"/>
  <c r="N41" i="1"/>
  <c r="O41" i="1"/>
  <c r="J42" i="1"/>
  <c r="K42" i="1"/>
  <c r="L42" i="1"/>
  <c r="M42" i="1"/>
  <c r="N42" i="1"/>
  <c r="O42" i="1"/>
  <c r="J43" i="1"/>
  <c r="K43" i="1"/>
  <c r="L43" i="1"/>
  <c r="M43" i="1"/>
  <c r="N43" i="1"/>
  <c r="O43" i="1"/>
  <c r="J44" i="1"/>
  <c r="K44" i="1"/>
  <c r="L44" i="1"/>
  <c r="M44" i="1"/>
  <c r="N44" i="1"/>
  <c r="O44" i="1"/>
  <c r="J45" i="1"/>
  <c r="K45" i="1"/>
  <c r="L45" i="1"/>
  <c r="M45" i="1"/>
  <c r="N45" i="1"/>
  <c r="O45" i="1"/>
  <c r="J46" i="1"/>
  <c r="K46" i="1"/>
  <c r="L46" i="1"/>
  <c r="M46" i="1"/>
  <c r="N46" i="1"/>
  <c r="O46" i="1"/>
  <c r="J47" i="1"/>
  <c r="K47" i="1"/>
  <c r="L47" i="1"/>
  <c r="M47" i="1"/>
  <c r="N47" i="1"/>
  <c r="O47" i="1"/>
  <c r="J48" i="1"/>
  <c r="K48" i="1"/>
  <c r="L48" i="1"/>
  <c r="M48" i="1"/>
  <c r="N48" i="1"/>
  <c r="O48" i="1"/>
  <c r="J49" i="1"/>
  <c r="K49" i="1"/>
  <c r="L49" i="1"/>
  <c r="M49" i="1"/>
  <c r="N49" i="1"/>
  <c r="O49" i="1"/>
  <c r="J50" i="1"/>
  <c r="K50" i="1"/>
  <c r="L50" i="1"/>
  <c r="M50" i="1"/>
  <c r="N50" i="1"/>
  <c r="O50" i="1"/>
  <c r="J51" i="1"/>
  <c r="K51" i="1"/>
  <c r="L51" i="1"/>
  <c r="M51" i="1"/>
  <c r="N51" i="1"/>
  <c r="O51" i="1"/>
  <c r="J52" i="1"/>
  <c r="K52" i="1"/>
  <c r="L52" i="1"/>
  <c r="M52" i="1"/>
  <c r="N52" i="1"/>
  <c r="O52" i="1"/>
  <c r="J53" i="1"/>
  <c r="K53" i="1"/>
  <c r="L53" i="1"/>
  <c r="M53" i="1"/>
  <c r="N53" i="1"/>
  <c r="O53" i="1"/>
  <c r="J54" i="1"/>
  <c r="K54" i="1"/>
  <c r="L54" i="1"/>
  <c r="M54" i="1"/>
  <c r="N54" i="1"/>
  <c r="O54" i="1"/>
  <c r="J55" i="1"/>
  <c r="K55" i="1"/>
  <c r="L55" i="1"/>
  <c r="M55" i="1"/>
  <c r="N55" i="1"/>
  <c r="O55" i="1"/>
  <c r="J56" i="1"/>
  <c r="K56" i="1"/>
  <c r="L56" i="1"/>
  <c r="M56" i="1"/>
  <c r="N56" i="1"/>
  <c r="O56" i="1"/>
  <c r="J57" i="1"/>
  <c r="K57" i="1"/>
  <c r="L57" i="1"/>
  <c r="M57" i="1"/>
  <c r="N57" i="1"/>
  <c r="O57" i="1"/>
  <c r="J58" i="1"/>
  <c r="K58" i="1"/>
  <c r="L58" i="1"/>
  <c r="M58" i="1"/>
  <c r="N58" i="1"/>
  <c r="O58" i="1"/>
  <c r="J59" i="1"/>
  <c r="K59" i="1"/>
  <c r="L59" i="1"/>
  <c r="M59" i="1"/>
  <c r="N59" i="1"/>
  <c r="O59" i="1"/>
  <c r="J60" i="1"/>
  <c r="K60" i="1"/>
  <c r="L60" i="1"/>
  <c r="M60" i="1"/>
  <c r="N60" i="1"/>
  <c r="O60" i="1"/>
  <c r="J61" i="1"/>
  <c r="K61" i="1"/>
  <c r="L61" i="1"/>
  <c r="M61" i="1"/>
  <c r="N61" i="1"/>
  <c r="O61" i="1"/>
  <c r="J62" i="1"/>
  <c r="K62" i="1"/>
  <c r="L62" i="1"/>
  <c r="M62" i="1"/>
  <c r="N62" i="1"/>
  <c r="O62" i="1"/>
  <c r="J63" i="1"/>
  <c r="K63" i="1"/>
  <c r="L63" i="1"/>
  <c r="M63" i="1"/>
  <c r="N63" i="1"/>
  <c r="O63" i="1"/>
  <c r="J64" i="1"/>
  <c r="K64" i="1"/>
  <c r="L64" i="1"/>
  <c r="M64" i="1"/>
  <c r="N64" i="1"/>
  <c r="O64" i="1"/>
  <c r="J65" i="1"/>
  <c r="K65" i="1"/>
  <c r="L65" i="1"/>
  <c r="M65" i="1"/>
  <c r="N65" i="1"/>
  <c r="O65" i="1"/>
  <c r="J66" i="1"/>
  <c r="K66" i="1"/>
  <c r="L66" i="1"/>
  <c r="M66" i="1"/>
  <c r="N66" i="1"/>
  <c r="O66" i="1"/>
  <c r="J67" i="1"/>
  <c r="K67" i="1"/>
  <c r="L67" i="1"/>
  <c r="M67" i="1"/>
  <c r="N67" i="1"/>
  <c r="O67" i="1"/>
  <c r="J68" i="1"/>
  <c r="K68" i="1"/>
  <c r="L68" i="1"/>
  <c r="M68" i="1"/>
  <c r="N68" i="1"/>
  <c r="O68" i="1"/>
  <c r="J69" i="1"/>
  <c r="K69" i="1"/>
  <c r="L69" i="1"/>
  <c r="M69" i="1"/>
  <c r="N69" i="1"/>
  <c r="O69" i="1"/>
  <c r="J70" i="1"/>
  <c r="K70" i="1"/>
  <c r="L70" i="1"/>
  <c r="M70" i="1"/>
  <c r="N70" i="1"/>
  <c r="O70" i="1"/>
  <c r="J71" i="1"/>
  <c r="K71" i="1"/>
  <c r="L71" i="1"/>
  <c r="M71" i="1"/>
  <c r="N71" i="1"/>
  <c r="O71" i="1"/>
  <c r="J72" i="1"/>
  <c r="K72" i="1"/>
  <c r="L72" i="1"/>
  <c r="M72" i="1"/>
  <c r="N72" i="1"/>
  <c r="O72" i="1"/>
  <c r="J73" i="1"/>
  <c r="K73" i="1"/>
  <c r="L73" i="1"/>
  <c r="M73" i="1"/>
  <c r="N73" i="1"/>
  <c r="O73" i="1"/>
  <c r="J74" i="1"/>
  <c r="K74" i="1"/>
  <c r="L74" i="1"/>
  <c r="M74" i="1"/>
  <c r="N74" i="1"/>
  <c r="O74" i="1"/>
  <c r="J75" i="1"/>
  <c r="K75" i="1"/>
  <c r="L75" i="1"/>
  <c r="M75" i="1"/>
  <c r="N75" i="1"/>
  <c r="O75" i="1"/>
  <c r="J76" i="1"/>
  <c r="K76" i="1"/>
  <c r="L76" i="1"/>
  <c r="M76" i="1"/>
  <c r="N76" i="1"/>
  <c r="O76" i="1"/>
  <c r="J77" i="1"/>
  <c r="K77" i="1"/>
  <c r="L77" i="1"/>
  <c r="M77" i="1"/>
  <c r="N77" i="1"/>
  <c r="O77" i="1"/>
  <c r="J78" i="1"/>
  <c r="K78" i="1"/>
  <c r="L78" i="1"/>
  <c r="M78" i="1"/>
  <c r="N78" i="1"/>
  <c r="O78" i="1"/>
  <c r="J79" i="1"/>
  <c r="K79" i="1"/>
  <c r="L79" i="1"/>
  <c r="M79" i="1"/>
  <c r="N79" i="1"/>
  <c r="O79" i="1"/>
  <c r="J80" i="1"/>
  <c r="K80" i="1"/>
  <c r="L80" i="1"/>
  <c r="M80" i="1"/>
  <c r="N80" i="1"/>
  <c r="O80" i="1"/>
  <c r="J81" i="1"/>
  <c r="K81" i="1"/>
  <c r="L81" i="1"/>
  <c r="M81" i="1"/>
  <c r="N81" i="1"/>
  <c r="O81" i="1"/>
  <c r="J82" i="1"/>
  <c r="K82" i="1"/>
  <c r="L82" i="1"/>
  <c r="M82" i="1"/>
  <c r="N82" i="1"/>
  <c r="O82" i="1"/>
  <c r="J83" i="1"/>
  <c r="K83" i="1"/>
  <c r="L83" i="1"/>
  <c r="M83" i="1"/>
  <c r="N83" i="1"/>
  <c r="O83" i="1"/>
  <c r="J84" i="1"/>
  <c r="K84" i="1"/>
  <c r="L84" i="1"/>
  <c r="M84" i="1"/>
  <c r="N84" i="1"/>
  <c r="O84" i="1"/>
  <c r="J85" i="1"/>
  <c r="K85" i="1"/>
  <c r="L85" i="1"/>
  <c r="M85" i="1"/>
  <c r="N85" i="1"/>
  <c r="O85" i="1"/>
  <c r="J86" i="1"/>
  <c r="K86" i="1"/>
  <c r="L86" i="1"/>
  <c r="M86" i="1"/>
  <c r="N86" i="1"/>
  <c r="O86" i="1"/>
  <c r="J87" i="1"/>
  <c r="K87" i="1"/>
  <c r="L87" i="1"/>
  <c r="M87" i="1"/>
  <c r="N87" i="1"/>
  <c r="O87" i="1"/>
  <c r="J88" i="1"/>
  <c r="K88" i="1"/>
  <c r="L88" i="1"/>
  <c r="M88" i="1"/>
  <c r="N88" i="1"/>
  <c r="O88" i="1"/>
  <c r="J89" i="1"/>
  <c r="K89" i="1"/>
  <c r="L89" i="1"/>
  <c r="M89" i="1"/>
  <c r="N89" i="1"/>
  <c r="O89" i="1"/>
  <c r="J90" i="1"/>
  <c r="K90" i="1"/>
  <c r="L90" i="1"/>
  <c r="M90" i="1"/>
  <c r="N90" i="1"/>
  <c r="O90" i="1"/>
  <c r="J91" i="1"/>
  <c r="K91" i="1"/>
  <c r="L91" i="1"/>
  <c r="M91" i="1"/>
  <c r="N91" i="1"/>
  <c r="O91" i="1"/>
  <c r="J92" i="1"/>
  <c r="K92" i="1"/>
  <c r="L92" i="1"/>
  <c r="M92" i="1"/>
  <c r="N92" i="1"/>
  <c r="O92" i="1"/>
  <c r="J93" i="1"/>
  <c r="K93" i="1"/>
  <c r="L93" i="1"/>
  <c r="M93" i="1"/>
  <c r="N93" i="1"/>
  <c r="O93" i="1"/>
  <c r="J94" i="1"/>
  <c r="K94" i="1"/>
  <c r="L94" i="1"/>
  <c r="M94" i="1"/>
  <c r="N94" i="1"/>
  <c r="O94" i="1"/>
  <c r="J95" i="1"/>
  <c r="K95" i="1"/>
  <c r="L95" i="1"/>
  <c r="M95" i="1"/>
  <c r="N95" i="1"/>
  <c r="O95" i="1"/>
  <c r="J96" i="1"/>
  <c r="K96" i="1"/>
  <c r="L96" i="1"/>
  <c r="M96" i="1"/>
  <c r="N96" i="1"/>
  <c r="O96" i="1"/>
  <c r="J97" i="1"/>
  <c r="K97" i="1"/>
  <c r="L97" i="1"/>
  <c r="M97" i="1"/>
  <c r="N97" i="1"/>
  <c r="O97" i="1"/>
  <c r="J98" i="1"/>
  <c r="K98" i="1"/>
  <c r="L98" i="1"/>
  <c r="M98" i="1"/>
  <c r="N98" i="1"/>
  <c r="O98" i="1"/>
  <c r="J99" i="1"/>
  <c r="K99" i="1"/>
  <c r="L99" i="1"/>
  <c r="M99" i="1"/>
  <c r="N99" i="1"/>
  <c r="O99" i="1"/>
  <c r="J100" i="1"/>
  <c r="K100" i="1"/>
  <c r="L100" i="1"/>
  <c r="M100" i="1"/>
  <c r="N100" i="1"/>
  <c r="O100" i="1"/>
  <c r="J101" i="1"/>
  <c r="K101" i="1"/>
  <c r="L101" i="1"/>
  <c r="M101" i="1"/>
  <c r="N101" i="1"/>
  <c r="O101" i="1"/>
  <c r="J102" i="1"/>
  <c r="K102" i="1"/>
  <c r="L102" i="1"/>
  <c r="M102" i="1"/>
  <c r="N102" i="1"/>
  <c r="O102" i="1"/>
  <c r="J103" i="1"/>
  <c r="K103" i="1"/>
  <c r="L103" i="1"/>
  <c r="M103" i="1"/>
  <c r="N103" i="1"/>
  <c r="O103" i="1"/>
  <c r="J104" i="1"/>
  <c r="K104" i="1"/>
  <c r="L104" i="1"/>
  <c r="M104" i="1"/>
  <c r="N104" i="1"/>
  <c r="O104"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J111" i="1"/>
  <c r="K111" i="1"/>
  <c r="L111" i="1"/>
  <c r="M111" i="1"/>
  <c r="N111" i="1"/>
  <c r="O111" i="1"/>
  <c r="J112" i="1"/>
  <c r="K112" i="1"/>
  <c r="L112" i="1"/>
  <c r="M112" i="1"/>
  <c r="N112" i="1"/>
  <c r="O112" i="1"/>
  <c r="J113" i="1"/>
  <c r="K113" i="1"/>
  <c r="L113" i="1"/>
  <c r="M113" i="1"/>
  <c r="N113" i="1"/>
  <c r="O113" i="1"/>
  <c r="J114" i="1"/>
  <c r="K114" i="1"/>
  <c r="L114" i="1"/>
  <c r="M114" i="1"/>
  <c r="N114" i="1"/>
  <c r="O114" i="1"/>
  <c r="J115" i="1"/>
  <c r="K115" i="1"/>
  <c r="L115" i="1"/>
  <c r="M115" i="1"/>
  <c r="N115" i="1"/>
  <c r="O115" i="1"/>
  <c r="J116" i="1"/>
  <c r="K116" i="1"/>
  <c r="L116" i="1"/>
  <c r="M116" i="1"/>
  <c r="N116" i="1"/>
  <c r="O116" i="1"/>
  <c r="J117" i="1"/>
  <c r="K117" i="1"/>
  <c r="L117" i="1"/>
  <c r="M117" i="1"/>
  <c r="N117" i="1"/>
  <c r="O117" i="1"/>
  <c r="J118" i="1"/>
  <c r="K118" i="1"/>
  <c r="L118" i="1"/>
  <c r="M118" i="1"/>
  <c r="N118" i="1"/>
  <c r="O118" i="1"/>
  <c r="J119" i="1"/>
  <c r="K119" i="1"/>
  <c r="L119" i="1"/>
  <c r="M119" i="1"/>
  <c r="N119" i="1"/>
  <c r="O119" i="1"/>
  <c r="J120" i="1"/>
  <c r="K120" i="1"/>
  <c r="L120" i="1"/>
  <c r="M120" i="1"/>
  <c r="N120" i="1"/>
  <c r="O120" i="1"/>
  <c r="J121" i="1"/>
  <c r="K121" i="1"/>
  <c r="L121" i="1"/>
  <c r="M121" i="1"/>
  <c r="N121" i="1"/>
  <c r="O121" i="1"/>
  <c r="J122" i="1"/>
  <c r="K122" i="1"/>
  <c r="L122" i="1"/>
  <c r="M122" i="1"/>
  <c r="N122" i="1"/>
  <c r="O122" i="1"/>
  <c r="J123" i="1"/>
  <c r="K123" i="1"/>
  <c r="L123" i="1"/>
  <c r="M123" i="1"/>
  <c r="N123" i="1"/>
  <c r="O123" i="1"/>
  <c r="J124" i="1"/>
  <c r="K124" i="1"/>
  <c r="L124" i="1"/>
  <c r="M124" i="1"/>
  <c r="N124" i="1"/>
  <c r="O124" i="1"/>
  <c r="J125" i="1"/>
  <c r="K125" i="1"/>
  <c r="L125" i="1"/>
  <c r="M125" i="1"/>
  <c r="N125" i="1"/>
  <c r="O125" i="1"/>
  <c r="J126" i="1"/>
  <c r="K126" i="1"/>
  <c r="L126" i="1"/>
  <c r="M126" i="1"/>
  <c r="N126" i="1"/>
  <c r="O126" i="1"/>
  <c r="J127" i="1"/>
  <c r="K127" i="1"/>
  <c r="L127" i="1"/>
  <c r="M127" i="1"/>
  <c r="N127" i="1"/>
  <c r="O127" i="1"/>
  <c r="J128" i="1"/>
  <c r="K128" i="1"/>
  <c r="L128" i="1"/>
  <c r="M128" i="1"/>
  <c r="N128" i="1"/>
  <c r="O128" i="1"/>
  <c r="J129" i="1"/>
  <c r="K129" i="1"/>
  <c r="L129" i="1"/>
  <c r="M129" i="1"/>
  <c r="N129" i="1"/>
  <c r="O129" i="1"/>
  <c r="J130" i="1"/>
  <c r="K130" i="1"/>
  <c r="L130" i="1"/>
  <c r="M130" i="1"/>
  <c r="N130" i="1"/>
  <c r="O130" i="1"/>
  <c r="J131" i="1"/>
  <c r="K131" i="1"/>
  <c r="L131" i="1"/>
  <c r="M131" i="1"/>
  <c r="N131" i="1"/>
  <c r="O131" i="1"/>
  <c r="J132" i="1"/>
  <c r="K132" i="1"/>
  <c r="L132" i="1"/>
  <c r="M132" i="1"/>
  <c r="N132" i="1"/>
  <c r="O132" i="1"/>
  <c r="J133" i="1"/>
  <c r="K133" i="1"/>
  <c r="L133" i="1"/>
  <c r="M133" i="1"/>
  <c r="N133" i="1"/>
  <c r="O133" i="1"/>
  <c r="J134" i="1"/>
  <c r="K134" i="1"/>
  <c r="L134" i="1"/>
  <c r="M134" i="1"/>
  <c r="N134" i="1"/>
  <c r="O134" i="1"/>
  <c r="J135" i="1"/>
  <c r="K135" i="1"/>
  <c r="L135" i="1"/>
  <c r="M135" i="1"/>
  <c r="N135" i="1"/>
  <c r="O135" i="1"/>
  <c r="J136" i="1"/>
  <c r="K136" i="1"/>
  <c r="L136" i="1"/>
  <c r="M136" i="1"/>
  <c r="N136" i="1"/>
  <c r="O136" i="1"/>
  <c r="J137" i="1"/>
  <c r="K137" i="1"/>
  <c r="L137" i="1"/>
  <c r="M137" i="1"/>
  <c r="N137" i="1"/>
  <c r="O137" i="1"/>
  <c r="J138" i="1"/>
  <c r="K138" i="1"/>
  <c r="L138" i="1"/>
  <c r="M138" i="1"/>
  <c r="N138" i="1"/>
  <c r="O138" i="1"/>
  <c r="J139" i="1"/>
  <c r="K139" i="1"/>
  <c r="L139" i="1"/>
  <c r="M139" i="1"/>
  <c r="N139" i="1"/>
  <c r="O139" i="1"/>
  <c r="J140" i="1"/>
  <c r="K140" i="1"/>
  <c r="L140" i="1"/>
  <c r="M140" i="1"/>
  <c r="N140" i="1"/>
  <c r="O140" i="1"/>
  <c r="J141" i="1"/>
  <c r="K141" i="1"/>
  <c r="L141" i="1"/>
  <c r="M141" i="1"/>
  <c r="N141" i="1"/>
  <c r="O141" i="1"/>
  <c r="J142" i="1"/>
  <c r="K142" i="1"/>
  <c r="L142" i="1"/>
  <c r="M142" i="1"/>
  <c r="N142" i="1"/>
  <c r="O142" i="1"/>
  <c r="J143" i="1"/>
  <c r="K143" i="1"/>
  <c r="L143" i="1"/>
  <c r="M143" i="1"/>
  <c r="N143" i="1"/>
  <c r="O143" i="1"/>
  <c r="J144" i="1"/>
  <c r="K144" i="1"/>
  <c r="L144" i="1"/>
  <c r="M144" i="1"/>
  <c r="N144" i="1"/>
  <c r="O144" i="1"/>
  <c r="J145" i="1"/>
  <c r="K145" i="1"/>
  <c r="L145" i="1"/>
  <c r="M145" i="1"/>
  <c r="N145" i="1"/>
  <c r="O145" i="1"/>
  <c r="J146" i="1"/>
  <c r="K146" i="1"/>
  <c r="L146" i="1"/>
  <c r="M146" i="1"/>
  <c r="N146" i="1"/>
  <c r="O146" i="1"/>
  <c r="J147" i="1"/>
  <c r="K147" i="1"/>
  <c r="L147" i="1"/>
  <c r="M147" i="1"/>
  <c r="N147" i="1"/>
  <c r="O147" i="1"/>
  <c r="J148" i="1"/>
  <c r="K148" i="1"/>
  <c r="L148" i="1"/>
  <c r="M148" i="1"/>
  <c r="N148" i="1"/>
  <c r="O148" i="1"/>
  <c r="J149" i="1"/>
  <c r="K149" i="1"/>
  <c r="L149" i="1"/>
  <c r="M149" i="1"/>
  <c r="N149" i="1"/>
  <c r="O149" i="1"/>
  <c r="J150" i="1"/>
  <c r="K150" i="1"/>
  <c r="L150" i="1"/>
  <c r="M150" i="1"/>
  <c r="N150" i="1"/>
  <c r="O150" i="1"/>
  <c r="J151" i="1"/>
  <c r="K151" i="1"/>
  <c r="L151" i="1"/>
  <c r="M151" i="1"/>
  <c r="N151" i="1"/>
  <c r="O151" i="1"/>
  <c r="J152" i="1"/>
  <c r="K152" i="1"/>
  <c r="L152" i="1"/>
  <c r="M152" i="1"/>
  <c r="N152" i="1"/>
  <c r="O152" i="1"/>
  <c r="J153" i="1"/>
  <c r="K153" i="1"/>
  <c r="L153" i="1"/>
  <c r="M153" i="1"/>
  <c r="N153" i="1"/>
  <c r="O153" i="1"/>
  <c r="J154" i="1"/>
  <c r="K154" i="1"/>
  <c r="L154" i="1"/>
  <c r="M154" i="1"/>
  <c r="N154" i="1"/>
  <c r="O154" i="1"/>
  <c r="J155" i="1"/>
  <c r="K155" i="1"/>
  <c r="L155" i="1"/>
  <c r="M155" i="1"/>
  <c r="N155" i="1"/>
  <c r="O155" i="1"/>
  <c r="J156" i="1"/>
  <c r="K156" i="1"/>
  <c r="L156" i="1"/>
  <c r="M156" i="1"/>
  <c r="N156" i="1"/>
  <c r="O156" i="1"/>
  <c r="J157" i="1"/>
  <c r="K157" i="1"/>
  <c r="L157" i="1"/>
  <c r="M157" i="1"/>
  <c r="N157" i="1"/>
  <c r="O157" i="1"/>
  <c r="J158" i="1"/>
  <c r="K158" i="1"/>
  <c r="L158" i="1"/>
  <c r="M158" i="1"/>
  <c r="N158" i="1"/>
  <c r="O158" i="1"/>
  <c r="J159" i="1"/>
  <c r="K159" i="1"/>
  <c r="L159" i="1"/>
  <c r="M159" i="1"/>
  <c r="N159" i="1"/>
  <c r="O159" i="1"/>
  <c r="J160" i="1"/>
  <c r="K160" i="1"/>
  <c r="L160" i="1"/>
  <c r="M160" i="1"/>
  <c r="N160" i="1"/>
  <c r="O160" i="1"/>
  <c r="J161" i="1"/>
  <c r="K161" i="1"/>
  <c r="L161" i="1"/>
  <c r="M161" i="1"/>
  <c r="N161" i="1"/>
  <c r="O161" i="1"/>
  <c r="J162" i="1"/>
  <c r="K162" i="1"/>
  <c r="L162" i="1"/>
  <c r="M162" i="1"/>
  <c r="N162" i="1"/>
  <c r="O162" i="1"/>
  <c r="J163" i="1"/>
  <c r="K163" i="1"/>
  <c r="L163" i="1"/>
  <c r="M163" i="1"/>
  <c r="N163" i="1"/>
  <c r="O163" i="1"/>
  <c r="J164" i="1"/>
  <c r="K164" i="1"/>
  <c r="L164" i="1"/>
  <c r="M164" i="1"/>
  <c r="N164" i="1"/>
  <c r="O164" i="1"/>
  <c r="J165" i="1"/>
  <c r="K165" i="1"/>
  <c r="L165" i="1"/>
  <c r="M165" i="1"/>
  <c r="N165" i="1"/>
  <c r="O165" i="1"/>
  <c r="J166" i="1"/>
  <c r="K166" i="1"/>
  <c r="L166" i="1"/>
  <c r="M166" i="1"/>
  <c r="N166" i="1"/>
  <c r="O166" i="1"/>
  <c r="J167" i="1"/>
  <c r="K167" i="1"/>
  <c r="L167" i="1"/>
  <c r="M167" i="1"/>
  <c r="N167" i="1"/>
  <c r="O167" i="1"/>
  <c r="J168" i="1"/>
  <c r="K168" i="1"/>
  <c r="L168" i="1"/>
  <c r="M168" i="1"/>
  <c r="N168" i="1"/>
  <c r="O168" i="1"/>
  <c r="J169" i="1"/>
  <c r="K169" i="1"/>
  <c r="L169" i="1"/>
  <c r="M169" i="1"/>
  <c r="N169" i="1"/>
  <c r="O169" i="1"/>
  <c r="J170" i="1"/>
  <c r="K170" i="1"/>
  <c r="L170" i="1"/>
  <c r="M170" i="1"/>
  <c r="N170" i="1"/>
  <c r="O170" i="1"/>
  <c r="J171" i="1"/>
  <c r="K171" i="1"/>
  <c r="L171" i="1"/>
  <c r="M171" i="1"/>
  <c r="N171" i="1"/>
  <c r="O171" i="1"/>
  <c r="J172" i="1"/>
  <c r="K172" i="1"/>
  <c r="L172" i="1"/>
  <c r="M172" i="1"/>
  <c r="N172" i="1"/>
  <c r="O172" i="1"/>
  <c r="J173" i="1"/>
  <c r="K173" i="1"/>
  <c r="L173" i="1"/>
  <c r="M173" i="1"/>
  <c r="N173" i="1"/>
  <c r="O173" i="1"/>
  <c r="J174" i="1"/>
  <c r="K174" i="1"/>
  <c r="L174" i="1"/>
  <c r="M174" i="1"/>
  <c r="N174" i="1"/>
  <c r="O174" i="1"/>
  <c r="J175" i="1"/>
  <c r="K175" i="1"/>
  <c r="L175" i="1"/>
  <c r="M175" i="1"/>
  <c r="N175" i="1"/>
  <c r="O175" i="1"/>
  <c r="J176" i="1"/>
  <c r="K176" i="1"/>
  <c r="L176" i="1"/>
  <c r="M176" i="1"/>
  <c r="N176" i="1"/>
  <c r="O176" i="1"/>
  <c r="J177" i="1"/>
  <c r="K177" i="1"/>
  <c r="L177" i="1"/>
  <c r="M177" i="1"/>
  <c r="N177" i="1"/>
  <c r="O177" i="1"/>
  <c r="J178" i="1"/>
  <c r="K178" i="1"/>
  <c r="L178" i="1"/>
  <c r="M178" i="1"/>
  <c r="N178" i="1"/>
  <c r="O178" i="1"/>
  <c r="J179" i="1"/>
  <c r="K179" i="1"/>
  <c r="L179" i="1"/>
  <c r="M179" i="1"/>
  <c r="N179" i="1"/>
  <c r="O179" i="1"/>
  <c r="J180" i="1"/>
  <c r="K180" i="1"/>
  <c r="L180" i="1"/>
  <c r="M180" i="1"/>
  <c r="N180" i="1"/>
  <c r="O180" i="1"/>
  <c r="J181" i="1"/>
  <c r="K181" i="1"/>
  <c r="L181" i="1"/>
  <c r="M181" i="1"/>
  <c r="N181" i="1"/>
  <c r="O181" i="1"/>
  <c r="J182" i="1"/>
  <c r="K182" i="1"/>
  <c r="L182" i="1"/>
  <c r="M182" i="1"/>
  <c r="N182" i="1"/>
  <c r="O182" i="1"/>
  <c r="J183" i="1"/>
  <c r="K183" i="1"/>
  <c r="L183" i="1"/>
  <c r="M183" i="1"/>
  <c r="N183" i="1"/>
  <c r="O183" i="1"/>
  <c r="J184" i="1"/>
  <c r="K184" i="1"/>
  <c r="L184" i="1"/>
  <c r="M184" i="1"/>
  <c r="N184" i="1"/>
  <c r="O184" i="1"/>
  <c r="J185" i="1"/>
  <c r="K185" i="1"/>
  <c r="L185" i="1"/>
  <c r="M185" i="1"/>
  <c r="N185" i="1"/>
  <c r="O185" i="1"/>
  <c r="J186" i="1"/>
  <c r="K186" i="1"/>
  <c r="L186" i="1"/>
  <c r="M186" i="1"/>
  <c r="N186" i="1"/>
  <c r="O186" i="1"/>
  <c r="J187" i="1"/>
  <c r="K187" i="1"/>
  <c r="L187" i="1"/>
  <c r="M187" i="1"/>
  <c r="N187" i="1"/>
  <c r="O187" i="1"/>
  <c r="J188" i="1"/>
  <c r="K188" i="1"/>
  <c r="L188" i="1"/>
  <c r="M188" i="1"/>
  <c r="N188" i="1"/>
  <c r="O188" i="1"/>
  <c r="J189" i="1"/>
  <c r="K189" i="1"/>
  <c r="L189" i="1"/>
  <c r="M189" i="1"/>
  <c r="N189" i="1"/>
  <c r="O189" i="1"/>
  <c r="J190" i="1"/>
  <c r="K190" i="1"/>
  <c r="L190" i="1"/>
  <c r="M190" i="1"/>
  <c r="N190" i="1"/>
  <c r="O190" i="1"/>
  <c r="J191" i="1"/>
  <c r="K191" i="1"/>
  <c r="L191" i="1"/>
  <c r="M191" i="1"/>
  <c r="N191" i="1"/>
  <c r="O191" i="1"/>
  <c r="J192" i="1"/>
  <c r="K192" i="1"/>
  <c r="L192" i="1"/>
  <c r="M192" i="1"/>
  <c r="N192" i="1"/>
  <c r="O192" i="1"/>
  <c r="J193" i="1"/>
  <c r="K193" i="1"/>
  <c r="L193" i="1"/>
  <c r="M193" i="1"/>
  <c r="N193" i="1"/>
  <c r="O193" i="1"/>
  <c r="J194" i="1"/>
  <c r="K194" i="1"/>
  <c r="L194" i="1"/>
  <c r="M194" i="1"/>
  <c r="N194" i="1"/>
  <c r="O194" i="1"/>
  <c r="J195" i="1"/>
  <c r="K195" i="1"/>
  <c r="L195" i="1"/>
  <c r="M195" i="1"/>
  <c r="N195" i="1"/>
  <c r="O195" i="1"/>
  <c r="J196" i="1"/>
  <c r="K196" i="1"/>
  <c r="L196" i="1"/>
  <c r="M196" i="1"/>
  <c r="N196" i="1"/>
  <c r="O196" i="1"/>
  <c r="J197" i="1"/>
  <c r="K197" i="1"/>
  <c r="L197" i="1"/>
  <c r="M197" i="1"/>
  <c r="N197" i="1"/>
  <c r="O197" i="1"/>
  <c r="J198" i="1"/>
  <c r="K198" i="1"/>
  <c r="L198" i="1"/>
  <c r="M198" i="1"/>
  <c r="N198" i="1"/>
  <c r="O198" i="1"/>
  <c r="J199" i="1"/>
  <c r="K199" i="1"/>
  <c r="L199" i="1"/>
  <c r="M199" i="1"/>
  <c r="N199" i="1"/>
  <c r="O199" i="1"/>
  <c r="J200" i="1"/>
  <c r="K200" i="1"/>
  <c r="L200" i="1"/>
  <c r="M200" i="1"/>
  <c r="N200" i="1"/>
  <c r="O200" i="1"/>
  <c r="J201" i="1"/>
  <c r="K201" i="1"/>
  <c r="L201" i="1"/>
  <c r="M201" i="1"/>
  <c r="N201" i="1"/>
  <c r="O201" i="1"/>
  <c r="J202" i="1"/>
  <c r="K202" i="1"/>
  <c r="L202" i="1"/>
  <c r="M202" i="1"/>
  <c r="N202" i="1"/>
  <c r="O202" i="1"/>
  <c r="J203" i="1"/>
  <c r="K203" i="1"/>
  <c r="L203" i="1"/>
  <c r="M203" i="1"/>
  <c r="N203" i="1"/>
  <c r="O203" i="1"/>
  <c r="J204" i="1"/>
  <c r="K204" i="1"/>
  <c r="L204" i="1"/>
  <c r="M204" i="1"/>
  <c r="N204" i="1"/>
  <c r="O204" i="1"/>
  <c r="J205" i="1"/>
  <c r="K205" i="1"/>
  <c r="L205" i="1"/>
  <c r="M205" i="1"/>
  <c r="N205" i="1"/>
  <c r="O205" i="1"/>
  <c r="J206" i="1"/>
  <c r="K206" i="1"/>
  <c r="L206" i="1"/>
  <c r="M206" i="1"/>
  <c r="N206" i="1"/>
  <c r="O206" i="1"/>
  <c r="J207" i="1"/>
  <c r="K207" i="1"/>
  <c r="L207" i="1"/>
  <c r="M207" i="1"/>
  <c r="N207" i="1"/>
  <c r="O207" i="1"/>
  <c r="J208" i="1"/>
  <c r="K208" i="1"/>
  <c r="L208" i="1"/>
  <c r="M208" i="1"/>
  <c r="N208" i="1"/>
  <c r="O208" i="1"/>
  <c r="J209" i="1"/>
  <c r="K209" i="1"/>
  <c r="L209" i="1"/>
  <c r="M209" i="1"/>
  <c r="N209" i="1"/>
  <c r="O209" i="1"/>
  <c r="J210" i="1"/>
  <c r="K210" i="1"/>
  <c r="L210" i="1"/>
  <c r="M210" i="1"/>
  <c r="N210" i="1"/>
  <c r="O210" i="1"/>
  <c r="J211" i="1"/>
  <c r="K211" i="1"/>
  <c r="L211" i="1"/>
  <c r="M211" i="1"/>
  <c r="N211" i="1"/>
  <c r="O211" i="1"/>
  <c r="J212" i="1"/>
  <c r="K212" i="1"/>
  <c r="L212" i="1"/>
  <c r="M212" i="1"/>
  <c r="N212" i="1"/>
  <c r="O212" i="1"/>
  <c r="J213" i="1"/>
  <c r="K213" i="1"/>
  <c r="L213" i="1"/>
  <c r="M213" i="1"/>
  <c r="N213" i="1"/>
  <c r="O213" i="1"/>
  <c r="J214" i="1"/>
  <c r="K214" i="1"/>
  <c r="L214" i="1"/>
  <c r="M214" i="1"/>
  <c r="N214" i="1"/>
  <c r="O214" i="1"/>
  <c r="J215" i="1"/>
  <c r="K215" i="1"/>
  <c r="L215" i="1"/>
  <c r="M215" i="1"/>
  <c r="N215" i="1"/>
  <c r="O215" i="1"/>
  <c r="J216" i="1"/>
  <c r="K216" i="1"/>
  <c r="L216" i="1"/>
  <c r="M216" i="1"/>
  <c r="N216" i="1"/>
  <c r="O216" i="1"/>
  <c r="J217" i="1"/>
  <c r="K217" i="1"/>
  <c r="L217" i="1"/>
  <c r="M217" i="1"/>
  <c r="N217" i="1"/>
  <c r="O217" i="1"/>
  <c r="J218" i="1"/>
  <c r="K218" i="1"/>
  <c r="L218" i="1"/>
  <c r="M218" i="1"/>
  <c r="N218" i="1"/>
  <c r="O218" i="1"/>
  <c r="J219" i="1"/>
  <c r="K219" i="1"/>
  <c r="L219" i="1"/>
  <c r="M219" i="1"/>
  <c r="N219" i="1"/>
  <c r="O219" i="1"/>
  <c r="J220" i="1"/>
  <c r="K220" i="1"/>
  <c r="L220" i="1"/>
  <c r="M220" i="1"/>
  <c r="N220" i="1"/>
  <c r="O220" i="1"/>
  <c r="J221" i="1"/>
  <c r="K221" i="1"/>
  <c r="L221" i="1"/>
  <c r="M221" i="1"/>
  <c r="N221" i="1"/>
  <c r="O221" i="1"/>
  <c r="J222" i="1"/>
  <c r="K222" i="1"/>
  <c r="L222" i="1"/>
  <c r="M222" i="1"/>
  <c r="N222" i="1"/>
  <c r="O222" i="1"/>
  <c r="J223" i="1"/>
  <c r="K223" i="1"/>
  <c r="L223" i="1"/>
  <c r="M223" i="1"/>
  <c r="N223" i="1"/>
  <c r="O223" i="1"/>
  <c r="J224" i="1"/>
  <c r="K224" i="1"/>
  <c r="L224" i="1"/>
  <c r="M224" i="1"/>
  <c r="N224" i="1"/>
  <c r="O224" i="1"/>
  <c r="J225" i="1"/>
  <c r="K225" i="1"/>
  <c r="L225" i="1"/>
  <c r="M225" i="1"/>
  <c r="N225" i="1"/>
  <c r="O225" i="1"/>
  <c r="J226" i="1"/>
  <c r="K226" i="1"/>
  <c r="L226" i="1"/>
  <c r="M226" i="1"/>
  <c r="N226" i="1"/>
  <c r="O226" i="1"/>
  <c r="J227" i="1"/>
  <c r="K227" i="1"/>
  <c r="L227" i="1"/>
  <c r="M227" i="1"/>
  <c r="N227" i="1"/>
  <c r="O227" i="1"/>
  <c r="J228" i="1"/>
  <c r="K228" i="1"/>
  <c r="L228" i="1"/>
  <c r="M228" i="1"/>
  <c r="N228" i="1"/>
  <c r="O228" i="1"/>
  <c r="J229" i="1"/>
  <c r="K229" i="1"/>
  <c r="L229" i="1"/>
  <c r="M229" i="1"/>
  <c r="N229" i="1"/>
  <c r="O229" i="1"/>
  <c r="J230" i="1"/>
  <c r="K230" i="1"/>
  <c r="L230" i="1"/>
  <c r="M230" i="1"/>
  <c r="N230" i="1"/>
  <c r="O230" i="1"/>
  <c r="J231" i="1"/>
  <c r="K231" i="1"/>
  <c r="L231" i="1"/>
  <c r="M231" i="1"/>
  <c r="N231" i="1"/>
  <c r="O231" i="1"/>
  <c r="J232" i="1"/>
  <c r="K232" i="1"/>
  <c r="L232" i="1"/>
  <c r="M232" i="1"/>
  <c r="N232" i="1"/>
  <c r="O232" i="1"/>
  <c r="J233" i="1"/>
  <c r="K233" i="1"/>
  <c r="L233" i="1"/>
  <c r="M233" i="1"/>
  <c r="N233" i="1"/>
  <c r="O233" i="1"/>
  <c r="J234" i="1"/>
  <c r="K234" i="1"/>
  <c r="L234" i="1"/>
  <c r="M234" i="1"/>
  <c r="N234" i="1"/>
  <c r="O234" i="1"/>
  <c r="J235" i="1"/>
  <c r="K235" i="1"/>
  <c r="L235" i="1"/>
  <c r="M235" i="1"/>
  <c r="N235" i="1"/>
  <c r="O235" i="1"/>
  <c r="J236" i="1"/>
  <c r="K236" i="1"/>
  <c r="L236" i="1"/>
  <c r="M236" i="1"/>
  <c r="N236" i="1"/>
  <c r="O236" i="1"/>
  <c r="J237" i="1"/>
  <c r="K237" i="1"/>
  <c r="L237" i="1"/>
  <c r="M237" i="1"/>
  <c r="N237" i="1"/>
  <c r="O237" i="1"/>
  <c r="J238" i="1"/>
  <c r="K238" i="1"/>
  <c r="L238" i="1"/>
  <c r="M238" i="1"/>
  <c r="N238" i="1"/>
  <c r="O238" i="1"/>
  <c r="J239" i="1"/>
  <c r="K239" i="1"/>
  <c r="L239" i="1"/>
  <c r="M239" i="1"/>
  <c r="N239" i="1"/>
  <c r="O239" i="1"/>
  <c r="J240" i="1"/>
  <c r="K240" i="1"/>
  <c r="L240" i="1"/>
  <c r="M240" i="1"/>
  <c r="N240" i="1"/>
  <c r="O240" i="1"/>
  <c r="J241" i="1"/>
  <c r="K241" i="1"/>
  <c r="L241" i="1"/>
  <c r="M241" i="1"/>
  <c r="N241" i="1"/>
  <c r="O241" i="1"/>
  <c r="J242" i="1"/>
  <c r="L242" i="1"/>
  <c r="M242" i="1"/>
  <c r="N242" i="1"/>
  <c r="O242" i="1"/>
  <c r="J243" i="1"/>
  <c r="L243" i="1"/>
  <c r="M243" i="1"/>
  <c r="N243" i="1"/>
  <c r="O243" i="1"/>
  <c r="J244" i="1"/>
  <c r="L244" i="1"/>
  <c r="M244" i="1"/>
  <c r="N244" i="1"/>
  <c r="O244" i="1"/>
  <c r="J245" i="1"/>
  <c r="L245" i="1"/>
  <c r="M245" i="1"/>
  <c r="N245" i="1"/>
  <c r="O245" i="1"/>
  <c r="J246" i="1"/>
  <c r="L246" i="1"/>
  <c r="M246" i="1"/>
  <c r="N246" i="1"/>
  <c r="O246" i="1"/>
  <c r="J247" i="1"/>
  <c r="L247" i="1"/>
  <c r="M247" i="1"/>
  <c r="N247" i="1"/>
  <c r="O247" i="1"/>
  <c r="J248" i="1"/>
  <c r="L248" i="1"/>
  <c r="M248" i="1"/>
  <c r="N248" i="1"/>
  <c r="O248" i="1"/>
  <c r="J249" i="1"/>
  <c r="L249" i="1"/>
  <c r="M249" i="1"/>
  <c r="N249" i="1"/>
  <c r="O249" i="1"/>
  <c r="J250" i="1"/>
  <c r="L250" i="1"/>
  <c r="M250" i="1"/>
  <c r="N250" i="1"/>
  <c r="O250" i="1"/>
  <c r="J251" i="1"/>
  <c r="L251" i="1"/>
  <c r="M251" i="1"/>
  <c r="N251" i="1"/>
  <c r="O251" i="1"/>
  <c r="J252" i="1"/>
  <c r="L252" i="1"/>
  <c r="M252" i="1"/>
  <c r="N252" i="1"/>
  <c r="O252" i="1"/>
  <c r="J253" i="1"/>
  <c r="L253" i="1"/>
  <c r="M253" i="1"/>
  <c r="N253" i="1"/>
  <c r="O253" i="1"/>
  <c r="J254" i="1"/>
  <c r="L254" i="1"/>
  <c r="M254" i="1"/>
  <c r="N254" i="1"/>
  <c r="O254" i="1"/>
  <c r="J255" i="1"/>
  <c r="L255" i="1"/>
  <c r="M255" i="1"/>
  <c r="N255" i="1"/>
  <c r="O255" i="1"/>
  <c r="J256" i="1"/>
  <c r="L256" i="1"/>
  <c r="M256" i="1"/>
  <c r="N256" i="1"/>
  <c r="O256" i="1"/>
  <c r="J257" i="1"/>
  <c r="L257" i="1"/>
  <c r="M257" i="1"/>
  <c r="N257" i="1"/>
  <c r="O257" i="1"/>
  <c r="J258" i="1"/>
  <c r="L258" i="1"/>
  <c r="M258" i="1"/>
  <c r="N258" i="1"/>
  <c r="O258" i="1"/>
  <c r="J259" i="1"/>
  <c r="L259" i="1"/>
  <c r="M259" i="1"/>
  <c r="N259" i="1"/>
  <c r="O259" i="1"/>
  <c r="J260" i="1"/>
  <c r="L260" i="1"/>
  <c r="M260" i="1"/>
  <c r="N260" i="1"/>
  <c r="O260" i="1"/>
  <c r="J261" i="1"/>
  <c r="L261" i="1"/>
  <c r="M261" i="1"/>
  <c r="N261" i="1"/>
  <c r="O261" i="1"/>
  <c r="J262" i="1"/>
  <c r="L262" i="1"/>
  <c r="M262" i="1"/>
  <c r="N262" i="1"/>
  <c r="O262" i="1"/>
  <c r="J263" i="1"/>
  <c r="L263" i="1"/>
  <c r="M263" i="1"/>
  <c r="N263" i="1"/>
  <c r="O263" i="1"/>
  <c r="J264" i="1"/>
  <c r="L264" i="1"/>
  <c r="M264" i="1"/>
  <c r="N264" i="1"/>
  <c r="O264" i="1"/>
  <c r="J265" i="1"/>
  <c r="L265" i="1"/>
  <c r="M265" i="1"/>
  <c r="N265" i="1"/>
  <c r="O265" i="1"/>
  <c r="J266" i="1"/>
  <c r="L266" i="1"/>
  <c r="M266" i="1"/>
  <c r="N266" i="1"/>
  <c r="O266" i="1"/>
  <c r="J267" i="1"/>
  <c r="L267" i="1"/>
  <c r="M267" i="1"/>
  <c r="N267" i="1"/>
  <c r="O267" i="1"/>
  <c r="J268" i="1"/>
  <c r="L268" i="1"/>
  <c r="M268" i="1"/>
  <c r="N268" i="1"/>
  <c r="O268" i="1"/>
  <c r="J269" i="1"/>
  <c r="L269" i="1"/>
  <c r="M269" i="1"/>
  <c r="N269" i="1"/>
  <c r="O269" i="1"/>
  <c r="J270" i="1"/>
  <c r="L270" i="1"/>
  <c r="M270" i="1"/>
  <c r="N270" i="1"/>
  <c r="O270" i="1"/>
  <c r="J271" i="1"/>
  <c r="L271" i="1"/>
  <c r="M271" i="1"/>
  <c r="N271" i="1"/>
  <c r="O271" i="1"/>
  <c r="J272" i="1"/>
  <c r="L272" i="1"/>
  <c r="M272" i="1"/>
  <c r="N272" i="1"/>
  <c r="O272" i="1"/>
  <c r="J273" i="1"/>
  <c r="L273" i="1"/>
  <c r="M273" i="1"/>
  <c r="N273" i="1"/>
  <c r="O273" i="1"/>
  <c r="J274" i="1"/>
  <c r="K274" i="1"/>
  <c r="L274" i="1"/>
  <c r="M274" i="1"/>
  <c r="N274" i="1"/>
  <c r="O274" i="1"/>
  <c r="J275" i="1"/>
  <c r="L275" i="1"/>
  <c r="M275" i="1"/>
  <c r="N275" i="1"/>
  <c r="O275" i="1"/>
  <c r="J276" i="1"/>
  <c r="K276" i="1"/>
  <c r="L276" i="1"/>
  <c r="M276" i="1"/>
  <c r="N276" i="1"/>
  <c r="O276" i="1"/>
  <c r="J277" i="1"/>
  <c r="K277" i="1"/>
  <c r="L277" i="1"/>
  <c r="M277" i="1"/>
  <c r="N277" i="1"/>
  <c r="O277" i="1"/>
  <c r="J278" i="1"/>
  <c r="K278" i="1"/>
  <c r="L278" i="1"/>
  <c r="M278" i="1"/>
  <c r="N278" i="1"/>
  <c r="O278" i="1"/>
  <c r="J279" i="1"/>
  <c r="K279" i="1"/>
  <c r="L279" i="1"/>
  <c r="M279" i="1"/>
  <c r="N279" i="1"/>
  <c r="O279" i="1"/>
  <c r="J280" i="1"/>
  <c r="K280" i="1"/>
  <c r="L280" i="1"/>
  <c r="M280" i="1"/>
  <c r="N280" i="1"/>
  <c r="O280" i="1"/>
  <c r="J281" i="1"/>
  <c r="K281" i="1"/>
  <c r="L281" i="1"/>
  <c r="M281" i="1"/>
  <c r="N281" i="1"/>
  <c r="O281" i="1"/>
  <c r="J282" i="1"/>
  <c r="K282" i="1"/>
  <c r="L282" i="1"/>
  <c r="M282" i="1"/>
  <c r="N282" i="1"/>
  <c r="O282" i="1"/>
  <c r="J283" i="1"/>
  <c r="K283" i="1"/>
  <c r="L283" i="1"/>
  <c r="M283" i="1"/>
  <c r="N283" i="1"/>
  <c r="O283" i="1"/>
  <c r="J284" i="1"/>
  <c r="K284" i="1"/>
  <c r="L284" i="1"/>
  <c r="M284" i="1"/>
  <c r="N284" i="1"/>
  <c r="O284" i="1"/>
  <c r="J285" i="1"/>
  <c r="K285" i="1"/>
  <c r="L285" i="1"/>
  <c r="M285" i="1"/>
  <c r="N285" i="1"/>
  <c r="O285" i="1"/>
  <c r="J286" i="1"/>
  <c r="K286" i="1"/>
  <c r="L286" i="1"/>
  <c r="M286" i="1"/>
  <c r="N286" i="1"/>
  <c r="O286" i="1"/>
  <c r="J287" i="1"/>
  <c r="K287" i="1"/>
  <c r="L287" i="1"/>
  <c r="M287" i="1"/>
  <c r="N287" i="1"/>
  <c r="O287" i="1"/>
  <c r="J288" i="1"/>
  <c r="K288" i="1"/>
  <c r="L288" i="1"/>
  <c r="M288" i="1"/>
  <c r="N288" i="1"/>
  <c r="O288" i="1"/>
  <c r="J289" i="1"/>
  <c r="K289" i="1"/>
  <c r="L289" i="1"/>
  <c r="M289" i="1"/>
  <c r="N289" i="1"/>
  <c r="O289" i="1"/>
  <c r="J290" i="1"/>
  <c r="K290" i="1"/>
  <c r="L290" i="1"/>
  <c r="M290" i="1"/>
  <c r="N290" i="1"/>
  <c r="O290" i="1"/>
  <c r="J291" i="1"/>
  <c r="K291" i="1"/>
  <c r="L291" i="1"/>
  <c r="M291" i="1"/>
  <c r="N291" i="1"/>
  <c r="O291" i="1"/>
  <c r="J292" i="1"/>
  <c r="K292" i="1"/>
  <c r="L292" i="1"/>
  <c r="M292" i="1"/>
  <c r="N292" i="1"/>
  <c r="O292" i="1"/>
  <c r="J293" i="1"/>
  <c r="K293" i="1"/>
  <c r="L293" i="1"/>
  <c r="M293" i="1"/>
  <c r="N293" i="1"/>
  <c r="O293" i="1"/>
  <c r="J294" i="1"/>
  <c r="K294" i="1"/>
  <c r="L294" i="1"/>
  <c r="M294" i="1"/>
  <c r="N294" i="1"/>
  <c r="O294" i="1"/>
  <c r="J295" i="1"/>
  <c r="K295" i="1"/>
  <c r="L295" i="1"/>
  <c r="M295" i="1"/>
  <c r="N295" i="1"/>
  <c r="O295" i="1"/>
  <c r="J296" i="1"/>
  <c r="K296" i="1"/>
  <c r="L296" i="1"/>
  <c r="M296" i="1"/>
  <c r="N296" i="1"/>
  <c r="O296" i="1"/>
  <c r="J297" i="1"/>
  <c r="K297" i="1"/>
  <c r="L297" i="1"/>
  <c r="M297" i="1"/>
  <c r="N297" i="1"/>
  <c r="O297" i="1"/>
  <c r="J298" i="1"/>
  <c r="K298" i="1"/>
  <c r="L298" i="1"/>
  <c r="M298" i="1"/>
  <c r="N298" i="1"/>
  <c r="O298" i="1"/>
  <c r="J299" i="1"/>
  <c r="K299" i="1"/>
  <c r="L299" i="1"/>
  <c r="M299" i="1"/>
  <c r="N299" i="1"/>
  <c r="O299" i="1"/>
  <c r="J300" i="1"/>
  <c r="K300" i="1"/>
  <c r="L300" i="1"/>
  <c r="M300" i="1"/>
  <c r="N300" i="1"/>
  <c r="O300" i="1"/>
  <c r="J301" i="1"/>
  <c r="K301" i="1"/>
  <c r="L301" i="1"/>
  <c r="M301" i="1"/>
  <c r="N301" i="1"/>
  <c r="O301" i="1"/>
  <c r="J302" i="1"/>
  <c r="K302" i="1"/>
  <c r="L302" i="1"/>
  <c r="M302" i="1"/>
  <c r="N302" i="1"/>
  <c r="O302" i="1"/>
  <c r="J303" i="1"/>
  <c r="K303" i="1"/>
  <c r="L303" i="1"/>
  <c r="M303" i="1"/>
  <c r="N303" i="1"/>
  <c r="O303" i="1"/>
  <c r="J304" i="1"/>
  <c r="K304" i="1"/>
  <c r="L304" i="1"/>
  <c r="M304" i="1"/>
  <c r="N304" i="1"/>
  <c r="O304" i="1"/>
  <c r="J305" i="1"/>
  <c r="K305" i="1"/>
  <c r="L305" i="1"/>
  <c r="M305" i="1"/>
  <c r="N305" i="1"/>
  <c r="O305" i="1"/>
  <c r="J306" i="1"/>
  <c r="K306" i="1"/>
  <c r="L306" i="1"/>
  <c r="M306" i="1"/>
  <c r="N306" i="1"/>
  <c r="O306" i="1"/>
  <c r="J307" i="1"/>
  <c r="K307" i="1"/>
  <c r="L307" i="1"/>
  <c r="M307" i="1"/>
  <c r="N307" i="1"/>
  <c r="O307" i="1"/>
  <c r="J308" i="1"/>
  <c r="K308" i="1"/>
  <c r="L308" i="1"/>
  <c r="M308" i="1"/>
  <c r="N308" i="1"/>
  <c r="O308" i="1"/>
  <c r="J309" i="1"/>
  <c r="K309" i="1"/>
  <c r="L309" i="1"/>
  <c r="M309" i="1"/>
  <c r="N309" i="1"/>
  <c r="O309" i="1"/>
  <c r="J310" i="1"/>
  <c r="K310" i="1"/>
  <c r="L310" i="1"/>
  <c r="M310" i="1"/>
  <c r="N310" i="1"/>
  <c r="O310" i="1"/>
  <c r="J311" i="1"/>
  <c r="K311" i="1"/>
  <c r="L311" i="1"/>
  <c r="M311" i="1"/>
  <c r="N311" i="1"/>
  <c r="O311" i="1"/>
  <c r="J312" i="1"/>
  <c r="K312" i="1"/>
  <c r="L312" i="1"/>
  <c r="M312" i="1"/>
  <c r="N312" i="1"/>
  <c r="O312" i="1"/>
  <c r="J313" i="1"/>
  <c r="K313" i="1"/>
  <c r="L313" i="1"/>
  <c r="M313" i="1"/>
  <c r="N313" i="1"/>
  <c r="O313" i="1"/>
  <c r="J314" i="1"/>
  <c r="K314" i="1"/>
  <c r="L314" i="1"/>
  <c r="M314" i="1"/>
  <c r="N314" i="1"/>
  <c r="O314" i="1"/>
  <c r="J315" i="1"/>
  <c r="K315" i="1"/>
  <c r="L315" i="1"/>
  <c r="M315" i="1"/>
  <c r="N315" i="1"/>
  <c r="O315" i="1"/>
  <c r="J316" i="1"/>
  <c r="K316" i="1"/>
  <c r="L316" i="1"/>
  <c r="M316" i="1"/>
  <c r="N316" i="1"/>
  <c r="O316" i="1"/>
  <c r="J317" i="1"/>
  <c r="K317" i="1"/>
  <c r="L317" i="1"/>
  <c r="M317" i="1"/>
  <c r="N317" i="1"/>
  <c r="O317" i="1"/>
  <c r="J318" i="1"/>
  <c r="K318" i="1"/>
  <c r="L318" i="1"/>
  <c r="M318" i="1"/>
  <c r="N318" i="1"/>
  <c r="O318" i="1"/>
  <c r="J319" i="1"/>
  <c r="K319" i="1"/>
  <c r="L319" i="1"/>
  <c r="M319" i="1"/>
  <c r="N319" i="1"/>
  <c r="O319" i="1"/>
  <c r="J320" i="1"/>
  <c r="K320" i="1"/>
  <c r="L320" i="1"/>
  <c r="M320" i="1"/>
  <c r="N320" i="1"/>
  <c r="O320" i="1"/>
  <c r="J321" i="1"/>
  <c r="K321" i="1"/>
  <c r="L321" i="1"/>
  <c r="M321" i="1"/>
  <c r="N321" i="1"/>
  <c r="O321" i="1"/>
  <c r="J322" i="1"/>
  <c r="K322" i="1"/>
  <c r="L322" i="1"/>
  <c r="M322" i="1"/>
  <c r="N322" i="1"/>
  <c r="O322" i="1"/>
  <c r="J323" i="1"/>
  <c r="K323" i="1"/>
  <c r="L323" i="1"/>
  <c r="M323" i="1"/>
  <c r="N323" i="1"/>
  <c r="O323" i="1"/>
  <c r="J324" i="1"/>
  <c r="K324" i="1"/>
  <c r="L324" i="1"/>
  <c r="M324" i="1"/>
  <c r="N324" i="1"/>
  <c r="O324" i="1"/>
  <c r="J325" i="1"/>
  <c r="K325" i="1"/>
  <c r="L325" i="1"/>
  <c r="M325" i="1"/>
  <c r="N325" i="1"/>
  <c r="O325" i="1"/>
  <c r="J326" i="1"/>
  <c r="K326" i="1"/>
  <c r="L326" i="1"/>
  <c r="M326" i="1"/>
  <c r="N326" i="1"/>
  <c r="O326" i="1"/>
  <c r="J327" i="1"/>
  <c r="K327" i="1"/>
  <c r="L327" i="1"/>
  <c r="M327" i="1"/>
  <c r="N327" i="1"/>
  <c r="O327" i="1"/>
  <c r="J328" i="1"/>
  <c r="K328" i="1"/>
  <c r="L328" i="1"/>
  <c r="M328" i="1"/>
  <c r="N328" i="1"/>
  <c r="O328" i="1"/>
  <c r="J329" i="1"/>
  <c r="K329" i="1"/>
  <c r="L329" i="1"/>
  <c r="M329" i="1"/>
  <c r="N329" i="1"/>
  <c r="O329" i="1"/>
  <c r="J330" i="1"/>
  <c r="K330" i="1"/>
  <c r="L330" i="1"/>
  <c r="M330" i="1"/>
  <c r="N330" i="1"/>
  <c r="O330" i="1"/>
  <c r="J331" i="1"/>
  <c r="K331" i="1"/>
  <c r="L331" i="1"/>
  <c r="M331" i="1"/>
  <c r="N331" i="1"/>
  <c r="O331" i="1"/>
  <c r="J332" i="1"/>
  <c r="K332" i="1"/>
  <c r="L332" i="1"/>
  <c r="M332" i="1"/>
  <c r="N332" i="1"/>
  <c r="O332" i="1"/>
  <c r="J333" i="1"/>
  <c r="K333" i="1"/>
  <c r="L333" i="1"/>
  <c r="M333" i="1"/>
  <c r="N333" i="1"/>
  <c r="O333" i="1"/>
  <c r="J334" i="1"/>
  <c r="K334" i="1"/>
  <c r="L334" i="1"/>
  <c r="M334" i="1"/>
  <c r="N334" i="1"/>
  <c r="O334" i="1"/>
  <c r="J335" i="1"/>
  <c r="K335" i="1"/>
  <c r="L335" i="1"/>
  <c r="M335" i="1"/>
  <c r="N335" i="1"/>
  <c r="O335" i="1"/>
  <c r="J336" i="1"/>
  <c r="K336" i="1"/>
  <c r="L336" i="1"/>
  <c r="M336" i="1"/>
  <c r="N336" i="1"/>
  <c r="O336" i="1"/>
  <c r="J337" i="1"/>
  <c r="K337" i="1"/>
  <c r="L337" i="1"/>
  <c r="M337" i="1"/>
  <c r="N337" i="1"/>
  <c r="O337" i="1"/>
  <c r="J338" i="1"/>
  <c r="K338" i="1"/>
  <c r="L338" i="1"/>
  <c r="M338" i="1"/>
  <c r="N338" i="1"/>
  <c r="O338" i="1"/>
  <c r="J339" i="1"/>
  <c r="K339" i="1"/>
  <c r="L339" i="1"/>
  <c r="M339" i="1"/>
  <c r="N339" i="1"/>
  <c r="O339" i="1"/>
  <c r="J340" i="1"/>
  <c r="K340" i="1"/>
  <c r="L340" i="1"/>
  <c r="M340" i="1"/>
  <c r="N340" i="1"/>
  <c r="O340" i="1"/>
  <c r="J341" i="1"/>
  <c r="K341" i="1"/>
  <c r="L341" i="1"/>
  <c r="M341" i="1"/>
  <c r="N341" i="1"/>
  <c r="O341" i="1"/>
  <c r="J342" i="1"/>
  <c r="K342" i="1"/>
  <c r="L342" i="1"/>
  <c r="M342" i="1"/>
  <c r="N342" i="1"/>
  <c r="O342" i="1"/>
  <c r="J343" i="1"/>
  <c r="K343" i="1"/>
  <c r="L343" i="1"/>
  <c r="M343" i="1"/>
  <c r="N343" i="1"/>
  <c r="O343" i="1"/>
  <c r="J344" i="1"/>
  <c r="K344" i="1"/>
  <c r="L344" i="1"/>
  <c r="M344" i="1"/>
  <c r="N344" i="1"/>
  <c r="O344" i="1"/>
  <c r="J345" i="1"/>
  <c r="K345" i="1"/>
  <c r="L345" i="1"/>
  <c r="M345" i="1"/>
  <c r="N345" i="1"/>
  <c r="O345" i="1"/>
  <c r="J346" i="1"/>
  <c r="K346" i="1"/>
  <c r="L346" i="1"/>
  <c r="M346" i="1"/>
  <c r="N346" i="1"/>
  <c r="O346" i="1"/>
  <c r="J347" i="1"/>
  <c r="K347" i="1"/>
  <c r="L347" i="1"/>
  <c r="M347" i="1"/>
  <c r="N347" i="1"/>
  <c r="O347" i="1"/>
  <c r="J348" i="1"/>
  <c r="K348" i="1"/>
  <c r="L348" i="1"/>
  <c r="M348" i="1"/>
  <c r="N348" i="1"/>
  <c r="O348" i="1"/>
  <c r="J349" i="1"/>
  <c r="K349" i="1"/>
  <c r="L349" i="1"/>
  <c r="M349" i="1"/>
  <c r="N349" i="1"/>
  <c r="O349" i="1"/>
  <c r="J350" i="1"/>
  <c r="K350" i="1"/>
  <c r="L350" i="1"/>
  <c r="M350" i="1"/>
  <c r="N350" i="1"/>
  <c r="O350" i="1"/>
  <c r="J351" i="1"/>
  <c r="K351" i="1"/>
  <c r="L351" i="1"/>
  <c r="M351" i="1"/>
  <c r="N351" i="1"/>
  <c r="O351" i="1"/>
  <c r="J352" i="1"/>
  <c r="K352" i="1"/>
  <c r="L352" i="1"/>
  <c r="M352" i="1"/>
  <c r="N352" i="1"/>
  <c r="O352" i="1"/>
  <c r="J353" i="1"/>
  <c r="K353" i="1"/>
  <c r="L353" i="1"/>
  <c r="M353" i="1"/>
  <c r="N353" i="1"/>
  <c r="O353" i="1"/>
  <c r="J354" i="1"/>
  <c r="K354" i="1"/>
  <c r="L354" i="1"/>
  <c r="M354" i="1"/>
  <c r="N354" i="1"/>
  <c r="O354" i="1"/>
  <c r="J355" i="1"/>
  <c r="K355" i="1"/>
  <c r="L355" i="1"/>
  <c r="M355" i="1"/>
  <c r="N355" i="1"/>
  <c r="O355" i="1"/>
  <c r="J356" i="1"/>
  <c r="K356" i="1"/>
  <c r="L356" i="1"/>
  <c r="M356" i="1"/>
  <c r="N356" i="1"/>
  <c r="O356" i="1"/>
  <c r="J357" i="1"/>
  <c r="K357" i="1"/>
  <c r="L357" i="1"/>
  <c r="M357" i="1"/>
  <c r="N357" i="1"/>
  <c r="O357" i="1"/>
  <c r="J358" i="1"/>
  <c r="K358" i="1"/>
  <c r="L358" i="1"/>
  <c r="M358" i="1"/>
  <c r="N358" i="1"/>
  <c r="O358" i="1"/>
  <c r="J359" i="1"/>
  <c r="K359" i="1"/>
  <c r="L359" i="1"/>
  <c r="M359" i="1"/>
  <c r="N359" i="1"/>
  <c r="O359" i="1"/>
  <c r="J360" i="1"/>
  <c r="K360" i="1"/>
  <c r="L360" i="1"/>
  <c r="M360" i="1"/>
  <c r="N360" i="1"/>
  <c r="O360" i="1"/>
  <c r="J361" i="1"/>
  <c r="K361" i="1"/>
  <c r="L361" i="1"/>
  <c r="M361" i="1"/>
  <c r="N361" i="1"/>
  <c r="O361" i="1"/>
  <c r="J362" i="1"/>
  <c r="K362" i="1"/>
  <c r="L362" i="1"/>
  <c r="M362" i="1"/>
  <c r="N362" i="1"/>
  <c r="O362" i="1"/>
  <c r="J363" i="1"/>
  <c r="K363" i="1"/>
  <c r="L363" i="1"/>
  <c r="M363" i="1"/>
  <c r="N363" i="1"/>
  <c r="O363" i="1"/>
  <c r="J364" i="1"/>
  <c r="K364" i="1"/>
  <c r="L364" i="1"/>
  <c r="M364" i="1"/>
  <c r="N364" i="1"/>
  <c r="O364" i="1"/>
  <c r="J365" i="1"/>
  <c r="K365" i="1"/>
  <c r="L365" i="1"/>
  <c r="M365" i="1"/>
  <c r="N365" i="1"/>
  <c r="O365" i="1"/>
  <c r="J366" i="1"/>
  <c r="K366" i="1"/>
  <c r="L366" i="1"/>
  <c r="M366" i="1"/>
  <c r="N366" i="1"/>
  <c r="O366" i="1"/>
  <c r="J367" i="1"/>
  <c r="K367" i="1"/>
  <c r="L367" i="1"/>
  <c r="M367" i="1"/>
  <c r="N367" i="1"/>
  <c r="O367" i="1"/>
  <c r="J368" i="1"/>
  <c r="K368" i="1"/>
  <c r="L368" i="1"/>
  <c r="M368" i="1"/>
  <c r="N368" i="1"/>
  <c r="O368" i="1"/>
  <c r="J369" i="1"/>
  <c r="K369" i="1"/>
  <c r="L369" i="1"/>
  <c r="M369" i="1"/>
  <c r="N369" i="1"/>
  <c r="O369" i="1"/>
  <c r="J370" i="1"/>
  <c r="K370" i="1"/>
  <c r="L370" i="1"/>
  <c r="M370" i="1"/>
  <c r="N370" i="1"/>
  <c r="O370" i="1"/>
  <c r="J371" i="1"/>
  <c r="K371" i="1"/>
  <c r="L371" i="1"/>
  <c r="M371" i="1"/>
  <c r="N371" i="1"/>
  <c r="O371" i="1"/>
  <c r="J372" i="1"/>
  <c r="K372" i="1"/>
  <c r="L372" i="1"/>
  <c r="M372" i="1"/>
  <c r="N372" i="1"/>
  <c r="O372" i="1"/>
  <c r="J373" i="1"/>
  <c r="K373" i="1"/>
  <c r="L373" i="1"/>
  <c r="M373" i="1"/>
  <c r="N373" i="1"/>
  <c r="O373" i="1"/>
  <c r="J374" i="1"/>
  <c r="K374" i="1"/>
  <c r="L374" i="1"/>
  <c r="M374" i="1"/>
  <c r="N374" i="1"/>
  <c r="O374" i="1"/>
  <c r="J375" i="1"/>
  <c r="K375" i="1"/>
  <c r="L375" i="1"/>
  <c r="M375" i="1"/>
  <c r="N375" i="1"/>
  <c r="O375" i="1"/>
  <c r="J376" i="1"/>
  <c r="K376" i="1"/>
  <c r="L376" i="1"/>
  <c r="M376" i="1"/>
  <c r="N376" i="1"/>
  <c r="O376" i="1"/>
  <c r="J377" i="1"/>
  <c r="K377" i="1"/>
  <c r="L377" i="1"/>
  <c r="M377" i="1"/>
  <c r="N377" i="1"/>
  <c r="O377" i="1"/>
  <c r="J378" i="1"/>
  <c r="K378" i="1"/>
  <c r="L378" i="1"/>
  <c r="M378" i="1"/>
  <c r="N378" i="1"/>
  <c r="O378" i="1"/>
  <c r="J379" i="1"/>
  <c r="K379" i="1"/>
  <c r="L379" i="1"/>
  <c r="M379" i="1"/>
  <c r="N379" i="1"/>
  <c r="O379" i="1"/>
  <c r="J380" i="1"/>
  <c r="K380" i="1"/>
  <c r="L380" i="1"/>
  <c r="M380" i="1"/>
  <c r="N380" i="1"/>
  <c r="O380" i="1"/>
  <c r="J381" i="1"/>
  <c r="K381" i="1"/>
  <c r="L381" i="1"/>
  <c r="M381" i="1"/>
  <c r="N381" i="1"/>
  <c r="O381" i="1"/>
  <c r="J382" i="1"/>
  <c r="K382" i="1"/>
  <c r="L382" i="1"/>
  <c r="M382" i="1"/>
  <c r="N382" i="1"/>
  <c r="O382" i="1"/>
  <c r="J383" i="1"/>
  <c r="K383" i="1"/>
  <c r="L383" i="1"/>
  <c r="M383" i="1"/>
  <c r="N383" i="1"/>
  <c r="O383" i="1"/>
  <c r="J384" i="1"/>
  <c r="K384" i="1"/>
  <c r="L384" i="1"/>
  <c r="M384" i="1"/>
  <c r="N384" i="1"/>
  <c r="O384" i="1"/>
  <c r="J385" i="1"/>
  <c r="K385" i="1"/>
  <c r="L385" i="1"/>
  <c r="M385" i="1"/>
  <c r="N385" i="1"/>
  <c r="O385" i="1"/>
  <c r="J386" i="1"/>
  <c r="K386" i="1"/>
  <c r="L386" i="1"/>
  <c r="M386" i="1"/>
  <c r="N386" i="1"/>
  <c r="O386" i="1"/>
  <c r="J387" i="1"/>
  <c r="K387" i="1"/>
  <c r="L387" i="1"/>
  <c r="M387" i="1"/>
  <c r="N387" i="1"/>
  <c r="O387" i="1"/>
  <c r="J388" i="1"/>
  <c r="K388" i="1"/>
  <c r="L388" i="1"/>
  <c r="M388" i="1"/>
  <c r="N388" i="1"/>
  <c r="O388" i="1"/>
  <c r="J389" i="1"/>
  <c r="K389" i="1"/>
  <c r="L389" i="1"/>
  <c r="M389" i="1"/>
  <c r="N389" i="1"/>
  <c r="O389" i="1"/>
  <c r="J390" i="1"/>
  <c r="K390" i="1"/>
  <c r="L390" i="1"/>
  <c r="M390" i="1"/>
  <c r="N390" i="1"/>
  <c r="O390" i="1"/>
  <c r="J391" i="1"/>
  <c r="K391" i="1"/>
  <c r="L391" i="1"/>
  <c r="M391" i="1"/>
  <c r="N391" i="1"/>
  <c r="O391" i="1"/>
  <c r="J392" i="1"/>
  <c r="K392" i="1"/>
  <c r="L392" i="1"/>
  <c r="M392" i="1"/>
  <c r="N392" i="1"/>
  <c r="O392" i="1"/>
  <c r="J393" i="1"/>
  <c r="K393" i="1"/>
  <c r="L393" i="1"/>
  <c r="M393" i="1"/>
  <c r="N393" i="1"/>
  <c r="O393" i="1"/>
  <c r="J394" i="1"/>
  <c r="K394" i="1"/>
  <c r="L394" i="1"/>
  <c r="M394" i="1"/>
  <c r="N394" i="1"/>
  <c r="O394" i="1"/>
  <c r="J395" i="1"/>
  <c r="K395" i="1"/>
  <c r="L395" i="1"/>
  <c r="M395" i="1"/>
  <c r="N395" i="1"/>
  <c r="O395" i="1"/>
  <c r="J396" i="1"/>
  <c r="K396" i="1"/>
  <c r="L396" i="1"/>
  <c r="M396" i="1"/>
  <c r="N396" i="1"/>
  <c r="O396" i="1"/>
  <c r="J397" i="1"/>
  <c r="K397" i="1"/>
  <c r="L397" i="1"/>
  <c r="M397" i="1"/>
  <c r="N397" i="1"/>
  <c r="O397" i="1"/>
  <c r="J398" i="1"/>
  <c r="K398" i="1"/>
  <c r="L398" i="1"/>
  <c r="M398" i="1"/>
  <c r="N398" i="1"/>
  <c r="O398" i="1"/>
  <c r="J399" i="1"/>
  <c r="K399" i="1"/>
  <c r="L399" i="1"/>
  <c r="M399" i="1"/>
  <c r="N399" i="1"/>
  <c r="O399" i="1"/>
  <c r="J400" i="1"/>
  <c r="K400" i="1"/>
  <c r="L400" i="1"/>
  <c r="M400" i="1"/>
  <c r="N400" i="1"/>
  <c r="O400" i="1"/>
  <c r="J401" i="1"/>
  <c r="K401" i="1"/>
  <c r="L401" i="1"/>
  <c r="M401" i="1"/>
  <c r="N401" i="1"/>
  <c r="O401" i="1"/>
  <c r="J402" i="1"/>
  <c r="K402" i="1"/>
  <c r="L402" i="1"/>
  <c r="M402" i="1"/>
  <c r="N402" i="1"/>
  <c r="O402" i="1"/>
  <c r="J403" i="1"/>
  <c r="K403" i="1"/>
  <c r="L403" i="1"/>
  <c r="M403" i="1"/>
  <c r="N403" i="1"/>
  <c r="O403" i="1"/>
  <c r="J404" i="1"/>
  <c r="K404" i="1"/>
  <c r="L404" i="1"/>
  <c r="M404" i="1"/>
  <c r="N404" i="1"/>
  <c r="O404" i="1"/>
  <c r="J405" i="1"/>
  <c r="K405" i="1"/>
  <c r="L405" i="1"/>
  <c r="M405" i="1"/>
  <c r="N405" i="1"/>
  <c r="O405" i="1"/>
  <c r="J406" i="1"/>
  <c r="K406" i="1"/>
  <c r="L406" i="1"/>
  <c r="M406" i="1"/>
  <c r="N406" i="1"/>
  <c r="O406" i="1"/>
  <c r="J407" i="1"/>
  <c r="K407" i="1"/>
  <c r="L407" i="1"/>
  <c r="M407" i="1"/>
  <c r="N407" i="1"/>
  <c r="O407" i="1"/>
  <c r="J408" i="1"/>
  <c r="K408" i="1"/>
  <c r="L408" i="1"/>
  <c r="M408" i="1"/>
  <c r="N408" i="1"/>
  <c r="O408" i="1"/>
  <c r="J409" i="1"/>
  <c r="K409" i="1"/>
  <c r="L409" i="1"/>
  <c r="M409" i="1"/>
  <c r="N409" i="1"/>
  <c r="O409" i="1"/>
  <c r="J410" i="1"/>
  <c r="K410" i="1"/>
  <c r="L410" i="1"/>
  <c r="M410" i="1"/>
  <c r="N410" i="1"/>
  <c r="O410" i="1"/>
  <c r="J411" i="1"/>
  <c r="K411" i="1"/>
  <c r="L411" i="1"/>
  <c r="M411" i="1"/>
  <c r="N411" i="1"/>
  <c r="O411" i="1"/>
  <c r="J412" i="1"/>
  <c r="K412" i="1"/>
  <c r="L412" i="1"/>
  <c r="M412" i="1"/>
  <c r="N412" i="1"/>
  <c r="O412" i="1"/>
  <c r="J413" i="1"/>
  <c r="K413" i="1"/>
  <c r="L413" i="1"/>
  <c r="M413" i="1"/>
  <c r="N413" i="1"/>
  <c r="O413" i="1"/>
  <c r="J414" i="1"/>
  <c r="K414" i="1"/>
  <c r="L414" i="1"/>
  <c r="M414" i="1"/>
  <c r="N414" i="1"/>
  <c r="O414" i="1"/>
  <c r="J415" i="1"/>
  <c r="K415" i="1"/>
  <c r="L415" i="1"/>
  <c r="M415" i="1"/>
  <c r="N415" i="1"/>
  <c r="O415" i="1"/>
  <c r="J416" i="1"/>
  <c r="K416" i="1"/>
  <c r="L416" i="1"/>
  <c r="M416" i="1"/>
  <c r="N416" i="1"/>
  <c r="O416" i="1"/>
  <c r="J417" i="1"/>
  <c r="K417" i="1"/>
  <c r="L417" i="1"/>
  <c r="M417" i="1"/>
  <c r="N417" i="1"/>
  <c r="O417" i="1"/>
  <c r="J418" i="1"/>
  <c r="K418" i="1"/>
  <c r="L418" i="1"/>
  <c r="M418" i="1"/>
  <c r="N418" i="1"/>
  <c r="O418" i="1"/>
  <c r="J419" i="1"/>
  <c r="K419" i="1"/>
  <c r="L419" i="1"/>
  <c r="M419" i="1"/>
  <c r="N419" i="1"/>
  <c r="O419" i="1"/>
  <c r="J420" i="1"/>
  <c r="K420" i="1"/>
  <c r="L420" i="1"/>
  <c r="M420" i="1"/>
  <c r="N420" i="1"/>
  <c r="O420" i="1"/>
  <c r="J421" i="1"/>
  <c r="K421" i="1"/>
  <c r="L421" i="1"/>
  <c r="M421" i="1"/>
  <c r="N421" i="1"/>
  <c r="O421" i="1"/>
  <c r="J422" i="1"/>
  <c r="K422" i="1"/>
  <c r="L422" i="1"/>
  <c r="M422" i="1"/>
  <c r="N422" i="1"/>
  <c r="O422" i="1"/>
  <c r="J423" i="1"/>
  <c r="K423" i="1"/>
  <c r="L423" i="1"/>
  <c r="M423" i="1"/>
  <c r="N423" i="1"/>
  <c r="O423" i="1"/>
  <c r="J424" i="1"/>
  <c r="K424" i="1"/>
  <c r="L424" i="1"/>
  <c r="M424" i="1"/>
  <c r="N424" i="1"/>
  <c r="O424" i="1"/>
  <c r="J425" i="1"/>
  <c r="K425" i="1"/>
  <c r="L425" i="1"/>
  <c r="M425" i="1"/>
  <c r="N425" i="1"/>
  <c r="O425" i="1"/>
  <c r="J426" i="1"/>
  <c r="K426" i="1"/>
  <c r="L426" i="1"/>
  <c r="M426" i="1"/>
  <c r="N426" i="1"/>
  <c r="O426" i="1"/>
  <c r="J427" i="1"/>
  <c r="K427" i="1"/>
  <c r="L427" i="1"/>
  <c r="M427" i="1"/>
  <c r="N427" i="1"/>
  <c r="O427" i="1"/>
  <c r="J428" i="1"/>
  <c r="K428" i="1"/>
  <c r="L428" i="1"/>
  <c r="M428" i="1"/>
  <c r="N428" i="1"/>
  <c r="O428" i="1"/>
  <c r="J429" i="1"/>
  <c r="K429" i="1"/>
  <c r="L429" i="1"/>
  <c r="M429" i="1"/>
  <c r="N429" i="1"/>
  <c r="O429" i="1"/>
  <c r="J430" i="1"/>
  <c r="K430" i="1"/>
  <c r="L430" i="1"/>
  <c r="M430" i="1"/>
  <c r="N430" i="1"/>
  <c r="O430" i="1"/>
  <c r="J431" i="1"/>
  <c r="K431" i="1"/>
  <c r="L431" i="1"/>
  <c r="M431" i="1"/>
  <c r="N431" i="1"/>
  <c r="O431" i="1"/>
  <c r="J432" i="1"/>
  <c r="K432" i="1"/>
  <c r="L432" i="1"/>
  <c r="M432" i="1"/>
  <c r="N432" i="1"/>
  <c r="O432" i="1"/>
  <c r="J433" i="1"/>
  <c r="K433" i="1"/>
  <c r="L433" i="1"/>
  <c r="M433" i="1"/>
  <c r="N433" i="1"/>
  <c r="O433" i="1"/>
  <c r="J434" i="1"/>
  <c r="K434" i="1"/>
  <c r="L434" i="1"/>
  <c r="M434" i="1"/>
  <c r="N434" i="1"/>
  <c r="O434" i="1"/>
  <c r="J435" i="1"/>
  <c r="K435" i="1"/>
  <c r="L435" i="1"/>
  <c r="M435" i="1"/>
  <c r="N435" i="1"/>
  <c r="O435" i="1"/>
  <c r="J436" i="1"/>
  <c r="K436" i="1"/>
  <c r="L436" i="1"/>
  <c r="M436" i="1"/>
  <c r="N436" i="1"/>
  <c r="O436" i="1"/>
  <c r="J437" i="1"/>
  <c r="K437" i="1"/>
  <c r="L437" i="1"/>
  <c r="M437" i="1"/>
  <c r="N437" i="1"/>
  <c r="O437" i="1"/>
  <c r="J438" i="1"/>
  <c r="K438" i="1"/>
  <c r="L438" i="1"/>
  <c r="M438" i="1"/>
  <c r="N438" i="1"/>
  <c r="O438" i="1"/>
  <c r="J439" i="1"/>
  <c r="K439" i="1"/>
  <c r="L439" i="1"/>
  <c r="M439" i="1"/>
  <c r="N439" i="1"/>
  <c r="O439" i="1"/>
  <c r="J440" i="1"/>
  <c r="K440" i="1"/>
  <c r="L440" i="1"/>
  <c r="M440" i="1"/>
  <c r="N440" i="1"/>
  <c r="O440" i="1"/>
  <c r="J441" i="1"/>
  <c r="K441" i="1"/>
  <c r="L441" i="1"/>
  <c r="M441" i="1"/>
  <c r="N441" i="1"/>
  <c r="O441" i="1"/>
  <c r="J442" i="1"/>
  <c r="K442" i="1"/>
  <c r="L442" i="1"/>
  <c r="M442" i="1"/>
  <c r="N442" i="1"/>
  <c r="O442" i="1"/>
  <c r="J443" i="1"/>
  <c r="K443" i="1"/>
  <c r="L443" i="1"/>
  <c r="M443" i="1"/>
  <c r="N443" i="1"/>
  <c r="O443" i="1"/>
  <c r="J444" i="1"/>
  <c r="K444" i="1"/>
  <c r="L444" i="1"/>
  <c r="M444" i="1"/>
  <c r="N444" i="1"/>
  <c r="O444" i="1"/>
  <c r="J445" i="1"/>
  <c r="K445" i="1"/>
  <c r="L445" i="1"/>
  <c r="M445" i="1"/>
  <c r="N445" i="1"/>
  <c r="O445" i="1"/>
  <c r="J446" i="1"/>
  <c r="K446" i="1"/>
  <c r="L446" i="1"/>
  <c r="M446" i="1"/>
  <c r="N446" i="1"/>
  <c r="O446" i="1"/>
  <c r="J447" i="1"/>
  <c r="K447" i="1"/>
  <c r="L447" i="1"/>
  <c r="M447" i="1"/>
  <c r="N447" i="1"/>
  <c r="O447" i="1"/>
  <c r="J448" i="1"/>
  <c r="K448" i="1"/>
  <c r="L448" i="1"/>
  <c r="M448" i="1"/>
  <c r="N448" i="1"/>
  <c r="O448" i="1"/>
  <c r="J449" i="1"/>
  <c r="K449" i="1"/>
  <c r="L449" i="1"/>
  <c r="M449" i="1"/>
  <c r="N449" i="1"/>
  <c r="O449" i="1"/>
  <c r="J450" i="1"/>
  <c r="K450" i="1"/>
  <c r="L450" i="1"/>
  <c r="M450" i="1"/>
  <c r="N450" i="1"/>
  <c r="O450" i="1"/>
  <c r="J451" i="1"/>
  <c r="K451" i="1"/>
  <c r="L451" i="1"/>
  <c r="M451" i="1"/>
  <c r="N451" i="1"/>
  <c r="O451" i="1"/>
  <c r="J452" i="1"/>
  <c r="K452" i="1"/>
  <c r="L452" i="1"/>
  <c r="M452" i="1"/>
  <c r="N452" i="1"/>
  <c r="O452" i="1"/>
  <c r="J453" i="1"/>
  <c r="K453" i="1"/>
  <c r="L453" i="1"/>
  <c r="M453" i="1"/>
  <c r="N453" i="1"/>
  <c r="O453" i="1"/>
  <c r="J454" i="1"/>
  <c r="K454" i="1"/>
  <c r="L454" i="1"/>
  <c r="M454" i="1"/>
  <c r="N454" i="1"/>
  <c r="O454" i="1"/>
  <c r="J455" i="1"/>
  <c r="K455" i="1"/>
  <c r="L455" i="1"/>
  <c r="M455" i="1"/>
  <c r="N455" i="1"/>
  <c r="O455" i="1"/>
  <c r="J456" i="1"/>
  <c r="K456" i="1"/>
  <c r="L456" i="1"/>
  <c r="M456" i="1"/>
  <c r="N456" i="1"/>
  <c r="O456" i="1"/>
  <c r="J457" i="1"/>
  <c r="K457" i="1"/>
  <c r="L457" i="1"/>
  <c r="M457" i="1"/>
  <c r="N457" i="1"/>
  <c r="O457" i="1"/>
  <c r="J458" i="1"/>
  <c r="K458" i="1"/>
  <c r="L458" i="1"/>
  <c r="M458" i="1"/>
  <c r="N458" i="1"/>
  <c r="O458" i="1"/>
  <c r="J459" i="1"/>
  <c r="K459" i="1"/>
  <c r="L459" i="1"/>
  <c r="M459" i="1"/>
  <c r="N459" i="1"/>
  <c r="O459" i="1"/>
  <c r="J460" i="1"/>
  <c r="K460" i="1"/>
  <c r="L460" i="1"/>
  <c r="M460" i="1"/>
  <c r="N460" i="1"/>
  <c r="O460" i="1"/>
  <c r="J461" i="1"/>
  <c r="K461" i="1"/>
  <c r="L461" i="1"/>
  <c r="M461" i="1"/>
  <c r="N461" i="1"/>
  <c r="O461" i="1"/>
  <c r="J462" i="1"/>
  <c r="K462" i="1"/>
  <c r="L462" i="1"/>
  <c r="M462" i="1"/>
  <c r="N462" i="1"/>
  <c r="O462" i="1"/>
  <c r="J463" i="1"/>
  <c r="K463" i="1"/>
  <c r="L463" i="1"/>
  <c r="M463" i="1"/>
  <c r="N463" i="1"/>
  <c r="O463" i="1"/>
  <c r="J464" i="1"/>
  <c r="K464" i="1"/>
  <c r="L464" i="1"/>
  <c r="M464" i="1"/>
  <c r="N464" i="1"/>
  <c r="O464" i="1"/>
  <c r="J465" i="1"/>
  <c r="K465" i="1"/>
  <c r="L465" i="1"/>
  <c r="M465" i="1"/>
  <c r="N465" i="1"/>
  <c r="O465" i="1"/>
  <c r="J466" i="1"/>
  <c r="K466" i="1"/>
  <c r="L466" i="1"/>
  <c r="M466" i="1"/>
  <c r="N466" i="1"/>
  <c r="O466" i="1"/>
  <c r="J467" i="1"/>
  <c r="K467" i="1"/>
  <c r="L467" i="1"/>
  <c r="M467" i="1"/>
  <c r="N467" i="1"/>
  <c r="O467" i="1"/>
  <c r="J468" i="1"/>
  <c r="K468" i="1"/>
  <c r="L468" i="1"/>
  <c r="M468" i="1"/>
  <c r="N468" i="1"/>
  <c r="O468" i="1"/>
  <c r="J469" i="1"/>
  <c r="K469" i="1"/>
  <c r="L469" i="1"/>
  <c r="M469" i="1"/>
  <c r="N469" i="1"/>
  <c r="O469" i="1"/>
  <c r="J470" i="1"/>
  <c r="K470" i="1"/>
  <c r="L470" i="1"/>
  <c r="M470" i="1"/>
  <c r="N470" i="1"/>
  <c r="O470" i="1"/>
  <c r="J471" i="1"/>
  <c r="K471" i="1"/>
  <c r="L471" i="1"/>
  <c r="M471" i="1"/>
  <c r="N471" i="1"/>
  <c r="O471" i="1"/>
  <c r="J472" i="1"/>
  <c r="K472" i="1"/>
  <c r="L472" i="1"/>
  <c r="M472" i="1"/>
  <c r="N472" i="1"/>
  <c r="O472" i="1"/>
  <c r="J473" i="1"/>
  <c r="K473" i="1"/>
  <c r="L473" i="1"/>
  <c r="M473" i="1"/>
  <c r="N473" i="1"/>
  <c r="O473" i="1"/>
  <c r="J474" i="1"/>
  <c r="K474" i="1"/>
  <c r="L474" i="1"/>
  <c r="M474" i="1"/>
  <c r="N474" i="1"/>
  <c r="O474" i="1"/>
  <c r="J475" i="1"/>
  <c r="K475" i="1"/>
  <c r="L475" i="1"/>
  <c r="M475" i="1"/>
  <c r="N475" i="1"/>
  <c r="O475" i="1"/>
  <c r="J476" i="1"/>
  <c r="K476" i="1"/>
  <c r="L476" i="1"/>
  <c r="M476" i="1"/>
  <c r="N476" i="1"/>
  <c r="O476" i="1"/>
  <c r="J477" i="1"/>
  <c r="K477" i="1"/>
  <c r="L477" i="1"/>
  <c r="M477" i="1"/>
  <c r="N477" i="1"/>
  <c r="O477" i="1"/>
  <c r="J478" i="1"/>
  <c r="K478" i="1"/>
  <c r="L478" i="1"/>
  <c r="M478" i="1"/>
  <c r="N478" i="1"/>
  <c r="O478" i="1"/>
  <c r="J479" i="1"/>
  <c r="K479" i="1"/>
  <c r="L479" i="1"/>
  <c r="M479" i="1"/>
  <c r="N479" i="1"/>
  <c r="O479" i="1"/>
  <c r="J480" i="1"/>
  <c r="K480" i="1"/>
  <c r="L480" i="1"/>
  <c r="M480" i="1"/>
  <c r="N480" i="1"/>
  <c r="O480" i="1"/>
  <c r="J481" i="1"/>
  <c r="K481" i="1"/>
  <c r="L481" i="1"/>
  <c r="M481" i="1"/>
  <c r="N481" i="1"/>
  <c r="O481" i="1"/>
  <c r="J482" i="1"/>
  <c r="K482" i="1"/>
  <c r="L482" i="1"/>
  <c r="M482" i="1"/>
  <c r="N482" i="1"/>
  <c r="O482" i="1"/>
  <c r="J483" i="1"/>
  <c r="K483" i="1"/>
  <c r="L483" i="1"/>
  <c r="M483" i="1"/>
  <c r="N483" i="1"/>
  <c r="O483" i="1"/>
  <c r="J484" i="1"/>
  <c r="K484" i="1"/>
  <c r="L484" i="1"/>
  <c r="M484" i="1"/>
  <c r="N484" i="1"/>
  <c r="O484" i="1"/>
  <c r="J485" i="1"/>
  <c r="K485" i="1"/>
  <c r="L485" i="1"/>
  <c r="M485" i="1"/>
  <c r="N485" i="1"/>
  <c r="O485" i="1"/>
  <c r="J486" i="1"/>
  <c r="K486" i="1"/>
  <c r="L486" i="1"/>
  <c r="M486" i="1"/>
  <c r="N486" i="1"/>
  <c r="O486" i="1"/>
  <c r="J487" i="1"/>
  <c r="K487" i="1"/>
  <c r="L487" i="1"/>
  <c r="M487" i="1"/>
  <c r="N487" i="1"/>
  <c r="O487" i="1"/>
  <c r="J488" i="1"/>
  <c r="K488" i="1"/>
  <c r="L488" i="1"/>
  <c r="M488" i="1"/>
  <c r="N488" i="1"/>
  <c r="O488" i="1"/>
  <c r="J489" i="1"/>
  <c r="K489" i="1"/>
  <c r="L489" i="1"/>
  <c r="M489" i="1"/>
  <c r="N489" i="1"/>
  <c r="O489" i="1"/>
  <c r="J490" i="1"/>
  <c r="K490" i="1"/>
  <c r="L490" i="1"/>
  <c r="M490" i="1"/>
  <c r="N490" i="1"/>
  <c r="O490" i="1"/>
  <c r="J491" i="1"/>
  <c r="K491" i="1"/>
  <c r="L491" i="1"/>
  <c r="M491" i="1"/>
  <c r="N491" i="1"/>
  <c r="O491" i="1"/>
  <c r="J492" i="1"/>
  <c r="K492" i="1"/>
  <c r="L492" i="1"/>
  <c r="M492" i="1"/>
  <c r="N492" i="1"/>
  <c r="O492" i="1"/>
  <c r="J493" i="1"/>
  <c r="K493" i="1"/>
  <c r="L493" i="1"/>
  <c r="M493" i="1"/>
  <c r="N493" i="1"/>
  <c r="O493" i="1"/>
  <c r="J494" i="1"/>
  <c r="K494" i="1"/>
  <c r="L494" i="1"/>
  <c r="M494" i="1"/>
  <c r="N494" i="1"/>
  <c r="O494" i="1"/>
  <c r="J495" i="1"/>
  <c r="K495" i="1"/>
  <c r="L495" i="1"/>
  <c r="M495" i="1"/>
  <c r="N495" i="1"/>
  <c r="O495" i="1"/>
  <c r="J496" i="1"/>
  <c r="K496" i="1"/>
  <c r="L496" i="1"/>
  <c r="M496" i="1"/>
  <c r="N496" i="1"/>
  <c r="O496" i="1"/>
  <c r="J497" i="1"/>
  <c r="K497" i="1"/>
  <c r="L497" i="1"/>
  <c r="M497" i="1"/>
  <c r="N497" i="1"/>
  <c r="O497" i="1"/>
  <c r="J498" i="1"/>
  <c r="K498" i="1"/>
  <c r="L498" i="1"/>
  <c r="M498" i="1"/>
  <c r="N498" i="1"/>
  <c r="O498" i="1"/>
  <c r="J499" i="1"/>
  <c r="K499" i="1"/>
  <c r="L499" i="1"/>
  <c r="M499" i="1"/>
  <c r="N499" i="1"/>
  <c r="O499" i="1"/>
  <c r="J500" i="1"/>
  <c r="K500" i="1"/>
  <c r="L500" i="1"/>
  <c r="M500" i="1"/>
  <c r="N500" i="1"/>
  <c r="O500" i="1"/>
  <c r="J501" i="1"/>
  <c r="K501" i="1"/>
  <c r="L501" i="1"/>
  <c r="M501" i="1"/>
  <c r="N501" i="1"/>
  <c r="O501" i="1"/>
  <c r="J502" i="1"/>
  <c r="K502" i="1"/>
  <c r="L502" i="1"/>
  <c r="M502" i="1"/>
  <c r="N502" i="1"/>
  <c r="O502" i="1"/>
  <c r="J503" i="1"/>
  <c r="K503" i="1"/>
  <c r="L503" i="1"/>
  <c r="M503" i="1"/>
  <c r="N503" i="1"/>
  <c r="O503" i="1"/>
  <c r="J504" i="1"/>
  <c r="K504" i="1"/>
  <c r="L504" i="1"/>
  <c r="M504" i="1"/>
  <c r="N504" i="1"/>
  <c r="O504" i="1"/>
  <c r="J505" i="1"/>
  <c r="K505" i="1"/>
  <c r="L505" i="1"/>
  <c r="M505" i="1"/>
  <c r="N505" i="1"/>
  <c r="O505" i="1"/>
  <c r="J506" i="1"/>
  <c r="K506" i="1"/>
  <c r="L506" i="1"/>
  <c r="M506" i="1"/>
  <c r="N506" i="1"/>
  <c r="O506" i="1"/>
  <c r="J507" i="1"/>
  <c r="K507" i="1"/>
  <c r="L507" i="1"/>
  <c r="M507" i="1"/>
  <c r="N507" i="1"/>
  <c r="O507" i="1"/>
  <c r="J508" i="1"/>
  <c r="K508" i="1"/>
  <c r="L508" i="1"/>
  <c r="M508" i="1"/>
  <c r="N508" i="1"/>
  <c r="O508" i="1"/>
  <c r="J509" i="1"/>
  <c r="K509" i="1"/>
  <c r="L509" i="1"/>
  <c r="M509" i="1"/>
  <c r="N509" i="1"/>
  <c r="O509" i="1"/>
  <c r="J510" i="1"/>
  <c r="K510" i="1"/>
  <c r="L510" i="1"/>
  <c r="M510" i="1"/>
  <c r="N510" i="1"/>
  <c r="O510" i="1"/>
  <c r="J511" i="1"/>
  <c r="K511" i="1"/>
  <c r="L511" i="1"/>
  <c r="M511" i="1"/>
  <c r="N511" i="1"/>
  <c r="O511" i="1"/>
  <c r="J512" i="1"/>
  <c r="K512" i="1"/>
  <c r="L512" i="1"/>
  <c r="M512" i="1"/>
  <c r="N512" i="1"/>
  <c r="O512" i="1"/>
  <c r="J513" i="1"/>
  <c r="K513" i="1"/>
  <c r="L513" i="1"/>
  <c r="M513" i="1"/>
  <c r="N513" i="1"/>
  <c r="O513" i="1"/>
  <c r="J514" i="1"/>
  <c r="K514" i="1"/>
  <c r="L514" i="1"/>
  <c r="M514" i="1"/>
  <c r="N514" i="1"/>
  <c r="O514" i="1"/>
  <c r="J515" i="1"/>
  <c r="K515" i="1"/>
  <c r="L515" i="1"/>
  <c r="M515" i="1"/>
  <c r="N515" i="1"/>
  <c r="O515" i="1"/>
  <c r="J516" i="1"/>
  <c r="K516" i="1"/>
  <c r="L516" i="1"/>
  <c r="M516" i="1"/>
  <c r="N516" i="1"/>
  <c r="O516" i="1"/>
  <c r="J517" i="1"/>
  <c r="K517" i="1"/>
  <c r="L517" i="1"/>
  <c r="M517" i="1"/>
  <c r="N517" i="1"/>
  <c r="O517" i="1"/>
  <c r="J518" i="1"/>
  <c r="K518" i="1"/>
  <c r="L518" i="1"/>
  <c r="M518" i="1"/>
  <c r="N518" i="1"/>
  <c r="O518" i="1"/>
  <c r="J519" i="1"/>
  <c r="K519" i="1"/>
  <c r="L519" i="1"/>
  <c r="M519" i="1"/>
  <c r="N519" i="1"/>
  <c r="O519" i="1"/>
  <c r="J520" i="1"/>
  <c r="K520" i="1"/>
  <c r="L520" i="1"/>
  <c r="M520" i="1"/>
  <c r="N520" i="1"/>
  <c r="O520" i="1"/>
  <c r="J521" i="1"/>
  <c r="K521" i="1"/>
  <c r="L521" i="1"/>
  <c r="M521" i="1"/>
  <c r="N521" i="1"/>
  <c r="O521" i="1"/>
  <c r="J522" i="1"/>
  <c r="K522" i="1"/>
  <c r="L522" i="1"/>
  <c r="M522" i="1"/>
  <c r="N522" i="1"/>
  <c r="O522" i="1"/>
  <c r="J523" i="1"/>
  <c r="K523" i="1"/>
  <c r="L523" i="1"/>
  <c r="M523" i="1"/>
  <c r="N523" i="1"/>
  <c r="O523" i="1"/>
  <c r="J524" i="1"/>
  <c r="K524" i="1"/>
  <c r="L524" i="1"/>
  <c r="M524" i="1"/>
  <c r="N524" i="1"/>
  <c r="O524" i="1"/>
  <c r="J525" i="1"/>
  <c r="K525" i="1"/>
  <c r="L525" i="1"/>
  <c r="M525" i="1"/>
  <c r="N525" i="1"/>
  <c r="O525" i="1"/>
  <c r="J526" i="1"/>
  <c r="K526" i="1"/>
  <c r="L526" i="1"/>
  <c r="M526" i="1"/>
  <c r="N526" i="1"/>
  <c r="O526" i="1"/>
  <c r="J527" i="1"/>
  <c r="K527" i="1"/>
  <c r="L527" i="1"/>
  <c r="M527" i="1"/>
  <c r="N527" i="1"/>
  <c r="O527" i="1"/>
  <c r="J528" i="1"/>
  <c r="K528" i="1"/>
  <c r="L528" i="1"/>
  <c r="M528" i="1"/>
  <c r="N528" i="1"/>
  <c r="O528" i="1"/>
  <c r="J529" i="1"/>
  <c r="K529" i="1"/>
  <c r="L529" i="1"/>
  <c r="M529" i="1"/>
  <c r="N529" i="1"/>
  <c r="O529" i="1"/>
  <c r="J530" i="1"/>
  <c r="K530" i="1"/>
  <c r="L530" i="1"/>
  <c r="M530" i="1"/>
  <c r="N530" i="1"/>
  <c r="O530" i="1"/>
  <c r="J531" i="1"/>
  <c r="K531" i="1"/>
  <c r="L531" i="1"/>
  <c r="M531" i="1"/>
  <c r="N531" i="1"/>
  <c r="O531" i="1"/>
  <c r="J532" i="1"/>
  <c r="K532" i="1"/>
  <c r="L532" i="1"/>
  <c r="M532" i="1"/>
  <c r="N532" i="1"/>
  <c r="O532" i="1"/>
  <c r="J533" i="1"/>
  <c r="K533" i="1"/>
  <c r="L533" i="1"/>
  <c r="M533" i="1"/>
  <c r="N533" i="1"/>
  <c r="O533" i="1"/>
  <c r="J534" i="1"/>
  <c r="K534" i="1"/>
  <c r="L534" i="1"/>
  <c r="M534" i="1"/>
  <c r="N534" i="1"/>
  <c r="O534" i="1"/>
  <c r="J535" i="1"/>
  <c r="K535" i="1"/>
  <c r="L535" i="1"/>
  <c r="M535" i="1"/>
  <c r="N535" i="1"/>
  <c r="O535" i="1"/>
  <c r="J536" i="1"/>
  <c r="K536" i="1"/>
  <c r="L536" i="1"/>
  <c r="M536" i="1"/>
  <c r="N536" i="1"/>
  <c r="O536" i="1"/>
  <c r="J537" i="1"/>
  <c r="K537" i="1"/>
  <c r="L537" i="1"/>
  <c r="M537" i="1"/>
  <c r="N537" i="1"/>
  <c r="O537" i="1"/>
  <c r="J538" i="1"/>
  <c r="K538" i="1"/>
  <c r="L538" i="1"/>
  <c r="M538" i="1"/>
  <c r="N538" i="1"/>
  <c r="O538" i="1"/>
  <c r="J539" i="1"/>
  <c r="K539" i="1"/>
  <c r="L539" i="1"/>
  <c r="M539" i="1"/>
  <c r="N539" i="1"/>
  <c r="O539" i="1"/>
  <c r="J540" i="1"/>
  <c r="K540" i="1"/>
  <c r="L540" i="1"/>
  <c r="M540" i="1"/>
  <c r="N540" i="1"/>
  <c r="O540" i="1"/>
  <c r="J541" i="1"/>
  <c r="K541" i="1"/>
  <c r="L541" i="1"/>
  <c r="M541" i="1"/>
  <c r="N541" i="1"/>
  <c r="O541" i="1"/>
  <c r="J542" i="1"/>
  <c r="K542" i="1"/>
  <c r="L542" i="1"/>
  <c r="M542" i="1"/>
  <c r="N542" i="1"/>
  <c r="O542" i="1"/>
  <c r="J543" i="1"/>
  <c r="K543" i="1"/>
  <c r="L543" i="1"/>
  <c r="M543" i="1"/>
  <c r="N543" i="1"/>
  <c r="O543" i="1"/>
  <c r="J544" i="1"/>
  <c r="K544" i="1"/>
  <c r="L544" i="1"/>
  <c r="M544" i="1"/>
  <c r="N544" i="1"/>
  <c r="O544" i="1"/>
  <c r="J545" i="1"/>
  <c r="K545" i="1"/>
  <c r="L545" i="1"/>
  <c r="M545" i="1"/>
  <c r="N545" i="1"/>
  <c r="O545" i="1"/>
  <c r="J546" i="1"/>
  <c r="K546" i="1"/>
  <c r="L546" i="1"/>
  <c r="M546" i="1"/>
  <c r="N546" i="1"/>
  <c r="O546" i="1"/>
  <c r="J547" i="1"/>
  <c r="K547" i="1"/>
  <c r="L547" i="1"/>
  <c r="M547" i="1"/>
  <c r="N547" i="1"/>
  <c r="O547" i="1"/>
  <c r="J548" i="1"/>
  <c r="K548" i="1"/>
  <c r="L548" i="1"/>
  <c r="M548" i="1"/>
  <c r="N548" i="1"/>
  <c r="O548" i="1"/>
  <c r="J549" i="1"/>
  <c r="K549" i="1"/>
  <c r="L549" i="1"/>
  <c r="M549" i="1"/>
  <c r="N549" i="1"/>
  <c r="O549" i="1"/>
  <c r="J550" i="1"/>
  <c r="K550" i="1"/>
  <c r="L550" i="1"/>
  <c r="M550" i="1"/>
  <c r="N550" i="1"/>
  <c r="O550" i="1"/>
  <c r="J551" i="1"/>
  <c r="K551" i="1"/>
  <c r="L551" i="1"/>
  <c r="M551" i="1"/>
  <c r="N551" i="1"/>
  <c r="O551" i="1"/>
  <c r="J552" i="1"/>
  <c r="K552" i="1"/>
  <c r="L552" i="1"/>
  <c r="M552" i="1"/>
  <c r="N552" i="1"/>
  <c r="O552" i="1"/>
  <c r="J553" i="1"/>
  <c r="K553" i="1"/>
  <c r="L553" i="1"/>
  <c r="M553" i="1"/>
  <c r="N553" i="1"/>
  <c r="O553" i="1"/>
  <c r="J554" i="1"/>
  <c r="K554" i="1"/>
  <c r="L554" i="1"/>
  <c r="M554" i="1"/>
  <c r="N554" i="1"/>
  <c r="O554" i="1"/>
  <c r="J555" i="1"/>
  <c r="K555" i="1"/>
  <c r="L555" i="1"/>
  <c r="M555" i="1"/>
  <c r="N555" i="1"/>
  <c r="O555" i="1"/>
  <c r="J556" i="1"/>
  <c r="K556" i="1"/>
  <c r="L556" i="1"/>
  <c r="M556" i="1"/>
  <c r="N556" i="1"/>
  <c r="O556" i="1"/>
  <c r="J557" i="1"/>
  <c r="K557" i="1"/>
  <c r="L557" i="1"/>
  <c r="M557" i="1"/>
  <c r="N557" i="1"/>
  <c r="O557" i="1"/>
  <c r="J558" i="1"/>
  <c r="K558" i="1"/>
  <c r="L558" i="1"/>
  <c r="M558" i="1"/>
  <c r="N558" i="1"/>
  <c r="O558" i="1"/>
  <c r="J559" i="1"/>
  <c r="K559" i="1"/>
  <c r="L559" i="1"/>
  <c r="M559" i="1"/>
  <c r="N559" i="1"/>
  <c r="O559" i="1"/>
  <c r="J560" i="1"/>
  <c r="K560" i="1"/>
  <c r="L560" i="1"/>
  <c r="M560" i="1"/>
  <c r="N560" i="1"/>
  <c r="O560" i="1"/>
  <c r="J561" i="1"/>
  <c r="K561" i="1"/>
  <c r="L561" i="1"/>
  <c r="M561" i="1"/>
  <c r="N561" i="1"/>
  <c r="O561" i="1"/>
  <c r="J562" i="1"/>
  <c r="K562" i="1"/>
  <c r="L562" i="1"/>
  <c r="M562" i="1"/>
  <c r="N562" i="1"/>
  <c r="O562" i="1"/>
  <c r="J563" i="1"/>
  <c r="K563" i="1"/>
  <c r="L563" i="1"/>
  <c r="M563" i="1"/>
  <c r="N563" i="1"/>
  <c r="O563" i="1"/>
  <c r="J564" i="1"/>
  <c r="K564" i="1"/>
  <c r="L564" i="1"/>
  <c r="M564" i="1"/>
  <c r="N564" i="1"/>
  <c r="O564" i="1"/>
  <c r="J565" i="1"/>
  <c r="K565" i="1"/>
  <c r="L565" i="1"/>
  <c r="M565" i="1"/>
  <c r="N565" i="1"/>
  <c r="O565" i="1"/>
  <c r="J566" i="1"/>
  <c r="K566" i="1"/>
  <c r="L566" i="1"/>
  <c r="M566" i="1"/>
  <c r="N566" i="1"/>
  <c r="O566" i="1"/>
  <c r="J567" i="1"/>
  <c r="K567" i="1"/>
  <c r="L567" i="1"/>
  <c r="M567" i="1"/>
  <c r="N567" i="1"/>
  <c r="O567" i="1"/>
  <c r="J568" i="1"/>
  <c r="K568" i="1"/>
  <c r="L568" i="1"/>
  <c r="M568" i="1"/>
  <c r="N568" i="1"/>
  <c r="O568" i="1"/>
  <c r="J569" i="1"/>
  <c r="K569" i="1"/>
  <c r="L569" i="1"/>
  <c r="M569" i="1"/>
  <c r="N569" i="1"/>
  <c r="O569" i="1"/>
  <c r="J570" i="1"/>
  <c r="K570" i="1"/>
  <c r="L570" i="1"/>
  <c r="M570" i="1"/>
  <c r="N570" i="1"/>
  <c r="O570" i="1"/>
  <c r="J571" i="1"/>
  <c r="K571" i="1"/>
  <c r="L571" i="1"/>
  <c r="M571" i="1"/>
  <c r="N571" i="1"/>
  <c r="O571" i="1"/>
  <c r="J572" i="1"/>
  <c r="K572" i="1"/>
  <c r="L572" i="1"/>
  <c r="M572" i="1"/>
  <c r="N572" i="1"/>
  <c r="O572" i="1"/>
  <c r="J573" i="1"/>
  <c r="K573" i="1"/>
  <c r="L573" i="1"/>
  <c r="M573" i="1"/>
  <c r="N573" i="1"/>
  <c r="O573" i="1"/>
  <c r="J574" i="1"/>
  <c r="K574" i="1"/>
  <c r="L574" i="1"/>
  <c r="M574" i="1"/>
  <c r="N574" i="1"/>
  <c r="O574" i="1"/>
  <c r="J575" i="1"/>
  <c r="K575" i="1"/>
  <c r="L575" i="1"/>
  <c r="M575" i="1"/>
  <c r="N575" i="1"/>
  <c r="O575" i="1"/>
  <c r="J576" i="1"/>
  <c r="K576" i="1"/>
  <c r="L576" i="1"/>
  <c r="M576" i="1"/>
  <c r="N576" i="1"/>
  <c r="O576" i="1"/>
  <c r="J577" i="1"/>
  <c r="K577" i="1"/>
  <c r="L577" i="1"/>
  <c r="M577" i="1"/>
  <c r="N577" i="1"/>
  <c r="O577" i="1"/>
  <c r="J578" i="1"/>
  <c r="K578" i="1"/>
  <c r="L578" i="1"/>
  <c r="M578" i="1"/>
  <c r="N578" i="1"/>
  <c r="O578" i="1"/>
  <c r="J579" i="1"/>
  <c r="K579" i="1"/>
  <c r="L579" i="1"/>
  <c r="M579" i="1"/>
  <c r="N579" i="1"/>
  <c r="O579" i="1"/>
  <c r="J580" i="1"/>
  <c r="K580" i="1"/>
  <c r="L580" i="1"/>
  <c r="M580" i="1"/>
  <c r="N580" i="1"/>
  <c r="O580" i="1"/>
  <c r="J581" i="1"/>
  <c r="K581" i="1"/>
  <c r="L581" i="1"/>
  <c r="M581" i="1"/>
  <c r="N581" i="1"/>
  <c r="O581" i="1"/>
  <c r="J582" i="1"/>
  <c r="K582" i="1"/>
  <c r="L582" i="1"/>
  <c r="M582" i="1"/>
  <c r="N582" i="1"/>
  <c r="O582" i="1"/>
  <c r="J583" i="1"/>
  <c r="K583" i="1"/>
  <c r="L583" i="1"/>
  <c r="M583" i="1"/>
  <c r="N583" i="1"/>
  <c r="O583" i="1"/>
  <c r="J584" i="1"/>
  <c r="K584" i="1"/>
  <c r="L584" i="1"/>
  <c r="M584" i="1"/>
  <c r="N584" i="1"/>
  <c r="O584" i="1"/>
  <c r="J585" i="1"/>
  <c r="K585" i="1"/>
  <c r="L585" i="1"/>
  <c r="M585" i="1"/>
  <c r="N585" i="1"/>
  <c r="O585" i="1"/>
  <c r="J586" i="1"/>
  <c r="K586" i="1"/>
  <c r="L586" i="1"/>
  <c r="M586" i="1"/>
  <c r="N586" i="1"/>
  <c r="O586" i="1"/>
  <c r="J587" i="1"/>
  <c r="K587" i="1"/>
  <c r="L587" i="1"/>
  <c r="M587" i="1"/>
  <c r="N587" i="1"/>
  <c r="O587" i="1"/>
  <c r="J588" i="1"/>
  <c r="K588" i="1"/>
  <c r="L588" i="1"/>
  <c r="M588" i="1"/>
  <c r="N588" i="1"/>
  <c r="O588" i="1"/>
  <c r="J589" i="1"/>
  <c r="K589" i="1"/>
  <c r="L589" i="1"/>
  <c r="M589" i="1"/>
  <c r="N589" i="1"/>
  <c r="O589" i="1"/>
  <c r="J590" i="1"/>
  <c r="K590" i="1"/>
  <c r="L590" i="1"/>
  <c r="M590" i="1"/>
  <c r="N590" i="1"/>
  <c r="O590" i="1"/>
  <c r="J591" i="1"/>
  <c r="K591" i="1"/>
  <c r="L591" i="1"/>
  <c r="M591" i="1"/>
  <c r="N591" i="1"/>
  <c r="O591" i="1"/>
  <c r="J592" i="1"/>
  <c r="K592" i="1"/>
  <c r="L592" i="1"/>
  <c r="M592" i="1"/>
  <c r="N592" i="1"/>
  <c r="O592" i="1"/>
  <c r="J593" i="1"/>
  <c r="K593" i="1"/>
  <c r="L593" i="1"/>
  <c r="M593" i="1"/>
  <c r="N593" i="1"/>
  <c r="O593" i="1"/>
  <c r="J594" i="1"/>
  <c r="K594" i="1"/>
  <c r="L594" i="1"/>
  <c r="M594" i="1"/>
  <c r="N594" i="1"/>
  <c r="O594" i="1"/>
  <c r="J595" i="1"/>
  <c r="K595" i="1"/>
  <c r="L595" i="1"/>
  <c r="M595" i="1"/>
  <c r="N595" i="1"/>
  <c r="O595" i="1"/>
  <c r="J596" i="1"/>
  <c r="K596" i="1"/>
  <c r="L596" i="1"/>
  <c r="M596" i="1"/>
  <c r="N596" i="1"/>
  <c r="O596" i="1"/>
  <c r="J597" i="1"/>
  <c r="K597" i="1"/>
  <c r="L597" i="1"/>
  <c r="M597" i="1"/>
  <c r="N597" i="1"/>
  <c r="O597" i="1"/>
  <c r="J598" i="1"/>
  <c r="K598" i="1"/>
  <c r="L598" i="1"/>
  <c r="M598" i="1"/>
  <c r="N598" i="1"/>
  <c r="O598" i="1"/>
  <c r="J599" i="1"/>
  <c r="K599" i="1"/>
  <c r="L599" i="1"/>
  <c r="M599" i="1"/>
  <c r="N599" i="1"/>
  <c r="O599" i="1"/>
  <c r="J600" i="1"/>
  <c r="K600" i="1"/>
  <c r="L600" i="1"/>
  <c r="M600" i="1"/>
  <c r="N600" i="1"/>
  <c r="O600" i="1"/>
  <c r="J601" i="1"/>
  <c r="K601" i="1"/>
  <c r="L601" i="1"/>
  <c r="M601" i="1"/>
  <c r="N601" i="1"/>
  <c r="O601" i="1"/>
  <c r="J602" i="1"/>
  <c r="K602" i="1"/>
  <c r="L602" i="1"/>
  <c r="M602" i="1"/>
  <c r="N602" i="1"/>
  <c r="O602" i="1"/>
  <c r="J603" i="1"/>
  <c r="K603" i="1"/>
  <c r="L603" i="1"/>
  <c r="M603" i="1"/>
  <c r="N603" i="1"/>
  <c r="O603" i="1"/>
  <c r="J604" i="1"/>
  <c r="K604" i="1"/>
  <c r="L604" i="1"/>
  <c r="M604" i="1"/>
  <c r="N604" i="1"/>
  <c r="O604" i="1"/>
  <c r="J605" i="1"/>
  <c r="K605" i="1"/>
  <c r="L605" i="1"/>
  <c r="M605" i="1"/>
  <c r="N605" i="1"/>
  <c r="O605" i="1"/>
  <c r="J606" i="1"/>
  <c r="K606" i="1"/>
  <c r="L606" i="1"/>
  <c r="M606" i="1"/>
  <c r="N606" i="1"/>
  <c r="O606" i="1"/>
  <c r="J607" i="1"/>
  <c r="K607" i="1"/>
  <c r="L607" i="1"/>
  <c r="M607" i="1"/>
  <c r="N607" i="1"/>
  <c r="O607" i="1"/>
  <c r="J608" i="1"/>
  <c r="K608" i="1"/>
  <c r="L608" i="1"/>
  <c r="M608" i="1"/>
  <c r="N608" i="1"/>
  <c r="O608" i="1"/>
  <c r="J609" i="1"/>
  <c r="K609" i="1"/>
  <c r="L609" i="1"/>
  <c r="M609" i="1"/>
  <c r="N609" i="1"/>
  <c r="O609" i="1"/>
  <c r="J610" i="1"/>
  <c r="K610" i="1"/>
  <c r="L610" i="1"/>
  <c r="M610" i="1"/>
  <c r="N610" i="1"/>
  <c r="O610" i="1"/>
  <c r="J611" i="1"/>
  <c r="K611" i="1"/>
  <c r="L611" i="1"/>
  <c r="M611" i="1"/>
  <c r="N611" i="1"/>
  <c r="O611" i="1"/>
  <c r="J612" i="1"/>
  <c r="K612" i="1"/>
  <c r="L612" i="1"/>
  <c r="M612" i="1"/>
  <c r="N612" i="1"/>
  <c r="O612" i="1"/>
  <c r="J613" i="1"/>
  <c r="K613" i="1"/>
  <c r="L613" i="1"/>
  <c r="M613" i="1"/>
  <c r="N613" i="1"/>
  <c r="O613" i="1"/>
  <c r="J614" i="1"/>
  <c r="K614" i="1"/>
  <c r="L614" i="1"/>
  <c r="M614" i="1"/>
  <c r="N614" i="1"/>
  <c r="O614" i="1"/>
  <c r="J615" i="1"/>
  <c r="K615" i="1"/>
  <c r="L615" i="1"/>
  <c r="M615" i="1"/>
  <c r="N615" i="1"/>
  <c r="O615" i="1"/>
  <c r="J616" i="1"/>
  <c r="K616" i="1"/>
  <c r="L616" i="1"/>
  <c r="M616" i="1"/>
  <c r="N616" i="1"/>
  <c r="O616" i="1"/>
  <c r="J617" i="1"/>
  <c r="K617" i="1"/>
  <c r="L617" i="1"/>
  <c r="M617" i="1"/>
  <c r="N617" i="1"/>
  <c r="O617" i="1"/>
  <c r="J618" i="1"/>
  <c r="K618" i="1"/>
  <c r="L618" i="1"/>
  <c r="M618" i="1"/>
  <c r="N618" i="1"/>
  <c r="O618" i="1"/>
  <c r="J619" i="1"/>
  <c r="K619" i="1"/>
  <c r="L619" i="1"/>
  <c r="M619" i="1"/>
  <c r="N619" i="1"/>
  <c r="O619" i="1"/>
  <c r="J620" i="1"/>
  <c r="K620" i="1"/>
  <c r="L620" i="1"/>
  <c r="M620" i="1"/>
  <c r="N620" i="1"/>
  <c r="O620" i="1"/>
  <c r="J621" i="1"/>
  <c r="K621" i="1"/>
  <c r="L621" i="1"/>
  <c r="M621" i="1"/>
  <c r="N621" i="1"/>
  <c r="O621" i="1"/>
  <c r="J622" i="1"/>
  <c r="K622" i="1"/>
  <c r="L622" i="1"/>
  <c r="M622" i="1"/>
  <c r="N622" i="1"/>
  <c r="O622" i="1"/>
  <c r="J623" i="1"/>
  <c r="K623" i="1"/>
  <c r="L623" i="1"/>
  <c r="M623" i="1"/>
  <c r="N623" i="1"/>
  <c r="O623" i="1"/>
  <c r="J624" i="1"/>
  <c r="K624" i="1"/>
  <c r="L624" i="1"/>
  <c r="M624" i="1"/>
  <c r="N624" i="1"/>
  <c r="O624" i="1"/>
  <c r="J625" i="1"/>
  <c r="K625" i="1"/>
  <c r="L625" i="1"/>
  <c r="M625" i="1"/>
  <c r="N625" i="1"/>
  <c r="O625" i="1"/>
  <c r="J626" i="1"/>
  <c r="K626" i="1"/>
  <c r="L626" i="1"/>
  <c r="M626" i="1"/>
  <c r="N626" i="1"/>
  <c r="O626" i="1"/>
  <c r="J627" i="1"/>
  <c r="K627" i="1"/>
  <c r="L627" i="1"/>
  <c r="M627" i="1"/>
  <c r="N627" i="1"/>
  <c r="O627" i="1"/>
  <c r="J628" i="1"/>
  <c r="K628" i="1"/>
  <c r="L628" i="1"/>
  <c r="M628" i="1"/>
  <c r="N628" i="1"/>
  <c r="O628" i="1"/>
  <c r="J629" i="1"/>
  <c r="K629" i="1"/>
  <c r="L629" i="1"/>
  <c r="M629" i="1"/>
  <c r="N629" i="1"/>
  <c r="O629" i="1"/>
  <c r="J630" i="1"/>
  <c r="K630" i="1"/>
  <c r="L630" i="1"/>
  <c r="M630" i="1"/>
  <c r="N630" i="1"/>
  <c r="O630" i="1"/>
  <c r="J631" i="1"/>
  <c r="K631" i="1"/>
  <c r="L631" i="1"/>
  <c r="M631" i="1"/>
  <c r="N631" i="1"/>
  <c r="O631" i="1"/>
  <c r="J632" i="1"/>
  <c r="K632" i="1"/>
  <c r="L632" i="1"/>
  <c r="M632" i="1"/>
  <c r="N632" i="1"/>
  <c r="O632" i="1"/>
  <c r="J633" i="1"/>
  <c r="K633" i="1"/>
  <c r="L633" i="1"/>
  <c r="M633" i="1"/>
  <c r="N633" i="1"/>
  <c r="O633" i="1"/>
  <c r="J634" i="1"/>
  <c r="K634" i="1"/>
  <c r="L634" i="1"/>
  <c r="M634" i="1"/>
  <c r="N634" i="1"/>
  <c r="O634" i="1"/>
  <c r="J635" i="1"/>
  <c r="K635" i="1"/>
  <c r="L635" i="1"/>
  <c r="M635" i="1"/>
  <c r="N635" i="1"/>
  <c r="O635" i="1"/>
  <c r="J636" i="1"/>
  <c r="K636" i="1"/>
  <c r="L636" i="1"/>
  <c r="M636" i="1"/>
  <c r="N636" i="1"/>
  <c r="O636" i="1"/>
  <c r="J637" i="1"/>
  <c r="K637" i="1"/>
  <c r="L637" i="1"/>
  <c r="M637" i="1"/>
  <c r="N637" i="1"/>
  <c r="O637" i="1"/>
  <c r="J638" i="1"/>
  <c r="K638" i="1"/>
  <c r="L638" i="1"/>
  <c r="M638" i="1"/>
  <c r="N638" i="1"/>
  <c r="O638" i="1"/>
  <c r="J639" i="1"/>
  <c r="K639" i="1"/>
  <c r="L639" i="1"/>
  <c r="M639" i="1"/>
  <c r="N639" i="1"/>
  <c r="O639" i="1"/>
  <c r="J640" i="1"/>
  <c r="K640" i="1"/>
  <c r="L640" i="1"/>
  <c r="M640" i="1"/>
  <c r="N640" i="1"/>
  <c r="O640" i="1"/>
  <c r="J641" i="1"/>
  <c r="K641" i="1"/>
  <c r="L641" i="1"/>
  <c r="M641" i="1"/>
  <c r="N641" i="1"/>
  <c r="O641" i="1"/>
  <c r="J642" i="1"/>
  <c r="K642" i="1"/>
  <c r="L642" i="1"/>
  <c r="M642" i="1"/>
  <c r="N642" i="1"/>
  <c r="O642" i="1"/>
  <c r="J643" i="1"/>
  <c r="K643" i="1"/>
  <c r="L643" i="1"/>
  <c r="M643" i="1"/>
  <c r="N643" i="1"/>
  <c r="O643" i="1"/>
  <c r="J644" i="1"/>
  <c r="K644" i="1"/>
  <c r="L644" i="1"/>
  <c r="M644" i="1"/>
  <c r="N644" i="1"/>
  <c r="O644" i="1"/>
  <c r="J645" i="1"/>
  <c r="K645" i="1"/>
  <c r="L645" i="1"/>
  <c r="M645" i="1"/>
  <c r="N645" i="1"/>
  <c r="O645" i="1"/>
  <c r="J646" i="1"/>
  <c r="K646" i="1"/>
  <c r="L646" i="1"/>
  <c r="M646" i="1"/>
  <c r="N646" i="1"/>
  <c r="O646" i="1"/>
  <c r="J647" i="1"/>
  <c r="K647" i="1"/>
  <c r="L647" i="1"/>
  <c r="M647" i="1"/>
  <c r="N647" i="1"/>
  <c r="O647" i="1"/>
  <c r="J648" i="1"/>
  <c r="K648" i="1"/>
  <c r="L648" i="1"/>
  <c r="M648" i="1"/>
  <c r="N648" i="1"/>
  <c r="O648" i="1"/>
  <c r="J649" i="1"/>
  <c r="K649" i="1"/>
  <c r="L649" i="1"/>
  <c r="M649" i="1"/>
  <c r="N649" i="1"/>
  <c r="O649" i="1"/>
  <c r="J650" i="1"/>
  <c r="K650" i="1"/>
  <c r="L650" i="1"/>
  <c r="M650" i="1"/>
  <c r="N650" i="1"/>
  <c r="O650" i="1"/>
  <c r="J651" i="1"/>
  <c r="K651" i="1"/>
  <c r="L651" i="1"/>
  <c r="M651" i="1"/>
  <c r="N651" i="1"/>
  <c r="O651" i="1"/>
  <c r="J652" i="1"/>
  <c r="K652" i="1"/>
  <c r="L652" i="1"/>
  <c r="M652" i="1"/>
  <c r="N652" i="1"/>
  <c r="O652" i="1"/>
  <c r="J653" i="1"/>
  <c r="K653" i="1"/>
  <c r="L653" i="1"/>
  <c r="M653" i="1"/>
  <c r="N653" i="1"/>
  <c r="O653" i="1"/>
  <c r="J654" i="1"/>
  <c r="K654" i="1"/>
  <c r="L654" i="1"/>
  <c r="M654" i="1"/>
  <c r="N654" i="1"/>
  <c r="O654" i="1"/>
  <c r="J655" i="1"/>
  <c r="K655" i="1"/>
  <c r="L655" i="1"/>
  <c r="M655" i="1"/>
  <c r="N655" i="1"/>
  <c r="O655" i="1"/>
  <c r="J656" i="1"/>
  <c r="K656" i="1"/>
  <c r="L656" i="1"/>
  <c r="M656" i="1"/>
  <c r="N656" i="1"/>
  <c r="O656" i="1"/>
  <c r="J657" i="1"/>
  <c r="K657" i="1"/>
  <c r="L657" i="1"/>
  <c r="M657" i="1"/>
  <c r="N657" i="1"/>
  <c r="O657" i="1"/>
  <c r="J658" i="1"/>
  <c r="K658" i="1"/>
  <c r="L658" i="1"/>
  <c r="M658" i="1"/>
  <c r="N658" i="1"/>
  <c r="O658" i="1"/>
  <c r="J659" i="1"/>
  <c r="K659" i="1"/>
  <c r="L659" i="1"/>
  <c r="M659" i="1"/>
  <c r="N659" i="1"/>
  <c r="O659" i="1"/>
  <c r="J660" i="1"/>
  <c r="K660" i="1"/>
  <c r="L660" i="1"/>
  <c r="M660" i="1"/>
  <c r="N660" i="1"/>
  <c r="O660" i="1"/>
  <c r="J661" i="1"/>
  <c r="K661" i="1"/>
  <c r="L661" i="1"/>
  <c r="M661" i="1"/>
  <c r="N661" i="1"/>
  <c r="O661" i="1"/>
  <c r="J662" i="1"/>
  <c r="K662" i="1"/>
  <c r="L662" i="1"/>
  <c r="M662" i="1"/>
  <c r="N662" i="1"/>
  <c r="O662" i="1"/>
  <c r="J663" i="1"/>
  <c r="K663" i="1"/>
  <c r="L663" i="1"/>
  <c r="M663" i="1"/>
  <c r="N663" i="1"/>
  <c r="O663" i="1"/>
  <c r="J664" i="1"/>
  <c r="K664" i="1"/>
  <c r="L664" i="1"/>
  <c r="M664" i="1"/>
  <c r="N664" i="1"/>
  <c r="O664" i="1"/>
  <c r="J665" i="1"/>
  <c r="K665" i="1"/>
  <c r="L665" i="1"/>
  <c r="M665" i="1"/>
  <c r="N665" i="1"/>
  <c r="O665" i="1"/>
  <c r="J666" i="1"/>
  <c r="K666" i="1"/>
  <c r="L666" i="1"/>
  <c r="M666" i="1"/>
  <c r="N666" i="1"/>
  <c r="O666" i="1"/>
  <c r="J667" i="1"/>
  <c r="K667" i="1"/>
  <c r="L667" i="1"/>
  <c r="M667" i="1"/>
  <c r="N667" i="1"/>
  <c r="O667" i="1"/>
  <c r="J668" i="1"/>
  <c r="K668" i="1"/>
  <c r="L668" i="1"/>
  <c r="M668" i="1"/>
  <c r="N668" i="1"/>
  <c r="O668" i="1"/>
  <c r="J669" i="1"/>
  <c r="K669" i="1"/>
  <c r="L669" i="1"/>
  <c r="M669" i="1"/>
  <c r="N669" i="1"/>
  <c r="O669" i="1"/>
  <c r="J670" i="1"/>
  <c r="K670" i="1"/>
  <c r="L670" i="1"/>
  <c r="M670" i="1"/>
  <c r="N670" i="1"/>
  <c r="O670" i="1"/>
  <c r="J671" i="1"/>
  <c r="K671" i="1"/>
  <c r="L671" i="1"/>
  <c r="M671" i="1"/>
  <c r="N671" i="1"/>
  <c r="O671" i="1"/>
  <c r="J672" i="1"/>
  <c r="K672" i="1"/>
  <c r="L672" i="1"/>
  <c r="M672" i="1"/>
  <c r="N672" i="1"/>
  <c r="O672" i="1"/>
  <c r="J673" i="1"/>
  <c r="K673" i="1"/>
  <c r="L673" i="1"/>
  <c r="M673" i="1"/>
  <c r="N673" i="1"/>
  <c r="O673" i="1"/>
  <c r="J674" i="1"/>
  <c r="K674" i="1"/>
  <c r="L674" i="1"/>
  <c r="M674" i="1"/>
  <c r="N674" i="1"/>
  <c r="O674" i="1"/>
  <c r="J675" i="1"/>
  <c r="K675" i="1"/>
  <c r="L675" i="1"/>
  <c r="M675" i="1"/>
  <c r="N675" i="1"/>
  <c r="O675" i="1"/>
  <c r="J676" i="1"/>
  <c r="K676" i="1"/>
  <c r="L676" i="1"/>
  <c r="M676" i="1"/>
  <c r="N676" i="1"/>
  <c r="O676" i="1"/>
  <c r="J677" i="1"/>
  <c r="K677" i="1"/>
  <c r="L677" i="1"/>
  <c r="M677" i="1"/>
  <c r="N677" i="1"/>
  <c r="O677" i="1"/>
  <c r="J678" i="1"/>
  <c r="K678" i="1"/>
  <c r="L678" i="1"/>
  <c r="M678" i="1"/>
  <c r="N678" i="1"/>
  <c r="O678" i="1"/>
  <c r="J679" i="1"/>
  <c r="K679" i="1"/>
  <c r="L679" i="1"/>
  <c r="M679" i="1"/>
  <c r="N679" i="1"/>
  <c r="O679" i="1"/>
  <c r="J680" i="1"/>
  <c r="K680" i="1"/>
  <c r="L680" i="1"/>
  <c r="M680" i="1"/>
  <c r="N680" i="1"/>
  <c r="O680" i="1"/>
  <c r="J681" i="1"/>
  <c r="K681" i="1"/>
  <c r="L681" i="1"/>
  <c r="M681" i="1"/>
  <c r="N681" i="1"/>
  <c r="O681" i="1"/>
  <c r="J682" i="1"/>
  <c r="K682" i="1"/>
  <c r="L682" i="1"/>
  <c r="M682" i="1"/>
  <c r="N682" i="1"/>
  <c r="O682" i="1"/>
  <c r="J683" i="1"/>
  <c r="K683" i="1"/>
  <c r="L683" i="1"/>
  <c r="M683" i="1"/>
  <c r="N683" i="1"/>
  <c r="O683" i="1"/>
  <c r="J684" i="1"/>
  <c r="K684" i="1"/>
  <c r="L684" i="1"/>
  <c r="M684" i="1"/>
  <c r="N684" i="1"/>
  <c r="O684" i="1"/>
  <c r="J685" i="1"/>
  <c r="K685" i="1"/>
  <c r="L685" i="1"/>
  <c r="M685" i="1"/>
  <c r="N685" i="1"/>
  <c r="O685" i="1"/>
  <c r="J686" i="1"/>
  <c r="K686" i="1"/>
  <c r="L686" i="1"/>
  <c r="M686" i="1"/>
  <c r="N686" i="1"/>
  <c r="O686" i="1"/>
  <c r="J687" i="1"/>
  <c r="K687" i="1"/>
  <c r="L687" i="1"/>
  <c r="M687" i="1"/>
  <c r="N687" i="1"/>
  <c r="O687" i="1"/>
  <c r="J688" i="1"/>
  <c r="K688" i="1"/>
  <c r="L688" i="1"/>
  <c r="M688" i="1"/>
  <c r="N688" i="1"/>
  <c r="O688" i="1"/>
  <c r="J689" i="1"/>
  <c r="K689" i="1"/>
  <c r="L689" i="1"/>
  <c r="M689" i="1"/>
  <c r="N689" i="1"/>
  <c r="O689" i="1"/>
  <c r="J690" i="1"/>
  <c r="K690" i="1"/>
  <c r="L690" i="1"/>
  <c r="M690" i="1"/>
  <c r="N690" i="1"/>
  <c r="O690" i="1"/>
  <c r="J691" i="1"/>
  <c r="K691" i="1"/>
  <c r="L691" i="1"/>
  <c r="M691" i="1"/>
  <c r="N691" i="1"/>
  <c r="O691" i="1"/>
  <c r="J692" i="1"/>
  <c r="K692" i="1"/>
  <c r="L692" i="1"/>
  <c r="M692" i="1"/>
  <c r="N692" i="1"/>
  <c r="O692" i="1"/>
  <c r="J693" i="1"/>
  <c r="K693" i="1"/>
  <c r="L693" i="1"/>
  <c r="M693" i="1"/>
  <c r="N693" i="1"/>
  <c r="O693" i="1"/>
  <c r="J694" i="1"/>
  <c r="K694" i="1"/>
  <c r="L694" i="1"/>
  <c r="M694" i="1"/>
  <c r="N694" i="1"/>
  <c r="O694" i="1"/>
  <c r="J695" i="1"/>
  <c r="K695" i="1"/>
  <c r="L695" i="1"/>
  <c r="M695" i="1"/>
  <c r="N695" i="1"/>
  <c r="O695" i="1"/>
  <c r="J696" i="1"/>
  <c r="K696" i="1"/>
  <c r="L696" i="1"/>
  <c r="M696" i="1"/>
  <c r="N696" i="1"/>
  <c r="O696" i="1"/>
  <c r="J697" i="1"/>
  <c r="K697" i="1"/>
  <c r="L697" i="1"/>
  <c r="M697" i="1"/>
  <c r="N697" i="1"/>
  <c r="O697" i="1"/>
  <c r="J698" i="1"/>
  <c r="K698" i="1"/>
  <c r="L698" i="1"/>
  <c r="M698" i="1"/>
  <c r="N698" i="1"/>
  <c r="O698" i="1"/>
  <c r="J699" i="1"/>
  <c r="K699" i="1"/>
  <c r="L699" i="1"/>
  <c r="M699" i="1"/>
  <c r="N699" i="1"/>
  <c r="O699" i="1"/>
  <c r="J700" i="1"/>
  <c r="K700" i="1"/>
  <c r="L700" i="1"/>
  <c r="M700" i="1"/>
  <c r="N700" i="1"/>
  <c r="O700" i="1"/>
  <c r="J701" i="1"/>
  <c r="K701" i="1"/>
  <c r="L701" i="1"/>
  <c r="M701" i="1"/>
  <c r="N701" i="1"/>
  <c r="O701" i="1"/>
  <c r="J702" i="1"/>
  <c r="K702" i="1"/>
  <c r="L702" i="1"/>
  <c r="M702" i="1"/>
  <c r="N702" i="1"/>
  <c r="O702" i="1"/>
  <c r="J703" i="1"/>
  <c r="K703" i="1"/>
  <c r="L703" i="1"/>
  <c r="M703" i="1"/>
  <c r="N703" i="1"/>
  <c r="O703" i="1"/>
  <c r="J704" i="1"/>
  <c r="K704" i="1"/>
  <c r="L704" i="1"/>
  <c r="M704" i="1"/>
  <c r="N704" i="1"/>
  <c r="O704" i="1"/>
  <c r="J705" i="1"/>
  <c r="K705" i="1"/>
  <c r="L705" i="1"/>
  <c r="M705" i="1"/>
  <c r="N705" i="1"/>
  <c r="O705" i="1"/>
  <c r="J706" i="1"/>
  <c r="K706" i="1"/>
  <c r="L706" i="1"/>
  <c r="M706" i="1"/>
  <c r="N706" i="1"/>
  <c r="O706" i="1"/>
  <c r="J707" i="1"/>
  <c r="K707" i="1"/>
  <c r="L707" i="1"/>
  <c r="M707" i="1"/>
  <c r="N707" i="1"/>
  <c r="O707" i="1"/>
  <c r="K2" i="1"/>
  <c r="L2" i="1"/>
  <c r="M2" i="1"/>
  <c r="N2" i="1"/>
  <c r="O2" i="1"/>
  <c r="J2" i="1"/>
  <c r="B2" i="1"/>
  <c r="B3" i="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07" i="1"/>
  <c r="B108" i="1"/>
  <c r="B109" i="1"/>
  <c r="B110" i="1"/>
  <c r="B111" i="1"/>
  <c r="B112" i="1"/>
  <c r="B113" i="1"/>
  <c r="B114" i="1"/>
  <c r="B115" i="1"/>
  <c r="B116" i="1"/>
  <c r="B117" i="1"/>
  <c r="B118" i="1"/>
  <c r="B119" i="1"/>
  <c r="B120" i="1"/>
  <c r="B121" i="1"/>
  <c r="B122" i="1"/>
  <c r="B123" i="1"/>
  <c r="B124" i="1"/>
  <c r="B125" i="1"/>
  <c r="B126" i="1"/>
  <c r="B127" i="1"/>
  <c r="B128" i="1"/>
  <c r="B129" i="1"/>
  <c r="B130" i="1"/>
  <c r="B131" i="1"/>
  <c r="B132" i="1"/>
  <c r="B133" i="1"/>
  <c r="B134" i="1"/>
  <c r="B135" i="1"/>
  <c r="B136" i="1"/>
  <c r="B137" i="1"/>
  <c r="B138" i="1"/>
  <c r="B139" i="1"/>
  <c r="B140" i="1"/>
  <c r="B141" i="1"/>
  <c r="B142" i="1"/>
  <c r="B143" i="1"/>
  <c r="B144" i="1"/>
  <c r="B145" i="1"/>
  <c r="B146" i="1"/>
  <c r="B147" i="1"/>
  <c r="B148" i="1"/>
  <c r="B149" i="1"/>
  <c r="B150" i="1"/>
  <c r="B151" i="1"/>
  <c r="B152" i="1"/>
  <c r="B153" i="1"/>
  <c r="B154" i="1"/>
  <c r="B155" i="1"/>
  <c r="B156" i="1"/>
  <c r="B157" i="1"/>
  <c r="B158" i="1"/>
  <c r="B159" i="1"/>
  <c r="B160" i="1"/>
  <c r="B161" i="1"/>
  <c r="B162" i="1"/>
  <c r="B163" i="1"/>
  <c r="B164" i="1"/>
  <c r="B165" i="1"/>
  <c r="B166" i="1"/>
  <c r="B167" i="1"/>
  <c r="B168" i="1"/>
  <c r="B169" i="1"/>
  <c r="B170" i="1"/>
  <c r="B171" i="1"/>
  <c r="B172" i="1"/>
  <c r="B173" i="1"/>
  <c r="B174" i="1"/>
  <c r="B175" i="1"/>
  <c r="B176" i="1"/>
  <c r="B177" i="1"/>
  <c r="B178" i="1"/>
  <c r="B179" i="1"/>
  <c r="B180" i="1"/>
  <c r="B181" i="1"/>
  <c r="B182" i="1"/>
  <c r="B183" i="1"/>
  <c r="B184" i="1"/>
  <c r="B185" i="1"/>
  <c r="B186" i="1"/>
  <c r="B187" i="1"/>
  <c r="B188" i="1"/>
  <c r="B189" i="1"/>
  <c r="B190" i="1"/>
  <c r="B191" i="1"/>
  <c r="B192" i="1"/>
  <c r="B193" i="1"/>
  <c r="B194" i="1"/>
  <c r="B195" i="1"/>
  <c r="B196" i="1"/>
  <c r="B197" i="1"/>
  <c r="B198" i="1"/>
  <c r="B199" i="1"/>
  <c r="B200" i="1"/>
  <c r="B201" i="1"/>
  <c r="B202" i="1"/>
  <c r="B203" i="1"/>
  <c r="B204" i="1"/>
  <c r="B205" i="1"/>
  <c r="B206" i="1"/>
  <c r="B207" i="1"/>
  <c r="B208" i="1"/>
  <c r="B209" i="1"/>
  <c r="B210" i="1"/>
  <c r="B211" i="1"/>
  <c r="B212" i="1"/>
  <c r="B213" i="1"/>
  <c r="B214" i="1"/>
  <c r="B215" i="1"/>
  <c r="B216" i="1"/>
  <c r="B217" i="1"/>
  <c r="B218" i="1"/>
  <c r="B219" i="1"/>
  <c r="B220" i="1"/>
  <c r="B221" i="1"/>
  <c r="B222" i="1"/>
  <c r="B223" i="1"/>
  <c r="B224" i="1"/>
  <c r="B225" i="1"/>
  <c r="B226" i="1"/>
  <c r="B227" i="1"/>
  <c r="B228" i="1"/>
  <c r="B229" i="1"/>
  <c r="B230" i="1"/>
  <c r="B231" i="1"/>
  <c r="B232" i="1"/>
  <c r="B233" i="1"/>
  <c r="B234" i="1"/>
  <c r="B235" i="1"/>
  <c r="B236" i="1"/>
  <c r="B237" i="1"/>
  <c r="B238" i="1"/>
  <c r="B239" i="1"/>
  <c r="B240" i="1"/>
  <c r="B241" i="1"/>
  <c r="B242" i="1"/>
  <c r="B243" i="1"/>
  <c r="B244" i="1"/>
  <c r="B245" i="1"/>
  <c r="B246" i="1"/>
  <c r="B247" i="1"/>
  <c r="B248" i="1"/>
  <c r="B249" i="1"/>
  <c r="B250" i="1"/>
  <c r="B251" i="1"/>
  <c r="B252" i="1"/>
  <c r="B253" i="1"/>
  <c r="B254" i="1"/>
  <c r="B255" i="1"/>
  <c r="B256" i="1"/>
  <c r="B257" i="1"/>
  <c r="B258" i="1"/>
  <c r="B259" i="1"/>
  <c r="B260" i="1"/>
  <c r="B261" i="1"/>
  <c r="B262" i="1"/>
  <c r="B263" i="1"/>
  <c r="B264" i="1"/>
  <c r="B265" i="1"/>
  <c r="B266" i="1"/>
  <c r="B267" i="1"/>
  <c r="B268" i="1"/>
  <c r="B269" i="1"/>
  <c r="B270" i="1"/>
  <c r="B271" i="1"/>
  <c r="B272" i="1"/>
  <c r="B273" i="1"/>
  <c r="B274" i="1"/>
  <c r="B275" i="1"/>
  <c r="B276" i="1"/>
  <c r="B277" i="1"/>
  <c r="B278" i="1"/>
  <c r="B279" i="1"/>
  <c r="B280" i="1"/>
  <c r="B281" i="1"/>
  <c r="B282" i="1"/>
  <c r="B283" i="1"/>
  <c r="B284" i="1"/>
  <c r="B285" i="1"/>
  <c r="B286" i="1"/>
  <c r="B287" i="1"/>
  <c r="B288" i="1"/>
  <c r="B289" i="1"/>
  <c r="B290" i="1"/>
  <c r="B291" i="1"/>
  <c r="B292" i="1"/>
  <c r="B293" i="1"/>
  <c r="B294" i="1"/>
  <c r="B295" i="1"/>
  <c r="B296" i="1"/>
  <c r="B297" i="1"/>
  <c r="B298" i="1"/>
  <c r="B299" i="1"/>
  <c r="B300" i="1"/>
  <c r="B301" i="1"/>
  <c r="B302" i="1"/>
  <c r="B303" i="1"/>
  <c r="B304" i="1"/>
  <c r="B305" i="1"/>
  <c r="B306" i="1"/>
  <c r="B307" i="1"/>
  <c r="B308" i="1"/>
  <c r="B309" i="1"/>
  <c r="B310" i="1"/>
  <c r="B311" i="1"/>
  <c r="B312" i="1"/>
  <c r="B313" i="1"/>
  <c r="B314" i="1"/>
  <c r="B315" i="1"/>
  <c r="B316" i="1"/>
  <c r="B317" i="1"/>
  <c r="B318" i="1"/>
  <c r="B319" i="1"/>
  <c r="B320" i="1"/>
  <c r="B321" i="1"/>
  <c r="B322" i="1"/>
  <c r="B323" i="1"/>
  <c r="B324" i="1"/>
  <c r="B325" i="1"/>
  <c r="B326" i="1"/>
  <c r="B327" i="1"/>
  <c r="B328" i="1"/>
  <c r="B329" i="1"/>
  <c r="B330" i="1"/>
  <c r="B331" i="1"/>
  <c r="B332" i="1"/>
  <c r="B333" i="1"/>
  <c r="B334" i="1"/>
  <c r="B335" i="1"/>
  <c r="B336" i="1"/>
  <c r="B337" i="1"/>
  <c r="B338" i="1"/>
  <c r="B339" i="1"/>
  <c r="B340" i="1"/>
  <c r="B341" i="1"/>
  <c r="B342" i="1"/>
  <c r="B343" i="1"/>
  <c r="B344" i="1"/>
  <c r="B345" i="1"/>
  <c r="B346" i="1"/>
  <c r="B347" i="1"/>
  <c r="B348" i="1"/>
  <c r="B349" i="1"/>
  <c r="B350" i="1"/>
  <c r="B351" i="1"/>
  <c r="B352" i="1"/>
  <c r="B353" i="1"/>
  <c r="B354" i="1"/>
  <c r="B355" i="1"/>
  <c r="B356" i="1"/>
  <c r="B357" i="1"/>
  <c r="B358" i="1"/>
  <c r="B359" i="1"/>
  <c r="B360" i="1"/>
  <c r="B361" i="1"/>
  <c r="B362" i="1"/>
  <c r="B363" i="1"/>
  <c r="B364" i="1"/>
  <c r="B365" i="1"/>
  <c r="B366" i="1"/>
  <c r="B367" i="1"/>
  <c r="B368" i="1"/>
  <c r="B369" i="1"/>
  <c r="B370" i="1"/>
  <c r="B371" i="1"/>
  <c r="B372" i="1"/>
  <c r="B373" i="1"/>
  <c r="B374" i="1"/>
  <c r="B375" i="1"/>
  <c r="B376" i="1"/>
  <c r="B377" i="1"/>
  <c r="B378" i="1"/>
  <c r="B379" i="1"/>
  <c r="B380" i="1"/>
  <c r="B381" i="1"/>
  <c r="B382" i="1"/>
  <c r="B383" i="1"/>
  <c r="B384" i="1"/>
  <c r="B385" i="1"/>
  <c r="B386" i="1"/>
  <c r="B387" i="1"/>
  <c r="B388" i="1"/>
  <c r="B389" i="1"/>
  <c r="B390" i="1"/>
  <c r="B391" i="1"/>
  <c r="B392" i="1"/>
  <c r="B393" i="1"/>
  <c r="B394" i="1"/>
  <c r="B395" i="1"/>
  <c r="B396" i="1"/>
  <c r="B397" i="1"/>
  <c r="B398" i="1"/>
  <c r="B399" i="1"/>
  <c r="B400" i="1"/>
  <c r="B401" i="1"/>
  <c r="B402" i="1"/>
  <c r="B403" i="1"/>
  <c r="B404" i="1"/>
  <c r="B405" i="1"/>
  <c r="B406" i="1"/>
  <c r="B407" i="1"/>
  <c r="B408" i="1"/>
  <c r="B409" i="1"/>
  <c r="B410" i="1"/>
  <c r="B411" i="1"/>
  <c r="B412" i="1"/>
  <c r="B413" i="1"/>
  <c r="B414" i="1"/>
  <c r="B415" i="1"/>
  <c r="B416" i="1"/>
  <c r="B417" i="1"/>
  <c r="B418" i="1"/>
  <c r="B419" i="1"/>
  <c r="B420" i="1"/>
  <c r="B421" i="1"/>
  <c r="B422" i="1"/>
  <c r="B423" i="1"/>
  <c r="B424" i="1"/>
  <c r="B425" i="1"/>
  <c r="B426" i="1"/>
  <c r="B427" i="1"/>
  <c r="B428" i="1"/>
  <c r="B429" i="1"/>
  <c r="B430" i="1"/>
  <c r="B431" i="1"/>
  <c r="B432" i="1"/>
  <c r="B433" i="1"/>
  <c r="B434" i="1"/>
  <c r="B435" i="1"/>
  <c r="B436" i="1"/>
  <c r="B437" i="1"/>
  <c r="B438" i="1"/>
  <c r="B439" i="1"/>
  <c r="B440" i="1"/>
  <c r="B441" i="1"/>
  <c r="B442" i="1"/>
  <c r="B443" i="1"/>
  <c r="B444" i="1"/>
  <c r="B445" i="1"/>
  <c r="B446" i="1"/>
  <c r="B447" i="1"/>
  <c r="B448" i="1"/>
  <c r="B449" i="1"/>
  <c r="B450" i="1"/>
  <c r="B451" i="1"/>
  <c r="B452" i="1"/>
  <c r="B453" i="1"/>
  <c r="B454" i="1"/>
  <c r="B455" i="1"/>
  <c r="B456" i="1"/>
  <c r="B457" i="1"/>
  <c r="B458" i="1"/>
  <c r="B459" i="1"/>
  <c r="B460" i="1"/>
  <c r="B461" i="1"/>
  <c r="B462" i="1"/>
  <c r="B463" i="1"/>
  <c r="B464" i="1"/>
  <c r="B465" i="1"/>
  <c r="B466" i="1"/>
  <c r="B467" i="1"/>
  <c r="B468" i="1"/>
  <c r="B469" i="1"/>
  <c r="B470" i="1"/>
  <c r="B471" i="1"/>
  <c r="B472" i="1"/>
  <c r="B473" i="1"/>
  <c r="B474" i="1"/>
  <c r="B475" i="1"/>
  <c r="B476" i="1"/>
  <c r="B477" i="1"/>
  <c r="B478" i="1"/>
  <c r="B479" i="1"/>
  <c r="B480" i="1"/>
  <c r="B481" i="1"/>
  <c r="B482" i="1"/>
  <c r="B483" i="1"/>
  <c r="B484" i="1"/>
  <c r="B485" i="1"/>
  <c r="B486" i="1"/>
  <c r="B487" i="1"/>
  <c r="B488" i="1"/>
  <c r="B489" i="1"/>
  <c r="B490" i="1"/>
  <c r="B491" i="1"/>
  <c r="B492" i="1"/>
  <c r="B493" i="1"/>
  <c r="B494" i="1"/>
  <c r="B495" i="1"/>
  <c r="B496" i="1"/>
  <c r="B497" i="1"/>
  <c r="B498" i="1"/>
  <c r="B499" i="1"/>
  <c r="B500" i="1"/>
  <c r="B501" i="1"/>
  <c r="B502" i="1"/>
  <c r="B503" i="1"/>
  <c r="B504" i="1"/>
  <c r="B505" i="1"/>
  <c r="B506" i="1"/>
  <c r="B507" i="1"/>
  <c r="B508" i="1"/>
  <c r="B509" i="1"/>
  <c r="B510" i="1"/>
  <c r="B511" i="1"/>
  <c r="B512" i="1"/>
  <c r="B513" i="1"/>
  <c r="B514" i="1"/>
  <c r="B515" i="1"/>
  <c r="B516" i="1"/>
  <c r="B517" i="1"/>
  <c r="B518" i="1"/>
  <c r="B519" i="1"/>
  <c r="B520" i="1"/>
  <c r="B521" i="1"/>
  <c r="B522" i="1"/>
  <c r="B523" i="1"/>
  <c r="B524" i="1"/>
  <c r="B525" i="1"/>
  <c r="B526" i="1"/>
  <c r="B527" i="1"/>
  <c r="B528" i="1"/>
  <c r="B529" i="1"/>
  <c r="B530" i="1"/>
  <c r="B531" i="1"/>
  <c r="B532" i="1"/>
  <c r="B533" i="1"/>
  <c r="B534" i="1"/>
  <c r="B535" i="1"/>
  <c r="B536" i="1"/>
  <c r="B537" i="1"/>
  <c r="B538" i="1"/>
  <c r="B539" i="1"/>
  <c r="B540" i="1"/>
  <c r="B541" i="1"/>
  <c r="B542" i="1"/>
  <c r="B543" i="1"/>
  <c r="B544" i="1"/>
  <c r="B545" i="1"/>
  <c r="B546" i="1"/>
  <c r="B547" i="1"/>
  <c r="B548" i="1"/>
  <c r="B549" i="1"/>
  <c r="B550" i="1"/>
  <c r="B551" i="1"/>
  <c r="B552" i="1"/>
  <c r="B553" i="1"/>
  <c r="B554" i="1"/>
  <c r="B555" i="1"/>
  <c r="B556" i="1"/>
  <c r="B557" i="1"/>
  <c r="B558" i="1"/>
  <c r="B559" i="1"/>
  <c r="B560" i="1"/>
  <c r="B561" i="1"/>
  <c r="B562" i="1"/>
  <c r="B563" i="1"/>
  <c r="B564" i="1"/>
  <c r="B565" i="1"/>
  <c r="B566" i="1"/>
  <c r="B567" i="1"/>
  <c r="B568" i="1"/>
  <c r="B569" i="1"/>
  <c r="B570" i="1"/>
  <c r="B571" i="1"/>
  <c r="B572" i="1"/>
  <c r="B573" i="1"/>
  <c r="B574" i="1"/>
  <c r="B575" i="1"/>
  <c r="B576" i="1"/>
  <c r="B577" i="1"/>
  <c r="B578" i="1"/>
  <c r="B579" i="1"/>
  <c r="B580" i="1"/>
  <c r="B581" i="1"/>
  <c r="B582" i="1"/>
  <c r="B583" i="1"/>
  <c r="B584" i="1"/>
  <c r="B585" i="1"/>
  <c r="B586" i="1"/>
  <c r="B587" i="1"/>
  <c r="B588" i="1"/>
  <c r="B589" i="1"/>
  <c r="B590" i="1"/>
  <c r="B591" i="1"/>
  <c r="B592" i="1"/>
  <c r="B593" i="1"/>
  <c r="B594" i="1"/>
  <c r="B595" i="1"/>
  <c r="B596" i="1"/>
  <c r="B597" i="1"/>
  <c r="B598" i="1"/>
  <c r="B599" i="1"/>
  <c r="B600" i="1"/>
  <c r="B601" i="1"/>
  <c r="B602" i="1"/>
  <c r="B603" i="1"/>
  <c r="B604" i="1"/>
  <c r="B605" i="1"/>
  <c r="B606" i="1"/>
  <c r="B607" i="1"/>
  <c r="B608" i="1"/>
  <c r="B609" i="1"/>
  <c r="B610" i="1"/>
  <c r="B611" i="1"/>
  <c r="B612" i="1"/>
  <c r="B613" i="1"/>
  <c r="B614" i="1"/>
  <c r="B615" i="1"/>
  <c r="B616" i="1"/>
  <c r="B617" i="1"/>
  <c r="B618" i="1"/>
  <c r="B619" i="1"/>
  <c r="B620" i="1"/>
  <c r="B621" i="1"/>
  <c r="B622" i="1"/>
  <c r="B623" i="1"/>
  <c r="B624" i="1"/>
  <c r="B625" i="1"/>
  <c r="B626" i="1"/>
  <c r="B627" i="1"/>
  <c r="B628" i="1"/>
  <c r="B629" i="1"/>
  <c r="B630" i="1"/>
  <c r="B631" i="1"/>
  <c r="B632" i="1"/>
  <c r="B633" i="1"/>
  <c r="B634" i="1"/>
  <c r="B635" i="1"/>
  <c r="B636" i="1"/>
  <c r="B637" i="1"/>
  <c r="B638" i="1"/>
  <c r="B639" i="1"/>
  <c r="B640" i="1"/>
  <c r="B641" i="1"/>
  <c r="B642" i="1"/>
  <c r="B643" i="1"/>
  <c r="B644" i="1"/>
  <c r="B645" i="1"/>
  <c r="B646" i="1"/>
  <c r="B647" i="1"/>
  <c r="B648" i="1"/>
  <c r="B649" i="1"/>
  <c r="B650" i="1"/>
  <c r="B651" i="1"/>
  <c r="B652" i="1"/>
  <c r="B653" i="1"/>
  <c r="B654" i="1"/>
  <c r="B655" i="1"/>
  <c r="B656" i="1"/>
  <c r="B657" i="1"/>
  <c r="B658" i="1"/>
  <c r="B659" i="1"/>
  <c r="B660" i="1"/>
  <c r="B661" i="1"/>
  <c r="B662" i="1"/>
  <c r="B663" i="1"/>
  <c r="B664" i="1"/>
  <c r="B665" i="1"/>
  <c r="B666" i="1"/>
  <c r="B667" i="1"/>
  <c r="B668" i="1"/>
  <c r="B669" i="1"/>
  <c r="B670" i="1"/>
  <c r="B671" i="1"/>
  <c r="B672" i="1"/>
  <c r="B673" i="1"/>
  <c r="B674" i="1"/>
  <c r="B675" i="1"/>
  <c r="B676" i="1"/>
  <c r="B677" i="1"/>
  <c r="B678" i="1"/>
  <c r="B679" i="1"/>
  <c r="B680" i="1"/>
  <c r="B681" i="1"/>
  <c r="B682" i="1"/>
  <c r="B683" i="1"/>
  <c r="B684" i="1"/>
  <c r="B685" i="1"/>
  <c r="B686" i="1"/>
  <c r="B687" i="1"/>
  <c r="B688" i="1"/>
  <c r="B689" i="1"/>
  <c r="B690" i="1"/>
  <c r="B691" i="1"/>
  <c r="B692" i="1"/>
  <c r="B693" i="1"/>
  <c r="B694" i="1"/>
  <c r="B695" i="1"/>
  <c r="B696" i="1"/>
  <c r="B697" i="1"/>
  <c r="B698" i="1"/>
  <c r="B699" i="1"/>
  <c r="B700" i="1"/>
  <c r="B701" i="1"/>
  <c r="B702" i="1"/>
  <c r="B703" i="1"/>
  <c r="B704" i="1"/>
  <c r="B705" i="1"/>
  <c r="B706" i="1"/>
  <c r="B707" i="1"/>
  <c r="B708" i="1"/>
  <c r="B709" i="1"/>
  <c r="B710" i="1"/>
  <c r="B711" i="1"/>
  <c r="B712" i="1"/>
  <c r="B713" i="1"/>
  <c r="B714" i="1"/>
  <c r="B715" i="1"/>
  <c r="B716" i="1"/>
  <c r="B717" i="1"/>
  <c r="B718" i="1"/>
  <c r="B719" i="1"/>
  <c r="B720" i="1"/>
  <c r="B721" i="1"/>
  <c r="B722" i="1"/>
  <c r="B723" i="1"/>
  <c r="B724" i="1"/>
  <c r="B725" i="1"/>
  <c r="B726" i="1"/>
  <c r="B727" i="1"/>
  <c r="B728" i="1"/>
  <c r="B729" i="1"/>
  <c r="B730" i="1"/>
  <c r="B731" i="1"/>
  <c r="B732" i="1"/>
  <c r="B733" i="1"/>
  <c r="B734" i="1"/>
  <c r="B735" i="1"/>
  <c r="B736" i="1"/>
  <c r="B737" i="1"/>
  <c r="B738" i="1"/>
  <c r="B739" i="1"/>
  <c r="B740" i="1"/>
  <c r="B741" i="1"/>
  <c r="B742" i="1"/>
  <c r="B743" i="1"/>
  <c r="B744" i="1"/>
  <c r="B745" i="1"/>
  <c r="B746" i="1"/>
  <c r="B747" i="1"/>
  <c r="B748" i="1"/>
  <c r="B749" i="1"/>
  <c r="B750" i="1"/>
  <c r="B751" i="1"/>
  <c r="B752" i="1"/>
  <c r="B753" i="1"/>
  <c r="A3" i="1"/>
  <c r="A4" i="1"/>
  <c r="A5" i="1"/>
  <c r="A6" i="1"/>
  <c r="A7" i="1"/>
  <c r="A8" i="1"/>
  <c r="A9" i="1"/>
  <c r="A10" i="1"/>
  <c r="A11" i="1"/>
  <c r="A12" i="1"/>
  <c r="A13" i="1"/>
  <c r="A14" i="1"/>
  <c r="A15" i="1"/>
  <c r="A16" i="1"/>
  <c r="A17" i="1"/>
  <c r="A18" i="1"/>
  <c r="A19"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 r="A63" i="1"/>
  <c r="A64" i="1"/>
  <c r="A65" i="1"/>
  <c r="A66" i="1"/>
  <c r="A67" i="1"/>
  <c r="A68" i="1"/>
  <c r="A69" i="1"/>
  <c r="A70" i="1"/>
  <c r="A71" i="1"/>
  <c r="A72" i="1"/>
  <c r="A73" i="1"/>
  <c r="A74" i="1"/>
  <c r="A75" i="1"/>
  <c r="A76" i="1"/>
  <c r="A77" i="1"/>
  <c r="A78" i="1"/>
  <c r="A79" i="1"/>
  <c r="A80" i="1"/>
  <c r="A81" i="1"/>
  <c r="A82" i="1"/>
  <c r="A83" i="1"/>
  <c r="A84" i="1"/>
  <c r="A85" i="1"/>
  <c r="A86" i="1"/>
  <c r="A87" i="1"/>
  <c r="A88" i="1"/>
  <c r="A89" i="1"/>
  <c r="A90" i="1"/>
  <c r="A91" i="1"/>
  <c r="A92" i="1"/>
  <c r="A93" i="1"/>
  <c r="A94" i="1"/>
  <c r="A95" i="1"/>
  <c r="A96" i="1"/>
  <c r="A97" i="1"/>
  <c r="A98" i="1"/>
  <c r="A99" i="1"/>
  <c r="A100" i="1"/>
  <c r="A101" i="1"/>
  <c r="A102" i="1"/>
  <c r="A103" i="1"/>
  <c r="A104" i="1"/>
  <c r="A105" i="1"/>
  <c r="A106" i="1"/>
  <c r="A107" i="1"/>
  <c r="A108" i="1"/>
  <c r="A109" i="1"/>
  <c r="A110" i="1"/>
  <c r="A111" i="1"/>
  <c r="A112" i="1"/>
  <c r="A113" i="1"/>
  <c r="A114" i="1"/>
  <c r="A115" i="1"/>
  <c r="A116" i="1"/>
  <c r="A117" i="1"/>
  <c r="A118" i="1"/>
  <c r="A119" i="1"/>
  <c r="A120" i="1"/>
  <c r="A121" i="1"/>
  <c r="A122" i="1"/>
  <c r="A123" i="1"/>
  <c r="A124" i="1"/>
  <c r="A125" i="1"/>
  <c r="A126" i="1"/>
  <c r="A127" i="1"/>
  <c r="A128" i="1"/>
  <c r="A129" i="1"/>
  <c r="A130" i="1"/>
  <c r="A131" i="1"/>
  <c r="A132" i="1"/>
  <c r="A133" i="1"/>
  <c r="A134" i="1"/>
  <c r="A135" i="1"/>
  <c r="A136" i="1"/>
  <c r="A137" i="1"/>
  <c r="A138" i="1"/>
  <c r="A139" i="1"/>
  <c r="A140" i="1"/>
  <c r="A141" i="1"/>
  <c r="A142" i="1"/>
  <c r="A143" i="1"/>
  <c r="A144" i="1"/>
  <c r="A145" i="1"/>
  <c r="A146" i="1"/>
  <c r="A147" i="1"/>
  <c r="A148" i="1"/>
  <c r="A149" i="1"/>
  <c r="A150" i="1"/>
  <c r="A151" i="1"/>
  <c r="A152" i="1"/>
  <c r="A153" i="1"/>
  <c r="A154" i="1"/>
  <c r="A155" i="1"/>
  <c r="A156" i="1"/>
  <c r="A157" i="1"/>
  <c r="A158" i="1"/>
  <c r="A159" i="1"/>
  <c r="A160" i="1"/>
  <c r="A161" i="1"/>
  <c r="A162" i="1"/>
  <c r="A163" i="1"/>
  <c r="A164" i="1"/>
  <c r="A165" i="1"/>
  <c r="A166" i="1"/>
  <c r="A167" i="1"/>
  <c r="A168" i="1"/>
  <c r="A169" i="1"/>
  <c r="A170" i="1"/>
  <c r="A171" i="1"/>
  <c r="A172" i="1"/>
  <c r="A173" i="1"/>
  <c r="A174" i="1"/>
  <c r="A175" i="1"/>
  <c r="A176" i="1"/>
  <c r="A177" i="1"/>
  <c r="A178" i="1"/>
  <c r="A179" i="1"/>
  <c r="A180" i="1"/>
  <c r="A181" i="1"/>
  <c r="A182" i="1"/>
  <c r="A183" i="1"/>
  <c r="A184" i="1"/>
  <c r="A185" i="1"/>
  <c r="A186" i="1"/>
  <c r="A187" i="1"/>
  <c r="A188" i="1"/>
  <c r="A189" i="1"/>
  <c r="A190" i="1"/>
  <c r="A191" i="1"/>
  <c r="A192" i="1"/>
  <c r="A193" i="1"/>
  <c r="A194" i="1"/>
  <c r="A195" i="1"/>
  <c r="A196" i="1"/>
  <c r="A197" i="1"/>
  <c r="A198" i="1"/>
  <c r="A199" i="1"/>
  <c r="A200" i="1"/>
  <c r="A201" i="1"/>
  <c r="A202" i="1"/>
  <c r="A203" i="1"/>
  <c r="A204" i="1"/>
  <c r="A205" i="1"/>
  <c r="A206" i="1"/>
  <c r="A207" i="1"/>
  <c r="A208" i="1"/>
  <c r="A209" i="1"/>
  <c r="A210" i="1"/>
  <c r="A211" i="1"/>
  <c r="A212" i="1"/>
  <c r="A213" i="1"/>
  <c r="A214" i="1"/>
  <c r="A215" i="1"/>
  <c r="A216" i="1"/>
  <c r="A217" i="1"/>
  <c r="A218" i="1"/>
  <c r="A219" i="1"/>
  <c r="A220" i="1"/>
  <c r="A221" i="1"/>
  <c r="A222" i="1"/>
  <c r="A223" i="1"/>
  <c r="A224" i="1"/>
  <c r="A225" i="1"/>
  <c r="A226" i="1"/>
  <c r="A227" i="1"/>
  <c r="A228" i="1"/>
  <c r="A229" i="1"/>
  <c r="A230" i="1"/>
  <c r="A231" i="1"/>
  <c r="A232" i="1"/>
  <c r="A233" i="1"/>
  <c r="A234" i="1"/>
  <c r="A235" i="1"/>
  <c r="A236" i="1"/>
  <c r="A237" i="1"/>
  <c r="A238" i="1"/>
  <c r="A239" i="1"/>
  <c r="A240" i="1"/>
  <c r="A241" i="1"/>
  <c r="A242" i="1"/>
  <c r="A243" i="1"/>
  <c r="A244" i="1"/>
  <c r="A245" i="1"/>
  <c r="A246" i="1"/>
  <c r="A247" i="1"/>
  <c r="A248" i="1"/>
  <c r="A249" i="1"/>
  <c r="A250" i="1"/>
  <c r="A251" i="1"/>
  <c r="A252" i="1"/>
  <c r="A253" i="1"/>
  <c r="A254" i="1"/>
  <c r="A255" i="1"/>
  <c r="A256" i="1"/>
  <c r="A257" i="1"/>
  <c r="A258" i="1"/>
  <c r="A259" i="1"/>
  <c r="A260" i="1"/>
  <c r="A261" i="1"/>
  <c r="A262" i="1"/>
  <c r="A263" i="1"/>
  <c r="A264" i="1"/>
  <c r="A265" i="1"/>
  <c r="A266" i="1"/>
  <c r="A267" i="1"/>
  <c r="A268" i="1"/>
  <c r="A269" i="1"/>
  <c r="A270" i="1"/>
  <c r="A271" i="1"/>
  <c r="A272" i="1"/>
  <c r="A273" i="1"/>
  <c r="A274" i="1"/>
  <c r="A275" i="1"/>
  <c r="A276" i="1"/>
  <c r="A277" i="1"/>
  <c r="A278" i="1"/>
  <c r="A279" i="1"/>
  <c r="A280" i="1"/>
  <c r="A281" i="1"/>
  <c r="A282" i="1"/>
  <c r="A283" i="1"/>
  <c r="A284" i="1"/>
  <c r="A285" i="1"/>
  <c r="A286" i="1"/>
  <c r="A287" i="1"/>
  <c r="A288" i="1"/>
  <c r="A289" i="1"/>
  <c r="A290" i="1"/>
  <c r="A291" i="1"/>
  <c r="A292" i="1"/>
  <c r="A293" i="1"/>
  <c r="A294" i="1"/>
  <c r="A295" i="1"/>
  <c r="A296" i="1"/>
  <c r="A297" i="1"/>
  <c r="A298" i="1"/>
  <c r="A299" i="1"/>
  <c r="A300" i="1"/>
  <c r="A301" i="1"/>
  <c r="A302" i="1"/>
  <c r="A303" i="1"/>
  <c r="A304" i="1"/>
  <c r="A305" i="1"/>
  <c r="A306" i="1"/>
  <c r="A307" i="1"/>
  <c r="A308" i="1"/>
  <c r="A309" i="1"/>
  <c r="A310" i="1"/>
  <c r="A311" i="1"/>
  <c r="A312" i="1"/>
  <c r="A313" i="1"/>
  <c r="A314" i="1"/>
  <c r="A315" i="1"/>
  <c r="A316" i="1"/>
  <c r="A317" i="1"/>
  <c r="A318" i="1"/>
  <c r="A319" i="1"/>
  <c r="A320" i="1"/>
  <c r="A321" i="1"/>
  <c r="A322" i="1"/>
  <c r="A323" i="1"/>
  <c r="A324" i="1"/>
  <c r="A325" i="1"/>
  <c r="A326" i="1"/>
  <c r="A327" i="1"/>
  <c r="A328" i="1"/>
  <c r="A329" i="1"/>
  <c r="A330" i="1"/>
  <c r="A331" i="1"/>
  <c r="A332" i="1"/>
  <c r="A333" i="1"/>
  <c r="A334" i="1"/>
  <c r="A335" i="1"/>
  <c r="A336" i="1"/>
  <c r="A337" i="1"/>
  <c r="A338" i="1"/>
  <c r="A339" i="1"/>
  <c r="A340" i="1"/>
  <c r="A341" i="1"/>
  <c r="A342" i="1"/>
  <c r="A343" i="1"/>
  <c r="A344" i="1"/>
  <c r="A345" i="1"/>
  <c r="A346" i="1"/>
  <c r="A347" i="1"/>
  <c r="A348" i="1"/>
  <c r="A349" i="1"/>
  <c r="A350" i="1"/>
  <c r="A351" i="1"/>
  <c r="A352" i="1"/>
  <c r="A353" i="1"/>
  <c r="A354" i="1"/>
  <c r="A355" i="1"/>
  <c r="A356" i="1"/>
  <c r="A357" i="1"/>
  <c r="A358" i="1"/>
  <c r="A359" i="1"/>
  <c r="A360" i="1"/>
  <c r="A361" i="1"/>
  <c r="A362" i="1"/>
  <c r="A363" i="1"/>
  <c r="A364" i="1"/>
  <c r="A365" i="1"/>
  <c r="A366" i="1"/>
  <c r="A367" i="1"/>
  <c r="A368" i="1"/>
  <c r="A369" i="1"/>
  <c r="A370" i="1"/>
  <c r="A371" i="1"/>
  <c r="A372" i="1"/>
  <c r="A373" i="1"/>
  <c r="A374" i="1"/>
  <c r="A375" i="1"/>
  <c r="A376" i="1"/>
  <c r="A377" i="1"/>
  <c r="A378" i="1"/>
  <c r="A379" i="1"/>
  <c r="A380" i="1"/>
  <c r="A381" i="1"/>
  <c r="A382" i="1"/>
  <c r="A383" i="1"/>
  <c r="A384" i="1"/>
  <c r="A385" i="1"/>
  <c r="A386" i="1"/>
  <c r="A387" i="1"/>
  <c r="A388" i="1"/>
  <c r="A389" i="1"/>
  <c r="A390" i="1"/>
  <c r="A391" i="1"/>
  <c r="A392" i="1"/>
  <c r="A393" i="1"/>
  <c r="A394" i="1"/>
  <c r="A395" i="1"/>
  <c r="A396" i="1"/>
  <c r="A397" i="1"/>
  <c r="A398" i="1"/>
  <c r="A399" i="1"/>
  <c r="A400" i="1"/>
  <c r="A401" i="1"/>
  <c r="A402" i="1"/>
  <c r="A403" i="1"/>
  <c r="A404" i="1"/>
  <c r="A405" i="1"/>
  <c r="A406" i="1"/>
  <c r="A407" i="1"/>
  <c r="A408" i="1"/>
  <c r="A409" i="1"/>
  <c r="A410" i="1"/>
  <c r="A411" i="1"/>
  <c r="A412" i="1"/>
  <c r="A413" i="1"/>
  <c r="A414" i="1"/>
  <c r="A415" i="1"/>
  <c r="A416" i="1"/>
  <c r="A417" i="1"/>
  <c r="A418" i="1"/>
  <c r="A419" i="1"/>
  <c r="A420" i="1"/>
  <c r="A421" i="1"/>
  <c r="A422" i="1"/>
  <c r="A423" i="1"/>
  <c r="A424" i="1"/>
  <c r="A425" i="1"/>
  <c r="A426" i="1"/>
  <c r="A427" i="1"/>
  <c r="A428" i="1"/>
  <c r="A429" i="1"/>
  <c r="A430" i="1"/>
  <c r="A431" i="1"/>
  <c r="A432" i="1"/>
  <c r="A433" i="1"/>
  <c r="A434" i="1"/>
  <c r="A435" i="1"/>
  <c r="A436" i="1"/>
  <c r="A437" i="1"/>
  <c r="A438" i="1"/>
  <c r="A439" i="1"/>
  <c r="A440" i="1"/>
  <c r="A441" i="1"/>
  <c r="A442" i="1"/>
  <c r="A443" i="1"/>
  <c r="A444" i="1"/>
  <c r="A445" i="1"/>
  <c r="A446" i="1"/>
  <c r="A447" i="1"/>
  <c r="A448" i="1"/>
  <c r="A449" i="1"/>
  <c r="A450" i="1"/>
  <c r="A451" i="1"/>
  <c r="A452" i="1"/>
  <c r="A453" i="1"/>
  <c r="A454" i="1"/>
  <c r="A455" i="1"/>
  <c r="A456" i="1"/>
  <c r="A457" i="1"/>
  <c r="A458" i="1"/>
  <c r="A459" i="1"/>
  <c r="A460" i="1"/>
  <c r="A461" i="1"/>
  <c r="A462" i="1"/>
  <c r="A463" i="1"/>
  <c r="A464" i="1"/>
  <c r="A465" i="1"/>
  <c r="A466" i="1"/>
  <c r="A467" i="1"/>
  <c r="A468" i="1"/>
  <c r="A469" i="1"/>
  <c r="A470" i="1"/>
  <c r="A471" i="1"/>
  <c r="A472" i="1"/>
  <c r="A473" i="1"/>
  <c r="A474" i="1"/>
  <c r="A475" i="1"/>
  <c r="A476" i="1"/>
  <c r="A477" i="1"/>
  <c r="A478" i="1"/>
  <c r="A479" i="1"/>
  <c r="A480" i="1"/>
  <c r="A481" i="1"/>
  <c r="A482" i="1"/>
  <c r="A483" i="1"/>
  <c r="A484" i="1"/>
  <c r="A485" i="1"/>
  <c r="A486" i="1"/>
  <c r="A487" i="1"/>
  <c r="A488" i="1"/>
  <c r="A489" i="1"/>
  <c r="A490" i="1"/>
  <c r="A491" i="1"/>
  <c r="A492" i="1"/>
  <c r="A493" i="1"/>
  <c r="A494" i="1"/>
  <c r="A495" i="1"/>
  <c r="A496" i="1"/>
  <c r="A497" i="1"/>
  <c r="A498" i="1"/>
  <c r="A499" i="1"/>
  <c r="A500" i="1"/>
  <c r="A501" i="1"/>
  <c r="A502" i="1"/>
  <c r="A503" i="1"/>
  <c r="A504" i="1"/>
  <c r="A505" i="1"/>
  <c r="A506" i="1"/>
  <c r="A507" i="1"/>
  <c r="A508" i="1"/>
  <c r="A509" i="1"/>
  <c r="A510" i="1"/>
  <c r="A511" i="1"/>
  <c r="A512" i="1"/>
  <c r="A513" i="1"/>
  <c r="A514" i="1"/>
  <c r="A515" i="1"/>
  <c r="A516" i="1"/>
  <c r="A517" i="1"/>
  <c r="A518" i="1"/>
  <c r="A519" i="1"/>
  <c r="A520" i="1"/>
  <c r="A521" i="1"/>
  <c r="A522" i="1"/>
  <c r="A523" i="1"/>
  <c r="A524" i="1"/>
  <c r="A525" i="1"/>
  <c r="A526" i="1"/>
  <c r="A527" i="1"/>
  <c r="A528" i="1"/>
  <c r="A529" i="1"/>
  <c r="A530" i="1"/>
  <c r="A531" i="1"/>
  <c r="A532" i="1"/>
  <c r="A533" i="1"/>
  <c r="A534" i="1"/>
  <c r="A535" i="1"/>
  <c r="A536" i="1"/>
  <c r="A537" i="1"/>
  <c r="A538" i="1"/>
  <c r="A539" i="1"/>
  <c r="A540" i="1"/>
  <c r="A541" i="1"/>
  <c r="A542" i="1"/>
  <c r="A543" i="1"/>
  <c r="A544" i="1"/>
  <c r="A545" i="1"/>
  <c r="A546" i="1"/>
  <c r="A547" i="1"/>
  <c r="A548" i="1"/>
  <c r="A549" i="1"/>
  <c r="A550" i="1"/>
  <c r="A551" i="1"/>
  <c r="A552" i="1"/>
  <c r="A553" i="1"/>
  <c r="A554" i="1"/>
  <c r="A555" i="1"/>
  <c r="A556" i="1"/>
  <c r="A557" i="1"/>
  <c r="A558" i="1"/>
  <c r="A559" i="1"/>
  <c r="A560" i="1"/>
  <c r="A561" i="1"/>
  <c r="A562" i="1"/>
  <c r="A563" i="1"/>
  <c r="A564" i="1"/>
  <c r="A565" i="1"/>
  <c r="A566" i="1"/>
  <c r="A567" i="1"/>
  <c r="A568" i="1"/>
  <c r="A569" i="1"/>
  <c r="A570" i="1"/>
  <c r="A571" i="1"/>
  <c r="A572" i="1"/>
  <c r="A573" i="1"/>
  <c r="A574" i="1"/>
  <c r="A575" i="1"/>
  <c r="A576" i="1"/>
  <c r="A577" i="1"/>
  <c r="A578" i="1"/>
  <c r="A579" i="1"/>
  <c r="A580" i="1"/>
  <c r="A581" i="1"/>
  <c r="A582" i="1"/>
  <c r="A583" i="1"/>
  <c r="A584" i="1"/>
  <c r="A585" i="1"/>
  <c r="A586" i="1"/>
  <c r="A587" i="1"/>
  <c r="A588" i="1"/>
  <c r="A589" i="1"/>
  <c r="A590" i="1"/>
  <c r="A591" i="1"/>
  <c r="A592" i="1"/>
  <c r="A593" i="1"/>
  <c r="A594" i="1"/>
  <c r="A595" i="1"/>
  <c r="A596" i="1"/>
  <c r="A597" i="1"/>
  <c r="A598" i="1"/>
  <c r="A599" i="1"/>
  <c r="A600" i="1"/>
  <c r="A601" i="1"/>
  <c r="A602" i="1"/>
  <c r="A603" i="1"/>
  <c r="A604" i="1"/>
  <c r="A605" i="1"/>
  <c r="A606" i="1"/>
  <c r="A607" i="1"/>
  <c r="A608" i="1"/>
  <c r="A609" i="1"/>
  <c r="A610" i="1"/>
  <c r="A611" i="1"/>
  <c r="A612" i="1"/>
  <c r="A613" i="1"/>
  <c r="A614" i="1"/>
  <c r="A615" i="1"/>
  <c r="A616" i="1"/>
  <c r="A617" i="1"/>
  <c r="A618" i="1"/>
  <c r="A619" i="1"/>
  <c r="A620" i="1"/>
  <c r="A621" i="1"/>
  <c r="A622" i="1"/>
  <c r="A623" i="1"/>
  <c r="A624" i="1"/>
  <c r="A625" i="1"/>
  <c r="A626" i="1"/>
  <c r="A627" i="1"/>
  <c r="A628" i="1"/>
  <c r="A629" i="1"/>
  <c r="A630" i="1"/>
  <c r="A631" i="1"/>
  <c r="A632" i="1"/>
  <c r="A633" i="1"/>
  <c r="A634" i="1"/>
  <c r="A635" i="1"/>
  <c r="A636" i="1"/>
  <c r="A637" i="1"/>
  <c r="A638" i="1"/>
  <c r="A639" i="1"/>
  <c r="A640" i="1"/>
  <c r="A641" i="1"/>
  <c r="A642" i="1"/>
  <c r="A643" i="1"/>
  <c r="A644" i="1"/>
  <c r="A645" i="1"/>
  <c r="A646" i="1"/>
  <c r="A647" i="1"/>
  <c r="A648" i="1"/>
  <c r="A649" i="1"/>
  <c r="A650" i="1"/>
  <c r="A651" i="1"/>
  <c r="A652" i="1"/>
  <c r="A653" i="1"/>
  <c r="A654" i="1"/>
  <c r="A655" i="1"/>
  <c r="A656" i="1"/>
  <c r="A657" i="1"/>
  <c r="A658" i="1"/>
  <c r="A659" i="1"/>
  <c r="A660" i="1"/>
  <c r="A661" i="1"/>
  <c r="A662" i="1"/>
  <c r="A663" i="1"/>
  <c r="A664" i="1"/>
  <c r="A665" i="1"/>
  <c r="A666" i="1"/>
  <c r="A667" i="1"/>
  <c r="A668" i="1"/>
  <c r="A669" i="1"/>
  <c r="A670" i="1"/>
  <c r="A671" i="1"/>
  <c r="A672" i="1"/>
  <c r="A673" i="1"/>
  <c r="A674" i="1"/>
  <c r="A675" i="1"/>
  <c r="A676" i="1"/>
  <c r="A677" i="1"/>
  <c r="A678" i="1"/>
  <c r="A679" i="1"/>
  <c r="A680" i="1"/>
  <c r="A681" i="1"/>
  <c r="A682" i="1"/>
  <c r="A683" i="1"/>
  <c r="A684" i="1"/>
  <c r="A685" i="1"/>
  <c r="A686" i="1"/>
  <c r="A687" i="1"/>
  <c r="A688" i="1"/>
  <c r="A689" i="1"/>
  <c r="A690" i="1"/>
  <c r="A691" i="1"/>
  <c r="A692" i="1"/>
  <c r="A693" i="1"/>
  <c r="A694" i="1"/>
  <c r="A695" i="1"/>
  <c r="A696" i="1"/>
  <c r="A697" i="1"/>
  <c r="A698" i="1"/>
  <c r="A699" i="1"/>
  <c r="A700" i="1"/>
  <c r="A701" i="1"/>
  <c r="A702" i="1"/>
  <c r="A703" i="1"/>
  <c r="A704" i="1"/>
  <c r="A705" i="1"/>
  <c r="A706" i="1"/>
  <c r="A707" i="1"/>
  <c r="A708" i="1"/>
  <c r="A709" i="1"/>
  <c r="A710" i="1"/>
  <c r="A711" i="1"/>
  <c r="A712" i="1"/>
  <c r="A713" i="1"/>
  <c r="A714" i="1"/>
  <c r="A715" i="1"/>
  <c r="A716" i="1"/>
  <c r="A717" i="1"/>
  <c r="A718" i="1"/>
  <c r="A719" i="1"/>
  <c r="A720" i="1"/>
  <c r="A721" i="1"/>
  <c r="A722" i="1"/>
  <c r="A723" i="1"/>
  <c r="A724" i="1"/>
  <c r="A725" i="1"/>
  <c r="A726" i="1"/>
  <c r="A727" i="1"/>
  <c r="A728" i="1"/>
  <c r="A729" i="1"/>
  <c r="A730" i="1"/>
  <c r="A731" i="1"/>
  <c r="A732" i="1"/>
  <c r="A733" i="1"/>
  <c r="A734" i="1"/>
  <c r="A735" i="1"/>
  <c r="A736" i="1"/>
  <c r="A737" i="1"/>
  <c r="A738" i="1"/>
  <c r="A739" i="1"/>
  <c r="A740" i="1"/>
  <c r="A741" i="1"/>
  <c r="A742" i="1"/>
  <c r="A743" i="1"/>
  <c r="A744" i="1"/>
  <c r="A745" i="1"/>
  <c r="A746" i="1"/>
  <c r="A747" i="1"/>
  <c r="A748" i="1"/>
  <c r="A749" i="1"/>
  <c r="A750" i="1"/>
  <c r="A751" i="1"/>
  <c r="A752" i="1"/>
  <c r="A753" i="1"/>
  <c r="A2" i="1"/>
  <c r="G8" i="21" l="1"/>
  <c r="O837" i="26"/>
  <c r="O836" i="26"/>
  <c r="O835" i="26"/>
  <c r="O834" i="26"/>
  <c r="O833" i="26"/>
  <c r="O832" i="26"/>
  <c r="O831" i="26"/>
  <c r="O830" i="26"/>
  <c r="O829" i="26"/>
  <c r="O828" i="26"/>
  <c r="O827" i="26"/>
  <c r="O826" i="26"/>
  <c r="O825" i="26"/>
  <c r="O824" i="26"/>
  <c r="O823" i="26"/>
  <c r="O822" i="26"/>
  <c r="O821" i="26"/>
  <c r="O820" i="26"/>
  <c r="O819" i="26"/>
  <c r="O818" i="26"/>
  <c r="O817" i="26"/>
  <c r="O816" i="26"/>
  <c r="O815" i="26"/>
  <c r="O814" i="26"/>
  <c r="O813" i="26"/>
  <c r="O812" i="26"/>
  <c r="O811" i="26"/>
  <c r="O810" i="26"/>
  <c r="O809" i="26"/>
  <c r="O808" i="26"/>
  <c r="O807" i="26"/>
  <c r="O806" i="26"/>
  <c r="O805" i="26"/>
  <c r="O804" i="26"/>
  <c r="O803" i="26"/>
  <c r="O802" i="26"/>
  <c r="O801" i="26"/>
  <c r="O800" i="26"/>
  <c r="O799" i="26"/>
  <c r="O798" i="26"/>
  <c r="O797" i="26"/>
  <c r="O796" i="26"/>
  <c r="O795" i="26"/>
  <c r="O794" i="26"/>
  <c r="O793" i="26"/>
  <c r="O792" i="26"/>
  <c r="O791" i="26"/>
  <c r="O790" i="26"/>
  <c r="O789" i="26"/>
  <c r="O788" i="26"/>
  <c r="O787" i="26"/>
  <c r="O786" i="26"/>
  <c r="O785" i="26"/>
  <c r="O784" i="26"/>
  <c r="O783" i="26"/>
  <c r="O782" i="26"/>
  <c r="O781" i="26"/>
  <c r="O780" i="26"/>
  <c r="O779" i="26"/>
  <c r="O778" i="26"/>
  <c r="O777" i="26"/>
  <c r="O776" i="26"/>
  <c r="O775" i="26"/>
  <c r="O774" i="26"/>
  <c r="O773" i="26"/>
  <c r="O772" i="26"/>
  <c r="O771" i="26"/>
  <c r="O770" i="26"/>
  <c r="O769" i="26"/>
  <c r="O768" i="26"/>
  <c r="O767" i="26"/>
  <c r="O766" i="26"/>
  <c r="O765" i="26"/>
  <c r="O764" i="26"/>
  <c r="O763" i="26"/>
  <c r="O762" i="26"/>
  <c r="O761" i="26"/>
  <c r="O760" i="26"/>
  <c r="O759" i="26"/>
  <c r="O758" i="26"/>
  <c r="O757" i="26"/>
  <c r="O756" i="26"/>
  <c r="O755" i="26"/>
  <c r="O754" i="26"/>
  <c r="O753" i="26"/>
  <c r="O752" i="26"/>
  <c r="O751" i="26"/>
  <c r="O750" i="26"/>
  <c r="O749" i="26"/>
  <c r="O748" i="26"/>
  <c r="O747" i="26"/>
  <c r="O746" i="26"/>
  <c r="O745" i="26"/>
  <c r="O744" i="26"/>
  <c r="O743" i="26"/>
  <c r="O742" i="26"/>
  <c r="O741" i="26"/>
  <c r="O740" i="26"/>
  <c r="O739" i="26"/>
  <c r="O738" i="26"/>
  <c r="O737" i="26"/>
  <c r="O736" i="26"/>
  <c r="O735" i="26"/>
  <c r="O734" i="26"/>
  <c r="O733" i="26"/>
  <c r="O732" i="26"/>
  <c r="O731" i="26"/>
  <c r="O730" i="26"/>
  <c r="O729" i="26"/>
  <c r="O728" i="26"/>
  <c r="O727" i="26"/>
  <c r="O726" i="26"/>
  <c r="O725" i="26"/>
  <c r="O724" i="26"/>
  <c r="O723" i="26"/>
  <c r="O722" i="26"/>
  <c r="O721" i="26"/>
  <c r="O720" i="26"/>
  <c r="O719" i="26"/>
  <c r="O718" i="26"/>
  <c r="O717" i="26"/>
  <c r="O716" i="26"/>
  <c r="O715" i="26"/>
  <c r="O714" i="26"/>
  <c r="O713" i="26"/>
  <c r="O712" i="26"/>
  <c r="O711" i="26"/>
  <c r="O710" i="26"/>
  <c r="O709" i="26"/>
  <c r="O708" i="26"/>
  <c r="O707" i="26"/>
  <c r="O706" i="26"/>
  <c r="O705" i="26"/>
  <c r="O704" i="26"/>
  <c r="O703" i="26"/>
  <c r="O702" i="26"/>
  <c r="O701" i="26"/>
  <c r="O700" i="26"/>
  <c r="O699" i="26"/>
  <c r="O698" i="26"/>
  <c r="O697" i="26"/>
  <c r="O696" i="26"/>
  <c r="O695" i="26"/>
  <c r="O694" i="26"/>
  <c r="O693" i="26"/>
  <c r="O692" i="26"/>
  <c r="O691" i="26"/>
  <c r="O690" i="26"/>
  <c r="O689" i="26"/>
  <c r="O688" i="26"/>
  <c r="O687" i="26"/>
  <c r="O686" i="26"/>
  <c r="O685" i="26"/>
  <c r="O684" i="26"/>
  <c r="O683" i="26"/>
  <c r="O682" i="26"/>
  <c r="O681" i="26"/>
  <c r="O680" i="26"/>
  <c r="O679" i="26"/>
  <c r="O678" i="26"/>
  <c r="O677" i="26"/>
  <c r="O676" i="26"/>
  <c r="O675" i="26"/>
  <c r="O674" i="26"/>
  <c r="O673" i="26"/>
  <c r="O672" i="26"/>
  <c r="O671" i="26"/>
  <c r="O670" i="26"/>
  <c r="O669" i="26"/>
  <c r="O668" i="26"/>
  <c r="O667" i="26"/>
  <c r="O666" i="26"/>
  <c r="O665" i="26"/>
  <c r="O664" i="26"/>
  <c r="O663" i="26"/>
  <c r="O662" i="26"/>
  <c r="O661" i="26"/>
  <c r="O660" i="26"/>
  <c r="O659" i="26"/>
  <c r="O658" i="26"/>
  <c r="O657" i="26"/>
  <c r="O656" i="26"/>
  <c r="O655" i="26"/>
  <c r="O654" i="26"/>
  <c r="O653" i="26"/>
  <c r="O652" i="26"/>
  <c r="O651" i="26"/>
  <c r="O650" i="26"/>
  <c r="O649" i="26"/>
  <c r="O648" i="26"/>
  <c r="O647" i="26"/>
  <c r="O646" i="26"/>
  <c r="O645" i="26"/>
  <c r="O644" i="26"/>
  <c r="O643" i="26"/>
  <c r="O642" i="26"/>
  <c r="O641" i="26"/>
  <c r="O640" i="26"/>
  <c r="O639" i="26"/>
  <c r="O638" i="26"/>
  <c r="O637" i="26"/>
  <c r="O636" i="26"/>
  <c r="O635" i="26"/>
  <c r="O634" i="26"/>
  <c r="O633" i="26"/>
  <c r="O632" i="26"/>
  <c r="O631" i="26"/>
  <c r="O630" i="26"/>
  <c r="O629" i="26"/>
  <c r="O628" i="26"/>
  <c r="O627" i="26"/>
  <c r="O626" i="26"/>
  <c r="O625" i="26"/>
  <c r="O624" i="26"/>
  <c r="O623" i="26"/>
  <c r="O622" i="26"/>
  <c r="U622" i="26" s="1"/>
  <c r="O621" i="26"/>
  <c r="O620" i="26"/>
  <c r="O619" i="26"/>
  <c r="O618" i="26"/>
  <c r="O617" i="26"/>
  <c r="O616" i="26"/>
  <c r="O615" i="26"/>
  <c r="O614" i="26"/>
  <c r="O613" i="26"/>
  <c r="O612" i="26"/>
  <c r="O611" i="26"/>
  <c r="O610" i="26"/>
  <c r="O609" i="26"/>
  <c r="O608" i="26"/>
  <c r="O607" i="26"/>
  <c r="O606" i="26"/>
  <c r="O605" i="26"/>
  <c r="O604" i="26"/>
  <c r="O603" i="26"/>
  <c r="O602" i="26"/>
  <c r="O601" i="26"/>
  <c r="O600" i="26"/>
  <c r="O599" i="26"/>
  <c r="O598" i="26"/>
  <c r="O597" i="26"/>
  <c r="O596" i="26"/>
  <c r="O595" i="26"/>
  <c r="O594" i="26"/>
  <c r="O593" i="26"/>
  <c r="O592" i="26"/>
  <c r="O591" i="26"/>
  <c r="O590" i="26"/>
  <c r="O589" i="26"/>
  <c r="O588" i="26"/>
  <c r="O587" i="26"/>
  <c r="O586" i="26"/>
  <c r="O585" i="26"/>
  <c r="O584" i="26"/>
  <c r="O583" i="26"/>
  <c r="O582" i="26"/>
  <c r="O581" i="26"/>
  <c r="O580" i="26"/>
  <c r="O579" i="26"/>
  <c r="O578" i="26"/>
  <c r="O577" i="26"/>
  <c r="O576" i="26"/>
  <c r="O575" i="26"/>
  <c r="O574" i="26"/>
  <c r="O573" i="26"/>
  <c r="O572" i="26"/>
  <c r="O571" i="26"/>
  <c r="O570" i="26"/>
  <c r="O569" i="26"/>
  <c r="O568" i="26"/>
  <c r="O567" i="26"/>
  <c r="O566" i="26"/>
  <c r="U566" i="26" s="1"/>
  <c r="O565" i="26"/>
  <c r="O564" i="26"/>
  <c r="O563" i="26"/>
  <c r="O562" i="26"/>
  <c r="O561" i="26"/>
  <c r="O560" i="26"/>
  <c r="O559" i="26"/>
  <c r="O558" i="26"/>
  <c r="O557" i="26"/>
  <c r="O556" i="26"/>
  <c r="O555" i="26"/>
  <c r="O554" i="26"/>
  <c r="O553" i="26"/>
  <c r="O552" i="26"/>
  <c r="O551" i="26"/>
  <c r="O550" i="26"/>
  <c r="O549" i="26"/>
  <c r="O548" i="26"/>
  <c r="O547" i="26"/>
  <c r="O546" i="26"/>
  <c r="O545" i="26"/>
  <c r="O544" i="26"/>
  <c r="O543" i="26"/>
  <c r="O542" i="26"/>
  <c r="O541" i="26"/>
  <c r="O540" i="26"/>
  <c r="O539" i="26"/>
  <c r="O538" i="26"/>
  <c r="O537" i="26"/>
  <c r="O536" i="26"/>
  <c r="O535" i="26"/>
  <c r="O534" i="26"/>
  <c r="O533" i="26"/>
  <c r="O532" i="26"/>
  <c r="O531" i="26"/>
  <c r="O530" i="26"/>
  <c r="O529" i="26"/>
  <c r="O528" i="26"/>
  <c r="O527" i="26"/>
  <c r="O526" i="26"/>
  <c r="O525" i="26"/>
  <c r="O524" i="26"/>
  <c r="O523" i="26"/>
  <c r="O522" i="26"/>
  <c r="O521" i="26"/>
  <c r="O520" i="26"/>
  <c r="O519" i="26"/>
  <c r="O518" i="26"/>
  <c r="O517" i="26"/>
  <c r="O516" i="26"/>
  <c r="O515" i="26"/>
  <c r="O514" i="26"/>
  <c r="O513" i="26"/>
  <c r="O512" i="26"/>
  <c r="O511" i="26"/>
  <c r="O510" i="26"/>
  <c r="O509" i="26"/>
  <c r="O508" i="26"/>
  <c r="O507" i="26"/>
  <c r="O506" i="26"/>
  <c r="O505" i="26"/>
  <c r="O504" i="26"/>
  <c r="O503" i="26"/>
  <c r="O502" i="26"/>
  <c r="O501" i="26"/>
  <c r="O500" i="26"/>
  <c r="O499" i="26"/>
  <c r="O498" i="26"/>
  <c r="O497" i="26"/>
  <c r="O496" i="26"/>
  <c r="O495" i="26"/>
  <c r="O494" i="26"/>
  <c r="O493" i="26"/>
  <c r="O492" i="26"/>
  <c r="O491" i="26"/>
  <c r="O490" i="26"/>
  <c r="O489" i="26"/>
  <c r="O488" i="26"/>
  <c r="O487" i="26"/>
  <c r="O486" i="26"/>
  <c r="O485" i="26"/>
  <c r="O484" i="26"/>
  <c r="O483" i="26"/>
  <c r="O482" i="26"/>
  <c r="O481" i="26"/>
  <c r="O480" i="26"/>
  <c r="O479" i="26"/>
  <c r="O478" i="26"/>
  <c r="O477" i="26"/>
  <c r="O476" i="26"/>
  <c r="O475" i="26"/>
  <c r="O474" i="26"/>
  <c r="O473" i="26"/>
  <c r="O472" i="26"/>
  <c r="O471" i="26"/>
  <c r="O470" i="26"/>
  <c r="O469" i="26"/>
  <c r="O468" i="26"/>
  <c r="O467" i="26"/>
  <c r="O466" i="26"/>
  <c r="O465" i="26"/>
  <c r="O464" i="26"/>
  <c r="O463" i="26"/>
  <c r="O462" i="26"/>
  <c r="O461" i="26"/>
  <c r="O460" i="26"/>
  <c r="O459" i="26"/>
  <c r="O458" i="26"/>
  <c r="O457" i="26"/>
  <c r="O456" i="26"/>
  <c r="O455" i="26"/>
  <c r="O454" i="26"/>
  <c r="O453" i="26"/>
  <c r="O452" i="26"/>
  <c r="O451" i="26"/>
  <c r="O450" i="26"/>
  <c r="O449" i="26"/>
  <c r="O448" i="26"/>
  <c r="O447" i="26"/>
  <c r="O446" i="26"/>
  <c r="O445" i="26"/>
  <c r="O444" i="26"/>
  <c r="O443" i="26"/>
  <c r="O442" i="26"/>
  <c r="O441" i="26"/>
  <c r="O440" i="26"/>
  <c r="O439" i="26"/>
  <c r="O438" i="26"/>
  <c r="O437" i="26"/>
  <c r="O436" i="26"/>
  <c r="O435" i="26"/>
  <c r="O434" i="26"/>
  <c r="O433" i="26"/>
  <c r="O432" i="26"/>
  <c r="O431" i="26"/>
  <c r="O430" i="26"/>
  <c r="O429" i="26"/>
  <c r="O428" i="26"/>
  <c r="O427" i="26"/>
  <c r="O426" i="26"/>
  <c r="O425" i="26"/>
  <c r="O424" i="26"/>
  <c r="O423" i="26"/>
  <c r="O422" i="26"/>
  <c r="O421" i="26"/>
  <c r="O420" i="26"/>
  <c r="O419" i="26"/>
  <c r="O418" i="26"/>
  <c r="O417" i="26"/>
  <c r="O416" i="26"/>
  <c r="O415" i="26"/>
  <c r="O414" i="26"/>
  <c r="O413" i="26"/>
  <c r="O412" i="26"/>
  <c r="O411" i="26"/>
  <c r="O410" i="26"/>
  <c r="O409" i="26"/>
  <c r="O408" i="26"/>
  <c r="O407" i="26"/>
  <c r="O406" i="26"/>
  <c r="O405" i="26"/>
  <c r="O404" i="26"/>
  <c r="O403" i="26"/>
  <c r="O402" i="26"/>
  <c r="O401" i="26"/>
  <c r="O400" i="26"/>
  <c r="O399" i="26"/>
  <c r="O398" i="26"/>
  <c r="O397" i="26"/>
  <c r="O396" i="26"/>
  <c r="O395" i="26"/>
  <c r="O394" i="26"/>
  <c r="O393" i="26"/>
  <c r="O392" i="26"/>
  <c r="O391" i="26"/>
  <c r="U391" i="26" s="1"/>
  <c r="O390" i="26"/>
  <c r="O389" i="26"/>
  <c r="O388" i="26"/>
  <c r="O387" i="26"/>
  <c r="O386" i="26"/>
  <c r="O385" i="26"/>
  <c r="O384" i="26"/>
  <c r="O383" i="26"/>
  <c r="O382" i="26"/>
  <c r="O381" i="26"/>
  <c r="O380" i="26"/>
  <c r="O379" i="26"/>
  <c r="O378" i="26"/>
  <c r="O377" i="26"/>
  <c r="O376" i="26"/>
  <c r="O375" i="26"/>
  <c r="O374" i="26"/>
  <c r="O373" i="26"/>
  <c r="O372" i="26"/>
  <c r="O371" i="26"/>
  <c r="O370" i="26"/>
  <c r="O369" i="26"/>
  <c r="O368" i="26"/>
  <c r="O367" i="26"/>
  <c r="O366" i="26"/>
  <c r="O365" i="26"/>
  <c r="O364" i="26"/>
  <c r="O363" i="26"/>
  <c r="O362" i="26"/>
  <c r="O361" i="26"/>
  <c r="O360" i="26"/>
  <c r="O359" i="26"/>
  <c r="O358" i="26"/>
  <c r="O357" i="26"/>
  <c r="O356" i="26"/>
  <c r="O355" i="26"/>
  <c r="O354" i="26"/>
  <c r="O353" i="26"/>
  <c r="O352" i="26"/>
  <c r="O351" i="26"/>
  <c r="O350" i="26"/>
  <c r="O349" i="26"/>
  <c r="O348" i="26"/>
  <c r="O347" i="26"/>
  <c r="O346" i="26"/>
  <c r="O345" i="26"/>
  <c r="O344" i="26"/>
  <c r="O343" i="26"/>
  <c r="O342" i="26"/>
  <c r="O341" i="26"/>
  <c r="O340" i="26"/>
  <c r="O339" i="26"/>
  <c r="O338" i="26"/>
  <c r="O337" i="26"/>
  <c r="O336" i="26"/>
  <c r="O335" i="26"/>
  <c r="O334" i="26"/>
  <c r="O333" i="26"/>
  <c r="O332" i="26"/>
  <c r="O331" i="26"/>
  <c r="O330" i="26"/>
  <c r="O329" i="26"/>
  <c r="O328" i="26"/>
  <c r="O327" i="26"/>
  <c r="O326" i="26"/>
  <c r="O325" i="26"/>
  <c r="O324" i="26"/>
  <c r="O323" i="26"/>
  <c r="O322" i="26"/>
  <c r="O321" i="26"/>
  <c r="O320" i="26"/>
  <c r="O319" i="26"/>
  <c r="O318" i="26"/>
  <c r="O317" i="26"/>
  <c r="O316" i="26"/>
  <c r="O315" i="26"/>
  <c r="O314" i="26"/>
  <c r="O313" i="26"/>
  <c r="O312" i="26"/>
  <c r="O311" i="26"/>
  <c r="O310" i="26"/>
  <c r="O309" i="26"/>
  <c r="O308" i="26"/>
  <c r="O307" i="26"/>
  <c r="O306" i="26"/>
  <c r="O305" i="26"/>
  <c r="O304" i="26"/>
  <c r="O303" i="26"/>
  <c r="O302" i="26"/>
  <c r="O301" i="26"/>
  <c r="O300" i="26"/>
  <c r="O299" i="26"/>
  <c r="O298" i="26"/>
  <c r="O297" i="26"/>
  <c r="O296" i="26"/>
  <c r="O295" i="26"/>
  <c r="O294" i="26"/>
  <c r="O293" i="26"/>
  <c r="O292" i="26"/>
  <c r="O291" i="26"/>
  <c r="O290" i="26"/>
  <c r="O289" i="26"/>
  <c r="O288" i="26"/>
  <c r="O287" i="26"/>
  <c r="O286" i="26"/>
  <c r="O285" i="26"/>
  <c r="O284" i="26"/>
  <c r="O283" i="26"/>
  <c r="O282" i="26"/>
  <c r="O281" i="26"/>
  <c r="O280" i="26"/>
  <c r="O279" i="26"/>
  <c r="O278" i="26"/>
  <c r="O277" i="26"/>
  <c r="O276" i="26"/>
  <c r="O275" i="26"/>
  <c r="O274" i="26"/>
  <c r="O273" i="26"/>
  <c r="O272" i="26"/>
  <c r="O271" i="26"/>
  <c r="O270" i="26"/>
  <c r="O269" i="26"/>
  <c r="O268" i="26"/>
  <c r="O267" i="26"/>
  <c r="O266" i="26"/>
  <c r="O265" i="26"/>
  <c r="O264" i="26"/>
  <c r="O263" i="26"/>
  <c r="O262" i="26"/>
  <c r="O261" i="26"/>
  <c r="O260" i="26"/>
  <c r="O259" i="26"/>
  <c r="O258" i="26"/>
  <c r="U258" i="26" s="1"/>
  <c r="O257" i="26"/>
  <c r="U257" i="26" s="1"/>
  <c r="O256" i="26"/>
  <c r="O255" i="26"/>
  <c r="O254" i="26"/>
  <c r="O253" i="26"/>
  <c r="O252" i="26"/>
  <c r="O251" i="26"/>
  <c r="O250" i="26"/>
  <c r="O249" i="26"/>
  <c r="O248" i="26"/>
  <c r="O247" i="26"/>
  <c r="O246" i="26"/>
  <c r="O245" i="26"/>
  <c r="O244" i="26"/>
  <c r="O243" i="26"/>
  <c r="O242" i="26"/>
  <c r="O241" i="26"/>
  <c r="O240" i="26"/>
  <c r="O239" i="26"/>
  <c r="O238" i="26"/>
  <c r="O237" i="26"/>
  <c r="O236" i="26"/>
  <c r="O235" i="26"/>
  <c r="O234" i="26"/>
  <c r="O233" i="26"/>
  <c r="O232" i="26"/>
  <c r="O231" i="26"/>
  <c r="O230" i="26"/>
  <c r="O229" i="26"/>
  <c r="O228" i="26"/>
  <c r="O227" i="26"/>
  <c r="O226" i="26"/>
  <c r="O225" i="26"/>
  <c r="O224" i="26"/>
  <c r="O223" i="26"/>
  <c r="O222" i="26"/>
  <c r="O221" i="26"/>
  <c r="O220" i="26"/>
  <c r="O219" i="26"/>
  <c r="O218" i="26"/>
  <c r="O217" i="26"/>
  <c r="O216" i="26"/>
  <c r="O215" i="26"/>
  <c r="O214" i="26"/>
  <c r="O213" i="26"/>
  <c r="O212" i="26"/>
  <c r="O211" i="26"/>
  <c r="O210" i="26"/>
  <c r="O209" i="26"/>
  <c r="O208" i="26"/>
  <c r="O207" i="26"/>
  <c r="O206" i="26"/>
  <c r="O205" i="26"/>
  <c r="O204" i="26"/>
  <c r="O203" i="26"/>
  <c r="O202" i="26"/>
  <c r="O201" i="26"/>
  <c r="O200" i="26"/>
  <c r="O199" i="26"/>
  <c r="O198" i="26"/>
  <c r="O197" i="26"/>
  <c r="O196" i="26"/>
  <c r="O195" i="26"/>
  <c r="O194" i="26"/>
  <c r="O193" i="26"/>
  <c r="O192" i="26"/>
  <c r="O191" i="26"/>
  <c r="O190" i="26"/>
  <c r="O189" i="26"/>
  <c r="O188" i="26"/>
  <c r="O187" i="26"/>
  <c r="O186" i="26"/>
  <c r="O185" i="26"/>
  <c r="O184" i="26"/>
  <c r="O183" i="26"/>
  <c r="U183" i="26" s="1"/>
  <c r="O182" i="26"/>
  <c r="O181" i="26"/>
  <c r="O180" i="26"/>
  <c r="O179" i="26"/>
  <c r="O178" i="26"/>
  <c r="O177" i="26"/>
  <c r="O176" i="26"/>
  <c r="O175" i="26"/>
  <c r="O174" i="26"/>
  <c r="O173" i="26"/>
  <c r="O172" i="26"/>
  <c r="O171" i="26"/>
  <c r="U171" i="26" s="1"/>
  <c r="O170" i="26"/>
  <c r="O169" i="26"/>
  <c r="O168" i="26"/>
  <c r="U168" i="26" s="1"/>
  <c r="O167" i="26"/>
  <c r="O166" i="26"/>
  <c r="O165" i="26"/>
  <c r="O164" i="26"/>
  <c r="O163" i="26"/>
  <c r="O162" i="26"/>
  <c r="O161" i="26"/>
  <c r="O160" i="26"/>
  <c r="O159" i="26"/>
  <c r="O158" i="26"/>
  <c r="O157" i="26"/>
  <c r="O156" i="26"/>
  <c r="O155" i="26"/>
  <c r="O154" i="26"/>
  <c r="O153" i="26"/>
  <c r="O152" i="26"/>
  <c r="O151" i="26"/>
  <c r="O150" i="26"/>
  <c r="O149" i="26"/>
  <c r="O148" i="26"/>
  <c r="O147" i="26"/>
  <c r="O146" i="26"/>
  <c r="O145" i="26"/>
  <c r="O144" i="26"/>
  <c r="O143" i="26"/>
  <c r="O142" i="26"/>
  <c r="O141" i="26"/>
  <c r="O140" i="26"/>
  <c r="O139" i="26"/>
  <c r="O138" i="26"/>
  <c r="O137" i="26"/>
  <c r="O136" i="26"/>
  <c r="O135" i="26"/>
  <c r="O134" i="26"/>
  <c r="O133" i="26"/>
  <c r="O132" i="26"/>
  <c r="O131" i="26"/>
  <c r="O130" i="26"/>
  <c r="O129" i="26"/>
  <c r="O128" i="26"/>
  <c r="O127" i="26"/>
  <c r="O126" i="26"/>
  <c r="O125" i="26"/>
  <c r="O124" i="26"/>
  <c r="O123" i="26"/>
  <c r="O122" i="26"/>
  <c r="O121" i="26"/>
  <c r="O120" i="26"/>
  <c r="O119" i="26"/>
  <c r="O118" i="26"/>
  <c r="O117" i="26"/>
  <c r="O116" i="26"/>
  <c r="O115" i="26"/>
  <c r="O114" i="26"/>
  <c r="O113" i="26"/>
  <c r="O112" i="26"/>
  <c r="O111" i="26"/>
  <c r="O110" i="26"/>
  <c r="O109" i="26"/>
  <c r="O108" i="26"/>
  <c r="O107" i="26"/>
  <c r="O106" i="26"/>
  <c r="O105" i="26"/>
  <c r="O104" i="26"/>
  <c r="O103" i="26"/>
  <c r="O102" i="26"/>
  <c r="O101" i="26"/>
  <c r="O100" i="26"/>
  <c r="O99" i="26"/>
  <c r="O98" i="26"/>
  <c r="O97" i="26"/>
  <c r="O96" i="26"/>
  <c r="O95" i="26"/>
  <c r="O94" i="26"/>
  <c r="O93" i="26"/>
  <c r="O92" i="26"/>
  <c r="O91" i="26"/>
  <c r="O90" i="26"/>
  <c r="O89" i="26"/>
  <c r="O88" i="26"/>
  <c r="O87" i="26"/>
  <c r="O86" i="26"/>
  <c r="O85" i="26"/>
  <c r="O84" i="26"/>
  <c r="O83" i="26"/>
  <c r="O82" i="26"/>
  <c r="O81" i="26"/>
  <c r="O80" i="26"/>
  <c r="O79" i="26"/>
  <c r="O78" i="26"/>
  <c r="O77" i="26"/>
  <c r="O76" i="26"/>
  <c r="O75" i="26"/>
  <c r="O74" i="26"/>
  <c r="O73" i="26"/>
  <c r="O72" i="26"/>
  <c r="O71" i="26"/>
  <c r="O70" i="26"/>
  <c r="O69" i="26"/>
  <c r="O68" i="26"/>
  <c r="O67" i="26"/>
  <c r="O66" i="26"/>
  <c r="U66" i="26" s="1"/>
  <c r="O65" i="26"/>
  <c r="O64" i="26"/>
  <c r="O63" i="26"/>
  <c r="O62" i="26"/>
  <c r="O61" i="26"/>
  <c r="O60" i="26"/>
  <c r="O59" i="26"/>
  <c r="O58" i="26"/>
  <c r="O57" i="26"/>
  <c r="O56" i="26"/>
  <c r="O55" i="26"/>
  <c r="O54" i="26"/>
  <c r="O53" i="26"/>
  <c r="O52" i="26"/>
  <c r="O51" i="26"/>
  <c r="O50" i="26"/>
  <c r="O49" i="26"/>
  <c r="O48" i="26"/>
  <c r="O47" i="26"/>
  <c r="O46" i="26"/>
  <c r="O45" i="26"/>
  <c r="O44" i="26"/>
  <c r="O43" i="26"/>
  <c r="O42" i="26"/>
  <c r="O41" i="26"/>
  <c r="O40" i="26"/>
  <c r="O39" i="26"/>
  <c r="O38" i="26"/>
  <c r="O37" i="26"/>
  <c r="O36" i="26"/>
  <c r="O35" i="26"/>
  <c r="O34" i="26"/>
  <c r="O33" i="26"/>
  <c r="O32" i="26"/>
  <c r="O31" i="26"/>
  <c r="O30" i="26"/>
  <c r="O29" i="26"/>
  <c r="O28" i="26"/>
  <c r="O27" i="26"/>
  <c r="O26" i="26"/>
  <c r="O25" i="26"/>
  <c r="O24" i="26"/>
  <c r="O23" i="26"/>
  <c r="O22" i="26"/>
  <c r="O21" i="26"/>
  <c r="O20" i="26"/>
  <c r="O19" i="26"/>
  <c r="O18" i="26"/>
  <c r="O17" i="26"/>
  <c r="O16" i="26"/>
  <c r="O15" i="26"/>
  <c r="O14" i="26"/>
  <c r="O13" i="26"/>
  <c r="O12" i="26"/>
  <c r="O11" i="26"/>
  <c r="O10" i="26"/>
  <c r="O9" i="26"/>
  <c r="O8" i="26"/>
  <c r="O7" i="26"/>
  <c r="O6" i="26"/>
  <c r="O5" i="26"/>
  <c r="O4" i="26"/>
  <c r="O3" i="26"/>
  <c r="E371" i="26"/>
  <c r="R386" i="26"/>
  <c r="S386" i="26" s="1"/>
  <c r="T386" i="26" s="1"/>
  <c r="R387" i="26"/>
  <c r="S387" i="26" s="1"/>
  <c r="T387" i="26" s="1"/>
  <c r="R837" i="26"/>
  <c r="S837" i="26" s="1"/>
  <c r="T837" i="26" s="1"/>
  <c r="R836" i="26"/>
  <c r="S836" i="26" s="1"/>
  <c r="T836" i="26" s="1"/>
  <c r="R835" i="26"/>
  <c r="S835" i="26" s="1"/>
  <c r="T835" i="26" s="1"/>
  <c r="R834" i="26"/>
  <c r="S834" i="26" s="1"/>
  <c r="T834" i="26" s="1"/>
  <c r="R833" i="26"/>
  <c r="S833" i="26" s="1"/>
  <c r="T833" i="26" s="1"/>
  <c r="T832" i="26"/>
  <c r="S832" i="26"/>
  <c r="E832" i="26"/>
  <c r="R831" i="26"/>
  <c r="S831" i="26" s="1"/>
  <c r="T831" i="26" s="1"/>
  <c r="R830" i="26"/>
  <c r="S830" i="26" s="1"/>
  <c r="T830" i="26" s="1"/>
  <c r="R829" i="26"/>
  <c r="S829" i="26" s="1"/>
  <c r="T829" i="26" s="1"/>
  <c r="R828" i="26"/>
  <c r="S828" i="26" s="1"/>
  <c r="T828" i="26" s="1"/>
  <c r="R827" i="26"/>
  <c r="S827" i="26" s="1"/>
  <c r="T827" i="26" s="1"/>
  <c r="T826" i="26"/>
  <c r="S826" i="26"/>
  <c r="E826" i="26"/>
  <c r="R825" i="26"/>
  <c r="S825" i="26" s="1"/>
  <c r="T825" i="26" s="1"/>
  <c r="R824" i="26"/>
  <c r="S824" i="26" s="1"/>
  <c r="T824" i="26" s="1"/>
  <c r="R823" i="26"/>
  <c r="S823" i="26" s="1"/>
  <c r="T823" i="26" s="1"/>
  <c r="R822" i="26"/>
  <c r="S822" i="26" s="1"/>
  <c r="T822" i="26" s="1"/>
  <c r="R821" i="26"/>
  <c r="S821" i="26" s="1"/>
  <c r="T821" i="26" s="1"/>
  <c r="T820" i="26"/>
  <c r="S820" i="26"/>
  <c r="E820" i="26"/>
  <c r="R819" i="26"/>
  <c r="S819" i="26" s="1"/>
  <c r="T819" i="26" s="1"/>
  <c r="R818" i="26"/>
  <c r="S818" i="26" s="1"/>
  <c r="T818" i="26" s="1"/>
  <c r="R817" i="26"/>
  <c r="S817" i="26" s="1"/>
  <c r="T817" i="26" s="1"/>
  <c r="R816" i="26"/>
  <c r="S816" i="26" s="1"/>
  <c r="T816" i="26" s="1"/>
  <c r="R815" i="26"/>
  <c r="S815" i="26" s="1"/>
  <c r="T815" i="26" s="1"/>
  <c r="T814" i="26"/>
  <c r="S814" i="26"/>
  <c r="E814" i="26"/>
  <c r="R813" i="26"/>
  <c r="S813" i="26" s="1"/>
  <c r="T813" i="26" s="1"/>
  <c r="S812" i="26"/>
  <c r="T812" i="26" s="1"/>
  <c r="R812" i="26"/>
  <c r="R811" i="26"/>
  <c r="S811" i="26" s="1"/>
  <c r="T811" i="26" s="1"/>
  <c r="R810" i="26"/>
  <c r="S810" i="26" s="1"/>
  <c r="T810" i="26" s="1"/>
  <c r="R809" i="26"/>
  <c r="S809" i="26" s="1"/>
  <c r="T809" i="26" s="1"/>
  <c r="T808" i="26"/>
  <c r="S808" i="26"/>
  <c r="E808" i="26"/>
  <c r="R807" i="26"/>
  <c r="S807" i="26" s="1"/>
  <c r="T807" i="26" s="1"/>
  <c r="R806" i="26"/>
  <c r="S806" i="26" s="1"/>
  <c r="T806" i="26" s="1"/>
  <c r="R805" i="26"/>
  <c r="S805" i="26" s="1"/>
  <c r="T805" i="26" s="1"/>
  <c r="R804" i="26"/>
  <c r="S804" i="26" s="1"/>
  <c r="T804" i="26" s="1"/>
  <c r="R803" i="26"/>
  <c r="S803" i="26" s="1"/>
  <c r="T803" i="26" s="1"/>
  <c r="T802" i="26"/>
  <c r="S802" i="26"/>
  <c r="E802" i="26"/>
  <c r="R801" i="26"/>
  <c r="S801" i="26" s="1"/>
  <c r="T801" i="26" s="1"/>
  <c r="R800" i="26"/>
  <c r="S800" i="26" s="1"/>
  <c r="T800" i="26" s="1"/>
  <c r="R799" i="26"/>
  <c r="S799" i="26" s="1"/>
  <c r="T799" i="26" s="1"/>
  <c r="R798" i="26"/>
  <c r="S798" i="26" s="1"/>
  <c r="T798" i="26" s="1"/>
  <c r="R797" i="26"/>
  <c r="S797" i="26" s="1"/>
  <c r="T797" i="26" s="1"/>
  <c r="T796" i="26"/>
  <c r="S796" i="26"/>
  <c r="E796" i="26"/>
  <c r="R795" i="26"/>
  <c r="S795" i="26" s="1"/>
  <c r="T795" i="26" s="1"/>
  <c r="R794" i="26"/>
  <c r="S794" i="26" s="1"/>
  <c r="T794" i="26" s="1"/>
  <c r="R793" i="26"/>
  <c r="S793" i="26" s="1"/>
  <c r="T793" i="26" s="1"/>
  <c r="R792" i="26"/>
  <c r="S792" i="26" s="1"/>
  <c r="T792" i="26" s="1"/>
  <c r="R791" i="26"/>
  <c r="S791" i="26" s="1"/>
  <c r="T791" i="26" s="1"/>
  <c r="T790" i="26"/>
  <c r="S790" i="26"/>
  <c r="E790" i="26"/>
  <c r="R789" i="26"/>
  <c r="S789" i="26" s="1"/>
  <c r="T789" i="26" s="1"/>
  <c r="R788" i="26"/>
  <c r="S788" i="26" s="1"/>
  <c r="T788" i="26" s="1"/>
  <c r="R787" i="26"/>
  <c r="S787" i="26" s="1"/>
  <c r="T787" i="26" s="1"/>
  <c r="R786" i="26"/>
  <c r="S786" i="26" s="1"/>
  <c r="T786" i="26" s="1"/>
  <c r="R785" i="26"/>
  <c r="S785" i="26" s="1"/>
  <c r="T785" i="26" s="1"/>
  <c r="T784" i="26"/>
  <c r="S784" i="26"/>
  <c r="E784" i="26"/>
  <c r="T783" i="26"/>
  <c r="R783" i="26"/>
  <c r="R782" i="26"/>
  <c r="S782" i="26" s="1"/>
  <c r="T782" i="26" s="1"/>
  <c r="R781" i="26"/>
  <c r="S781" i="26" s="1"/>
  <c r="T781" i="26" s="1"/>
  <c r="R780" i="26"/>
  <c r="S780" i="26" s="1"/>
  <c r="T780" i="26" s="1"/>
  <c r="R779" i="26"/>
  <c r="S779" i="26" s="1"/>
  <c r="T779" i="26" s="1"/>
  <c r="R778" i="26"/>
  <c r="S778" i="26" s="1"/>
  <c r="T778" i="26" s="1"/>
  <c r="R777" i="26"/>
  <c r="S777" i="26" s="1"/>
  <c r="T777" i="26" s="1"/>
  <c r="R776" i="26"/>
  <c r="S776" i="26" s="1"/>
  <c r="T776" i="26" s="1"/>
  <c r="T775" i="26"/>
  <c r="S775" i="26"/>
  <c r="R774" i="26"/>
  <c r="S774" i="26" s="1"/>
  <c r="T774" i="26" s="1"/>
  <c r="R773" i="26"/>
  <c r="S773" i="26" s="1"/>
  <c r="T773" i="26" s="1"/>
  <c r="R772" i="26"/>
  <c r="S772" i="26" s="1"/>
  <c r="T772" i="26" s="1"/>
  <c r="R771" i="26"/>
  <c r="S771" i="26" s="1"/>
  <c r="T771" i="26" s="1"/>
  <c r="R770" i="26"/>
  <c r="S770" i="26" s="1"/>
  <c r="T770" i="26" s="1"/>
  <c r="R769" i="26"/>
  <c r="S769" i="26" s="1"/>
  <c r="T769" i="26" s="1"/>
  <c r="R768" i="26"/>
  <c r="S768" i="26" s="1"/>
  <c r="T768" i="26" s="1"/>
  <c r="R767" i="26"/>
  <c r="S767" i="26" s="1"/>
  <c r="T767" i="26" s="1"/>
  <c r="R766" i="26"/>
  <c r="S766" i="26" s="1"/>
  <c r="T766" i="26" s="1"/>
  <c r="R765" i="26"/>
  <c r="S765" i="26" s="1"/>
  <c r="T765" i="26" s="1"/>
  <c r="R764" i="26"/>
  <c r="S764" i="26" s="1"/>
  <c r="T764" i="26" s="1"/>
  <c r="R763" i="26"/>
  <c r="S763" i="26" s="1"/>
  <c r="T763" i="26" s="1"/>
  <c r="R762" i="26"/>
  <c r="S762" i="26" s="1"/>
  <c r="T762" i="26" s="1"/>
  <c r="R761" i="26"/>
  <c r="S761" i="26" s="1"/>
  <c r="T761" i="26" s="1"/>
  <c r="R760" i="26"/>
  <c r="S760" i="26" s="1"/>
  <c r="T760" i="26" s="1"/>
  <c r="R759" i="26"/>
  <c r="S759" i="26" s="1"/>
  <c r="T759" i="26" s="1"/>
  <c r="R758" i="26"/>
  <c r="S758" i="26" s="1"/>
  <c r="T758" i="26" s="1"/>
  <c r="R757" i="26"/>
  <c r="S757" i="26" s="1"/>
  <c r="T757" i="26" s="1"/>
  <c r="R756" i="26"/>
  <c r="S756" i="26" s="1"/>
  <c r="T756" i="26" s="1"/>
  <c r="R755" i="26"/>
  <c r="S755" i="26" s="1"/>
  <c r="T755" i="26" s="1"/>
  <c r="R754" i="26"/>
  <c r="S754" i="26" s="1"/>
  <c r="T754" i="26" s="1"/>
  <c r="R753" i="26"/>
  <c r="S753" i="26" s="1"/>
  <c r="T753" i="26" s="1"/>
  <c r="R752" i="26"/>
  <c r="S752" i="26" s="1"/>
  <c r="T752" i="26" s="1"/>
  <c r="R751" i="26"/>
  <c r="S751" i="26" s="1"/>
  <c r="T751" i="26" s="1"/>
  <c r="R750" i="26"/>
  <c r="S750" i="26" s="1"/>
  <c r="T750" i="26" s="1"/>
  <c r="T749" i="26"/>
  <c r="S749" i="26"/>
  <c r="T748" i="26"/>
  <c r="R748" i="26"/>
  <c r="S748" i="26" s="1"/>
  <c r="R747" i="26"/>
  <c r="S747" i="26" s="1"/>
  <c r="T747" i="26" s="1"/>
  <c r="R746" i="26"/>
  <c r="S746" i="26" s="1"/>
  <c r="T746" i="26" s="1"/>
  <c r="R745" i="26"/>
  <c r="S745" i="26" s="1"/>
  <c r="T745" i="26" s="1"/>
  <c r="T744" i="26"/>
  <c r="R744" i="26"/>
  <c r="S744" i="26" s="1"/>
  <c r="T743" i="26"/>
  <c r="R743" i="26"/>
  <c r="S743" i="26" s="1"/>
  <c r="T742" i="26"/>
  <c r="R742" i="26"/>
  <c r="S742" i="26" s="1"/>
  <c r="T741" i="26"/>
  <c r="R741" i="26"/>
  <c r="S741" i="26" s="1"/>
  <c r="R740" i="26"/>
  <c r="S740" i="26" s="1"/>
  <c r="T740" i="26" s="1"/>
  <c r="R739" i="26"/>
  <c r="S739" i="26" s="1"/>
  <c r="T739" i="26" s="1"/>
  <c r="R738" i="26"/>
  <c r="S738" i="26" s="1"/>
  <c r="T738" i="26" s="1"/>
  <c r="T737" i="26"/>
  <c r="S737" i="26"/>
  <c r="R736" i="26"/>
  <c r="S736" i="26" s="1"/>
  <c r="T736" i="26" s="1"/>
  <c r="R735" i="26"/>
  <c r="S735" i="26" s="1"/>
  <c r="T735" i="26" s="1"/>
  <c r="R734" i="26"/>
  <c r="S734" i="26" s="1"/>
  <c r="T734" i="26" s="1"/>
  <c r="R733" i="26"/>
  <c r="S733" i="26" s="1"/>
  <c r="T733" i="26" s="1"/>
  <c r="T732" i="26"/>
  <c r="R732" i="26"/>
  <c r="S732" i="26" s="1"/>
  <c r="R731" i="26"/>
  <c r="S731" i="26" s="1"/>
  <c r="T731" i="26" s="1"/>
  <c r="R730" i="26"/>
  <c r="S730" i="26" s="1"/>
  <c r="T730" i="26" s="1"/>
  <c r="T729" i="26"/>
  <c r="S729" i="26"/>
  <c r="T728" i="26"/>
  <c r="R728" i="26"/>
  <c r="R727" i="26"/>
  <c r="S727" i="26" s="1"/>
  <c r="T727" i="26" s="1"/>
  <c r="R726" i="26"/>
  <c r="S726" i="26" s="1"/>
  <c r="T726" i="26" s="1"/>
  <c r="R725" i="26"/>
  <c r="S725" i="26" s="1"/>
  <c r="T725" i="26" s="1"/>
  <c r="R724" i="26"/>
  <c r="S724" i="26" s="1"/>
  <c r="T724" i="26" s="1"/>
  <c r="R723" i="26"/>
  <c r="S723" i="26" s="1"/>
  <c r="T723" i="26" s="1"/>
  <c r="R722" i="26"/>
  <c r="S722" i="26" s="1"/>
  <c r="T722" i="26" s="1"/>
  <c r="R721" i="26"/>
  <c r="S721" i="26" s="1"/>
  <c r="T721" i="26" s="1"/>
  <c r="T720" i="26"/>
  <c r="S720" i="26"/>
  <c r="R719" i="26"/>
  <c r="S719" i="26" s="1"/>
  <c r="T719" i="26" s="1"/>
  <c r="R718" i="26"/>
  <c r="S718" i="26" s="1"/>
  <c r="T718" i="26" s="1"/>
  <c r="R717" i="26"/>
  <c r="S717" i="26" s="1"/>
  <c r="T717" i="26" s="1"/>
  <c r="R716" i="26"/>
  <c r="S716" i="26" s="1"/>
  <c r="T716" i="26" s="1"/>
  <c r="R715" i="26"/>
  <c r="S715" i="26" s="1"/>
  <c r="T715" i="26" s="1"/>
  <c r="R714" i="26"/>
  <c r="S714" i="26" s="1"/>
  <c r="T714" i="26" s="1"/>
  <c r="R713" i="26"/>
  <c r="S713" i="26" s="1"/>
  <c r="T713" i="26" s="1"/>
  <c r="R712" i="26"/>
  <c r="S712" i="26" s="1"/>
  <c r="T712" i="26" s="1"/>
  <c r="R711" i="26"/>
  <c r="S711" i="26" s="1"/>
  <c r="T711" i="26" s="1"/>
  <c r="R710" i="26"/>
  <c r="S710" i="26" s="1"/>
  <c r="T710" i="26" s="1"/>
  <c r="R709" i="26"/>
  <c r="S709" i="26" s="1"/>
  <c r="T709" i="26" s="1"/>
  <c r="R708" i="26"/>
  <c r="S708" i="26" s="1"/>
  <c r="T708" i="26" s="1"/>
  <c r="R707" i="26"/>
  <c r="S707" i="26" s="1"/>
  <c r="T707" i="26" s="1"/>
  <c r="R706" i="26"/>
  <c r="S706" i="26" s="1"/>
  <c r="T706" i="26" s="1"/>
  <c r="R705" i="26"/>
  <c r="S705" i="26" s="1"/>
  <c r="T705" i="26" s="1"/>
  <c r="R704" i="26"/>
  <c r="S704" i="26" s="1"/>
  <c r="T704" i="26" s="1"/>
  <c r="R703" i="26"/>
  <c r="S703" i="26" s="1"/>
  <c r="T703" i="26" s="1"/>
  <c r="R702" i="26"/>
  <c r="S702" i="26" s="1"/>
  <c r="T702" i="26" s="1"/>
  <c r="R701" i="26"/>
  <c r="S701" i="26" s="1"/>
  <c r="T701" i="26" s="1"/>
  <c r="R700" i="26"/>
  <c r="S700" i="26" s="1"/>
  <c r="T700" i="26" s="1"/>
  <c r="R699" i="26"/>
  <c r="S699" i="26" s="1"/>
  <c r="T699" i="26" s="1"/>
  <c r="R698" i="26"/>
  <c r="S698" i="26" s="1"/>
  <c r="T698" i="26" s="1"/>
  <c r="R697" i="26"/>
  <c r="S697" i="26" s="1"/>
  <c r="T697" i="26" s="1"/>
  <c r="R696" i="26"/>
  <c r="S696" i="26" s="1"/>
  <c r="T696" i="26" s="1"/>
  <c r="R695" i="26"/>
  <c r="S695" i="26" s="1"/>
  <c r="T695" i="26" s="1"/>
  <c r="T694" i="26"/>
  <c r="S694" i="26"/>
  <c r="R693" i="26"/>
  <c r="S693" i="26" s="1"/>
  <c r="T693" i="26" s="1"/>
  <c r="R692" i="26"/>
  <c r="S692" i="26" s="1"/>
  <c r="T692" i="26" s="1"/>
  <c r="R691" i="26"/>
  <c r="S691" i="26" s="1"/>
  <c r="T691" i="26" s="1"/>
  <c r="R690" i="26"/>
  <c r="S690" i="26" s="1"/>
  <c r="T690" i="26" s="1"/>
  <c r="R689" i="26"/>
  <c r="S689" i="26" s="1"/>
  <c r="T689" i="26" s="1"/>
  <c r="R688" i="26"/>
  <c r="S688" i="26" s="1"/>
  <c r="T688" i="26" s="1"/>
  <c r="R687" i="26"/>
  <c r="S687" i="26" s="1"/>
  <c r="T687" i="26" s="1"/>
  <c r="R686" i="26"/>
  <c r="S686" i="26" s="1"/>
  <c r="T686" i="26" s="1"/>
  <c r="R685" i="26"/>
  <c r="S685" i="26" s="1"/>
  <c r="T685" i="26" s="1"/>
  <c r="R684" i="26"/>
  <c r="S684" i="26" s="1"/>
  <c r="T684" i="26" s="1"/>
  <c r="R683" i="26"/>
  <c r="S683" i="26" s="1"/>
  <c r="T683" i="26" s="1"/>
  <c r="T682" i="26"/>
  <c r="S682" i="26"/>
  <c r="R681" i="26"/>
  <c r="S681" i="26" s="1"/>
  <c r="T681" i="26" s="1"/>
  <c r="R680" i="26"/>
  <c r="S680" i="26" s="1"/>
  <c r="T680" i="26" s="1"/>
  <c r="R679" i="26"/>
  <c r="S679" i="26" s="1"/>
  <c r="T679" i="26" s="1"/>
  <c r="R678" i="26"/>
  <c r="S678" i="26" s="1"/>
  <c r="T678" i="26" s="1"/>
  <c r="R677" i="26"/>
  <c r="S677" i="26" s="1"/>
  <c r="T677" i="26" s="1"/>
  <c r="R676" i="26"/>
  <c r="S676" i="26" s="1"/>
  <c r="T676" i="26" s="1"/>
  <c r="R675" i="26"/>
  <c r="S675" i="26" s="1"/>
  <c r="T675" i="26" s="1"/>
  <c r="T674" i="26"/>
  <c r="S674" i="26"/>
  <c r="T673" i="26"/>
  <c r="R673" i="26"/>
  <c r="S673" i="26" s="1"/>
  <c r="T672" i="26"/>
  <c r="R672" i="26"/>
  <c r="S672" i="26" s="1"/>
  <c r="T671" i="26"/>
  <c r="R671" i="26"/>
  <c r="S671" i="26" s="1"/>
  <c r="T670" i="26"/>
  <c r="R670" i="26"/>
  <c r="S670" i="26" s="1"/>
  <c r="T669" i="26"/>
  <c r="R669" i="26"/>
  <c r="S669" i="26" s="1"/>
  <c r="T668" i="26"/>
  <c r="R668" i="26"/>
  <c r="S668" i="26" s="1"/>
  <c r="T667" i="26"/>
  <c r="R667" i="26"/>
  <c r="S667" i="26" s="1"/>
  <c r="T666" i="26"/>
  <c r="R666" i="26"/>
  <c r="S666" i="26" s="1"/>
  <c r="T665" i="26"/>
  <c r="R665" i="26"/>
  <c r="S665" i="26" s="1"/>
  <c r="T664" i="26"/>
  <c r="R664" i="26"/>
  <c r="S664" i="26" s="1"/>
  <c r="R663" i="26"/>
  <c r="S663" i="26" s="1"/>
  <c r="T663" i="26" s="1"/>
  <c r="R662" i="26"/>
  <c r="S662" i="26" s="1"/>
  <c r="T662" i="26" s="1"/>
  <c r="T661" i="26"/>
  <c r="R661" i="26"/>
  <c r="S661" i="26" s="1"/>
  <c r="T660" i="26"/>
  <c r="R660" i="26"/>
  <c r="S660" i="26" s="1"/>
  <c r="R659" i="26"/>
  <c r="S659" i="26" s="1"/>
  <c r="T659" i="26" s="1"/>
  <c r="R658" i="26"/>
  <c r="S658" i="26" s="1"/>
  <c r="T658" i="26" s="1"/>
  <c r="R657" i="26"/>
  <c r="S657" i="26" s="1"/>
  <c r="T657" i="26" s="1"/>
  <c r="T656" i="26"/>
  <c r="S656" i="26"/>
  <c r="E656" i="26"/>
  <c r="T655" i="26"/>
  <c r="R655" i="26"/>
  <c r="S655" i="26" s="1"/>
  <c r="T654" i="26"/>
  <c r="R654" i="26"/>
  <c r="S654" i="26" s="1"/>
  <c r="T653" i="26"/>
  <c r="R653" i="26"/>
  <c r="S653" i="26" s="1"/>
  <c r="T652" i="26"/>
  <c r="R652" i="26"/>
  <c r="S652" i="26" s="1"/>
  <c r="T651" i="26"/>
  <c r="R651" i="26"/>
  <c r="S651" i="26" s="1"/>
  <c r="T650" i="26"/>
  <c r="R650" i="26"/>
  <c r="S650" i="26" s="1"/>
  <c r="T649" i="26"/>
  <c r="R649" i="26"/>
  <c r="S649" i="26" s="1"/>
  <c r="T648" i="26"/>
  <c r="R648" i="26"/>
  <c r="S648" i="26" s="1"/>
  <c r="T647" i="26"/>
  <c r="R647" i="26"/>
  <c r="S647" i="26" s="1"/>
  <c r="T646" i="26"/>
  <c r="R646" i="26"/>
  <c r="S646" i="26" s="1"/>
  <c r="T645" i="26"/>
  <c r="R645" i="26"/>
  <c r="S645" i="26" s="1"/>
  <c r="T644" i="26"/>
  <c r="R644" i="26"/>
  <c r="S644" i="26" s="1"/>
  <c r="T643" i="26"/>
  <c r="R643" i="26"/>
  <c r="S643" i="26" s="1"/>
  <c r="T642" i="26"/>
  <c r="R642" i="26"/>
  <c r="S642" i="26" s="1"/>
  <c r="T641" i="26"/>
  <c r="R641" i="26"/>
  <c r="S641" i="26" s="1"/>
  <c r="T640" i="26"/>
  <c r="S640" i="26"/>
  <c r="E640" i="26"/>
  <c r="T639" i="26"/>
  <c r="R639" i="26"/>
  <c r="S639" i="26" s="1"/>
  <c r="T638" i="26"/>
  <c r="R638" i="26"/>
  <c r="S638" i="26" s="1"/>
  <c r="T637" i="26"/>
  <c r="R637" i="26"/>
  <c r="S637" i="26" s="1"/>
  <c r="T636" i="26"/>
  <c r="R636" i="26"/>
  <c r="S636" i="26" s="1"/>
  <c r="T635" i="26"/>
  <c r="R635" i="26"/>
  <c r="S635" i="26" s="1"/>
  <c r="T634" i="26"/>
  <c r="R634" i="26"/>
  <c r="S634" i="26" s="1"/>
  <c r="T633" i="26"/>
  <c r="R633" i="26"/>
  <c r="S633" i="26" s="1"/>
  <c r="T632" i="26"/>
  <c r="R632" i="26"/>
  <c r="S632" i="26" s="1"/>
  <c r="T631" i="26"/>
  <c r="R631" i="26"/>
  <c r="S631" i="26" s="1"/>
  <c r="T630" i="26"/>
  <c r="R630" i="26"/>
  <c r="S630" i="26" s="1"/>
  <c r="T629" i="26"/>
  <c r="R629" i="26"/>
  <c r="S629" i="26" s="1"/>
  <c r="T628" i="26"/>
  <c r="R628" i="26"/>
  <c r="S628" i="26" s="1"/>
  <c r="T627" i="26"/>
  <c r="S627" i="26"/>
  <c r="E627" i="26"/>
  <c r="U627" i="26" s="1"/>
  <c r="T626" i="26"/>
  <c r="R626" i="26"/>
  <c r="S626" i="26" s="1"/>
  <c r="T625" i="26"/>
  <c r="R625" i="26"/>
  <c r="S625" i="26" s="1"/>
  <c r="T624" i="26"/>
  <c r="R624" i="26"/>
  <c r="S624" i="26" s="1"/>
  <c r="T623" i="26"/>
  <c r="S623" i="26"/>
  <c r="E623" i="26"/>
  <c r="T622" i="26"/>
  <c r="R622" i="26"/>
  <c r="T621" i="26"/>
  <c r="R621" i="26"/>
  <c r="U621" i="26"/>
  <c r="T620" i="26"/>
  <c r="R620" i="26"/>
  <c r="S620" i="26" s="1"/>
  <c r="T619" i="26"/>
  <c r="R619" i="26"/>
  <c r="S619" i="26" s="1"/>
  <c r="T618" i="26"/>
  <c r="R618" i="26"/>
  <c r="S618" i="26" s="1"/>
  <c r="T617" i="26"/>
  <c r="R617" i="26"/>
  <c r="S617" i="26" s="1"/>
  <c r="T616" i="26"/>
  <c r="R616" i="26"/>
  <c r="S616" i="26" s="1"/>
  <c r="T615" i="26"/>
  <c r="R615" i="26"/>
  <c r="S615" i="26" s="1"/>
  <c r="T614" i="26"/>
  <c r="R614" i="26"/>
  <c r="S614" i="26" s="1"/>
  <c r="T613" i="26"/>
  <c r="R613" i="26"/>
  <c r="S613" i="26" s="1"/>
  <c r="T612" i="26"/>
  <c r="R612" i="26"/>
  <c r="S612" i="26" s="1"/>
  <c r="T611" i="26"/>
  <c r="R611" i="26"/>
  <c r="S611" i="26" s="1"/>
  <c r="T610" i="26"/>
  <c r="R610" i="26"/>
  <c r="S610" i="26" s="1"/>
  <c r="R609" i="26"/>
  <c r="S609" i="26" s="1"/>
  <c r="T609" i="26" s="1"/>
  <c r="R608" i="26"/>
  <c r="S608" i="26" s="1"/>
  <c r="T608" i="26" s="1"/>
  <c r="T607" i="26"/>
  <c r="R607" i="26"/>
  <c r="S607" i="26" s="1"/>
  <c r="R606" i="26"/>
  <c r="S606" i="26" s="1"/>
  <c r="T606" i="26" s="1"/>
  <c r="T605" i="26"/>
  <c r="R605" i="26"/>
  <c r="S605" i="26" s="1"/>
  <c r="T604" i="26"/>
  <c r="R604" i="26"/>
  <c r="S604" i="26" s="1"/>
  <c r="R603" i="26"/>
  <c r="S603" i="26" s="1"/>
  <c r="T603" i="26" s="1"/>
  <c r="R602" i="26"/>
  <c r="S602" i="26" s="1"/>
  <c r="T602" i="26" s="1"/>
  <c r="R601" i="26"/>
  <c r="S601" i="26" s="1"/>
  <c r="T601" i="26" s="1"/>
  <c r="T600" i="26"/>
  <c r="R600" i="26"/>
  <c r="S600" i="26" s="1"/>
  <c r="T599" i="26"/>
  <c r="S599" i="26"/>
  <c r="E599" i="26"/>
  <c r="R598" i="26"/>
  <c r="S598" i="26" s="1"/>
  <c r="R597" i="26"/>
  <c r="S597" i="26" s="1"/>
  <c r="R596" i="26"/>
  <c r="S596" i="26" s="1"/>
  <c r="R595" i="26"/>
  <c r="S595" i="26" s="1"/>
  <c r="R594" i="26"/>
  <c r="S594" i="26" s="1"/>
  <c r="R593" i="26"/>
  <c r="S593" i="26" s="1"/>
  <c r="T592" i="26"/>
  <c r="S592" i="26"/>
  <c r="E592" i="26"/>
  <c r="D592" i="26"/>
  <c r="T591" i="26"/>
  <c r="R591" i="26"/>
  <c r="T590" i="26"/>
  <c r="R590" i="26"/>
  <c r="T589" i="26"/>
  <c r="R589" i="26"/>
  <c r="T588" i="26"/>
  <c r="R588" i="26"/>
  <c r="T587" i="26"/>
  <c r="R587" i="26"/>
  <c r="T586" i="26"/>
  <c r="R586" i="26"/>
  <c r="T585" i="26"/>
  <c r="R585" i="26"/>
  <c r="T584" i="26"/>
  <c r="R584" i="26"/>
  <c r="T583" i="26"/>
  <c r="R583" i="26"/>
  <c r="T582" i="26"/>
  <c r="R582" i="26"/>
  <c r="T581" i="26"/>
  <c r="R581" i="26"/>
  <c r="R580" i="26"/>
  <c r="R579" i="26"/>
  <c r="S579" i="26" s="1"/>
  <c r="R578" i="26"/>
  <c r="S578" i="26" s="1"/>
  <c r="R577" i="26"/>
  <c r="S577" i="26" s="1"/>
  <c r="T576" i="26"/>
  <c r="R576" i="26"/>
  <c r="S576" i="26" s="1"/>
  <c r="R575" i="26"/>
  <c r="S575" i="26" s="1"/>
  <c r="R574" i="26"/>
  <c r="S574" i="26" s="1"/>
  <c r="R573" i="26"/>
  <c r="S573" i="26" s="1"/>
  <c r="R572" i="26"/>
  <c r="S572" i="26" s="1"/>
  <c r="R571" i="26"/>
  <c r="S571" i="26" s="1"/>
  <c r="T570" i="26"/>
  <c r="S570" i="26"/>
  <c r="E570" i="26"/>
  <c r="R569" i="26"/>
  <c r="S569" i="26" s="1"/>
  <c r="T569" i="26" s="1"/>
  <c r="R568" i="26"/>
  <c r="S568" i="26" s="1"/>
  <c r="T568" i="26" s="1"/>
  <c r="R567" i="26"/>
  <c r="S567" i="26" s="1"/>
  <c r="T567" i="26" s="1"/>
  <c r="T566" i="26"/>
  <c r="S566" i="26"/>
  <c r="E566" i="26"/>
  <c r="R565" i="26"/>
  <c r="S565" i="26" s="1"/>
  <c r="T565" i="26" s="1"/>
  <c r="R564" i="26"/>
  <c r="S564" i="26" s="1"/>
  <c r="T564" i="26" s="1"/>
  <c r="R563" i="26"/>
  <c r="S563" i="26" s="1"/>
  <c r="T563" i="26" s="1"/>
  <c r="T562" i="26"/>
  <c r="S562" i="26"/>
  <c r="E562" i="26"/>
  <c r="U562" i="26" s="1"/>
  <c r="R561" i="26"/>
  <c r="S561" i="26" s="1"/>
  <c r="T561" i="26" s="1"/>
  <c r="R560" i="26"/>
  <c r="S560" i="26" s="1"/>
  <c r="T560" i="26" s="1"/>
  <c r="R559" i="26"/>
  <c r="S559" i="26" s="1"/>
  <c r="T559" i="26" s="1"/>
  <c r="T558" i="26"/>
  <c r="E558" i="26"/>
  <c r="T557" i="26"/>
  <c r="R557" i="26"/>
  <c r="T556" i="26"/>
  <c r="R556" i="26"/>
  <c r="T555" i="26"/>
  <c r="R555" i="26"/>
  <c r="T554" i="26"/>
  <c r="R554" i="26"/>
  <c r="R553" i="26"/>
  <c r="S553" i="26" s="1"/>
  <c r="T553" i="26" s="1"/>
  <c r="R552" i="26"/>
  <c r="S552" i="26" s="1"/>
  <c r="T552" i="26" s="1"/>
  <c r="R551" i="26"/>
  <c r="S551" i="26" s="1"/>
  <c r="T551" i="26" s="1"/>
  <c r="T550" i="26"/>
  <c r="R550" i="26"/>
  <c r="S550" i="26" s="1"/>
  <c r="T549" i="26"/>
  <c r="R549" i="26"/>
  <c r="S549" i="26" s="1"/>
  <c r="R548" i="26"/>
  <c r="S548" i="26" s="1"/>
  <c r="T548" i="26" s="1"/>
  <c r="T547" i="26"/>
  <c r="R547" i="26"/>
  <c r="S547" i="26" s="1"/>
  <c r="R546" i="26"/>
  <c r="S546" i="26" s="1"/>
  <c r="T546" i="26" s="1"/>
  <c r="R545" i="26"/>
  <c r="S545" i="26" s="1"/>
  <c r="T545" i="26" s="1"/>
  <c r="R544" i="26"/>
  <c r="S544" i="26" s="1"/>
  <c r="T544" i="26" s="1"/>
  <c r="R543" i="26"/>
  <c r="S543" i="26" s="1"/>
  <c r="T543" i="26" s="1"/>
  <c r="R542" i="26"/>
  <c r="S542" i="26" s="1"/>
  <c r="T542" i="26" s="1"/>
  <c r="R541" i="26"/>
  <c r="S541" i="26" s="1"/>
  <c r="T541" i="26" s="1"/>
  <c r="T540" i="26"/>
  <c r="R540" i="26"/>
  <c r="S540" i="26" s="1"/>
  <c r="T539" i="26"/>
  <c r="R539" i="26"/>
  <c r="S539" i="26" s="1"/>
  <c r="R538" i="26"/>
  <c r="S538" i="26" s="1"/>
  <c r="T538" i="26" s="1"/>
  <c r="T537" i="26"/>
  <c r="R537" i="26"/>
  <c r="S537" i="26" s="1"/>
  <c r="R536" i="26"/>
  <c r="S536" i="26" s="1"/>
  <c r="T536" i="26" s="1"/>
  <c r="T535" i="26"/>
  <c r="R535" i="26"/>
  <c r="S535" i="26" s="1"/>
  <c r="R534" i="26"/>
  <c r="S534" i="26" s="1"/>
  <c r="T534" i="26" s="1"/>
  <c r="R533" i="26"/>
  <c r="S533" i="26" s="1"/>
  <c r="T533" i="26" s="1"/>
  <c r="T532" i="26"/>
  <c r="R532" i="26"/>
  <c r="S532" i="26" s="1"/>
  <c r="T531" i="26"/>
  <c r="R531" i="26"/>
  <c r="S531" i="26" s="1"/>
  <c r="T530" i="26"/>
  <c r="R530" i="26"/>
  <c r="S530" i="26" s="1"/>
  <c r="T529" i="26"/>
  <c r="R529" i="26"/>
  <c r="S529" i="26" s="1"/>
  <c r="T528" i="26"/>
  <c r="R528" i="26"/>
  <c r="S528" i="26" s="1"/>
  <c r="T527" i="26"/>
  <c r="R527" i="26"/>
  <c r="S527" i="26" s="1"/>
  <c r="T526" i="26"/>
  <c r="R526" i="26"/>
  <c r="S526" i="26" s="1"/>
  <c r="T525" i="26"/>
  <c r="R525" i="26"/>
  <c r="S525" i="26" s="1"/>
  <c r="R524" i="26"/>
  <c r="S524" i="26" s="1"/>
  <c r="T524" i="26" s="1"/>
  <c r="R523" i="26"/>
  <c r="S523" i="26" s="1"/>
  <c r="T523" i="26" s="1"/>
  <c r="T522" i="26"/>
  <c r="R522" i="26"/>
  <c r="S522" i="26" s="1"/>
  <c r="R521" i="26"/>
  <c r="S521" i="26" s="1"/>
  <c r="T521" i="26" s="1"/>
  <c r="T520" i="26"/>
  <c r="R520" i="26"/>
  <c r="S520" i="26" s="1"/>
  <c r="T519" i="26"/>
  <c r="R519" i="26"/>
  <c r="S519" i="26" s="1"/>
  <c r="R518" i="26"/>
  <c r="S518" i="26" s="1"/>
  <c r="T518" i="26" s="1"/>
  <c r="T517" i="26"/>
  <c r="R517" i="26"/>
  <c r="S517" i="26" s="1"/>
  <c r="R516" i="26"/>
  <c r="S516" i="26" s="1"/>
  <c r="T516" i="26" s="1"/>
  <c r="R515" i="26"/>
  <c r="S515" i="26" s="1"/>
  <c r="T515" i="26" s="1"/>
  <c r="R514" i="26"/>
  <c r="S514" i="26" s="1"/>
  <c r="T514" i="26" s="1"/>
  <c r="R513" i="26"/>
  <c r="S513" i="26" s="1"/>
  <c r="T513" i="26" s="1"/>
  <c r="R512" i="26"/>
  <c r="S512" i="26" s="1"/>
  <c r="T512" i="26" s="1"/>
  <c r="R511" i="26"/>
  <c r="S511" i="26" s="1"/>
  <c r="T511" i="26" s="1"/>
  <c r="T510" i="26"/>
  <c r="R510" i="26"/>
  <c r="S510" i="26" s="1"/>
  <c r="T509" i="26"/>
  <c r="R509" i="26"/>
  <c r="S509" i="26" s="1"/>
  <c r="R508" i="26"/>
  <c r="S508" i="26" s="1"/>
  <c r="T508" i="26" s="1"/>
  <c r="T507" i="26"/>
  <c r="R507" i="26"/>
  <c r="S507" i="26" s="1"/>
  <c r="R506" i="26"/>
  <c r="S506" i="26" s="1"/>
  <c r="T506" i="26" s="1"/>
  <c r="R505" i="26"/>
  <c r="S505" i="26" s="1"/>
  <c r="T505" i="26" s="1"/>
  <c r="R504" i="26"/>
  <c r="S504" i="26" s="1"/>
  <c r="T504" i="26" s="1"/>
  <c r="R503" i="26"/>
  <c r="S503" i="26" s="1"/>
  <c r="T503" i="26" s="1"/>
  <c r="R502" i="26"/>
  <c r="S502" i="26" s="1"/>
  <c r="T502" i="26" s="1"/>
  <c r="R501" i="26"/>
  <c r="S501" i="26" s="1"/>
  <c r="T501" i="26" s="1"/>
  <c r="T500" i="26"/>
  <c r="R500" i="26"/>
  <c r="S500" i="26" s="1"/>
  <c r="T499" i="26"/>
  <c r="R499" i="26"/>
  <c r="S499" i="26" s="1"/>
  <c r="R498" i="26"/>
  <c r="S498" i="26" s="1"/>
  <c r="T498" i="26" s="1"/>
  <c r="T497" i="26"/>
  <c r="R497" i="26"/>
  <c r="S497" i="26" s="1"/>
  <c r="R496" i="26"/>
  <c r="S496" i="26" s="1"/>
  <c r="T496" i="26" s="1"/>
  <c r="R495" i="26"/>
  <c r="S495" i="26" s="1"/>
  <c r="T495" i="26" s="1"/>
  <c r="R494" i="26"/>
  <c r="S494" i="26" s="1"/>
  <c r="T494" i="26" s="1"/>
  <c r="R493" i="26"/>
  <c r="S493" i="26" s="1"/>
  <c r="T493" i="26" s="1"/>
  <c r="T492" i="26"/>
  <c r="R492" i="26"/>
  <c r="S492" i="26" s="1"/>
  <c r="T491" i="26"/>
  <c r="R491" i="26"/>
  <c r="S491" i="26" s="1"/>
  <c r="R490" i="26"/>
  <c r="S490" i="26" s="1"/>
  <c r="T490" i="26" s="1"/>
  <c r="T489" i="26"/>
  <c r="R489" i="26"/>
  <c r="S489" i="26" s="1"/>
  <c r="T488" i="26"/>
  <c r="R488" i="26"/>
  <c r="S488" i="26" s="1"/>
  <c r="R487" i="26"/>
  <c r="S487" i="26" s="1"/>
  <c r="T487" i="26" s="1"/>
  <c r="R486" i="26"/>
  <c r="S486" i="26" s="1"/>
  <c r="T486" i="26" s="1"/>
  <c r="R485" i="26"/>
  <c r="S485" i="26" s="1"/>
  <c r="T485" i="26" s="1"/>
  <c r="R484" i="26"/>
  <c r="S484" i="26" s="1"/>
  <c r="T484" i="26" s="1"/>
  <c r="R483" i="26"/>
  <c r="S483" i="26" s="1"/>
  <c r="T483" i="26" s="1"/>
  <c r="R482" i="26"/>
  <c r="S482" i="26" s="1"/>
  <c r="T482" i="26" s="1"/>
  <c r="R481" i="26"/>
  <c r="S481" i="26" s="1"/>
  <c r="T481" i="26" s="1"/>
  <c r="T480" i="26"/>
  <c r="R480" i="26"/>
  <c r="S480" i="26" s="1"/>
  <c r="T479" i="26"/>
  <c r="R479" i="26"/>
  <c r="S479" i="26" s="1"/>
  <c r="R478" i="26"/>
  <c r="S478" i="26" s="1"/>
  <c r="T478" i="26" s="1"/>
  <c r="R477" i="26"/>
  <c r="S477" i="26" s="1"/>
  <c r="T477" i="26" s="1"/>
  <c r="R476" i="26"/>
  <c r="S476" i="26" s="1"/>
  <c r="T476" i="26" s="1"/>
  <c r="R475" i="26"/>
  <c r="S475" i="26" s="1"/>
  <c r="T475" i="26" s="1"/>
  <c r="R474" i="26"/>
  <c r="S474" i="26" s="1"/>
  <c r="T474" i="26" s="1"/>
  <c r="T473" i="26"/>
  <c r="S473" i="26"/>
  <c r="E473" i="26"/>
  <c r="T472" i="26"/>
  <c r="R472" i="26"/>
  <c r="T471" i="26"/>
  <c r="R471" i="26"/>
  <c r="S471" i="26" s="1"/>
  <c r="R470" i="26"/>
  <c r="S470" i="26" s="1"/>
  <c r="T470" i="26" s="1"/>
  <c r="R469" i="26"/>
  <c r="S469" i="26" s="1"/>
  <c r="T469" i="26" s="1"/>
  <c r="T468" i="26"/>
  <c r="R468" i="26"/>
  <c r="S468" i="26" s="1"/>
  <c r="T467" i="26"/>
  <c r="R467" i="26"/>
  <c r="S467" i="26" s="1"/>
  <c r="R466" i="26"/>
  <c r="S466" i="26" s="1"/>
  <c r="T466" i="26" s="1"/>
  <c r="T465" i="26"/>
  <c r="R465" i="26"/>
  <c r="S465" i="26" s="1"/>
  <c r="R464" i="26"/>
  <c r="S464" i="26" s="1"/>
  <c r="T464" i="26" s="1"/>
  <c r="R463" i="26"/>
  <c r="S463" i="26" s="1"/>
  <c r="T463" i="26" s="1"/>
  <c r="R462" i="26"/>
  <c r="S462" i="26" s="1"/>
  <c r="T462" i="26" s="1"/>
  <c r="T461" i="26"/>
  <c r="R461" i="26"/>
  <c r="S461" i="26" s="1"/>
  <c r="R460" i="26"/>
  <c r="S460" i="26" s="1"/>
  <c r="T460" i="26" s="1"/>
  <c r="R459" i="26"/>
  <c r="S459" i="26" s="1"/>
  <c r="T459" i="26" s="1"/>
  <c r="T458" i="26"/>
  <c r="R458" i="26"/>
  <c r="S458" i="26" s="1"/>
  <c r="T457" i="26"/>
  <c r="R457" i="26"/>
  <c r="S457" i="26" s="1"/>
  <c r="R456" i="26"/>
  <c r="S456" i="26" s="1"/>
  <c r="T456" i="26" s="1"/>
  <c r="R455" i="26"/>
  <c r="S455" i="26" s="1"/>
  <c r="T455" i="26" s="1"/>
  <c r="R454" i="26"/>
  <c r="S454" i="26" s="1"/>
  <c r="T454" i="26" s="1"/>
  <c r="R453" i="26"/>
  <c r="S453" i="26" s="1"/>
  <c r="T453" i="26" s="1"/>
  <c r="R452" i="26"/>
  <c r="S452" i="26" s="1"/>
  <c r="T452" i="26" s="1"/>
  <c r="T451" i="26"/>
  <c r="R451" i="26"/>
  <c r="S451" i="26" s="1"/>
  <c r="R450" i="26"/>
  <c r="S450" i="26" s="1"/>
  <c r="T450" i="26" s="1"/>
  <c r="R449" i="26"/>
  <c r="S449" i="26" s="1"/>
  <c r="T449" i="26" s="1"/>
  <c r="T448" i="26"/>
  <c r="R448" i="26"/>
  <c r="S448" i="26" s="1"/>
  <c r="T447" i="26"/>
  <c r="R447" i="26"/>
  <c r="S447" i="26" s="1"/>
  <c r="R446" i="26"/>
  <c r="S446" i="26" s="1"/>
  <c r="T446" i="26" s="1"/>
  <c r="T445" i="26"/>
  <c r="R445" i="26"/>
  <c r="S445" i="26" s="1"/>
  <c r="R444" i="26"/>
  <c r="S444" i="26" s="1"/>
  <c r="T444" i="26" s="1"/>
  <c r="R443" i="26"/>
  <c r="S443" i="26" s="1"/>
  <c r="T443" i="26" s="1"/>
  <c r="R442" i="26"/>
  <c r="S442" i="26" s="1"/>
  <c r="T442" i="26" s="1"/>
  <c r="T441" i="26"/>
  <c r="R441" i="26"/>
  <c r="S441" i="26" s="1"/>
  <c r="R440" i="26"/>
  <c r="S440" i="26" s="1"/>
  <c r="T440" i="26" s="1"/>
  <c r="R439" i="26"/>
  <c r="S439" i="26" s="1"/>
  <c r="T439" i="26" s="1"/>
  <c r="T438" i="26"/>
  <c r="R438" i="26"/>
  <c r="S438" i="26" s="1"/>
  <c r="T437" i="26"/>
  <c r="R437" i="26"/>
  <c r="S437" i="26" s="1"/>
  <c r="R436" i="26"/>
  <c r="S436" i="26" s="1"/>
  <c r="T436" i="26" s="1"/>
  <c r="T435" i="26"/>
  <c r="R435" i="26"/>
  <c r="S435" i="26" s="1"/>
  <c r="R434" i="26"/>
  <c r="S434" i="26" s="1"/>
  <c r="T434" i="26" s="1"/>
  <c r="R433" i="26"/>
  <c r="S433" i="26" s="1"/>
  <c r="T433" i="26" s="1"/>
  <c r="R432" i="26"/>
  <c r="S432" i="26" s="1"/>
  <c r="T432" i="26" s="1"/>
  <c r="T431" i="26"/>
  <c r="R431" i="26"/>
  <c r="S431" i="26" s="1"/>
  <c r="R430" i="26"/>
  <c r="S430" i="26" s="1"/>
  <c r="T430" i="26" s="1"/>
  <c r="R429" i="26"/>
  <c r="S429" i="26" s="1"/>
  <c r="T429" i="26" s="1"/>
  <c r="T428" i="26"/>
  <c r="R428" i="26"/>
  <c r="S428" i="26" s="1"/>
  <c r="T427" i="26"/>
  <c r="R427" i="26"/>
  <c r="S427" i="26" s="1"/>
  <c r="R426" i="26"/>
  <c r="S426" i="26" s="1"/>
  <c r="T426" i="26" s="1"/>
  <c r="T425" i="26"/>
  <c r="R425" i="26"/>
  <c r="S425" i="26" s="1"/>
  <c r="R424" i="26"/>
  <c r="S424" i="26" s="1"/>
  <c r="T424" i="26" s="1"/>
  <c r="R423" i="26"/>
  <c r="S423" i="26" s="1"/>
  <c r="T423" i="26" s="1"/>
  <c r="R422" i="26"/>
  <c r="S422" i="26" s="1"/>
  <c r="T422" i="26" s="1"/>
  <c r="T421" i="26"/>
  <c r="R421" i="26"/>
  <c r="S421" i="26" s="1"/>
  <c r="R420" i="26"/>
  <c r="S420" i="26" s="1"/>
  <c r="T420" i="26" s="1"/>
  <c r="R419" i="26"/>
  <c r="S419" i="26" s="1"/>
  <c r="T419" i="26" s="1"/>
  <c r="T418" i="26"/>
  <c r="R418" i="26"/>
  <c r="S418" i="26" s="1"/>
  <c r="T417" i="26"/>
  <c r="R417" i="26"/>
  <c r="S417" i="26" s="1"/>
  <c r="R416" i="26"/>
  <c r="S416" i="26" s="1"/>
  <c r="T416" i="26" s="1"/>
  <c r="T415" i="26"/>
  <c r="R415" i="26"/>
  <c r="S415" i="26" s="1"/>
  <c r="R414" i="26"/>
  <c r="S414" i="26" s="1"/>
  <c r="T414" i="26" s="1"/>
  <c r="R413" i="26"/>
  <c r="S413" i="26" s="1"/>
  <c r="T413" i="26" s="1"/>
  <c r="R412" i="26"/>
  <c r="S412" i="26" s="1"/>
  <c r="T412" i="26" s="1"/>
  <c r="T411" i="26"/>
  <c r="R411" i="26"/>
  <c r="S411" i="26" s="1"/>
  <c r="T410" i="26"/>
  <c r="R410" i="26"/>
  <c r="S410" i="26" s="1"/>
  <c r="R409" i="26"/>
  <c r="S409" i="26" s="1"/>
  <c r="T409" i="26" s="1"/>
  <c r="R408" i="26"/>
  <c r="S408" i="26" s="1"/>
  <c r="T408" i="26" s="1"/>
  <c r="T407" i="26"/>
  <c r="R407" i="26"/>
  <c r="S407" i="26" s="1"/>
  <c r="R406" i="26"/>
  <c r="S406" i="26" s="1"/>
  <c r="T406" i="26" s="1"/>
  <c r="R405" i="26"/>
  <c r="S405" i="26" s="1"/>
  <c r="T405" i="26" s="1"/>
  <c r="R404" i="26"/>
  <c r="S404" i="26" s="1"/>
  <c r="T404" i="26" s="1"/>
  <c r="R403" i="26"/>
  <c r="S403" i="26" s="1"/>
  <c r="T403" i="26" s="1"/>
  <c r="R402" i="26"/>
  <c r="S402" i="26" s="1"/>
  <c r="T402" i="26" s="1"/>
  <c r="T401" i="26"/>
  <c r="R401" i="26"/>
  <c r="S401" i="26" s="1"/>
  <c r="R400" i="26"/>
  <c r="S400" i="26" s="1"/>
  <c r="T400" i="26" s="1"/>
  <c r="R399" i="26"/>
  <c r="S399" i="26" s="1"/>
  <c r="T399" i="26" s="1"/>
  <c r="T398" i="26"/>
  <c r="R398" i="26"/>
  <c r="S398" i="26" s="1"/>
  <c r="T397" i="26"/>
  <c r="R397" i="26"/>
  <c r="S397" i="26" s="1"/>
  <c r="R396" i="26"/>
  <c r="S396" i="26" s="1"/>
  <c r="T396" i="26" s="1"/>
  <c r="R395" i="26"/>
  <c r="S395" i="26" s="1"/>
  <c r="T395" i="26" s="1"/>
  <c r="R394" i="26"/>
  <c r="S394" i="26" s="1"/>
  <c r="T394" i="26" s="1"/>
  <c r="R393" i="26"/>
  <c r="S393" i="26" s="1"/>
  <c r="T393" i="26" s="1"/>
  <c r="R392" i="26"/>
  <c r="S392" i="26" s="1"/>
  <c r="T392" i="26" s="1"/>
  <c r="T391" i="26"/>
  <c r="T390" i="26"/>
  <c r="R390" i="26"/>
  <c r="T389" i="26"/>
  <c r="R389" i="26"/>
  <c r="T388" i="26"/>
  <c r="R388" i="26"/>
  <c r="T385" i="26"/>
  <c r="R385" i="26"/>
  <c r="S385" i="26" s="1"/>
  <c r="R384" i="26"/>
  <c r="S384" i="26" s="1"/>
  <c r="T384" i="26" s="1"/>
  <c r="T383" i="26"/>
  <c r="R383" i="26"/>
  <c r="S383" i="26" s="1"/>
  <c r="R382" i="26"/>
  <c r="S382" i="26" s="1"/>
  <c r="T382" i="26" s="1"/>
  <c r="T381" i="26"/>
  <c r="R381" i="26"/>
  <c r="S381" i="26" s="1"/>
  <c r="R380" i="26"/>
  <c r="S380" i="26" s="1"/>
  <c r="T380" i="26" s="1"/>
  <c r="R379" i="26"/>
  <c r="S379" i="26" s="1"/>
  <c r="T379" i="26" s="1"/>
  <c r="R378" i="26"/>
  <c r="S378" i="26" s="1"/>
  <c r="T378" i="26" s="1"/>
  <c r="R377" i="26"/>
  <c r="S377" i="26" s="1"/>
  <c r="T377" i="26" s="1"/>
  <c r="R376" i="26"/>
  <c r="S376" i="26" s="1"/>
  <c r="T376" i="26" s="1"/>
  <c r="R375" i="26"/>
  <c r="S375" i="26" s="1"/>
  <c r="T375" i="26" s="1"/>
  <c r="R374" i="26"/>
  <c r="S374" i="26" s="1"/>
  <c r="T374" i="26" s="1"/>
  <c r="R373" i="26"/>
  <c r="S373" i="26" s="1"/>
  <c r="T373" i="26" s="1"/>
  <c r="R372" i="26"/>
  <c r="S372" i="26" s="1"/>
  <c r="T372" i="26" s="1"/>
  <c r="T371" i="26"/>
  <c r="S371" i="26"/>
  <c r="T370" i="26"/>
  <c r="R370" i="26"/>
  <c r="S370" i="26" s="1"/>
  <c r="T369" i="26"/>
  <c r="R369" i="26"/>
  <c r="S369" i="26" s="1"/>
  <c r="T368" i="26"/>
  <c r="R368" i="26"/>
  <c r="S368" i="26" s="1"/>
  <c r="R367" i="26"/>
  <c r="S367" i="26" s="1"/>
  <c r="T367" i="26" s="1"/>
  <c r="T366" i="26"/>
  <c r="R366" i="26"/>
  <c r="S366" i="26" s="1"/>
  <c r="R365" i="26"/>
  <c r="S365" i="26" s="1"/>
  <c r="R364" i="26"/>
  <c r="S364" i="26" s="1"/>
  <c r="T364" i="26" s="1"/>
  <c r="R363" i="26"/>
  <c r="S363" i="26" s="1"/>
  <c r="T363" i="26" s="1"/>
  <c r="R362" i="26"/>
  <c r="S362" i="26" s="1"/>
  <c r="T362" i="26" s="1"/>
  <c r="T361" i="26"/>
  <c r="R361" i="26"/>
  <c r="S361" i="26" s="1"/>
  <c r="R360" i="26"/>
  <c r="S360" i="26" s="1"/>
  <c r="T360" i="26" s="1"/>
  <c r="T359" i="26"/>
  <c r="R359" i="26"/>
  <c r="S359" i="26" s="1"/>
  <c r="T358" i="26"/>
  <c r="R358" i="26"/>
  <c r="S358" i="26" s="1"/>
  <c r="T357" i="26"/>
  <c r="S357" i="26"/>
  <c r="E357" i="26"/>
  <c r="T356" i="26"/>
  <c r="R356" i="26"/>
  <c r="S356" i="26" s="1"/>
  <c r="T355" i="26"/>
  <c r="R355" i="26"/>
  <c r="S355" i="26" s="1"/>
  <c r="T354" i="26"/>
  <c r="R354" i="26"/>
  <c r="S354" i="26" s="1"/>
  <c r="R353" i="26"/>
  <c r="S353" i="26" s="1"/>
  <c r="T352" i="26"/>
  <c r="R352" i="26"/>
  <c r="S352" i="26" s="1"/>
  <c r="R351" i="26"/>
  <c r="S351" i="26" s="1"/>
  <c r="T351" i="26" s="1"/>
  <c r="R350" i="26"/>
  <c r="S350" i="26" s="1"/>
  <c r="T350" i="26" s="1"/>
  <c r="R349" i="26"/>
  <c r="S349" i="26" s="1"/>
  <c r="R348" i="26"/>
  <c r="S348" i="26" s="1"/>
  <c r="T347" i="26"/>
  <c r="R347" i="26"/>
  <c r="S347" i="26" s="1"/>
  <c r="R346" i="26"/>
  <c r="S346" i="26" s="1"/>
  <c r="T346" i="26" s="1"/>
  <c r="T345" i="26"/>
  <c r="R345" i="26"/>
  <c r="S345" i="26" s="1"/>
  <c r="T344" i="26"/>
  <c r="R344" i="26"/>
  <c r="S344" i="26" s="1"/>
  <c r="T343" i="26"/>
  <c r="E343" i="26"/>
  <c r="T342" i="26"/>
  <c r="R342" i="26"/>
  <c r="R341" i="26"/>
  <c r="S341" i="26" s="1"/>
  <c r="T341" i="26" s="1"/>
  <c r="R340" i="26"/>
  <c r="S340" i="26" s="1"/>
  <c r="T340" i="26" s="1"/>
  <c r="R339" i="26"/>
  <c r="S339" i="26" s="1"/>
  <c r="T339" i="26" s="1"/>
  <c r="T338" i="26"/>
  <c r="S338" i="26"/>
  <c r="E338" i="26"/>
  <c r="T337" i="26"/>
  <c r="R337" i="26"/>
  <c r="T336" i="26"/>
  <c r="R336" i="26"/>
  <c r="T335" i="26"/>
  <c r="R335" i="26"/>
  <c r="T334" i="26"/>
  <c r="R334" i="26"/>
  <c r="T333" i="26"/>
  <c r="R333" i="26"/>
  <c r="T332" i="26"/>
  <c r="R332" i="26"/>
  <c r="T331" i="26"/>
  <c r="R331" i="26"/>
  <c r="T330" i="26"/>
  <c r="R330" i="26"/>
  <c r="T329" i="26"/>
  <c r="R329" i="26"/>
  <c r="R328" i="26"/>
  <c r="S328" i="26" s="1"/>
  <c r="T328" i="26" s="1"/>
  <c r="T327" i="26"/>
  <c r="R327" i="26"/>
  <c r="T326" i="26"/>
  <c r="R326" i="26"/>
  <c r="T325" i="26"/>
  <c r="R325" i="26"/>
  <c r="T324" i="26"/>
  <c r="R324" i="26"/>
  <c r="T323" i="26"/>
  <c r="R323" i="26"/>
  <c r="T322" i="26"/>
  <c r="R322" i="26"/>
  <c r="T321" i="26"/>
  <c r="R321" i="26"/>
  <c r="T320" i="26"/>
  <c r="R320" i="26"/>
  <c r="T319" i="26"/>
  <c r="R319" i="26"/>
  <c r="T318" i="26"/>
  <c r="R318" i="26"/>
  <c r="T317" i="26"/>
  <c r="R317" i="26"/>
  <c r="T316" i="26"/>
  <c r="R316" i="26"/>
  <c r="T315" i="26"/>
  <c r="R315" i="26"/>
  <c r="T314" i="26"/>
  <c r="R314" i="26"/>
  <c r="T313" i="26"/>
  <c r="R313" i="26"/>
  <c r="T312" i="26"/>
  <c r="R312" i="26"/>
  <c r="T311" i="26"/>
  <c r="R311" i="26"/>
  <c r="R310" i="26"/>
  <c r="S310" i="26" s="1"/>
  <c r="T310" i="26" s="1"/>
  <c r="T309" i="26"/>
  <c r="R309" i="26"/>
  <c r="T308" i="26"/>
  <c r="R308" i="26"/>
  <c r="R307" i="26"/>
  <c r="S307" i="26" s="1"/>
  <c r="T307" i="26" s="1"/>
  <c r="T306" i="26"/>
  <c r="R306" i="26"/>
  <c r="T305" i="26"/>
  <c r="R305" i="26"/>
  <c r="T304" i="26"/>
  <c r="R304" i="26"/>
  <c r="T303" i="26"/>
  <c r="R303" i="26"/>
  <c r="T302" i="26"/>
  <c r="R302" i="26"/>
  <c r="T301" i="26"/>
  <c r="R301" i="26"/>
  <c r="T300" i="26"/>
  <c r="R300" i="26"/>
  <c r="T299" i="26"/>
  <c r="R299" i="26"/>
  <c r="T298" i="26"/>
  <c r="R298" i="26"/>
  <c r="T297" i="26"/>
  <c r="R297" i="26"/>
  <c r="R296" i="26"/>
  <c r="S296" i="26" s="1"/>
  <c r="T296" i="26" s="1"/>
  <c r="T295" i="26"/>
  <c r="R295" i="26"/>
  <c r="T294" i="26"/>
  <c r="R294" i="26"/>
  <c r="T293" i="26"/>
  <c r="R293" i="26"/>
  <c r="T292" i="26"/>
  <c r="E292" i="26"/>
  <c r="T291" i="26"/>
  <c r="R291" i="26"/>
  <c r="U291" i="26"/>
  <c r="T290" i="26"/>
  <c r="R290" i="26"/>
  <c r="T289" i="26"/>
  <c r="R289" i="26"/>
  <c r="S289" i="26" s="1"/>
  <c r="T288" i="26"/>
  <c r="R288" i="26"/>
  <c r="S288" i="26" s="1"/>
  <c r="T287" i="26"/>
  <c r="R287" i="26"/>
  <c r="S287" i="26" s="1"/>
  <c r="T286" i="26"/>
  <c r="R286" i="26"/>
  <c r="S286" i="26" s="1"/>
  <c r="T285" i="26"/>
  <c r="R285" i="26"/>
  <c r="S285" i="26" s="1"/>
  <c r="T284" i="26"/>
  <c r="R284" i="26"/>
  <c r="S284" i="26" s="1"/>
  <c r="T283" i="26"/>
  <c r="R283" i="26"/>
  <c r="S283" i="26" s="1"/>
  <c r="T282" i="26"/>
  <c r="R282" i="26"/>
  <c r="S282" i="26" s="1"/>
  <c r="T281" i="26"/>
  <c r="R281" i="26"/>
  <c r="S281" i="26" s="1"/>
  <c r="T280" i="26"/>
  <c r="R280" i="26"/>
  <c r="S280" i="26" s="1"/>
  <c r="T279" i="26"/>
  <c r="R279" i="26"/>
  <c r="S279" i="26" s="1"/>
  <c r="T278" i="26"/>
  <c r="R278" i="26"/>
  <c r="S278" i="26" s="1"/>
  <c r="T277" i="26"/>
  <c r="R277" i="26"/>
  <c r="S277" i="26" s="1"/>
  <c r="T276" i="26"/>
  <c r="R276" i="26"/>
  <c r="S276" i="26" s="1"/>
  <c r="T275" i="26"/>
  <c r="R275" i="26"/>
  <c r="S275" i="26" s="1"/>
  <c r="T274" i="26"/>
  <c r="R274" i="26"/>
  <c r="S274" i="26" s="1"/>
  <c r="T273" i="26"/>
  <c r="R273" i="26"/>
  <c r="S273" i="26" s="1"/>
  <c r="T272" i="26"/>
  <c r="R272" i="26"/>
  <c r="S272" i="26" s="1"/>
  <c r="T271" i="26"/>
  <c r="R271" i="26"/>
  <c r="S271" i="26" s="1"/>
  <c r="T270" i="26"/>
  <c r="R270" i="26"/>
  <c r="S270" i="26" s="1"/>
  <c r="T269" i="26"/>
  <c r="R269" i="26"/>
  <c r="S269" i="26" s="1"/>
  <c r="T268" i="26"/>
  <c r="R268" i="26"/>
  <c r="S268" i="26" s="1"/>
  <c r="T267" i="26"/>
  <c r="R267" i="26"/>
  <c r="S267" i="26" s="1"/>
  <c r="T266" i="26"/>
  <c r="R266" i="26"/>
  <c r="S266" i="26" s="1"/>
  <c r="T265" i="26"/>
  <c r="R265" i="26"/>
  <c r="S265" i="26" s="1"/>
  <c r="T264" i="26"/>
  <c r="R264" i="26"/>
  <c r="S264" i="26" s="1"/>
  <c r="T263" i="26"/>
  <c r="R263" i="26"/>
  <c r="S263" i="26" s="1"/>
  <c r="T262" i="26"/>
  <c r="R262" i="26"/>
  <c r="S262" i="26" s="1"/>
  <c r="T261" i="26"/>
  <c r="R261" i="26"/>
  <c r="S261" i="26" s="1"/>
  <c r="T260" i="26"/>
  <c r="R260" i="26"/>
  <c r="S260" i="26" s="1"/>
  <c r="T259" i="26"/>
  <c r="R259" i="26"/>
  <c r="S259" i="26" s="1"/>
  <c r="T258" i="26"/>
  <c r="S258" i="26"/>
  <c r="T257" i="26"/>
  <c r="R257" i="26"/>
  <c r="S257" i="26" s="1"/>
  <c r="T256" i="26"/>
  <c r="R256" i="26"/>
  <c r="R255" i="26"/>
  <c r="T254" i="26"/>
  <c r="R254" i="26"/>
  <c r="S254" i="26" s="1"/>
  <c r="T253" i="26"/>
  <c r="R253" i="26"/>
  <c r="S253" i="26" s="1"/>
  <c r="T252" i="26"/>
  <c r="R252" i="26"/>
  <c r="S252" i="26" s="1"/>
  <c r="T251" i="26"/>
  <c r="R251" i="26"/>
  <c r="S251" i="26" s="1"/>
  <c r="R250" i="26"/>
  <c r="S250" i="26" s="1"/>
  <c r="R249" i="26"/>
  <c r="S249" i="26" s="1"/>
  <c r="R248" i="26"/>
  <c r="S248" i="26" s="1"/>
  <c r="T248" i="26" s="1"/>
  <c r="T247" i="26"/>
  <c r="R247" i="26"/>
  <c r="S247" i="26" s="1"/>
  <c r="R246" i="26"/>
  <c r="S246" i="26" s="1"/>
  <c r="T246" i="26" s="1"/>
  <c r="T245" i="26"/>
  <c r="R245" i="26"/>
  <c r="S245" i="26" s="1"/>
  <c r="T244" i="26"/>
  <c r="R244" i="26"/>
  <c r="S244" i="26" s="1"/>
  <c r="T243" i="26"/>
  <c r="R243" i="26"/>
  <c r="S243" i="26" s="1"/>
  <c r="T242" i="26"/>
  <c r="R242" i="26"/>
  <c r="S242" i="26" s="1"/>
  <c r="R241" i="26"/>
  <c r="S241" i="26" s="1"/>
  <c r="R240" i="26"/>
  <c r="S240" i="26" s="1"/>
  <c r="R239" i="26"/>
  <c r="S239" i="26" s="1"/>
  <c r="T238" i="26"/>
  <c r="E238" i="26"/>
  <c r="R237" i="26"/>
  <c r="T236" i="26"/>
  <c r="R236" i="26"/>
  <c r="U236" i="26"/>
  <c r="T235" i="26"/>
  <c r="R235" i="26"/>
  <c r="S235" i="26" s="1"/>
  <c r="T234" i="26"/>
  <c r="R234" i="26"/>
  <c r="S234" i="26" s="1"/>
  <c r="T233" i="26"/>
  <c r="R233" i="26"/>
  <c r="S233" i="26" s="1"/>
  <c r="T232" i="26"/>
  <c r="R232" i="26"/>
  <c r="S232" i="26" s="1"/>
  <c r="T231" i="26"/>
  <c r="R231" i="26"/>
  <c r="S231" i="26" s="1"/>
  <c r="T230" i="26"/>
  <c r="R230" i="26"/>
  <c r="S230" i="26" s="1"/>
  <c r="R229" i="26"/>
  <c r="S229" i="26" s="1"/>
  <c r="T228" i="26"/>
  <c r="R228" i="26"/>
  <c r="S228" i="26" s="1"/>
  <c r="R227" i="26"/>
  <c r="S227" i="26" s="1"/>
  <c r="T226" i="26"/>
  <c r="R226" i="26"/>
  <c r="S226" i="26" s="1"/>
  <c r="R225" i="26"/>
  <c r="S225" i="26" s="1"/>
  <c r="R224" i="26"/>
  <c r="S224" i="26" s="1"/>
  <c r="R223" i="26"/>
  <c r="S223" i="26" s="1"/>
  <c r="R222" i="26"/>
  <c r="S222" i="26" s="1"/>
  <c r="R221" i="26"/>
  <c r="S221" i="26" s="1"/>
  <c r="R220" i="26"/>
  <c r="S220" i="26" s="1"/>
  <c r="T219" i="26"/>
  <c r="S219" i="26"/>
  <c r="E219" i="26"/>
  <c r="R218" i="26"/>
  <c r="R217" i="26"/>
  <c r="R216" i="26"/>
  <c r="S216" i="26" s="1"/>
  <c r="T216" i="26" s="1"/>
  <c r="T215" i="26"/>
  <c r="R215" i="26"/>
  <c r="S215" i="26" s="1"/>
  <c r="T214" i="26"/>
  <c r="R214" i="26"/>
  <c r="S214" i="26" s="1"/>
  <c r="T213" i="26"/>
  <c r="R213" i="26"/>
  <c r="S213" i="26" s="1"/>
  <c r="R212" i="26"/>
  <c r="S212" i="26" s="1"/>
  <c r="T212" i="26" s="1"/>
  <c r="R211" i="26"/>
  <c r="S211" i="26" s="1"/>
  <c r="T211" i="26" s="1"/>
  <c r="R210" i="26"/>
  <c r="S210" i="26" s="1"/>
  <c r="T210" i="26" s="1"/>
  <c r="T209" i="26"/>
  <c r="R209" i="26"/>
  <c r="S209" i="26" s="1"/>
  <c r="R208" i="26"/>
  <c r="S208" i="26" s="1"/>
  <c r="T208" i="26" s="1"/>
  <c r="T207" i="26"/>
  <c r="R207" i="26"/>
  <c r="S207" i="26" s="1"/>
  <c r="T206" i="26"/>
  <c r="R206" i="26"/>
  <c r="S206" i="26" s="1"/>
  <c r="T205" i="26"/>
  <c r="R205" i="26"/>
  <c r="S205" i="26" s="1"/>
  <c r="T204" i="26"/>
  <c r="R204" i="26"/>
  <c r="S204" i="26" s="1"/>
  <c r="T203" i="26"/>
  <c r="R203" i="26"/>
  <c r="S203" i="26" s="1"/>
  <c r="R202" i="26"/>
  <c r="S202" i="26" s="1"/>
  <c r="T202" i="26" s="1"/>
  <c r="R201" i="26"/>
  <c r="S201" i="26" s="1"/>
  <c r="T201" i="26" s="1"/>
  <c r="T200" i="26"/>
  <c r="S200" i="26"/>
  <c r="E200" i="26"/>
  <c r="T199" i="26"/>
  <c r="R199" i="26"/>
  <c r="S199" i="26" s="1"/>
  <c r="T198" i="26"/>
  <c r="R198" i="26"/>
  <c r="S198" i="26" s="1"/>
  <c r="T197" i="26"/>
  <c r="R197" i="26"/>
  <c r="S197" i="26" s="1"/>
  <c r="T196" i="26"/>
  <c r="R196" i="26"/>
  <c r="S196" i="26" s="1"/>
  <c r="R195" i="26"/>
  <c r="S195" i="26" s="1"/>
  <c r="T195" i="26" s="1"/>
  <c r="R194" i="26"/>
  <c r="S194" i="26" s="1"/>
  <c r="T194" i="26" s="1"/>
  <c r="T193" i="26"/>
  <c r="R193" i="26"/>
  <c r="S193" i="26" s="1"/>
  <c r="T192" i="26"/>
  <c r="R192" i="26"/>
  <c r="S192" i="26" s="1"/>
  <c r="T191" i="26"/>
  <c r="R191" i="26"/>
  <c r="S191" i="26" s="1"/>
  <c r="T190" i="26"/>
  <c r="R190" i="26"/>
  <c r="S190" i="26" s="1"/>
  <c r="T189" i="26"/>
  <c r="R189" i="26"/>
  <c r="S189" i="26" s="1"/>
  <c r="T188" i="26"/>
  <c r="R188" i="26"/>
  <c r="S188" i="26" s="1"/>
  <c r="R187" i="26"/>
  <c r="S187" i="26" s="1"/>
  <c r="T187" i="26" s="1"/>
  <c r="R186" i="26"/>
  <c r="S186" i="26" s="1"/>
  <c r="T186" i="26" s="1"/>
  <c r="R185" i="26"/>
  <c r="S185" i="26" s="1"/>
  <c r="T185" i="26" s="1"/>
  <c r="R184" i="26"/>
  <c r="S184" i="26" s="1"/>
  <c r="T183" i="26"/>
  <c r="S183" i="26"/>
  <c r="E183" i="26"/>
  <c r="T182" i="26"/>
  <c r="R182" i="26"/>
  <c r="S182" i="26" s="1"/>
  <c r="R181" i="26"/>
  <c r="S181" i="26" s="1"/>
  <c r="T181" i="26" s="1"/>
  <c r="T180" i="26"/>
  <c r="R180" i="26"/>
  <c r="S180" i="26" s="1"/>
  <c r="T179" i="26"/>
  <c r="R179" i="26"/>
  <c r="S179" i="26" s="1"/>
  <c r="R178" i="26"/>
  <c r="S178" i="26" s="1"/>
  <c r="T178" i="26" s="1"/>
  <c r="R177" i="26"/>
  <c r="S177" i="26" s="1"/>
  <c r="T177" i="26" s="1"/>
  <c r="T176" i="26"/>
  <c r="S176" i="26"/>
  <c r="E176" i="26"/>
  <c r="R175" i="26"/>
  <c r="S175" i="26" s="1"/>
  <c r="T175" i="26" s="1"/>
  <c r="R174" i="26"/>
  <c r="S174" i="26" s="1"/>
  <c r="T174" i="26" s="1"/>
  <c r="R173" i="26"/>
  <c r="S173" i="26" s="1"/>
  <c r="T173" i="26" s="1"/>
  <c r="T172" i="26"/>
  <c r="S172" i="26"/>
  <c r="E172" i="26"/>
  <c r="S171" i="26"/>
  <c r="T171" i="26" s="1"/>
  <c r="S170" i="26"/>
  <c r="T170" i="26" s="1"/>
  <c r="S169" i="26"/>
  <c r="T169" i="26" s="1"/>
  <c r="S168" i="26"/>
  <c r="T168" i="26" s="1"/>
  <c r="R167" i="26"/>
  <c r="S167" i="26" s="1"/>
  <c r="R166" i="26"/>
  <c r="S166" i="26" s="1"/>
  <c r="R165" i="26"/>
  <c r="S165" i="26" s="1"/>
  <c r="R164" i="26"/>
  <c r="S164" i="26" s="1"/>
  <c r="R163" i="26"/>
  <c r="S163" i="26" s="1"/>
  <c r="R162" i="26"/>
  <c r="S162" i="26" s="1"/>
  <c r="R161" i="26"/>
  <c r="S161" i="26" s="1"/>
  <c r="R160" i="26"/>
  <c r="S160" i="26" s="1"/>
  <c r="R159" i="26"/>
  <c r="S159" i="26" s="1"/>
  <c r="R158" i="26"/>
  <c r="S158" i="26" s="1"/>
  <c r="R157" i="26"/>
  <c r="S157" i="26" s="1"/>
  <c r="R156" i="26"/>
  <c r="S156" i="26" s="1"/>
  <c r="R155" i="26"/>
  <c r="S155" i="26" s="1"/>
  <c r="R154" i="26"/>
  <c r="S154" i="26" s="1"/>
  <c r="R153" i="26"/>
  <c r="S153" i="26" s="1"/>
  <c r="R152" i="26"/>
  <c r="S152" i="26" s="1"/>
  <c r="R151" i="26"/>
  <c r="S151" i="26" s="1"/>
  <c r="R150" i="26"/>
  <c r="S150" i="26" s="1"/>
  <c r="T149" i="26"/>
  <c r="S149" i="26"/>
  <c r="E149" i="26"/>
  <c r="R148" i="26"/>
  <c r="S148" i="26" s="1"/>
  <c r="R147" i="26"/>
  <c r="S147" i="26" s="1"/>
  <c r="T146" i="26"/>
  <c r="R146" i="26"/>
  <c r="S146" i="26" s="1"/>
  <c r="T145" i="26"/>
  <c r="R145" i="26"/>
  <c r="S145" i="26" s="1"/>
  <c r="R144" i="26"/>
  <c r="S144" i="26" s="1"/>
  <c r="R143" i="26"/>
  <c r="S143" i="26" s="1"/>
  <c r="T143" i="26" s="1"/>
  <c r="R142" i="26"/>
  <c r="S142" i="26" s="1"/>
  <c r="T141" i="26"/>
  <c r="R141" i="26"/>
  <c r="S141" i="26" s="1"/>
  <c r="T140" i="26"/>
  <c r="R140" i="26"/>
  <c r="S140" i="26" s="1"/>
  <c r="R139" i="26"/>
  <c r="S139" i="26" s="1"/>
  <c r="R138" i="26"/>
  <c r="S138" i="26" s="1"/>
  <c r="T138" i="26" s="1"/>
  <c r="R137" i="26"/>
  <c r="S137" i="26" s="1"/>
  <c r="T136" i="26"/>
  <c r="R136" i="26"/>
  <c r="S136" i="26" s="1"/>
  <c r="T135" i="26"/>
  <c r="R135" i="26"/>
  <c r="S135" i="26" s="1"/>
  <c r="R134" i="26"/>
  <c r="S134" i="26" s="1"/>
  <c r="T133" i="26"/>
  <c r="S133" i="26"/>
  <c r="E133" i="26"/>
  <c r="T132" i="26"/>
  <c r="R132" i="26"/>
  <c r="S132" i="26" s="1"/>
  <c r="T131" i="26"/>
  <c r="R131" i="26"/>
  <c r="S131" i="26" s="1"/>
  <c r="T130" i="26"/>
  <c r="R130" i="26"/>
  <c r="S130" i="26" s="1"/>
  <c r="T129" i="26"/>
  <c r="R129" i="26"/>
  <c r="S129" i="26" s="1"/>
  <c r="R128" i="26"/>
  <c r="S128" i="26" s="1"/>
  <c r="T128" i="26" s="1"/>
  <c r="T127" i="26"/>
  <c r="R127" i="26"/>
  <c r="S127" i="26" s="1"/>
  <c r="T126" i="26"/>
  <c r="R126" i="26"/>
  <c r="S126" i="26" s="1"/>
  <c r="T125" i="26"/>
  <c r="R125" i="26"/>
  <c r="S125" i="26" s="1"/>
  <c r="T124" i="26"/>
  <c r="R124" i="26"/>
  <c r="S124" i="26" s="1"/>
  <c r="R123" i="26"/>
  <c r="S123" i="26" s="1"/>
  <c r="T123" i="26" s="1"/>
  <c r="T122" i="26"/>
  <c r="R122" i="26"/>
  <c r="S122" i="26" s="1"/>
  <c r="R121" i="26"/>
  <c r="S121" i="26" s="1"/>
  <c r="T121" i="26" s="1"/>
  <c r="T120" i="26"/>
  <c r="S120" i="26"/>
  <c r="E120" i="26"/>
  <c r="S119" i="26"/>
  <c r="T119" i="26" s="1"/>
  <c r="T118" i="26"/>
  <c r="R118" i="26"/>
  <c r="S118" i="26" s="1"/>
  <c r="T117" i="26"/>
  <c r="R117" i="26"/>
  <c r="S117" i="26" s="1"/>
  <c r="R116" i="26"/>
  <c r="S116" i="26" s="1"/>
  <c r="T116" i="26" s="1"/>
  <c r="R115" i="26"/>
  <c r="S115" i="26" s="1"/>
  <c r="T115" i="26" s="1"/>
  <c r="R114" i="26"/>
  <c r="S114" i="26" s="1"/>
  <c r="T114" i="26" s="1"/>
  <c r="R113" i="26"/>
  <c r="S113" i="26" s="1"/>
  <c r="T113" i="26" s="1"/>
  <c r="R112" i="26"/>
  <c r="S112" i="26" s="1"/>
  <c r="T112" i="26" s="1"/>
  <c r="R111" i="26"/>
  <c r="S111" i="26" s="1"/>
  <c r="T111" i="26" s="1"/>
  <c r="R110" i="26"/>
  <c r="S110" i="26" s="1"/>
  <c r="T110" i="26" s="1"/>
  <c r="R109" i="26"/>
  <c r="S109" i="26" s="1"/>
  <c r="T109" i="26" s="1"/>
  <c r="R108" i="26"/>
  <c r="S108" i="26" s="1"/>
  <c r="T108" i="26" s="1"/>
  <c r="R107" i="26"/>
  <c r="S107" i="26" s="1"/>
  <c r="T107" i="26" s="1"/>
  <c r="T106" i="26"/>
  <c r="S106" i="26"/>
  <c r="E106" i="26"/>
  <c r="T105" i="26"/>
  <c r="R105" i="26"/>
  <c r="S105" i="26" s="1"/>
  <c r="R104" i="26"/>
  <c r="S104" i="26" s="1"/>
  <c r="T104" i="26" s="1"/>
  <c r="R103" i="26"/>
  <c r="S103" i="26" s="1"/>
  <c r="T103" i="26" s="1"/>
  <c r="R102" i="26"/>
  <c r="S102" i="26" s="1"/>
  <c r="T102" i="26" s="1"/>
  <c r="R101" i="26"/>
  <c r="S101" i="26" s="1"/>
  <c r="T101" i="26" s="1"/>
  <c r="R100" i="26"/>
  <c r="S100" i="26" s="1"/>
  <c r="T100" i="26" s="1"/>
  <c r="R99" i="26"/>
  <c r="S99" i="26" s="1"/>
  <c r="T99" i="26" s="1"/>
  <c r="R98" i="26"/>
  <c r="S98" i="26" s="1"/>
  <c r="T98" i="26" s="1"/>
  <c r="R97" i="26"/>
  <c r="S97" i="26" s="1"/>
  <c r="T97" i="26" s="1"/>
  <c r="R96" i="26"/>
  <c r="S96" i="26" s="1"/>
  <c r="T96" i="26" s="1"/>
  <c r="R95" i="26"/>
  <c r="S95" i="26" s="1"/>
  <c r="T95" i="26" s="1"/>
  <c r="R94" i="26"/>
  <c r="S94" i="26" s="1"/>
  <c r="T94" i="26" s="1"/>
  <c r="T93" i="26"/>
  <c r="S93" i="26"/>
  <c r="E93" i="26"/>
  <c r="S92" i="26"/>
  <c r="T92" i="26" s="1"/>
  <c r="T91" i="26"/>
  <c r="R91" i="26"/>
  <c r="S91" i="26" s="1"/>
  <c r="T90" i="26"/>
  <c r="R90" i="26"/>
  <c r="S90" i="26" s="1"/>
  <c r="T89" i="26"/>
  <c r="R89" i="26"/>
  <c r="S89" i="26" s="1"/>
  <c r="T88" i="26"/>
  <c r="R88" i="26"/>
  <c r="S88" i="26" s="1"/>
  <c r="T87" i="26"/>
  <c r="R87" i="26"/>
  <c r="S87" i="26" s="1"/>
  <c r="T86" i="26"/>
  <c r="R86" i="26"/>
  <c r="S86" i="26" s="1"/>
  <c r="T85" i="26"/>
  <c r="R85" i="26"/>
  <c r="S85" i="26" s="1"/>
  <c r="T84" i="26"/>
  <c r="R84" i="26"/>
  <c r="S84" i="26" s="1"/>
  <c r="T83" i="26"/>
  <c r="R83" i="26"/>
  <c r="S83" i="26" s="1"/>
  <c r="T82" i="26"/>
  <c r="R82" i="26"/>
  <c r="S82" i="26" s="1"/>
  <c r="T81" i="26"/>
  <c r="R81" i="26"/>
  <c r="S81" i="26" s="1"/>
  <c r="R80" i="26"/>
  <c r="S80" i="26" s="1"/>
  <c r="T79" i="26"/>
  <c r="S79" i="26"/>
  <c r="E79" i="26"/>
  <c r="T78" i="26"/>
  <c r="R78" i="26"/>
  <c r="S78" i="26" s="1"/>
  <c r="R77" i="26"/>
  <c r="S77" i="26" s="1"/>
  <c r="T77" i="26" s="1"/>
  <c r="R76" i="26"/>
  <c r="S76" i="26" s="1"/>
  <c r="T76" i="26" s="1"/>
  <c r="R75" i="26"/>
  <c r="S75" i="26" s="1"/>
  <c r="T75" i="26" s="1"/>
  <c r="R74" i="26"/>
  <c r="S74" i="26" s="1"/>
  <c r="R73" i="26"/>
  <c r="S73" i="26" s="1"/>
  <c r="R72" i="26"/>
  <c r="S72" i="26" s="1"/>
  <c r="T72" i="26" s="1"/>
  <c r="R71" i="26"/>
  <c r="S71" i="26" s="1"/>
  <c r="T71" i="26" s="1"/>
  <c r="R70" i="26"/>
  <c r="S70" i="26" s="1"/>
  <c r="T70" i="26" s="1"/>
  <c r="R69" i="26"/>
  <c r="S69" i="26" s="1"/>
  <c r="T69" i="26" s="1"/>
  <c r="R68" i="26"/>
  <c r="S68" i="26" s="1"/>
  <c r="T68" i="26" s="1"/>
  <c r="R67" i="26"/>
  <c r="S67" i="26" s="1"/>
  <c r="T66" i="26"/>
  <c r="S66" i="26"/>
  <c r="E66" i="26"/>
  <c r="S65" i="26"/>
  <c r="T65" i="26" s="1"/>
  <c r="S64" i="26"/>
  <c r="T63" i="26"/>
  <c r="R63" i="26"/>
  <c r="S63" i="26" s="1"/>
  <c r="T62" i="26"/>
  <c r="R62" i="26"/>
  <c r="S62" i="26" s="1"/>
  <c r="R61" i="26"/>
  <c r="S61" i="26" s="1"/>
  <c r="T61" i="26" s="1"/>
  <c r="R60" i="26"/>
  <c r="S60" i="26" s="1"/>
  <c r="T60" i="26" s="1"/>
  <c r="R59" i="26"/>
  <c r="S59" i="26" s="1"/>
  <c r="T59" i="26" s="1"/>
  <c r="R58" i="26"/>
  <c r="S58" i="26" s="1"/>
  <c r="T58" i="26" s="1"/>
  <c r="R57" i="26"/>
  <c r="S57" i="26" s="1"/>
  <c r="T57" i="26" s="1"/>
  <c r="R56" i="26"/>
  <c r="S56" i="26" s="1"/>
  <c r="T56" i="26" s="1"/>
  <c r="R55" i="26"/>
  <c r="S55" i="26" s="1"/>
  <c r="T55" i="26" s="1"/>
  <c r="R54" i="26"/>
  <c r="S54" i="26" s="1"/>
  <c r="T54" i="26" s="1"/>
  <c r="T53" i="26"/>
  <c r="R53" i="26"/>
  <c r="S53" i="26" s="1"/>
  <c r="T52" i="26"/>
  <c r="R52" i="26"/>
  <c r="S52" i="26" s="1"/>
  <c r="R51" i="26"/>
  <c r="S51" i="26" s="1"/>
  <c r="T51" i="26" s="1"/>
  <c r="R50" i="26"/>
  <c r="S50" i="26" s="1"/>
  <c r="T50" i="26" s="1"/>
  <c r="T49" i="26"/>
  <c r="R49" i="26"/>
  <c r="S49" i="26" s="1"/>
  <c r="R48" i="26"/>
  <c r="S48" i="26" s="1"/>
  <c r="T48" i="26" s="1"/>
  <c r="R47" i="26"/>
  <c r="S47" i="26" s="1"/>
  <c r="T47" i="26" s="1"/>
  <c r="R46" i="26"/>
  <c r="S46" i="26" s="1"/>
  <c r="T46" i="26" s="1"/>
  <c r="R45" i="26"/>
  <c r="S45" i="26" s="1"/>
  <c r="T45" i="26" s="1"/>
  <c r="R44" i="26"/>
  <c r="S44" i="26" s="1"/>
  <c r="T44" i="26" s="1"/>
  <c r="T43" i="26"/>
  <c r="R43" i="26"/>
  <c r="S43" i="26" s="1"/>
  <c r="T42" i="26"/>
  <c r="R42" i="26"/>
  <c r="S42" i="26" s="1"/>
  <c r="R41" i="26"/>
  <c r="S41" i="26" s="1"/>
  <c r="T41" i="26" s="1"/>
  <c r="R40" i="26"/>
  <c r="S40" i="26" s="1"/>
  <c r="T40" i="26" s="1"/>
  <c r="T39" i="26"/>
  <c r="R39" i="26"/>
  <c r="S39" i="26" s="1"/>
  <c r="R38" i="26"/>
  <c r="S38" i="26" s="1"/>
  <c r="T38" i="26" s="1"/>
  <c r="R37" i="26"/>
  <c r="S37" i="26" s="1"/>
  <c r="T37" i="26" s="1"/>
  <c r="R36" i="26"/>
  <c r="S36" i="26" s="1"/>
  <c r="T36" i="26" s="1"/>
  <c r="R35" i="26"/>
  <c r="S35" i="26" s="1"/>
  <c r="T35" i="26" s="1"/>
  <c r="R34" i="26"/>
  <c r="S34" i="26" s="1"/>
  <c r="T34" i="26" s="1"/>
  <c r="T33" i="26"/>
  <c r="R33" i="26"/>
  <c r="S33" i="26" s="1"/>
  <c r="T32" i="26"/>
  <c r="R32" i="26"/>
  <c r="S32" i="26" s="1"/>
  <c r="T31" i="26"/>
  <c r="R31" i="26"/>
  <c r="S31" i="26" s="1"/>
  <c r="T30" i="26"/>
  <c r="R30" i="26"/>
  <c r="S30" i="26" s="1"/>
  <c r="T29" i="26"/>
  <c r="R29" i="26"/>
  <c r="S29" i="26" s="1"/>
  <c r="T28" i="26"/>
  <c r="R28" i="26"/>
  <c r="S28" i="26" s="1"/>
  <c r="T27" i="26"/>
  <c r="R27" i="26"/>
  <c r="S27" i="26" s="1"/>
  <c r="R26" i="26"/>
  <c r="S26" i="26" s="1"/>
  <c r="T26" i="26" s="1"/>
  <c r="T25" i="26"/>
  <c r="R25" i="26"/>
  <c r="S25" i="26" s="1"/>
  <c r="R24" i="26"/>
  <c r="S24" i="26" s="1"/>
  <c r="T24" i="26" s="1"/>
  <c r="T23" i="26"/>
  <c r="R23" i="26"/>
  <c r="S23" i="26" s="1"/>
  <c r="T22" i="26"/>
  <c r="R22" i="26"/>
  <c r="S22" i="26" s="1"/>
  <c r="R21" i="26"/>
  <c r="S21" i="26" s="1"/>
  <c r="T21" i="26" s="1"/>
  <c r="R20" i="26"/>
  <c r="S20" i="26" s="1"/>
  <c r="T20" i="26" s="1"/>
  <c r="R19" i="26"/>
  <c r="S19" i="26" s="1"/>
  <c r="T19" i="26" s="1"/>
  <c r="R18" i="26"/>
  <c r="S18" i="26" s="1"/>
  <c r="T18" i="26" s="1"/>
  <c r="R17" i="26"/>
  <c r="S17" i="26" s="1"/>
  <c r="T17" i="26" s="1"/>
  <c r="R16" i="26"/>
  <c r="S16" i="26" s="1"/>
  <c r="T16" i="26" s="1"/>
  <c r="R15" i="26"/>
  <c r="S15" i="26" s="1"/>
  <c r="T15" i="26" s="1"/>
  <c r="R14" i="26"/>
  <c r="S14" i="26" s="1"/>
  <c r="T14" i="26" s="1"/>
  <c r="T13" i="26"/>
  <c r="R13" i="26"/>
  <c r="S13" i="26" s="1"/>
  <c r="T12" i="26"/>
  <c r="R12" i="26"/>
  <c r="S12" i="26" s="1"/>
  <c r="R11" i="26"/>
  <c r="S11" i="26" s="1"/>
  <c r="T11" i="26" s="1"/>
  <c r="R10" i="26"/>
  <c r="S10" i="26" s="1"/>
  <c r="T10" i="26" s="1"/>
  <c r="R9" i="26"/>
  <c r="S9" i="26" s="1"/>
  <c r="T9" i="26" s="1"/>
  <c r="R8" i="26"/>
  <c r="S8" i="26" s="1"/>
  <c r="T8" i="26" s="1"/>
  <c r="R7" i="26"/>
  <c r="S7" i="26" s="1"/>
  <c r="T7" i="26" s="1"/>
  <c r="R6" i="26"/>
  <c r="S6" i="26" s="1"/>
  <c r="T6" i="26" s="1"/>
  <c r="R5" i="26"/>
  <c r="S5" i="26" s="1"/>
  <c r="T5" i="26" s="1"/>
  <c r="R4" i="26"/>
  <c r="S4" i="26" s="1"/>
  <c r="T4" i="26" s="1"/>
  <c r="E3" i="26"/>
  <c r="U623" i="26" l="1"/>
  <c r="U473" i="26"/>
  <c r="J47" i="24" s="1"/>
  <c r="U388" i="26"/>
  <c r="U371" i="26"/>
  <c r="J41" i="24" s="1"/>
  <c r="U736" i="26"/>
  <c r="T597" i="26"/>
  <c r="U472" i="26"/>
  <c r="J46" i="24" s="1"/>
  <c r="P450" i="1" s="1"/>
  <c r="U590" i="26"/>
  <c r="J66" i="24" s="1"/>
  <c r="P563" i="1" s="1"/>
  <c r="U783" i="26"/>
  <c r="J87" i="24" s="1"/>
  <c r="P708" i="1" s="1"/>
  <c r="U389" i="26"/>
  <c r="J43" i="24" s="1"/>
  <c r="P368" i="1" s="1"/>
  <c r="U584" i="26"/>
  <c r="J60" i="24" s="1"/>
  <c r="P557" i="1" s="1"/>
  <c r="U586" i="26"/>
  <c r="U557" i="26"/>
  <c r="U587" i="26"/>
  <c r="J63" i="24" s="1"/>
  <c r="P560" i="1" s="1"/>
  <c r="U808" i="26"/>
  <c r="J92" i="24" s="1"/>
  <c r="U390" i="26"/>
  <c r="J44" i="24" s="1"/>
  <c r="P369" i="1" s="1"/>
  <c r="U681" i="26"/>
  <c r="U728" i="26"/>
  <c r="J81" i="24" s="1"/>
  <c r="P674" i="1" s="1"/>
  <c r="U583" i="26"/>
  <c r="J59" i="24" s="1"/>
  <c r="P556" i="1" s="1"/>
  <c r="U591" i="26"/>
  <c r="J67" i="24" s="1"/>
  <c r="P564" i="1" s="1"/>
  <c r="T598" i="26"/>
  <c r="U599" i="26"/>
  <c r="U585" i="26"/>
  <c r="J61" i="24" s="1"/>
  <c r="P558" i="1" s="1"/>
  <c r="T595" i="26"/>
  <c r="U588" i="26"/>
  <c r="J64" i="24" s="1"/>
  <c r="P561" i="1" s="1"/>
  <c r="T596" i="26"/>
  <c r="U119" i="26"/>
  <c r="J12" i="24" s="1"/>
  <c r="P113" i="1" s="1"/>
  <c r="U170" i="26"/>
  <c r="J18" i="24" s="1"/>
  <c r="P161" i="1" s="1"/>
  <c r="T593" i="26"/>
  <c r="U555" i="26"/>
  <c r="J49" i="24" s="1"/>
  <c r="P532" i="1" s="1"/>
  <c r="U581" i="26"/>
  <c r="J57" i="24" s="1"/>
  <c r="P554" i="1" s="1"/>
  <c r="U589" i="26"/>
  <c r="J65" i="24" s="1"/>
  <c r="P562" i="1" s="1"/>
  <c r="U582" i="26"/>
  <c r="J58" i="24" s="1"/>
  <c r="P555" i="1" s="1"/>
  <c r="T594" i="26"/>
  <c r="J45" i="24"/>
  <c r="U256" i="26"/>
  <c r="J31" i="24" s="1"/>
  <c r="P241" i="1" s="1"/>
  <c r="U342" i="26"/>
  <c r="U290" i="26"/>
  <c r="J34" i="24" s="1"/>
  <c r="P274" i="1" s="1"/>
  <c r="U169" i="26"/>
  <c r="J17" i="24" s="1"/>
  <c r="P160" i="1" s="1"/>
  <c r="U93" i="26"/>
  <c r="J10" i="24" s="1"/>
  <c r="J32" i="24"/>
  <c r="J73" i="24"/>
  <c r="J16" i="24"/>
  <c r="P159" i="1" s="1"/>
  <c r="J33" i="24"/>
  <c r="J74" i="24"/>
  <c r="J42" i="24"/>
  <c r="P367" i="1" s="1"/>
  <c r="J83" i="24"/>
  <c r="P681" i="1" s="1"/>
  <c r="J19" i="24"/>
  <c r="P162" i="1" s="1"/>
  <c r="J27" i="24"/>
  <c r="P222" i="1" s="1"/>
  <c r="J35" i="24"/>
  <c r="P275" i="1" s="1"/>
  <c r="J51" i="24"/>
  <c r="P534" i="1" s="1"/>
  <c r="J69" i="24"/>
  <c r="J77" i="24"/>
  <c r="P647" i="1" s="1"/>
  <c r="J62" i="24"/>
  <c r="P559" i="1" s="1"/>
  <c r="J70" i="24"/>
  <c r="P592" i="1" s="1"/>
  <c r="U3" i="26"/>
  <c r="J4" i="24" s="1"/>
  <c r="J38" i="24"/>
  <c r="P324" i="1" s="1"/>
  <c r="J54" i="24"/>
  <c r="J71" i="24"/>
  <c r="P593" i="1" s="1"/>
  <c r="J72" i="24"/>
  <c r="U172" i="26"/>
  <c r="J20" i="24" s="1"/>
  <c r="U106" i="26"/>
  <c r="J11" i="24" s="1"/>
  <c r="U92" i="26"/>
  <c r="J9" i="24" s="1"/>
  <c r="P88" i="1" s="1"/>
  <c r="U200" i="26"/>
  <c r="J23" i="24" s="1"/>
  <c r="U176" i="26"/>
  <c r="J21" i="24" s="1"/>
  <c r="U65" i="26"/>
  <c r="J6" i="24" s="1"/>
  <c r="P63" i="1" s="1"/>
  <c r="U338" i="26"/>
  <c r="J37" i="24" s="1"/>
  <c r="U292" i="26"/>
  <c r="J36" i="24" s="1"/>
  <c r="T365" i="26"/>
  <c r="U357" i="26" s="1"/>
  <c r="J40" i="24" s="1"/>
  <c r="U120" i="26"/>
  <c r="J13" i="24" s="1"/>
  <c r="U826" i="26"/>
  <c r="J95" i="24" s="1"/>
  <c r="U720" i="26"/>
  <c r="J80" i="24" s="1"/>
  <c r="U749" i="26"/>
  <c r="J85" i="24" s="1"/>
  <c r="U790" i="26"/>
  <c r="J89" i="24" s="1"/>
  <c r="U832" i="26"/>
  <c r="J96" i="24" s="1"/>
  <c r="U558" i="26"/>
  <c r="J52" i="24" s="1"/>
  <c r="J76" i="24"/>
  <c r="U682" i="26"/>
  <c r="J78" i="24" s="1"/>
  <c r="U775" i="26"/>
  <c r="J86" i="24" s="1"/>
  <c r="U556" i="26"/>
  <c r="J50" i="24" s="1"/>
  <c r="P533" i="1" s="1"/>
  <c r="U694" i="26"/>
  <c r="J79" i="24" s="1"/>
  <c r="U784" i="26"/>
  <c r="J88" i="24" s="1"/>
  <c r="U814" i="26"/>
  <c r="J93" i="24" s="1"/>
  <c r="J53" i="24"/>
  <c r="U729" i="26"/>
  <c r="J82" i="24" s="1"/>
  <c r="U796" i="26"/>
  <c r="J90" i="24" s="1"/>
  <c r="U554" i="26"/>
  <c r="J48" i="24" s="1"/>
  <c r="P531" i="1" s="1"/>
  <c r="U656" i="26"/>
  <c r="J75" i="24" s="1"/>
  <c r="U820" i="26"/>
  <c r="J94" i="24" s="1"/>
  <c r="U802" i="26"/>
  <c r="J91" i="24" s="1"/>
  <c r="U737" i="26"/>
  <c r="J84" i="24" s="1"/>
  <c r="P751" i="1" l="1"/>
  <c r="P750" i="1"/>
  <c r="P749" i="1"/>
  <c r="P753" i="1"/>
  <c r="P752" i="1"/>
  <c r="P664" i="1"/>
  <c r="P663" i="1"/>
  <c r="P662" i="1"/>
  <c r="P665" i="1"/>
  <c r="P661" i="1"/>
  <c r="P660" i="1"/>
  <c r="P659" i="1"/>
  <c r="P666" i="1"/>
  <c r="P696" i="1"/>
  <c r="P695" i="1"/>
  <c r="P694" i="1"/>
  <c r="P693" i="1"/>
  <c r="P697" i="1"/>
  <c r="P700" i="1"/>
  <c r="P699" i="1"/>
  <c r="P698" i="1"/>
  <c r="P166" i="1"/>
  <c r="P171" i="1"/>
  <c r="P170" i="1"/>
  <c r="P169" i="1"/>
  <c r="P168" i="1"/>
  <c r="P167" i="1"/>
  <c r="P572" i="1"/>
  <c r="P580" i="1"/>
  <c r="P588" i="1"/>
  <c r="P571" i="1"/>
  <c r="P579" i="1"/>
  <c r="P587" i="1"/>
  <c r="P578" i="1"/>
  <c r="P586" i="1"/>
  <c r="P577" i="1"/>
  <c r="P585" i="1"/>
  <c r="P576" i="1"/>
  <c r="P584" i="1"/>
  <c r="P575" i="1"/>
  <c r="P583" i="1"/>
  <c r="P591" i="1"/>
  <c r="P589" i="1"/>
  <c r="P590" i="1"/>
  <c r="P574" i="1"/>
  <c r="P573" i="1"/>
  <c r="P582" i="1"/>
  <c r="P581" i="1"/>
  <c r="P94" i="1"/>
  <c r="P93" i="1"/>
  <c r="P92" i="1"/>
  <c r="P100" i="1"/>
  <c r="P91" i="1"/>
  <c r="P99" i="1"/>
  <c r="P90" i="1"/>
  <c r="P98" i="1"/>
  <c r="P89" i="1"/>
  <c r="P97" i="1"/>
  <c r="P96" i="1"/>
  <c r="P95" i="1"/>
  <c r="P715" i="1"/>
  <c r="P714" i="1"/>
  <c r="P718" i="1"/>
  <c r="P717" i="1"/>
  <c r="P716" i="1"/>
  <c r="P739" i="1"/>
  <c r="P743" i="1"/>
  <c r="P742" i="1"/>
  <c r="P741" i="1"/>
  <c r="P740" i="1"/>
  <c r="P612" i="1"/>
  <c r="P620" i="1"/>
  <c r="P616" i="1"/>
  <c r="P610" i="1"/>
  <c r="P623" i="1"/>
  <c r="P609" i="1"/>
  <c r="P622" i="1"/>
  <c r="P615" i="1"/>
  <c r="P621" i="1"/>
  <c r="P614" i="1"/>
  <c r="P613" i="1"/>
  <c r="P617" i="1"/>
  <c r="P619" i="1"/>
  <c r="P618" i="1"/>
  <c r="P611" i="1"/>
  <c r="P731" i="1"/>
  <c r="P730" i="1"/>
  <c r="P729" i="1"/>
  <c r="P733" i="1"/>
  <c r="P732" i="1"/>
  <c r="P688" i="1"/>
  <c r="P687" i="1"/>
  <c r="P686" i="1"/>
  <c r="P685" i="1"/>
  <c r="P684" i="1"/>
  <c r="P692" i="1"/>
  <c r="P689" i="1"/>
  <c r="P683" i="1"/>
  <c r="P691" i="1"/>
  <c r="P682" i="1"/>
  <c r="P690" i="1"/>
  <c r="P243" i="1"/>
  <c r="P247" i="1"/>
  <c r="P251" i="1"/>
  <c r="P255" i="1"/>
  <c r="P242" i="1"/>
  <c r="P246" i="1"/>
  <c r="P250" i="1"/>
  <c r="P254" i="1"/>
  <c r="P245" i="1"/>
  <c r="P249" i="1"/>
  <c r="P253" i="1"/>
  <c r="P257" i="1"/>
  <c r="P252" i="1"/>
  <c r="P248" i="1"/>
  <c r="P256" i="1"/>
  <c r="P244" i="1"/>
  <c r="P704" i="1"/>
  <c r="P703" i="1"/>
  <c r="P702" i="1"/>
  <c r="P701" i="1"/>
  <c r="P707" i="1"/>
  <c r="P706" i="1"/>
  <c r="P705" i="1"/>
  <c r="P747" i="1"/>
  <c r="P746" i="1"/>
  <c r="P745" i="1"/>
  <c r="P744" i="1"/>
  <c r="P748" i="1"/>
  <c r="P543" i="1"/>
  <c r="P542" i="1"/>
  <c r="P541" i="1"/>
  <c r="P711" i="1"/>
  <c r="P710" i="1"/>
  <c r="P709" i="1"/>
  <c r="P713" i="1"/>
  <c r="P712" i="1"/>
  <c r="P628" i="1"/>
  <c r="P636" i="1"/>
  <c r="P624" i="1"/>
  <c r="P632" i="1"/>
  <c r="P640" i="1"/>
  <c r="P629" i="1"/>
  <c r="P635" i="1"/>
  <c r="P634" i="1"/>
  <c r="P627" i="1"/>
  <c r="P633" i="1"/>
  <c r="P630" i="1"/>
  <c r="P626" i="1"/>
  <c r="P639" i="1"/>
  <c r="P625" i="1"/>
  <c r="P638" i="1"/>
  <c r="P631" i="1"/>
  <c r="P637" i="1"/>
  <c r="P719" i="1"/>
  <c r="P723" i="1"/>
  <c r="P722" i="1"/>
  <c r="P721" i="1"/>
  <c r="P720" i="1"/>
  <c r="P648" i="1"/>
  <c r="P656" i="1"/>
  <c r="P655" i="1"/>
  <c r="P657" i="1"/>
  <c r="P654" i="1"/>
  <c r="P653" i="1"/>
  <c r="P652" i="1"/>
  <c r="P651" i="1"/>
  <c r="P649" i="1"/>
  <c r="P650" i="1"/>
  <c r="P658" i="1"/>
  <c r="P118" i="1"/>
  <c r="P117" i="1"/>
  <c r="P125" i="1"/>
  <c r="P116" i="1"/>
  <c r="P124" i="1"/>
  <c r="P115" i="1"/>
  <c r="P123" i="1"/>
  <c r="P114" i="1"/>
  <c r="P122" i="1"/>
  <c r="P121" i="1"/>
  <c r="P120" i="1"/>
  <c r="P119" i="1"/>
  <c r="P357" i="1"/>
  <c r="P365" i="1"/>
  <c r="P356" i="1"/>
  <c r="P364" i="1"/>
  <c r="P355" i="1"/>
  <c r="P363" i="1"/>
  <c r="P354" i="1"/>
  <c r="P362" i="1"/>
  <c r="P353" i="1"/>
  <c r="P361" i="1"/>
  <c r="P352" i="1"/>
  <c r="P360" i="1"/>
  <c r="P351" i="1"/>
  <c r="P359" i="1"/>
  <c r="P366" i="1"/>
  <c r="P358" i="1"/>
  <c r="P727" i="1"/>
  <c r="P726" i="1"/>
  <c r="P725" i="1"/>
  <c r="P724" i="1"/>
  <c r="P728" i="1"/>
  <c r="P672" i="1"/>
  <c r="P671" i="1"/>
  <c r="P670" i="1"/>
  <c r="P669" i="1"/>
  <c r="P668" i="1"/>
  <c r="P667" i="1"/>
  <c r="P673" i="1"/>
  <c r="P190" i="1"/>
  <c r="P198" i="1"/>
  <c r="P189" i="1"/>
  <c r="P197" i="1"/>
  <c r="P188" i="1"/>
  <c r="P196" i="1"/>
  <c r="P195" i="1"/>
  <c r="P203" i="1"/>
  <c r="P194" i="1"/>
  <c r="P202" i="1"/>
  <c r="P193" i="1"/>
  <c r="P201" i="1"/>
  <c r="P192" i="1"/>
  <c r="P200" i="1"/>
  <c r="P191" i="1"/>
  <c r="P199" i="1"/>
  <c r="P680" i="1"/>
  <c r="P679" i="1"/>
  <c r="P678" i="1"/>
  <c r="P677" i="1"/>
  <c r="P676" i="1"/>
  <c r="P675" i="1"/>
  <c r="P644" i="1"/>
  <c r="P642" i="1"/>
  <c r="P643" i="1"/>
  <c r="P641" i="1"/>
  <c r="P646" i="1"/>
  <c r="P645" i="1"/>
  <c r="P341" i="1"/>
  <c r="P349" i="1"/>
  <c r="P340" i="1"/>
  <c r="P348" i="1"/>
  <c r="P339" i="1"/>
  <c r="P347" i="1"/>
  <c r="P338" i="1"/>
  <c r="P346" i="1"/>
  <c r="P345" i="1"/>
  <c r="P344" i="1"/>
  <c r="P343" i="1"/>
  <c r="P342" i="1"/>
  <c r="P350" i="1"/>
  <c r="P102" i="1"/>
  <c r="P110" i="1"/>
  <c r="P101" i="1"/>
  <c r="P109" i="1"/>
  <c r="P108" i="1"/>
  <c r="P107" i="1"/>
  <c r="P106" i="1"/>
  <c r="P105" i="1"/>
  <c r="P104" i="1"/>
  <c r="P112" i="1"/>
  <c r="P103" i="1"/>
  <c r="P111" i="1"/>
  <c r="P6" i="1"/>
  <c r="P14" i="1"/>
  <c r="P22" i="1"/>
  <c r="P30" i="1"/>
  <c r="P38" i="1"/>
  <c r="P46" i="1"/>
  <c r="P54" i="1"/>
  <c r="P5" i="1"/>
  <c r="P13" i="1"/>
  <c r="P21" i="1"/>
  <c r="P29" i="1"/>
  <c r="P37" i="1"/>
  <c r="P45" i="1"/>
  <c r="P53" i="1"/>
  <c r="P61" i="1"/>
  <c r="P4" i="1"/>
  <c r="P12" i="1"/>
  <c r="P20" i="1"/>
  <c r="P28" i="1"/>
  <c r="P36" i="1"/>
  <c r="P44" i="1"/>
  <c r="P52" i="1"/>
  <c r="P60" i="1"/>
  <c r="P3" i="1"/>
  <c r="P11" i="1"/>
  <c r="P19" i="1"/>
  <c r="P27" i="1"/>
  <c r="P35" i="1"/>
  <c r="P43" i="1"/>
  <c r="P51" i="1"/>
  <c r="P59" i="1"/>
  <c r="P10" i="1"/>
  <c r="P18" i="1"/>
  <c r="P26" i="1"/>
  <c r="P34" i="1"/>
  <c r="P42" i="1"/>
  <c r="P50" i="1"/>
  <c r="P58" i="1"/>
  <c r="P9" i="1"/>
  <c r="P17" i="1"/>
  <c r="P25" i="1"/>
  <c r="P33" i="1"/>
  <c r="P41" i="1"/>
  <c r="P49" i="1"/>
  <c r="P57" i="1"/>
  <c r="P8" i="1"/>
  <c r="P16" i="1"/>
  <c r="P24" i="1"/>
  <c r="P32" i="1"/>
  <c r="P40" i="1"/>
  <c r="P48" i="1"/>
  <c r="P56" i="1"/>
  <c r="P31" i="1"/>
  <c r="P39" i="1"/>
  <c r="P47" i="1"/>
  <c r="P55" i="1"/>
  <c r="P2" i="1"/>
  <c r="P7" i="1"/>
  <c r="P23" i="1"/>
  <c r="P15" i="1"/>
  <c r="P259" i="1"/>
  <c r="P263" i="1"/>
  <c r="P267" i="1"/>
  <c r="P271" i="1"/>
  <c r="P258" i="1"/>
  <c r="P262" i="1"/>
  <c r="P266" i="1"/>
  <c r="P270" i="1"/>
  <c r="P261" i="1"/>
  <c r="P265" i="1"/>
  <c r="P269" i="1"/>
  <c r="P273" i="1"/>
  <c r="P272" i="1"/>
  <c r="P260" i="1"/>
  <c r="P268" i="1"/>
  <c r="P264" i="1"/>
  <c r="P540" i="1"/>
  <c r="P539" i="1"/>
  <c r="P538" i="1"/>
  <c r="P537" i="1"/>
  <c r="P536" i="1"/>
  <c r="P535" i="1"/>
  <c r="P277" i="1"/>
  <c r="P285" i="1"/>
  <c r="P293" i="1"/>
  <c r="P301" i="1"/>
  <c r="P309" i="1"/>
  <c r="P317" i="1"/>
  <c r="P276" i="1"/>
  <c r="P284" i="1"/>
  <c r="P292" i="1"/>
  <c r="P300" i="1"/>
  <c r="P308" i="1"/>
  <c r="P316" i="1"/>
  <c r="P283" i="1"/>
  <c r="P291" i="1"/>
  <c r="P299" i="1"/>
  <c r="P307" i="1"/>
  <c r="P315" i="1"/>
  <c r="P282" i="1"/>
  <c r="P290" i="1"/>
  <c r="P298" i="1"/>
  <c r="P306" i="1"/>
  <c r="P314" i="1"/>
  <c r="P281" i="1"/>
  <c r="P289" i="1"/>
  <c r="P297" i="1"/>
  <c r="P305" i="1"/>
  <c r="P313" i="1"/>
  <c r="P280" i="1"/>
  <c r="P288" i="1"/>
  <c r="P296" i="1"/>
  <c r="P304" i="1"/>
  <c r="P312" i="1"/>
  <c r="P320" i="1"/>
  <c r="P279" i="1"/>
  <c r="P287" i="1"/>
  <c r="P295" i="1"/>
  <c r="P303" i="1"/>
  <c r="P311" i="1"/>
  <c r="P319" i="1"/>
  <c r="P310" i="1"/>
  <c r="P318" i="1"/>
  <c r="P278" i="1"/>
  <c r="P286" i="1"/>
  <c r="P294" i="1"/>
  <c r="P302" i="1"/>
  <c r="P165" i="1"/>
  <c r="P164" i="1"/>
  <c r="P163" i="1"/>
  <c r="P373" i="1"/>
  <c r="P381" i="1"/>
  <c r="P389" i="1"/>
  <c r="P397" i="1"/>
  <c r="P405" i="1"/>
  <c r="P413" i="1"/>
  <c r="P421" i="1"/>
  <c r="P429" i="1"/>
  <c r="P437" i="1"/>
  <c r="P445" i="1"/>
  <c r="P372" i="1"/>
  <c r="P380" i="1"/>
  <c r="P388" i="1"/>
  <c r="P396" i="1"/>
  <c r="P404" i="1"/>
  <c r="P412" i="1"/>
  <c r="P420" i="1"/>
  <c r="P428" i="1"/>
  <c r="P436" i="1"/>
  <c r="P444" i="1"/>
  <c r="P371" i="1"/>
  <c r="P379" i="1"/>
  <c r="P387" i="1"/>
  <c r="P395" i="1"/>
  <c r="P403" i="1"/>
  <c r="P411" i="1"/>
  <c r="P419" i="1"/>
  <c r="P427" i="1"/>
  <c r="P435" i="1"/>
  <c r="P443" i="1"/>
  <c r="P370" i="1"/>
  <c r="P378" i="1"/>
  <c r="P386" i="1"/>
  <c r="P394" i="1"/>
  <c r="P402" i="1"/>
  <c r="P410" i="1"/>
  <c r="P418" i="1"/>
  <c r="P426" i="1"/>
  <c r="P434" i="1"/>
  <c r="P442" i="1"/>
  <c r="P377" i="1"/>
  <c r="P385" i="1"/>
  <c r="P393" i="1"/>
  <c r="P401" i="1"/>
  <c r="P409" i="1"/>
  <c r="P417" i="1"/>
  <c r="P425" i="1"/>
  <c r="P433" i="1"/>
  <c r="P441" i="1"/>
  <c r="P449" i="1"/>
  <c r="P376" i="1"/>
  <c r="P384" i="1"/>
  <c r="P392" i="1"/>
  <c r="P400" i="1"/>
  <c r="P408" i="1"/>
  <c r="P416" i="1"/>
  <c r="P424" i="1"/>
  <c r="P432" i="1"/>
  <c r="P440" i="1"/>
  <c r="P448" i="1"/>
  <c r="P375" i="1"/>
  <c r="P383" i="1"/>
  <c r="P391" i="1"/>
  <c r="P399" i="1"/>
  <c r="P407" i="1"/>
  <c r="P415" i="1"/>
  <c r="P423" i="1"/>
  <c r="P431" i="1"/>
  <c r="P439" i="1"/>
  <c r="P447" i="1"/>
  <c r="P374" i="1"/>
  <c r="P438" i="1"/>
  <c r="P382" i="1"/>
  <c r="P446" i="1"/>
  <c r="P390" i="1"/>
  <c r="P398" i="1"/>
  <c r="P406" i="1"/>
  <c r="P414" i="1"/>
  <c r="P422" i="1"/>
  <c r="P430" i="1"/>
  <c r="P735" i="1"/>
  <c r="P734" i="1"/>
  <c r="P738" i="1"/>
  <c r="P737" i="1"/>
  <c r="P736" i="1"/>
  <c r="P323" i="1"/>
  <c r="P322" i="1"/>
  <c r="P321" i="1"/>
  <c r="P596" i="1"/>
  <c r="P604" i="1"/>
  <c r="P595" i="1"/>
  <c r="P603" i="1"/>
  <c r="P594" i="1"/>
  <c r="P602" i="1"/>
  <c r="P600" i="1"/>
  <c r="P608" i="1"/>
  <c r="P599" i="1"/>
  <c r="P598" i="1"/>
  <c r="P597" i="1"/>
  <c r="P607" i="1"/>
  <c r="P601" i="1"/>
  <c r="P606" i="1"/>
  <c r="P605" i="1"/>
  <c r="P453" i="1"/>
  <c r="P461" i="1"/>
  <c r="P469" i="1"/>
  <c r="P477" i="1"/>
  <c r="P485" i="1"/>
  <c r="P493" i="1"/>
  <c r="P452" i="1"/>
  <c r="P460" i="1"/>
  <c r="P468" i="1"/>
  <c r="P476" i="1"/>
  <c r="P484" i="1"/>
  <c r="P492" i="1"/>
  <c r="P500" i="1"/>
  <c r="P508" i="1"/>
  <c r="P516" i="1"/>
  <c r="P524" i="1"/>
  <c r="P451" i="1"/>
  <c r="P459" i="1"/>
  <c r="P467" i="1"/>
  <c r="P475" i="1"/>
  <c r="P483" i="1"/>
  <c r="P491" i="1"/>
  <c r="P499" i="1"/>
  <c r="P507" i="1"/>
  <c r="P515" i="1"/>
  <c r="P523" i="1"/>
  <c r="P458" i="1"/>
  <c r="P466" i="1"/>
  <c r="P474" i="1"/>
  <c r="P482" i="1"/>
  <c r="P490" i="1"/>
  <c r="P498" i="1"/>
  <c r="P506" i="1"/>
  <c r="P514" i="1"/>
  <c r="P522" i="1"/>
  <c r="P530" i="1"/>
  <c r="P457" i="1"/>
  <c r="P465" i="1"/>
  <c r="P473" i="1"/>
  <c r="P481" i="1"/>
  <c r="P489" i="1"/>
  <c r="P497" i="1"/>
  <c r="P505" i="1"/>
  <c r="P513" i="1"/>
  <c r="P521" i="1"/>
  <c r="P529" i="1"/>
  <c r="P456" i="1"/>
  <c r="P464" i="1"/>
  <c r="P472" i="1"/>
  <c r="P480" i="1"/>
  <c r="P488" i="1"/>
  <c r="P496" i="1"/>
  <c r="P504" i="1"/>
  <c r="P512" i="1"/>
  <c r="P520" i="1"/>
  <c r="P528" i="1"/>
  <c r="P455" i="1"/>
  <c r="P463" i="1"/>
  <c r="P471" i="1"/>
  <c r="P479" i="1"/>
  <c r="P487" i="1"/>
  <c r="P495" i="1"/>
  <c r="P503" i="1"/>
  <c r="P511" i="1"/>
  <c r="P519" i="1"/>
  <c r="P527" i="1"/>
  <c r="P525" i="1"/>
  <c r="P502" i="1"/>
  <c r="P454" i="1"/>
  <c r="P501" i="1"/>
  <c r="P462" i="1"/>
  <c r="P510" i="1"/>
  <c r="P526" i="1"/>
  <c r="P470" i="1"/>
  <c r="P509" i="1"/>
  <c r="P494" i="1"/>
  <c r="P478" i="1"/>
  <c r="P518" i="1"/>
  <c r="P486" i="1"/>
  <c r="P517" i="1"/>
  <c r="U592" i="26"/>
  <c r="J68" i="24" s="1"/>
  <c r="T73" i="26"/>
  <c r="T184" i="26"/>
  <c r="J22" i="24" s="1"/>
  <c r="P570" i="1" l="1"/>
  <c r="P569" i="1"/>
  <c r="P568" i="1"/>
  <c r="P567" i="1"/>
  <c r="P566" i="1"/>
  <c r="P565" i="1"/>
  <c r="P174" i="1"/>
  <c r="P182" i="1"/>
  <c r="P173" i="1"/>
  <c r="P181" i="1"/>
  <c r="P172" i="1"/>
  <c r="P180" i="1"/>
  <c r="P179" i="1"/>
  <c r="P187" i="1"/>
  <c r="P178" i="1"/>
  <c r="P186" i="1"/>
  <c r="P177" i="1"/>
  <c r="P185" i="1"/>
  <c r="P176" i="1"/>
  <c r="P184" i="1"/>
  <c r="P175" i="1"/>
  <c r="P183" i="1"/>
  <c r="T166" i="26"/>
  <c r="T164" i="26"/>
  <c r="T162" i="26"/>
  <c r="T151" i="26"/>
  <c r="T153" i="26"/>
  <c r="T159" i="26"/>
  <c r="T157" i="26"/>
  <c r="T155" i="26"/>
  <c r="T161" i="26"/>
  <c r="T167" i="26"/>
  <c r="T165" i="26"/>
  <c r="T163" i="26"/>
  <c r="T152" i="26"/>
  <c r="T150" i="26"/>
  <c r="T160" i="26"/>
  <c r="T158" i="26"/>
  <c r="T156" i="26"/>
  <c r="T154" i="26"/>
  <c r="T349" i="26"/>
  <c r="T74" i="26"/>
  <c r="T353" i="26"/>
  <c r="T348" i="26"/>
  <c r="T64" i="26" l="1"/>
  <c r="U64" i="26" s="1"/>
  <c r="J5" i="24" s="1"/>
  <c r="P62" i="1" s="1"/>
  <c r="T142" i="26"/>
  <c r="T144" i="26"/>
  <c r="T255" i="26"/>
  <c r="U255" i="26" s="1"/>
  <c r="J30" i="24" s="1"/>
  <c r="P240" i="1" s="1"/>
  <c r="U149" i="26"/>
  <c r="J15" i="24" s="1"/>
  <c r="T575" i="26"/>
  <c r="T237" i="26"/>
  <c r="U237" i="26" s="1"/>
  <c r="J28" i="24" s="1"/>
  <c r="P223" i="1" s="1"/>
  <c r="T571" i="26"/>
  <c r="T137" i="26"/>
  <c r="T147" i="26"/>
  <c r="T578" i="26"/>
  <c r="T580" i="26"/>
  <c r="U580" i="26" s="1"/>
  <c r="J56" i="24" s="1"/>
  <c r="P553" i="1" s="1"/>
  <c r="T148" i="26"/>
  <c r="T134" i="26"/>
  <c r="T80" i="26"/>
  <c r="U79" i="26" s="1"/>
  <c r="J8" i="24" s="1"/>
  <c r="T579" i="26"/>
  <c r="T574" i="26"/>
  <c r="T217" i="26"/>
  <c r="U217" i="26" s="1"/>
  <c r="J24" i="24" s="1"/>
  <c r="P204" i="1" s="1"/>
  <c r="T139" i="26"/>
  <c r="U343" i="26"/>
  <c r="J39" i="24" s="1"/>
  <c r="T573" i="26"/>
  <c r="T67" i="26"/>
  <c r="J7" i="24" s="1"/>
  <c r="T218" i="26"/>
  <c r="U218" i="26" s="1"/>
  <c r="J25" i="24" s="1"/>
  <c r="P205" i="1" s="1"/>
  <c r="P78" i="1" l="1"/>
  <c r="P86" i="1"/>
  <c r="P77" i="1"/>
  <c r="P85" i="1"/>
  <c r="P76" i="1"/>
  <c r="P84" i="1"/>
  <c r="P83" i="1"/>
  <c r="P82" i="1"/>
  <c r="P81" i="1"/>
  <c r="P80" i="1"/>
  <c r="P79" i="1"/>
  <c r="P87" i="1"/>
  <c r="P70" i="1"/>
  <c r="P69" i="1"/>
  <c r="P68" i="1"/>
  <c r="P67" i="1"/>
  <c r="P75" i="1"/>
  <c r="P66" i="1"/>
  <c r="P74" i="1"/>
  <c r="P65" i="1"/>
  <c r="P73" i="1"/>
  <c r="P64" i="1"/>
  <c r="P72" i="1"/>
  <c r="P71" i="1"/>
  <c r="P142" i="1"/>
  <c r="P150" i="1"/>
  <c r="P158" i="1"/>
  <c r="P141" i="1"/>
  <c r="P149" i="1"/>
  <c r="P157" i="1"/>
  <c r="P148" i="1"/>
  <c r="P156" i="1"/>
  <c r="P147" i="1"/>
  <c r="P155" i="1"/>
  <c r="P146" i="1"/>
  <c r="P154" i="1"/>
  <c r="P145" i="1"/>
  <c r="P153" i="1"/>
  <c r="P144" i="1"/>
  <c r="P152" i="1"/>
  <c r="P151" i="1"/>
  <c r="P143" i="1"/>
  <c r="P325" i="1"/>
  <c r="P333" i="1"/>
  <c r="P332" i="1"/>
  <c r="P331" i="1"/>
  <c r="P330" i="1"/>
  <c r="P329" i="1"/>
  <c r="P337" i="1"/>
  <c r="P328" i="1"/>
  <c r="P336" i="1"/>
  <c r="P327" i="1"/>
  <c r="P335" i="1"/>
  <c r="P326" i="1"/>
  <c r="P334" i="1"/>
  <c r="U133" i="26"/>
  <c r="J14" i="24" s="1"/>
  <c r="T229" i="26"/>
  <c r="T221" i="26"/>
  <c r="T225" i="26"/>
  <c r="T223" i="26"/>
  <c r="T227" i="26"/>
  <c r="T222" i="26"/>
  <c r="T224" i="26"/>
  <c r="T220" i="26"/>
  <c r="P126" i="1" l="1"/>
  <c r="P134" i="1"/>
  <c r="P133" i="1"/>
  <c r="P132" i="1"/>
  <c r="P140" i="1"/>
  <c r="P131" i="1"/>
  <c r="P139" i="1"/>
  <c r="P130" i="1"/>
  <c r="P138" i="1"/>
  <c r="P129" i="1"/>
  <c r="P137" i="1"/>
  <c r="P128" i="1"/>
  <c r="P136" i="1"/>
  <c r="P127" i="1"/>
  <c r="P135" i="1"/>
  <c r="T577" i="26"/>
  <c r="U219" i="26"/>
  <c r="J26" i="24" s="1"/>
  <c r="T572" i="26"/>
  <c r="P206" i="1" l="1"/>
  <c r="P214" i="1"/>
  <c r="P213" i="1"/>
  <c r="P221" i="1"/>
  <c r="P212" i="1"/>
  <c r="P220" i="1"/>
  <c r="P211" i="1"/>
  <c r="P219" i="1"/>
  <c r="P210" i="1"/>
  <c r="P218" i="1"/>
  <c r="P209" i="1"/>
  <c r="P217" i="1"/>
  <c r="P208" i="1"/>
  <c r="P216" i="1"/>
  <c r="P207" i="1"/>
  <c r="P215" i="1"/>
  <c r="U570" i="26"/>
  <c r="J55" i="24" s="1"/>
  <c r="T239" i="26"/>
  <c r="T249" i="26"/>
  <c r="T240" i="26"/>
  <c r="T250" i="26"/>
  <c r="T241" i="26"/>
  <c r="P548" i="1" l="1"/>
  <c r="P547" i="1"/>
  <c r="P546" i="1"/>
  <c r="P545" i="1"/>
  <c r="P544" i="1"/>
  <c r="P552" i="1"/>
  <c r="P551" i="1"/>
  <c r="P550" i="1"/>
  <c r="P549" i="1"/>
  <c r="U238" i="26"/>
  <c r="J29" i="24" s="1"/>
  <c r="R366" i="1"/>
  <c r="Q366" i="1"/>
  <c r="C366" i="1"/>
  <c r="R365" i="1"/>
  <c r="Q365" i="1"/>
  <c r="C365" i="1"/>
  <c r="C364" i="1"/>
  <c r="C363" i="1"/>
  <c r="C362" i="1"/>
  <c r="C361" i="1"/>
  <c r="C360" i="1"/>
  <c r="C359" i="1"/>
  <c r="R358" i="1"/>
  <c r="Q358" i="1"/>
  <c r="C358" i="1"/>
  <c r="R357" i="1"/>
  <c r="Q357" i="1"/>
  <c r="C357" i="1"/>
  <c r="R356" i="1"/>
  <c r="Q356" i="1"/>
  <c r="C356" i="1"/>
  <c r="R355" i="1"/>
  <c r="Q355" i="1"/>
  <c r="C355" i="1"/>
  <c r="R354" i="1"/>
  <c r="Q354" i="1"/>
  <c r="C354" i="1"/>
  <c r="R353" i="1"/>
  <c r="Q353" i="1"/>
  <c r="C353" i="1"/>
  <c r="R352" i="1"/>
  <c r="Q352" i="1"/>
  <c r="C352" i="1"/>
  <c r="C257" i="1"/>
  <c r="C256" i="1"/>
  <c r="C255" i="1"/>
  <c r="C254" i="1"/>
  <c r="C253" i="1"/>
  <c r="C252" i="1"/>
  <c r="C251" i="1"/>
  <c r="C250" i="1"/>
  <c r="C249" i="1"/>
  <c r="C248" i="1"/>
  <c r="C247" i="1"/>
  <c r="C246" i="1"/>
  <c r="C245" i="1"/>
  <c r="C244" i="1"/>
  <c r="C243" i="1"/>
  <c r="R203" i="1"/>
  <c r="Q203" i="1"/>
  <c r="C203" i="1"/>
  <c r="C202" i="1"/>
  <c r="C201" i="1"/>
  <c r="C200" i="1"/>
  <c r="R199" i="1"/>
  <c r="Q199" i="1"/>
  <c r="C199" i="1"/>
  <c r="R198" i="1"/>
  <c r="Q198" i="1"/>
  <c r="C198" i="1"/>
  <c r="R197" i="1"/>
  <c r="Q197" i="1"/>
  <c r="C197" i="1"/>
  <c r="C196" i="1"/>
  <c r="R195" i="1"/>
  <c r="Q195" i="1"/>
  <c r="C195" i="1"/>
  <c r="C194" i="1"/>
  <c r="C193" i="1"/>
  <c r="C192" i="1"/>
  <c r="C191" i="1"/>
  <c r="C190" i="1"/>
  <c r="R189" i="1"/>
  <c r="Q189" i="1"/>
  <c r="C189" i="1"/>
  <c r="P230" i="1" l="1"/>
  <c r="P238" i="1"/>
  <c r="P229" i="1"/>
  <c r="P237" i="1"/>
  <c r="P228" i="1"/>
  <c r="P236" i="1"/>
  <c r="P227" i="1"/>
  <c r="P235" i="1"/>
  <c r="P226" i="1"/>
  <c r="P234" i="1"/>
  <c r="P225" i="1"/>
  <c r="P233" i="1"/>
  <c r="P224" i="1"/>
  <c r="P232" i="1"/>
  <c r="P231" i="1"/>
  <c r="P239" i="1"/>
  <c r="C9" i="21"/>
  <c r="C7" i="21"/>
  <c r="C6" i="21"/>
  <c r="C5" i="21"/>
  <c r="C4" i="21"/>
  <c r="C3" i="21"/>
  <c r="F3" i="21" l="1"/>
  <c r="G3" i="21"/>
  <c r="F5" i="21"/>
  <c r="G5" i="21"/>
  <c r="F6" i="21"/>
  <c r="G6" i="21"/>
  <c r="M14" i="22" s="1"/>
  <c r="M38" i="22" s="1"/>
  <c r="G7" i="21"/>
  <c r="F7" i="21"/>
  <c r="F4" i="21"/>
  <c r="G4" i="21"/>
  <c r="F9" i="21"/>
  <c r="G9" i="21"/>
  <c r="L14" i="22"/>
  <c r="L38" i="22" s="1"/>
  <c r="B8" i="21"/>
  <c r="B22" i="21"/>
  <c r="B19" i="21"/>
  <c r="B18" i="21"/>
  <c r="B14" i="21"/>
  <c r="M12" i="22"/>
  <c r="M37" i="22" s="1"/>
  <c r="L12" i="22"/>
  <c r="L37" i="22" s="1"/>
  <c r="M11" i="22"/>
  <c r="M36" i="22" s="1"/>
  <c r="L11" i="22"/>
  <c r="L36" i="22" s="1"/>
  <c r="F477" i="20"/>
  <c r="F474" i="20"/>
  <c r="F473" i="20"/>
  <c r="F470" i="20"/>
  <c r="F469" i="20"/>
  <c r="F466" i="20"/>
  <c r="F465" i="20"/>
  <c r="F462" i="20"/>
  <c r="F461" i="20"/>
  <c r="F458" i="20"/>
  <c r="F457" i="20"/>
  <c r="F454" i="20"/>
  <c r="F453" i="20"/>
  <c r="F450" i="20"/>
  <c r="F449" i="20"/>
  <c r="F446" i="20"/>
  <c r="F445" i="20"/>
  <c r="F442" i="20"/>
  <c r="F441" i="20"/>
  <c r="F438" i="20"/>
  <c r="F437" i="20"/>
  <c r="F434" i="20"/>
  <c r="F433" i="20"/>
  <c r="F430" i="20"/>
  <c r="F429" i="20"/>
  <c r="F426" i="20"/>
  <c r="F425" i="20"/>
  <c r="F422" i="20"/>
  <c r="F421" i="20"/>
  <c r="F418" i="20"/>
  <c r="F417" i="20"/>
  <c r="F414" i="20"/>
  <c r="F413" i="20"/>
  <c r="F410" i="20"/>
  <c r="F409" i="20"/>
  <c r="F406" i="20"/>
  <c r="F405" i="20"/>
  <c r="F402" i="20"/>
  <c r="F401" i="20"/>
  <c r="F398" i="20"/>
  <c r="F397" i="20"/>
  <c r="F394" i="20"/>
  <c r="F393" i="20"/>
  <c r="F390" i="20"/>
  <c r="F389" i="20"/>
  <c r="F386" i="20"/>
  <c r="F385" i="20"/>
  <c r="F382" i="20"/>
  <c r="F381" i="20"/>
  <c r="F378" i="20"/>
  <c r="F377" i="20"/>
  <c r="F374" i="20"/>
  <c r="F373" i="20"/>
  <c r="F370" i="20"/>
  <c r="F369" i="20"/>
  <c r="F366" i="20"/>
  <c r="F365" i="20"/>
  <c r="F362" i="20"/>
  <c r="F361" i="20"/>
  <c r="F358" i="20"/>
  <c r="F357" i="20"/>
  <c r="F354" i="20"/>
  <c r="F353" i="20"/>
  <c r="F351" i="20"/>
  <c r="F350" i="20"/>
  <c r="F349" i="20"/>
  <c r="F346" i="20"/>
  <c r="F345" i="20"/>
  <c r="F343" i="20"/>
  <c r="F342" i="20"/>
  <c r="F341" i="20"/>
  <c r="F338" i="20"/>
  <c r="F337" i="20"/>
  <c r="F335" i="20"/>
  <c r="F334" i="20"/>
  <c r="F333" i="20"/>
  <c r="F330" i="20"/>
  <c r="F329" i="20"/>
  <c r="F327" i="20"/>
  <c r="F326" i="20"/>
  <c r="F325" i="20"/>
  <c r="F322" i="20"/>
  <c r="F321" i="20"/>
  <c r="F319" i="20"/>
  <c r="F318" i="20"/>
  <c r="F317" i="20"/>
  <c r="F314" i="20"/>
  <c r="F313" i="20"/>
  <c r="F311" i="20"/>
  <c r="F310" i="20"/>
  <c r="F309" i="20"/>
  <c r="F306" i="20"/>
  <c r="F305" i="20"/>
  <c r="F303" i="20"/>
  <c r="F302" i="20"/>
  <c r="F301" i="20"/>
  <c r="F298" i="20"/>
  <c r="F297" i="20"/>
  <c r="F296" i="20"/>
  <c r="F295" i="20"/>
  <c r="F294" i="20"/>
  <c r="F293" i="20"/>
  <c r="F290" i="20"/>
  <c r="F289" i="20"/>
  <c r="F288" i="20"/>
  <c r="F287" i="20"/>
  <c r="F286" i="20"/>
  <c r="F285" i="20"/>
  <c r="F282" i="20"/>
  <c r="F281" i="20"/>
  <c r="F280" i="20"/>
  <c r="F279" i="20"/>
  <c r="F278" i="20"/>
  <c r="F277" i="20"/>
  <c r="F274" i="20"/>
  <c r="F273" i="20"/>
  <c r="F272" i="20"/>
  <c r="F271" i="20"/>
  <c r="F270" i="20"/>
  <c r="F269" i="20"/>
  <c r="F266" i="20"/>
  <c r="F265" i="20"/>
  <c r="F264" i="20"/>
  <c r="F263" i="20"/>
  <c r="F262" i="20"/>
  <c r="F261" i="20"/>
  <c r="F258" i="20"/>
  <c r="F257" i="20"/>
  <c r="F256" i="20"/>
  <c r="F255" i="20"/>
  <c r="F254" i="20"/>
  <c r="F253" i="20"/>
  <c r="F250" i="20"/>
  <c r="F249" i="20"/>
  <c r="F248" i="20"/>
  <c r="F247" i="20"/>
  <c r="F246" i="20"/>
  <c r="F245" i="20"/>
  <c r="F242" i="20"/>
  <c r="F241" i="20"/>
  <c r="F240" i="20"/>
  <c r="F239" i="20"/>
  <c r="F238" i="20"/>
  <c r="F237" i="20"/>
  <c r="F234" i="20"/>
  <c r="F233" i="20"/>
  <c r="F232" i="20"/>
  <c r="F231" i="20"/>
  <c r="F230" i="20"/>
  <c r="F229" i="20"/>
  <c r="F226" i="20"/>
  <c r="F225" i="20"/>
  <c r="F224" i="20"/>
  <c r="F223" i="20"/>
  <c r="F222" i="20"/>
  <c r="F221" i="20"/>
  <c r="F218" i="20"/>
  <c r="F217" i="20"/>
  <c r="F216" i="20"/>
  <c r="F215" i="20"/>
  <c r="F214" i="20"/>
  <c r="F213" i="20"/>
  <c r="F210" i="20"/>
  <c r="F209" i="20"/>
  <c r="F208" i="20"/>
  <c r="F207" i="20"/>
  <c r="F206" i="20"/>
  <c r="F205" i="20"/>
  <c r="F202" i="20"/>
  <c r="F201" i="20"/>
  <c r="F200" i="20"/>
  <c r="F199" i="20"/>
  <c r="F198" i="20"/>
  <c r="F197" i="20"/>
  <c r="F194" i="20"/>
  <c r="F193" i="20"/>
  <c r="F192" i="20"/>
  <c r="F191" i="20"/>
  <c r="F190" i="20"/>
  <c r="F189" i="20"/>
  <c r="F186" i="20"/>
  <c r="F185" i="20"/>
  <c r="F184" i="20"/>
  <c r="F183" i="20"/>
  <c r="F182" i="20"/>
  <c r="F181" i="20"/>
  <c r="F178" i="20"/>
  <c r="F177" i="20"/>
  <c r="F176" i="20"/>
  <c r="F175" i="20"/>
  <c r="F174" i="20"/>
  <c r="F173" i="20"/>
  <c r="F170" i="20"/>
  <c r="F169" i="20"/>
  <c r="F168" i="20"/>
  <c r="F167" i="20"/>
  <c r="F166" i="20"/>
  <c r="F165" i="20"/>
  <c r="F162" i="20"/>
  <c r="F161" i="20"/>
  <c r="F160" i="20"/>
  <c r="F159" i="20"/>
  <c r="F158" i="20"/>
  <c r="J17" i="20"/>
  <c r="F476" i="20" s="1"/>
  <c r="J16" i="20"/>
  <c r="F475" i="20" s="1"/>
  <c r="J11" i="20"/>
  <c r="J10" i="20"/>
  <c r="J9" i="20"/>
  <c r="J8" i="20"/>
  <c r="J6" i="20"/>
  <c r="L9" i="22" l="1"/>
  <c r="L34" i="22" s="1"/>
  <c r="H8" i="21"/>
  <c r="I6" i="21"/>
  <c r="H4" i="21"/>
  <c r="I4" i="21"/>
  <c r="I7" i="21"/>
  <c r="I9" i="21"/>
  <c r="H6" i="21"/>
  <c r="H7" i="21"/>
  <c r="I8" i="21"/>
  <c r="J8" i="21" s="1"/>
  <c r="H9" i="21"/>
  <c r="F359" i="20"/>
  <c r="F367" i="20"/>
  <c r="F375" i="20"/>
  <c r="F383" i="20"/>
  <c r="F391" i="20"/>
  <c r="F399" i="20"/>
  <c r="F407" i="20"/>
  <c r="F415" i="20"/>
  <c r="F423" i="20"/>
  <c r="F431" i="20"/>
  <c r="F439" i="20"/>
  <c r="F447" i="20"/>
  <c r="F455" i="20"/>
  <c r="F463" i="20"/>
  <c r="F471" i="20"/>
  <c r="F304" i="20"/>
  <c r="F312" i="20"/>
  <c r="F320" i="20"/>
  <c r="F328" i="20"/>
  <c r="F336" i="20"/>
  <c r="F344" i="20"/>
  <c r="F352" i="20"/>
  <c r="F360" i="20"/>
  <c r="F368" i="20"/>
  <c r="F376" i="20"/>
  <c r="F384" i="20"/>
  <c r="F392" i="20"/>
  <c r="F400" i="20"/>
  <c r="F408" i="20"/>
  <c r="F416" i="20"/>
  <c r="F424" i="20"/>
  <c r="F432" i="20"/>
  <c r="F440" i="20"/>
  <c r="F448" i="20"/>
  <c r="F456" i="20"/>
  <c r="F464" i="20"/>
  <c r="F472" i="20"/>
  <c r="F163" i="20"/>
  <c r="F171" i="20"/>
  <c r="F179" i="20"/>
  <c r="F187" i="20"/>
  <c r="J7" i="20" s="1"/>
  <c r="H5" i="21" s="1"/>
  <c r="F195" i="20"/>
  <c r="F203" i="20"/>
  <c r="F211" i="20"/>
  <c r="F219" i="20"/>
  <c r="F227" i="20"/>
  <c r="F235" i="20"/>
  <c r="F243" i="20"/>
  <c r="F251" i="20"/>
  <c r="F259" i="20"/>
  <c r="F267" i="20"/>
  <c r="F275" i="20"/>
  <c r="F283" i="20"/>
  <c r="F291" i="20"/>
  <c r="F299" i="20"/>
  <c r="F307" i="20"/>
  <c r="F315" i="20"/>
  <c r="F323" i="20"/>
  <c r="F331" i="20"/>
  <c r="F339" i="20"/>
  <c r="F347" i="20"/>
  <c r="F355" i="20"/>
  <c r="F363" i="20"/>
  <c r="F371" i="20"/>
  <c r="F379" i="20"/>
  <c r="F387" i="20"/>
  <c r="F395" i="20"/>
  <c r="F403" i="20"/>
  <c r="F411" i="20"/>
  <c r="F419" i="20"/>
  <c r="F427" i="20"/>
  <c r="F435" i="20"/>
  <c r="F443" i="20"/>
  <c r="F451" i="20"/>
  <c r="F459" i="20"/>
  <c r="F467" i="20"/>
  <c r="F164" i="20"/>
  <c r="F172" i="20"/>
  <c r="F180" i="20"/>
  <c r="F188" i="20"/>
  <c r="F196" i="20"/>
  <c r="F204" i="20"/>
  <c r="F212" i="20"/>
  <c r="F220" i="20"/>
  <c r="F228" i="20"/>
  <c r="F236" i="20"/>
  <c r="F244" i="20"/>
  <c r="F252" i="20"/>
  <c r="F260" i="20"/>
  <c r="F268" i="20"/>
  <c r="F276" i="20"/>
  <c r="F284" i="20"/>
  <c r="F292" i="20"/>
  <c r="F300" i="20"/>
  <c r="F308" i="20"/>
  <c r="F316" i="20"/>
  <c r="F324" i="20"/>
  <c r="F332" i="20"/>
  <c r="F340" i="20"/>
  <c r="F348" i="20"/>
  <c r="F356" i="20"/>
  <c r="F364" i="20"/>
  <c r="F372" i="20"/>
  <c r="F380" i="20"/>
  <c r="F388" i="20"/>
  <c r="F396" i="20"/>
  <c r="F404" i="20"/>
  <c r="F412" i="20"/>
  <c r="F420" i="20"/>
  <c r="F428" i="20"/>
  <c r="F436" i="20"/>
  <c r="F444" i="20"/>
  <c r="F452" i="20"/>
  <c r="F460" i="20"/>
  <c r="F468" i="20"/>
  <c r="S630" i="1"/>
  <c r="S629" i="1"/>
  <c r="S626" i="1"/>
  <c r="S625" i="1"/>
  <c r="S552" i="1"/>
  <c r="S551" i="1"/>
  <c r="S550" i="1"/>
  <c r="S549" i="1"/>
  <c r="S548" i="1"/>
  <c r="S547" i="1"/>
  <c r="S546" i="1"/>
  <c r="S545" i="1"/>
  <c r="S543" i="1"/>
  <c r="S542" i="1"/>
  <c r="S540" i="1"/>
  <c r="S539" i="1"/>
  <c r="S449" i="1"/>
  <c r="S448" i="1"/>
  <c r="S447" i="1"/>
  <c r="S446" i="1"/>
  <c r="S445" i="1"/>
  <c r="S444" i="1"/>
  <c r="S443" i="1"/>
  <c r="S442" i="1"/>
  <c r="S441" i="1"/>
  <c r="S440" i="1"/>
  <c r="S439" i="1"/>
  <c r="S438" i="1"/>
  <c r="S437" i="1"/>
  <c r="S436" i="1"/>
  <c r="S435" i="1"/>
  <c r="S434" i="1"/>
  <c r="S433" i="1"/>
  <c r="S432" i="1"/>
  <c r="S431" i="1"/>
  <c r="S430" i="1"/>
  <c r="S429" i="1"/>
  <c r="S428" i="1"/>
  <c r="S427" i="1"/>
  <c r="S426" i="1"/>
  <c r="S425" i="1"/>
  <c r="S424" i="1"/>
  <c r="S423" i="1"/>
  <c r="S422" i="1"/>
  <c r="S421" i="1"/>
  <c r="S420" i="1"/>
  <c r="S419" i="1"/>
  <c r="S418" i="1"/>
  <c r="S417" i="1"/>
  <c r="S416" i="1"/>
  <c r="S415" i="1"/>
  <c r="S414" i="1"/>
  <c r="S413" i="1"/>
  <c r="S412" i="1"/>
  <c r="S411" i="1"/>
  <c r="S410" i="1"/>
  <c r="S409" i="1"/>
  <c r="S408" i="1"/>
  <c r="S407" i="1"/>
  <c r="S406" i="1"/>
  <c r="S405" i="1"/>
  <c r="S404" i="1"/>
  <c r="S403" i="1"/>
  <c r="S402" i="1"/>
  <c r="S401" i="1"/>
  <c r="S400" i="1"/>
  <c r="S399" i="1"/>
  <c r="S398" i="1"/>
  <c r="S397" i="1"/>
  <c r="S396" i="1"/>
  <c r="S395" i="1"/>
  <c r="S394" i="1"/>
  <c r="S393" i="1"/>
  <c r="S392" i="1"/>
  <c r="S391" i="1"/>
  <c r="S390" i="1"/>
  <c r="S389" i="1"/>
  <c r="S388" i="1"/>
  <c r="S387" i="1"/>
  <c r="S386" i="1"/>
  <c r="S385" i="1"/>
  <c r="S384" i="1"/>
  <c r="S383" i="1"/>
  <c r="S382" i="1"/>
  <c r="S381" i="1"/>
  <c r="S380" i="1"/>
  <c r="S379" i="1"/>
  <c r="S378" i="1"/>
  <c r="S377" i="1"/>
  <c r="S376" i="1"/>
  <c r="S375" i="1"/>
  <c r="S374" i="1"/>
  <c r="S373" i="1"/>
  <c r="S372" i="1"/>
  <c r="S371" i="1"/>
  <c r="S347" i="1"/>
  <c r="S345" i="1"/>
  <c r="S344" i="1"/>
  <c r="S343" i="1"/>
  <c r="S342" i="1"/>
  <c r="S221" i="1"/>
  <c r="S220" i="1"/>
  <c r="S219" i="1"/>
  <c r="S218" i="1"/>
  <c r="S217" i="1"/>
  <c r="S216" i="1"/>
  <c r="S215" i="1"/>
  <c r="S214" i="1"/>
  <c r="S213" i="1"/>
  <c r="S212" i="1"/>
  <c r="S211" i="1"/>
  <c r="S210" i="1"/>
  <c r="S209" i="1"/>
  <c r="S208" i="1"/>
  <c r="S207" i="1"/>
  <c r="S164" i="1"/>
  <c r="S165" i="1" s="1"/>
  <c r="S158" i="1"/>
  <c r="S157" i="1"/>
  <c r="S156" i="1"/>
  <c r="S155" i="1"/>
  <c r="S154" i="1"/>
  <c r="S153" i="1"/>
  <c r="S152" i="1"/>
  <c r="S151" i="1"/>
  <c r="S150" i="1"/>
  <c r="S149" i="1"/>
  <c r="S148" i="1"/>
  <c r="S147" i="1"/>
  <c r="S146" i="1"/>
  <c r="S145" i="1"/>
  <c r="S144" i="1"/>
  <c r="S143" i="1"/>
  <c r="S142" i="1"/>
  <c r="S121" i="1"/>
  <c r="S116" i="1"/>
  <c r="S92" i="1"/>
  <c r="S90" i="1"/>
  <c r="I753" i="1"/>
  <c r="I752" i="1"/>
  <c r="I751" i="1"/>
  <c r="I750" i="1"/>
  <c r="I748" i="1"/>
  <c r="I747" i="1"/>
  <c r="I746" i="1"/>
  <c r="I745" i="1"/>
  <c r="I743" i="1"/>
  <c r="I742" i="1"/>
  <c r="I741" i="1"/>
  <c r="I740" i="1"/>
  <c r="I738" i="1"/>
  <c r="I737" i="1"/>
  <c r="I736" i="1"/>
  <c r="I735" i="1"/>
  <c r="I733" i="1"/>
  <c r="I732" i="1"/>
  <c r="I731" i="1"/>
  <c r="I730" i="1"/>
  <c r="I728" i="1"/>
  <c r="I727" i="1"/>
  <c r="I726" i="1"/>
  <c r="I725" i="1"/>
  <c r="I723" i="1"/>
  <c r="I722" i="1"/>
  <c r="I721" i="1"/>
  <c r="I720" i="1"/>
  <c r="I718" i="1"/>
  <c r="I717" i="1"/>
  <c r="I716" i="1"/>
  <c r="I715" i="1"/>
  <c r="I713" i="1"/>
  <c r="I712" i="1"/>
  <c r="I711" i="1"/>
  <c r="I710" i="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R121" i="1"/>
  <c r="Q121" i="1"/>
  <c r="R116" i="1"/>
  <c r="Q116" i="1"/>
  <c r="C125" i="1"/>
  <c r="C124" i="1"/>
  <c r="C123" i="1"/>
  <c r="C122" i="1"/>
  <c r="C121" i="1"/>
  <c r="C120" i="1"/>
  <c r="C119" i="1"/>
  <c r="C118" i="1"/>
  <c r="C117" i="1"/>
  <c r="C116" i="1"/>
  <c r="C599" i="1"/>
  <c r="C600" i="1"/>
  <c r="C601" i="1"/>
  <c r="C602" i="1"/>
  <c r="C603" i="1"/>
  <c r="C604" i="1"/>
  <c r="C605" i="1"/>
  <c r="C606" i="1"/>
  <c r="C607" i="1"/>
  <c r="C608" i="1"/>
  <c r="C598" i="1"/>
  <c r="T449" i="1"/>
  <c r="R449" i="1"/>
  <c r="Q449" i="1"/>
  <c r="T448" i="1"/>
  <c r="R448" i="1"/>
  <c r="Q448" i="1"/>
  <c r="T447" i="1"/>
  <c r="R447" i="1"/>
  <c r="Q447" i="1"/>
  <c r="T446" i="1"/>
  <c r="R446" i="1"/>
  <c r="Q446" i="1"/>
  <c r="T445" i="1"/>
  <c r="R445" i="1"/>
  <c r="Q445" i="1"/>
  <c r="T444" i="1"/>
  <c r="R444" i="1"/>
  <c r="Q444" i="1"/>
  <c r="T443" i="1"/>
  <c r="R443" i="1"/>
  <c r="Q443" i="1"/>
  <c r="T442" i="1"/>
  <c r="R442" i="1"/>
  <c r="Q442" i="1"/>
  <c r="T441" i="1"/>
  <c r="R441" i="1"/>
  <c r="Q441" i="1"/>
  <c r="T440" i="1"/>
  <c r="R440" i="1"/>
  <c r="Q440" i="1"/>
  <c r="T439" i="1"/>
  <c r="R439" i="1"/>
  <c r="Q439" i="1"/>
  <c r="T438" i="1"/>
  <c r="R438" i="1"/>
  <c r="Q438" i="1"/>
  <c r="T437" i="1"/>
  <c r="R437" i="1"/>
  <c r="Q437" i="1"/>
  <c r="T436" i="1"/>
  <c r="R436" i="1"/>
  <c r="Q436" i="1"/>
  <c r="T435" i="1"/>
  <c r="R435" i="1"/>
  <c r="Q435" i="1"/>
  <c r="T434" i="1"/>
  <c r="R434" i="1"/>
  <c r="Q434" i="1"/>
  <c r="T433" i="1"/>
  <c r="R433" i="1"/>
  <c r="Q433" i="1"/>
  <c r="T432" i="1"/>
  <c r="R432" i="1"/>
  <c r="Q432" i="1"/>
  <c r="T431" i="1"/>
  <c r="R431" i="1"/>
  <c r="Q431" i="1"/>
  <c r="T430" i="1"/>
  <c r="R430" i="1"/>
  <c r="Q430" i="1"/>
  <c r="T429" i="1"/>
  <c r="R429" i="1"/>
  <c r="Q429" i="1"/>
  <c r="T428" i="1"/>
  <c r="R428" i="1"/>
  <c r="Q428" i="1"/>
  <c r="T427" i="1"/>
  <c r="R427" i="1"/>
  <c r="Q427" i="1"/>
  <c r="T426" i="1"/>
  <c r="R426" i="1"/>
  <c r="Q426" i="1"/>
  <c r="T425" i="1"/>
  <c r="R425" i="1"/>
  <c r="Q425" i="1"/>
  <c r="T424" i="1"/>
  <c r="R424" i="1"/>
  <c r="Q424" i="1"/>
  <c r="T423" i="1"/>
  <c r="R423" i="1"/>
  <c r="Q423" i="1"/>
  <c r="T422" i="1"/>
  <c r="R422" i="1"/>
  <c r="Q422" i="1"/>
  <c r="T421" i="1"/>
  <c r="R421" i="1"/>
  <c r="Q421" i="1"/>
  <c r="T420" i="1"/>
  <c r="R420" i="1"/>
  <c r="Q420" i="1"/>
  <c r="T419" i="1"/>
  <c r="R419" i="1"/>
  <c r="Q419" i="1"/>
  <c r="T418" i="1"/>
  <c r="R418" i="1"/>
  <c r="Q418" i="1"/>
  <c r="T417" i="1"/>
  <c r="R417" i="1"/>
  <c r="Q417" i="1"/>
  <c r="T416" i="1"/>
  <c r="R416" i="1"/>
  <c r="Q416" i="1"/>
  <c r="T415" i="1"/>
  <c r="R415" i="1"/>
  <c r="Q415" i="1"/>
  <c r="T414" i="1"/>
  <c r="R414" i="1"/>
  <c r="Q414" i="1"/>
  <c r="T413" i="1"/>
  <c r="R413" i="1"/>
  <c r="Q413" i="1"/>
  <c r="T412" i="1"/>
  <c r="R412" i="1"/>
  <c r="Q412" i="1"/>
  <c r="T411" i="1"/>
  <c r="R411" i="1"/>
  <c r="Q411" i="1"/>
  <c r="T410" i="1"/>
  <c r="R410" i="1"/>
  <c r="Q410" i="1"/>
  <c r="T409" i="1"/>
  <c r="R409" i="1"/>
  <c r="Q409" i="1"/>
  <c r="T408" i="1"/>
  <c r="R408" i="1"/>
  <c r="Q408" i="1"/>
  <c r="T407" i="1"/>
  <c r="R407" i="1"/>
  <c r="Q407" i="1"/>
  <c r="T406" i="1"/>
  <c r="R406" i="1"/>
  <c r="Q406" i="1"/>
  <c r="T405" i="1"/>
  <c r="R405" i="1"/>
  <c r="Q405" i="1"/>
  <c r="T404" i="1"/>
  <c r="R404" i="1"/>
  <c r="Q404" i="1"/>
  <c r="T403" i="1"/>
  <c r="R403" i="1"/>
  <c r="Q403" i="1"/>
  <c r="T402" i="1"/>
  <c r="R402" i="1"/>
  <c r="Q402" i="1"/>
  <c r="T401" i="1"/>
  <c r="R401" i="1"/>
  <c r="Q401" i="1"/>
  <c r="T400" i="1"/>
  <c r="R400" i="1"/>
  <c r="Q400" i="1"/>
  <c r="T399" i="1"/>
  <c r="R399" i="1"/>
  <c r="Q399" i="1"/>
  <c r="T398" i="1"/>
  <c r="R398" i="1"/>
  <c r="Q398" i="1"/>
  <c r="T397" i="1"/>
  <c r="R397" i="1"/>
  <c r="Q397" i="1"/>
  <c r="T396" i="1"/>
  <c r="R396" i="1"/>
  <c r="Q396" i="1"/>
  <c r="T395" i="1"/>
  <c r="R395" i="1"/>
  <c r="Q395" i="1"/>
  <c r="T394" i="1"/>
  <c r="R394" i="1"/>
  <c r="Q394" i="1"/>
  <c r="T393" i="1"/>
  <c r="R393" i="1"/>
  <c r="Q393" i="1"/>
  <c r="T392" i="1"/>
  <c r="R392" i="1"/>
  <c r="Q392" i="1"/>
  <c r="T391" i="1"/>
  <c r="R391" i="1"/>
  <c r="Q391" i="1"/>
  <c r="T390" i="1"/>
  <c r="R390" i="1"/>
  <c r="Q390" i="1"/>
  <c r="T389" i="1"/>
  <c r="R389" i="1"/>
  <c r="Q389" i="1"/>
  <c r="T388" i="1"/>
  <c r="R388" i="1"/>
  <c r="Q388" i="1"/>
  <c r="T387" i="1"/>
  <c r="R387" i="1"/>
  <c r="Q387" i="1"/>
  <c r="T386" i="1"/>
  <c r="R386" i="1"/>
  <c r="Q386" i="1"/>
  <c r="T385" i="1"/>
  <c r="R385" i="1"/>
  <c r="Q385" i="1"/>
  <c r="T384" i="1"/>
  <c r="R384" i="1"/>
  <c r="Q384" i="1"/>
  <c r="T383" i="1"/>
  <c r="R383" i="1"/>
  <c r="Q383" i="1"/>
  <c r="T382" i="1"/>
  <c r="R382" i="1"/>
  <c r="Q382" i="1"/>
  <c r="T381" i="1"/>
  <c r="R381" i="1"/>
  <c r="Q381" i="1"/>
  <c r="T380" i="1"/>
  <c r="R380" i="1"/>
  <c r="Q380" i="1"/>
  <c r="T379" i="1"/>
  <c r="R379" i="1"/>
  <c r="Q379" i="1"/>
  <c r="T378" i="1"/>
  <c r="R378" i="1"/>
  <c r="Q378" i="1"/>
  <c r="R377" i="1"/>
  <c r="Q377" i="1"/>
  <c r="R376" i="1"/>
  <c r="Q376" i="1"/>
  <c r="R375" i="1"/>
  <c r="Q375" i="1"/>
  <c r="R374" i="1"/>
  <c r="Q374" i="1"/>
  <c r="R373" i="1"/>
  <c r="Q373" i="1"/>
  <c r="R372" i="1"/>
  <c r="Q372" i="1"/>
  <c r="R371" i="1"/>
  <c r="Q371" i="1"/>
  <c r="C378" i="1"/>
  <c r="C379" i="1"/>
  <c r="C380" i="1"/>
  <c r="C381" i="1"/>
  <c r="C382" i="1"/>
  <c r="C383" i="1"/>
  <c r="C384" i="1"/>
  <c r="C385" i="1"/>
  <c r="C386" i="1"/>
  <c r="C387" i="1"/>
  <c r="C388" i="1"/>
  <c r="C389" i="1"/>
  <c r="C390" i="1"/>
  <c r="C391"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R235" i="1"/>
  <c r="Q235" i="1"/>
  <c r="R226" i="1"/>
  <c r="Q226" i="1"/>
  <c r="Q753" i="1"/>
  <c r="Q752" i="1"/>
  <c r="Q751" i="1"/>
  <c r="Q750" i="1"/>
  <c r="Q748" i="1"/>
  <c r="Q747" i="1"/>
  <c r="Q746" i="1"/>
  <c r="Q745" i="1"/>
  <c r="Q743" i="1"/>
  <c r="Q742" i="1"/>
  <c r="Q741" i="1"/>
  <c r="Q740" i="1"/>
  <c r="Q738" i="1"/>
  <c r="Q737" i="1"/>
  <c r="Q736" i="1"/>
  <c r="Q735" i="1"/>
  <c r="Q733" i="1"/>
  <c r="Q732" i="1"/>
  <c r="Q731" i="1"/>
  <c r="Q730" i="1"/>
  <c r="Q728" i="1"/>
  <c r="Q727" i="1"/>
  <c r="Q726" i="1"/>
  <c r="Q725" i="1"/>
  <c r="Q723" i="1"/>
  <c r="Q722" i="1"/>
  <c r="Q721" i="1"/>
  <c r="Q720" i="1"/>
  <c r="Q718" i="1"/>
  <c r="Q717" i="1"/>
  <c r="Q716" i="1"/>
  <c r="Q715" i="1"/>
  <c r="C716" i="1"/>
  <c r="C717" i="1"/>
  <c r="C718" i="1"/>
  <c r="C715" i="1"/>
  <c r="C721" i="1"/>
  <c r="C722" i="1"/>
  <c r="C723" i="1"/>
  <c r="C720" i="1"/>
  <c r="C726" i="1"/>
  <c r="C727" i="1"/>
  <c r="C728" i="1"/>
  <c r="C725" i="1"/>
  <c r="C731" i="1"/>
  <c r="C732" i="1"/>
  <c r="C733" i="1"/>
  <c r="C730" i="1"/>
  <c r="C736" i="1"/>
  <c r="C737" i="1"/>
  <c r="C738" i="1"/>
  <c r="C735" i="1"/>
  <c r="C741" i="1"/>
  <c r="C742" i="1"/>
  <c r="C743" i="1"/>
  <c r="C740" i="1"/>
  <c r="C746" i="1"/>
  <c r="C747" i="1"/>
  <c r="C748" i="1"/>
  <c r="C745" i="1"/>
  <c r="C750" i="1"/>
  <c r="C751" i="1"/>
  <c r="C752" i="1"/>
  <c r="C753" i="1"/>
  <c r="Q713" i="1"/>
  <c r="Q712" i="1"/>
  <c r="Q711" i="1"/>
  <c r="Q710" i="1"/>
  <c r="C710" i="1"/>
  <c r="C711" i="1"/>
  <c r="C712" i="1"/>
  <c r="C713" i="1"/>
  <c r="B9" i="18"/>
  <c r="B11" i="18"/>
  <c r="R570" i="1"/>
  <c r="Q570" i="1"/>
  <c r="B12" i="18"/>
  <c r="B13" i="18"/>
  <c r="B10" i="18"/>
  <c r="B18" i="10" a="1"/>
  <c r="B18" i="10" s="1"/>
  <c r="B26" i="18"/>
  <c r="B6" i="18"/>
  <c r="B4" i="18"/>
  <c r="B45" i="18"/>
  <c r="B44" i="18"/>
  <c r="B40" i="18"/>
  <c r="B39" i="18"/>
  <c r="B38" i="18"/>
  <c r="B37" i="18"/>
  <c r="B36" i="18"/>
  <c r="B35" i="18"/>
  <c r="B34" i="18"/>
  <c r="B33" i="18"/>
  <c r="B32" i="18"/>
  <c r="B31" i="18"/>
  <c r="B30" i="18"/>
  <c r="B29" i="18"/>
  <c r="B28" i="18"/>
  <c r="B27" i="18"/>
  <c r="B25" i="18"/>
  <c r="B24" i="18"/>
  <c r="B23" i="18"/>
  <c r="B22" i="18"/>
  <c r="B21" i="18"/>
  <c r="B20" i="18"/>
  <c r="B19" i="18"/>
  <c r="B18" i="18"/>
  <c r="B17" i="18"/>
  <c r="B16" i="18"/>
  <c r="B15" i="18"/>
  <c r="B14" i="18"/>
  <c r="B8" i="18"/>
  <c r="B7" i="18"/>
  <c r="B5" i="18"/>
  <c r="B3" i="18"/>
  <c r="C180" i="1"/>
  <c r="R221" i="1"/>
  <c r="Q221" i="1"/>
  <c r="R220" i="1"/>
  <c r="Q220" i="1"/>
  <c r="R219" i="1"/>
  <c r="Q219" i="1"/>
  <c r="R218" i="1"/>
  <c r="Q218" i="1"/>
  <c r="R217" i="1"/>
  <c r="Q217" i="1"/>
  <c r="R216" i="1"/>
  <c r="Q216" i="1"/>
  <c r="R215" i="1"/>
  <c r="Q215" i="1"/>
  <c r="R214" i="1"/>
  <c r="Q214" i="1"/>
  <c r="R213" i="1"/>
  <c r="Q213" i="1"/>
  <c r="R212" i="1"/>
  <c r="Q212" i="1"/>
  <c r="R211" i="1"/>
  <c r="Q211" i="1"/>
  <c r="R210" i="1"/>
  <c r="Q210" i="1"/>
  <c r="R209" i="1"/>
  <c r="Q209" i="1"/>
  <c r="R208" i="1"/>
  <c r="Q208" i="1"/>
  <c r="R207" i="1"/>
  <c r="Q207" i="1"/>
  <c r="C221" i="1"/>
  <c r="C220" i="1"/>
  <c r="C219" i="1"/>
  <c r="C218" i="1"/>
  <c r="C217" i="1"/>
  <c r="C216" i="1"/>
  <c r="C215" i="1"/>
  <c r="C214" i="1"/>
  <c r="C213" i="1"/>
  <c r="C212" i="1"/>
  <c r="C211" i="1"/>
  <c r="C210" i="1"/>
  <c r="C209" i="1"/>
  <c r="C208" i="1"/>
  <c r="C207" i="1"/>
  <c r="C707" i="1"/>
  <c r="C673" i="1"/>
  <c r="Q337" i="1"/>
  <c r="Q336" i="1"/>
  <c r="Q335" i="1"/>
  <c r="Q334" i="1"/>
  <c r="Q333" i="1"/>
  <c r="Q332" i="1"/>
  <c r="Q331" i="1"/>
  <c r="Q330" i="1"/>
  <c r="Q329" i="1"/>
  <c r="Q328" i="1"/>
  <c r="Q327" i="1"/>
  <c r="Q326" i="1"/>
  <c r="C337" i="1"/>
  <c r="C336" i="1"/>
  <c r="C335" i="1"/>
  <c r="C334" i="1"/>
  <c r="C333" i="1"/>
  <c r="C332" i="1"/>
  <c r="C331" i="1"/>
  <c r="C330" i="1"/>
  <c r="C329" i="1"/>
  <c r="C328" i="1"/>
  <c r="C327" i="1"/>
  <c r="C326" i="1"/>
  <c r="R543" i="1"/>
  <c r="Q543" i="1"/>
  <c r="R542" i="1"/>
  <c r="Q542" i="1"/>
  <c r="C543" i="1"/>
  <c r="C542" i="1"/>
  <c r="R540" i="1"/>
  <c r="Q540" i="1"/>
  <c r="R539" i="1"/>
  <c r="Q539" i="1"/>
  <c r="C539" i="1"/>
  <c r="C540" i="1"/>
  <c r="C623" i="1"/>
  <c r="C622" i="1"/>
  <c r="C621" i="1"/>
  <c r="C620" i="1"/>
  <c r="C619" i="1"/>
  <c r="C618" i="1"/>
  <c r="C617" i="1"/>
  <c r="C616" i="1"/>
  <c r="C615" i="1"/>
  <c r="C614" i="1"/>
  <c r="C613" i="1"/>
  <c r="C612" i="1"/>
  <c r="C611" i="1"/>
  <c r="C610" i="1"/>
  <c r="C350" i="1"/>
  <c r="C349" i="1"/>
  <c r="C348" i="1"/>
  <c r="C320" i="1"/>
  <c r="C319" i="1"/>
  <c r="C318" i="1"/>
  <c r="C317" i="1"/>
  <c r="C316" i="1"/>
  <c r="C315" i="1"/>
  <c r="C314" i="1"/>
  <c r="C313" i="1"/>
  <c r="C312" i="1"/>
  <c r="C273" i="1"/>
  <c r="C272" i="1"/>
  <c r="C271" i="1"/>
  <c r="C239" i="1"/>
  <c r="C238" i="1"/>
  <c r="C237" i="1"/>
  <c r="C187" i="1"/>
  <c r="C186" i="1"/>
  <c r="C185" i="1"/>
  <c r="C596" i="1"/>
  <c r="C595" i="1"/>
  <c r="Q68" i="1"/>
  <c r="R68" i="1"/>
  <c r="Q69" i="1"/>
  <c r="R69" i="1"/>
  <c r="Q70" i="1"/>
  <c r="R70" i="1"/>
  <c r="Q71" i="1"/>
  <c r="R71" i="1"/>
  <c r="Q72" i="1"/>
  <c r="R72" i="1"/>
  <c r="Q73" i="1"/>
  <c r="R73" i="1"/>
  <c r="Q453" i="1"/>
  <c r="R453" i="1"/>
  <c r="Q454" i="1"/>
  <c r="R454" i="1"/>
  <c r="Q455" i="1"/>
  <c r="R455" i="1"/>
  <c r="Q456" i="1"/>
  <c r="R456" i="1"/>
  <c r="Q457" i="1"/>
  <c r="R457" i="1"/>
  <c r="Q458" i="1"/>
  <c r="R458" i="1"/>
  <c r="Q459" i="1"/>
  <c r="R459" i="1"/>
  <c r="Q460" i="1"/>
  <c r="R460" i="1"/>
  <c r="Q461" i="1"/>
  <c r="R461" i="1"/>
  <c r="Q462" i="1"/>
  <c r="R462" i="1"/>
  <c r="Q463" i="1"/>
  <c r="R463" i="1"/>
  <c r="Q464" i="1"/>
  <c r="R464" i="1"/>
  <c r="Q465" i="1"/>
  <c r="R465" i="1"/>
  <c r="Q466" i="1"/>
  <c r="R466" i="1"/>
  <c r="Q467" i="1"/>
  <c r="R467" i="1"/>
  <c r="Q468" i="1"/>
  <c r="R468" i="1"/>
  <c r="Q469" i="1"/>
  <c r="R469" i="1"/>
  <c r="Q470" i="1"/>
  <c r="R470" i="1"/>
  <c r="Q471" i="1"/>
  <c r="R471" i="1"/>
  <c r="Q472" i="1"/>
  <c r="R472" i="1"/>
  <c r="Q473" i="1"/>
  <c r="R473" i="1"/>
  <c r="Q474" i="1"/>
  <c r="R474" i="1"/>
  <c r="Q475" i="1"/>
  <c r="R475" i="1"/>
  <c r="Q476" i="1"/>
  <c r="R476" i="1"/>
  <c r="Q477" i="1"/>
  <c r="R477" i="1"/>
  <c r="Q478" i="1"/>
  <c r="R478" i="1"/>
  <c r="Q479" i="1"/>
  <c r="R479" i="1"/>
  <c r="Q480" i="1"/>
  <c r="R480" i="1"/>
  <c r="Q481" i="1"/>
  <c r="R481" i="1"/>
  <c r="Q482" i="1"/>
  <c r="R482" i="1"/>
  <c r="Q483" i="1"/>
  <c r="R483" i="1"/>
  <c r="Q484" i="1"/>
  <c r="R484" i="1"/>
  <c r="Q485" i="1"/>
  <c r="R485" i="1"/>
  <c r="Q486" i="1"/>
  <c r="R486" i="1"/>
  <c r="Q487" i="1"/>
  <c r="R487" i="1"/>
  <c r="Q488" i="1"/>
  <c r="R488" i="1"/>
  <c r="Q489" i="1"/>
  <c r="R489" i="1"/>
  <c r="Q490" i="1"/>
  <c r="R490" i="1"/>
  <c r="Q491" i="1"/>
  <c r="R491" i="1"/>
  <c r="Q492" i="1"/>
  <c r="R492" i="1"/>
  <c r="Q493" i="1"/>
  <c r="R493" i="1"/>
  <c r="Q494" i="1"/>
  <c r="R494" i="1"/>
  <c r="Q495" i="1"/>
  <c r="R495" i="1"/>
  <c r="Q496" i="1"/>
  <c r="R496" i="1"/>
  <c r="Q497" i="1"/>
  <c r="R497" i="1"/>
  <c r="Q498" i="1"/>
  <c r="R498" i="1"/>
  <c r="Q499" i="1"/>
  <c r="R499" i="1"/>
  <c r="Q500" i="1"/>
  <c r="R500" i="1"/>
  <c r="Q501" i="1"/>
  <c r="R501" i="1"/>
  <c r="Q502" i="1"/>
  <c r="R502" i="1"/>
  <c r="Q503" i="1"/>
  <c r="R503" i="1"/>
  <c r="Q504" i="1"/>
  <c r="R504" i="1"/>
  <c r="Q505" i="1"/>
  <c r="R505" i="1"/>
  <c r="Q506" i="1"/>
  <c r="R506" i="1"/>
  <c r="Q507" i="1"/>
  <c r="R507" i="1"/>
  <c r="Q508" i="1"/>
  <c r="R508" i="1"/>
  <c r="Q509" i="1"/>
  <c r="R509" i="1"/>
  <c r="Q510" i="1"/>
  <c r="R510" i="1"/>
  <c r="Q511" i="1"/>
  <c r="R511" i="1"/>
  <c r="Q512" i="1"/>
  <c r="R512" i="1"/>
  <c r="Q513" i="1"/>
  <c r="R513" i="1"/>
  <c r="Q514" i="1"/>
  <c r="R514" i="1"/>
  <c r="Q515" i="1"/>
  <c r="R515" i="1"/>
  <c r="Q516" i="1"/>
  <c r="R516" i="1"/>
  <c r="Q517" i="1"/>
  <c r="R517" i="1"/>
  <c r="Q518" i="1"/>
  <c r="R518" i="1"/>
  <c r="Q519" i="1"/>
  <c r="R519" i="1"/>
  <c r="Q520" i="1"/>
  <c r="R520" i="1"/>
  <c r="Q521" i="1"/>
  <c r="R521" i="1"/>
  <c r="Q522" i="1"/>
  <c r="R522" i="1"/>
  <c r="Q523" i="1"/>
  <c r="R523" i="1"/>
  <c r="Q524" i="1"/>
  <c r="R524" i="1"/>
  <c r="Q525" i="1"/>
  <c r="R525" i="1"/>
  <c r="Q526" i="1"/>
  <c r="R526" i="1"/>
  <c r="Q527" i="1"/>
  <c r="R527" i="1"/>
  <c r="Q528" i="1"/>
  <c r="R528" i="1"/>
  <c r="Q529" i="1"/>
  <c r="R529" i="1"/>
  <c r="Q530" i="1"/>
  <c r="R53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460" i="1"/>
  <c r="C459" i="1"/>
  <c r="C458" i="1"/>
  <c r="C457" i="1"/>
  <c r="R552" i="1"/>
  <c r="R551" i="1"/>
  <c r="R550" i="1"/>
  <c r="R548" i="1"/>
  <c r="R547" i="1"/>
  <c r="R546" i="1"/>
  <c r="R545" i="1"/>
  <c r="R536" i="1"/>
  <c r="R104" i="1"/>
  <c r="R103" i="1"/>
  <c r="R102" i="1"/>
  <c r="C112" i="1"/>
  <c r="C111" i="1"/>
  <c r="C110" i="1"/>
  <c r="C109" i="1"/>
  <c r="C108" i="1"/>
  <c r="C107" i="1"/>
  <c r="C106" i="1"/>
  <c r="C105" i="1"/>
  <c r="C104" i="1"/>
  <c r="C103" i="1"/>
  <c r="C102" i="1"/>
  <c r="C552" i="1"/>
  <c r="C551" i="1"/>
  <c r="C550" i="1"/>
  <c r="C549" i="1"/>
  <c r="C548" i="1"/>
  <c r="C547" i="1"/>
  <c r="C546" i="1"/>
  <c r="C545" i="1"/>
  <c r="C587" i="1"/>
  <c r="C588" i="1"/>
  <c r="C589" i="1"/>
  <c r="C590" i="1"/>
  <c r="C591" i="1"/>
  <c r="C636" i="1"/>
  <c r="C637" i="1"/>
  <c r="C638" i="1"/>
  <c r="C639" i="1"/>
  <c r="C640" i="1"/>
  <c r="R140" i="1"/>
  <c r="Q140" i="1"/>
  <c r="R139" i="1"/>
  <c r="Q139" i="1"/>
  <c r="R136" i="1"/>
  <c r="Q136" i="1"/>
  <c r="R135" i="1"/>
  <c r="Q135" i="1"/>
  <c r="R134" i="1"/>
  <c r="Q134" i="1"/>
  <c r="R131" i="1"/>
  <c r="Q131" i="1"/>
  <c r="R130" i="1"/>
  <c r="Q130" i="1"/>
  <c r="R129" i="1"/>
  <c r="Q129" i="1"/>
  <c r="C130" i="1"/>
  <c r="C135" i="1"/>
  <c r="C140" i="1"/>
  <c r="C128" i="1"/>
  <c r="C129" i="1"/>
  <c r="C131" i="1"/>
  <c r="C132" i="1"/>
  <c r="C133" i="1"/>
  <c r="C134" i="1"/>
  <c r="C136" i="1"/>
  <c r="C137" i="1"/>
  <c r="C138" i="1"/>
  <c r="C139" i="1"/>
  <c r="B17" i="10"/>
  <c r="C537" i="1"/>
  <c r="C536"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T98" i="1"/>
  <c r="T96" i="1"/>
  <c r="T94" i="1"/>
  <c r="T90" i="1"/>
  <c r="T92" i="1"/>
  <c r="R99" i="1"/>
  <c r="Q99" i="1"/>
  <c r="R98" i="1"/>
  <c r="Q98" i="1"/>
  <c r="R97" i="1"/>
  <c r="Q97" i="1"/>
  <c r="R96" i="1"/>
  <c r="Q96" i="1"/>
  <c r="R95" i="1"/>
  <c r="Q95" i="1"/>
  <c r="R94" i="1"/>
  <c r="Q94" i="1"/>
  <c r="R93" i="1"/>
  <c r="Q93" i="1"/>
  <c r="R92" i="1"/>
  <c r="Q92" i="1"/>
  <c r="R91" i="1"/>
  <c r="Q91" i="1"/>
  <c r="R90" i="1"/>
  <c r="Q90" i="1"/>
  <c r="R452" i="1"/>
  <c r="Q452" i="1"/>
  <c r="C456" i="1"/>
  <c r="C455" i="1"/>
  <c r="C454" i="1"/>
  <c r="C453" i="1"/>
  <c r="C452" i="1"/>
  <c r="R65" i="1"/>
  <c r="Q65" i="1"/>
  <c r="Q323" i="1"/>
  <c r="Q322" i="1"/>
  <c r="R323" i="1"/>
  <c r="R322" i="1"/>
  <c r="C323" i="1"/>
  <c r="C322" i="1"/>
  <c r="C690" i="1"/>
  <c r="C656" i="1"/>
  <c r="B186" i="13"/>
  <c r="B187" i="13"/>
  <c r="C92" i="1"/>
  <c r="C93" i="1"/>
  <c r="C94" i="1"/>
  <c r="C95" i="1"/>
  <c r="C96" i="1"/>
  <c r="C97" i="1"/>
  <c r="C98" i="1"/>
  <c r="C99" i="1"/>
  <c r="C100" i="1"/>
  <c r="C90" i="1"/>
  <c r="R67" i="1"/>
  <c r="Q67" i="1"/>
  <c r="R74" i="1"/>
  <c r="Q74" i="1"/>
  <c r="R66" i="1"/>
  <c r="Q66" i="1"/>
  <c r="C66" i="1"/>
  <c r="C67" i="1"/>
  <c r="C68" i="1"/>
  <c r="C69" i="1"/>
  <c r="C70" i="1"/>
  <c r="C71" i="1"/>
  <c r="C72" i="1"/>
  <c r="C73" i="1"/>
  <c r="C74" i="1"/>
  <c r="C75" i="1"/>
  <c r="C65" i="1"/>
  <c r="C87" i="1"/>
  <c r="C86" i="1"/>
  <c r="C85" i="1"/>
  <c r="C84" i="1"/>
  <c r="C83" i="1"/>
  <c r="C82" i="1"/>
  <c r="C81" i="1"/>
  <c r="C80" i="1"/>
  <c r="C79" i="1"/>
  <c r="C78" i="1"/>
  <c r="C77" i="1"/>
  <c r="C347" i="1"/>
  <c r="C692" i="1"/>
  <c r="C658" i="1"/>
  <c r="C311" i="1"/>
  <c r="C310" i="1"/>
  <c r="C309" i="1"/>
  <c r="C184" i="1"/>
  <c r="C236" i="1"/>
  <c r="C346" i="1"/>
  <c r="C691" i="1"/>
  <c r="C657" i="1"/>
  <c r="C308" i="1"/>
  <c r="C307" i="1"/>
  <c r="C306" i="1"/>
  <c r="R183" i="1"/>
  <c r="Q183" i="1"/>
  <c r="R175" i="1"/>
  <c r="Q175" i="1"/>
  <c r="R174" i="1"/>
  <c r="Q174" i="1"/>
  <c r="R173" i="1"/>
  <c r="Q173" i="1"/>
  <c r="C183" i="1"/>
  <c r="C235" i="1"/>
  <c r="C586" i="1"/>
  <c r="C635" i="1"/>
  <c r="C115" i="1"/>
  <c r="C585" i="1"/>
  <c r="T377" i="1"/>
  <c r="T376" i="1"/>
  <c r="T375" i="1"/>
  <c r="T374" i="1"/>
  <c r="T373" i="1"/>
  <c r="T372" i="1"/>
  <c r="T371" i="1"/>
  <c r="T142" i="1"/>
  <c r="T143" i="1" s="1"/>
  <c r="T144" i="1" s="1"/>
  <c r="T145" i="1" s="1"/>
  <c r="T146" i="1" s="1"/>
  <c r="T147" i="1" s="1"/>
  <c r="T148" i="1" s="1"/>
  <c r="T149" i="1" s="1"/>
  <c r="T150" i="1" s="1"/>
  <c r="T151" i="1" s="1"/>
  <c r="T152" i="1" s="1"/>
  <c r="T153" i="1" s="1"/>
  <c r="T154" i="1" s="1"/>
  <c r="T155" i="1" s="1"/>
  <c r="T156" i="1" s="1"/>
  <c r="T157" i="1" s="1"/>
  <c r="T158" i="1" s="1"/>
  <c r="G152" i="13"/>
  <c r="B161" i="13"/>
  <c r="G140" i="13"/>
  <c r="G141" i="13"/>
  <c r="G142" i="13"/>
  <c r="G143" i="13"/>
  <c r="G144" i="13"/>
  <c r="G145" i="13"/>
  <c r="G146" i="13"/>
  <c r="G147" i="13"/>
  <c r="G148" i="13"/>
  <c r="G149" i="13"/>
  <c r="G150" i="13"/>
  <c r="G151" i="13"/>
  <c r="G153" i="13"/>
  <c r="B162" i="13"/>
  <c r="G154" i="13"/>
  <c r="G155" i="13"/>
  <c r="G156" i="13"/>
  <c r="G139" i="13"/>
  <c r="B167" i="13"/>
  <c r="B181" i="13"/>
  <c r="B176" i="13"/>
  <c r="B171" i="13"/>
  <c r="B172" i="13"/>
  <c r="A127" i="13"/>
  <c r="A128" i="13"/>
  <c r="A130" i="13"/>
  <c r="A116" i="13"/>
  <c r="A117" i="13"/>
  <c r="A101" i="13"/>
  <c r="A102" i="13"/>
  <c r="B88" i="13"/>
  <c r="A91" i="13"/>
  <c r="A93" i="13"/>
  <c r="A94" i="13"/>
  <c r="A96" i="13"/>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R569" i="1"/>
  <c r="Q569" i="1"/>
  <c r="R568" i="1"/>
  <c r="Q568" i="1"/>
  <c r="R567" i="1"/>
  <c r="Q567" i="1"/>
  <c r="R566" i="1"/>
  <c r="Q566" i="1"/>
  <c r="C566" i="1"/>
  <c r="C567" i="1"/>
  <c r="C568" i="1"/>
  <c r="C569" i="1"/>
  <c r="C570" i="1"/>
  <c r="C174" i="1"/>
  <c r="C175" i="1"/>
  <c r="C176" i="1"/>
  <c r="C177" i="1"/>
  <c r="C178" i="1"/>
  <c r="C179" i="1"/>
  <c r="C181" i="1"/>
  <c r="C182" i="1"/>
  <c r="C173" i="1"/>
  <c r="C233" i="1"/>
  <c r="C234" i="1"/>
  <c r="C127"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C147" i="1"/>
  <c r="C148" i="1"/>
  <c r="C149" i="1"/>
  <c r="C150" i="1"/>
  <c r="C151" i="1"/>
  <c r="C152" i="1"/>
  <c r="C153" i="1"/>
  <c r="C154" i="1"/>
  <c r="C155" i="1"/>
  <c r="C156" i="1"/>
  <c r="C157" i="1"/>
  <c r="C158" i="1"/>
  <c r="B194" i="13"/>
  <c r="B196" i="13"/>
  <c r="B197" i="13"/>
  <c r="C706" i="1"/>
  <c r="C705" i="1"/>
  <c r="C704" i="1"/>
  <c r="C703" i="1"/>
  <c r="C702" i="1"/>
  <c r="C700" i="1"/>
  <c r="C699" i="1"/>
  <c r="C698" i="1"/>
  <c r="C697" i="1"/>
  <c r="C696" i="1"/>
  <c r="C695" i="1"/>
  <c r="C694" i="1"/>
  <c r="C689" i="1"/>
  <c r="C688" i="1"/>
  <c r="C687" i="1"/>
  <c r="C686" i="1"/>
  <c r="C685" i="1"/>
  <c r="C684" i="1"/>
  <c r="C683" i="1"/>
  <c r="C672" i="1"/>
  <c r="C671" i="1"/>
  <c r="C670" i="1"/>
  <c r="C669" i="1"/>
  <c r="C668" i="1"/>
  <c r="C680" i="1"/>
  <c r="C679" i="1"/>
  <c r="C678" i="1"/>
  <c r="C677" i="1"/>
  <c r="C676" i="1"/>
  <c r="C666" i="1"/>
  <c r="C665" i="1"/>
  <c r="C664" i="1"/>
  <c r="C663" i="1"/>
  <c r="C662" i="1"/>
  <c r="C661" i="1"/>
  <c r="C660" i="1"/>
  <c r="C650" i="1"/>
  <c r="C651" i="1"/>
  <c r="C652" i="1"/>
  <c r="C653" i="1"/>
  <c r="C654" i="1"/>
  <c r="C655" i="1"/>
  <c r="C649" i="1"/>
  <c r="C643" i="1"/>
  <c r="C644" i="1"/>
  <c r="C645" i="1"/>
  <c r="C646" i="1"/>
  <c r="C642" i="1"/>
  <c r="C584" i="1"/>
  <c r="C573" i="1"/>
  <c r="C574" i="1"/>
  <c r="C575" i="1"/>
  <c r="C576" i="1"/>
  <c r="C577" i="1"/>
  <c r="C578" i="1"/>
  <c r="C579" i="1"/>
  <c r="C580" i="1"/>
  <c r="C581" i="1"/>
  <c r="C582" i="1"/>
  <c r="C583" i="1"/>
  <c r="C572" i="1"/>
  <c r="C376" i="1"/>
  <c r="C377" i="1"/>
  <c r="C375" i="1"/>
  <c r="C374" i="1"/>
  <c r="C373" i="1"/>
  <c r="C372" i="1"/>
  <c r="C371" i="1"/>
  <c r="C226" i="1"/>
  <c r="C227" i="1"/>
  <c r="C228" i="1"/>
  <c r="C229" i="1"/>
  <c r="C230" i="1"/>
  <c r="C231" i="1"/>
  <c r="C225" i="1"/>
  <c r="C168" i="1"/>
  <c r="C169" i="1"/>
  <c r="C170" i="1"/>
  <c r="C171" i="1"/>
  <c r="C167" i="1"/>
  <c r="C165" i="1"/>
  <c r="C164" i="1"/>
  <c r="C143" i="1"/>
  <c r="C144" i="1"/>
  <c r="C145" i="1"/>
  <c r="C146" i="1"/>
  <c r="C142" i="1"/>
  <c r="C91" i="1"/>
  <c r="C634" i="1"/>
  <c r="C633" i="1"/>
  <c r="C632" i="1"/>
  <c r="C631" i="1"/>
  <c r="C630" i="1"/>
  <c r="C629" i="1"/>
  <c r="C628" i="1"/>
  <c r="C627" i="1"/>
  <c r="C626" i="1"/>
  <c r="C625" i="1"/>
  <c r="C343" i="1"/>
  <c r="C345" i="1"/>
  <c r="C344" i="1"/>
  <c r="C342" i="1"/>
  <c r="C341" i="1"/>
  <c r="C340" i="1"/>
  <c r="C339" i="1"/>
  <c r="B188" i="13"/>
  <c r="B189" i="13"/>
  <c r="B19" i="10" a="1"/>
  <c r="B19" i="10" s="1"/>
  <c r="B160" i="13"/>
  <c r="A131" i="13"/>
  <c r="A118" i="13"/>
  <c r="A120" i="13"/>
  <c r="A121" i="13"/>
  <c r="B159" i="13"/>
  <c r="B163" i="13"/>
  <c r="A103" i="13"/>
  <c r="A105" i="13"/>
  <c r="A106" i="13"/>
  <c r="A122" i="13"/>
  <c r="A111" i="13"/>
  <c r="A107" i="13"/>
  <c r="J6" i="21" l="1"/>
  <c r="N14" i="22" s="1"/>
  <c r="N38" i="22" s="1"/>
  <c r="M9" i="22"/>
  <c r="M34" i="22" s="1"/>
  <c r="J4" i="21"/>
  <c r="N11" i="22" s="1"/>
  <c r="N36" i="22" s="1"/>
  <c r="J7" i="21"/>
  <c r="I5" i="21"/>
  <c r="J5" i="21" s="1"/>
  <c r="N12" i="22" s="1"/>
  <c r="N37" i="22" s="1"/>
  <c r="J9" i="21"/>
  <c r="J5" i="20"/>
  <c r="H3" i="21" l="1"/>
  <c r="I3" i="21"/>
  <c r="J12" i="20"/>
  <c r="J13" i="20"/>
  <c r="Q3" i="22" l="1"/>
  <c r="R3" i="22" s="1"/>
  <c r="J3" i="21"/>
  <c r="N9" i="22" s="1"/>
  <c r="N34" i="22" s="1"/>
  <c r="R2" i="22"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tc={A0876DDB-CA94-41FA-9398-1E510C36091B}</author>
  </authors>
  <commentList>
    <comment ref="I40" authorId="0" shapeId="0" xr:uid="{A0876DDB-CA94-41FA-9398-1E510C36091B}">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tc={06767367-DF44-463F-B1C3-6931164C2B60}</author>
    <author>tc={22A575E8-216A-40CE-B0F3-5198871AFAA2}</author>
    <author>tc={E520EFB0-20F1-47F3-A81F-6B038E09AAFD}</author>
    <author>tc={5623C348-F4CD-4A0A-8579-74A9057B8506}</author>
    <author>tc={5FFA23FC-F354-48C5-9BFB-4ECD986790F9}</author>
    <author>tc={F8E76FC8-1517-4699-86ED-BE26289359A5}</author>
    <author>tc={E2B1160A-DFD4-40E7-8719-3C0E594F5247}</author>
    <author>tc={C918EF94-7F67-4409-A9F7-8F891E2FD4AB}</author>
    <author>tc={17EC9F85-5AEB-44BF-BD79-C59793891D48}</author>
    <author>tc={48346FCE-15D2-4F60-A5D4-E6AAB991324F}</author>
    <author>tc={C50671FD-E846-4034-936F-87E6B9A8F428}</author>
    <author>tc={22656971-1BA1-48CC-84E8-4808E63F294D}</author>
    <author>tc={4BBA39F5-387B-4290-8CDA-0A9247E2B336}</author>
    <author>tc={CE5C6721-2EBC-4CB2-BC64-A581AED21B2B}</author>
    <author>tc={AB6A0049-CD70-4C85-9C47-95C3A952ADB5}</author>
    <author>tc={161D8623-0F95-4A6B-99AA-59785EFBD2A8}</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P130" authorId="0" shapeId="0" xr:uid="{E0E7347C-7D25-46EC-9C3E-CC195F9F39D3}">
      <text>
        <r>
          <rPr>
            <sz val="11"/>
            <color rgb="FF000000"/>
            <rFont val="Arial"/>
            <family val="2"/>
          </rPr>
          <t xml:space="preserve">======
</t>
        </r>
        <r>
          <rPr>
            <sz val="11"/>
            <color rgb="FF000000"/>
            <rFont val="Arial"/>
            <family val="2"/>
          </rPr>
          <t xml:space="preserve">ID#AAAAHRvZ2kA
</t>
        </r>
        <r>
          <rPr>
            <sz val="11"/>
            <color rgb="FF000000"/>
            <rFont val="Arial"/>
            <family val="2"/>
          </rPr>
          <t xml:space="preserve">Robbie Orvis    (2020-11-17 03:25:31)
</t>
        </r>
        <r>
          <rPr>
            <sz val="11"/>
            <color rgb="FF000000"/>
            <rFont val="Arial"/>
            <family val="2"/>
          </rPr>
          <t>Turned off this policy lever because we are already assuming 100% electrification per this note.</t>
        </r>
      </text>
    </comment>
    <comment ref="P135" authorId="0" shapeId="0" xr:uid="{09DA4E55-337F-4A49-AD79-ABE18558B427}">
      <text>
        <r>
          <rPr>
            <sz val="11"/>
            <color rgb="FF000000"/>
            <rFont val="Arial"/>
            <family val="2"/>
          </rPr>
          <t xml:space="preserve">======
</t>
        </r>
        <r>
          <rPr>
            <sz val="11"/>
            <color rgb="FF000000"/>
            <rFont val="Arial"/>
            <family val="2"/>
          </rPr>
          <t xml:space="preserve">ID#AAAAHRvZ2nI
</t>
        </r>
        <r>
          <rPr>
            <sz val="11"/>
            <color rgb="FF000000"/>
            <rFont val="Arial"/>
            <family val="2"/>
          </rPr>
          <t xml:space="preserve">Robbie Orvis    (2020-11-17 03:25:31)
</t>
        </r>
        <r>
          <rPr>
            <sz val="11"/>
            <color rgb="FF000000"/>
            <rFont val="Arial"/>
            <family val="2"/>
          </rPr>
          <t>Turned off this policy lever because we are already assuming 100% electrification per this note.</t>
        </r>
      </text>
    </comment>
    <comment ref="K242" authorId="1" shapeId="0" xr:uid="{06767367-DF44-463F-B1C3-6931164C2B6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2" shapeId="0" xr:uid="{22A575E8-216A-40CE-B0F3-5198871AFAA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4" authorId="3" shapeId="0" xr:uid="{E520EFB0-20F1-47F3-A81F-6B038E09AAF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5" authorId="4" shapeId="0" xr:uid="{5623C348-F4CD-4A0A-8579-74A9057B850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6" authorId="5" shapeId="0" xr:uid="{5FFA23FC-F354-48C5-9BFB-4ECD986790F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7" authorId="6" shapeId="0" xr:uid="{F8E76FC8-1517-4699-86ED-BE26289359A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8" authorId="7" shapeId="0" xr:uid="{E2B1160A-DFD4-40E7-8719-3C0E594F524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9" authorId="8" shapeId="0" xr:uid="{C918EF94-7F67-4409-A9F7-8F891E2FD4A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0" authorId="9" shapeId="0" xr:uid="{17EC9F85-5AEB-44BF-BD79-C59793891D4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1" authorId="10" shapeId="0" xr:uid="{48346FCE-15D2-4F60-A5D4-E6AAB991324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2" authorId="11" shapeId="0" xr:uid="{C50671FD-E846-4034-936F-87E6B9A8F42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3" authorId="12" shapeId="0" xr:uid="{22656971-1BA1-48CC-84E8-4808E63F294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4" authorId="13" shapeId="0" xr:uid="{4BBA39F5-387B-4290-8CDA-0A9247E2B33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5" authorId="14" shapeId="0" xr:uid="{CE5C6721-2EBC-4CB2-BC64-A581AED21B2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6" authorId="15" shapeId="0" xr:uid="{AB6A0049-CD70-4C85-9C47-95C3A952ADB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7" authorId="16" shapeId="0" xr:uid="{161D8623-0F95-4A6B-99AA-59785EFBD2A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8" authorId="17"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9" authorId="18"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0" authorId="19"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1" authorId="20"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2" authorId="21"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3" authorId="22"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4" authorId="23"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5" authorId="24"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6" authorId="25"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7" authorId="26"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8" authorId="27"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9" authorId="28"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0" authorId="29"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1" authorId="30"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2" authorId="31"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3" authorId="32"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5" authorId="33"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8" authorId="34"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9" authorId="35"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0" authorId="36"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1" authorId="37"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2" authorId="38"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3" authorId="39"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4" authorId="40"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5" authorId="41"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6" authorId="42"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7" authorId="43"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8" authorId="44"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9" authorId="45"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0" authorId="46"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1" authorId="47"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2" authorId="48"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3" authorId="49"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4" authorId="50"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5" authorId="51"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6" authorId="52"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7" authorId="53"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8" authorId="54"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9" authorId="55"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0" authorId="56"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1" authorId="57"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2" authorId="58"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3" authorId="59"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4" authorId="60"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5" authorId="61"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6" authorId="62"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7" authorId="63"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8" authorId="64"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9" authorId="65"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0" authorId="66"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1" authorId="67"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2" authorId="68"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3" authorId="69"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4" authorId="70"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5" authorId="71"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6" authorId="72"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7" authorId="73"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8" authorId="74"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9" authorId="75"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0" authorId="76"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1" authorId="77"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2" authorId="78"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3" authorId="79" shapeId="0" xr:uid="{00000000-0006-0000-0100-00003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<sst xmlns="http://schemas.openxmlformats.org/spreadsheetml/2006/main" count="17674" uniqueCount="1982">
  <si>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</si>
  <si>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</si>
  <si>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</si>
  <si>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</si>
  <si>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</si>
  <si>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</si>
  <si>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</si>
  <si>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</si>
  <si>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</si>
  <si>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</si>
  <si>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</si>
  <si>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</si>
  <si>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</si>
  <si>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</si>
  <si>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</si>
  <si>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</si>
  <si>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</si>
  <si>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</si>
  <si>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</si>
  <si>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</si>
  <si>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</si>
  <si>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</si>
  <si>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</si>
  <si>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</si>
  <si>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</si>
  <si>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</si>
  <si>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</si>
  <si>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</si>
  <si>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</si>
  <si>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</si>
  <si>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</si>
  <si>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</si>
  <si>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</si>
  <si>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</si>
  <si>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</si>
  <si>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</si>
  <si>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</si>
  <si>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</si>
  <si>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</si>
  <si>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</si>
  <si>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</si>
  <si>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</si>
  <si>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</si>
  <si>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</si>
  <si>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</si>
  <si>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</si>
  <si>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</si>
  <si>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</si>
  <si>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</si>
  <si>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</si>
  <si>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</si>
  <si>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</si>
  <si>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</si>
  <si>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</si>
  <si>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</si>
  <si>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</si>
  <si>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</si>
  <si>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</si>
  <si>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</si>
  <si>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</si>
  <si>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</si>
  <si>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</si>
  <si>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</si>
  <si>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</si>
  <si>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</si>
  <si>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</si>
  <si>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</si>
  <si>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</si>
  <si>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</si>
  <si>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</si>
  <si>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</si>
  <si>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</si>
  <si>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</si>
  <si>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</si>
  <si>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</si>
  <si>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</si>
  <si>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</si>
  <si>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</si>
  <si>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</si>
  <si>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</si>
  <si>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</si>
  <si>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</si>
  <si>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</si>
  <si>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</si>
  <si>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</si>
  <si>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</si>
  <si>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</si>
  <si>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</si>
  <si>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</si>
  <si>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</si>
  <si>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</si>
  <si>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</si>
  <si>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</si>
  <si>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</si>
  <si>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</si>
  <si>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</si>
  <si>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</si>
  <si>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</si>
  <si>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</si>
  <si>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</si>
  <si>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</si>
  <si>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</si>
  <si>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</si>
  <si>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</si>
  <si>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</si>
  <si>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</si>
  <si>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</si>
  <si>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</si>
  <si>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</si>
  <si>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</si>
  <si>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</si>
  <si>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</si>
  <si>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</si>
  <si>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</si>
  <si>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</si>
  <si>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</si>
  <si>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</si>
  <si>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</si>
  <si>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</si>
  <si>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</si>
  <si>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</si>
  <si>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</si>
  <si>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</si>
  <si>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</si>
  <si>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</si>
  <si>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</si>
  <si>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</si>
  <si>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</si>
  <si>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</si>
  <si>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</si>
  <si>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</si>
  <si>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</si>
  <si>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</si>
  <si>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</si>
  <si>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</si>
  <si>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</si>
  <si>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</si>
  <si>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</si>
  <si>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</si>
  <si>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</si>
  <si>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</si>
  <si>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</si>
  <si>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</si>
  <si>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</si>
  <si>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</si>
  <si>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</si>
  <si>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</si>
  <si>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</si>
  <si>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</si>
  <si>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</si>
  <si>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</si>
  <si>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</si>
  <si>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</si>
  <si>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</si>
  <si>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for the Energy Policy Simulator.  The data in other tabs in this spreadsheet are used</t>
  </si>
  <si>
    <t>$/metric ton CO2e</t>
  </si>
  <si>
    <t>Percent Reduction in BAU Subsidies</t>
  </si>
  <si>
    <t>$/MWh</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</si>
  <si>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</si>
  <si>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</si>
  <si>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</si>
  <si>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</si>
  <si>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</si>
  <si>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</si>
  <si>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</si>
  <si>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</si>
  <si>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</si>
  <si>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</si>
  <si>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</si>
  <si>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</si>
  <si>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</si>
  <si>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</si>
  <si>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</si>
  <si>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</si>
  <si>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</si>
  <si>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</si>
  <si>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</si>
  <si>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</si>
  <si>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</si>
  <si>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</si>
  <si>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</si>
  <si>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</si>
  <si>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</si>
  <si>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</si>
  <si>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</si>
  <si>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</si>
  <si>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</si>
  <si>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</si>
  <si>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</si>
  <si>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</si>
  <si>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</si>
  <si>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</si>
  <si>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</si>
  <si>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</si>
  <si>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</si>
  <si>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</si>
  <si>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</si>
  <si>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</si>
  <si>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</si>
  <si>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</si>
  <si>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</si>
  <si>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</si>
  <si>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</si>
  <si>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</si>
  <si>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</si>
  <si>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</si>
  <si>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</si>
  <si>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</si>
  <si>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</si>
  <si>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</si>
  <si>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</si>
  <si>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</si>
  <si>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</si>
  <si>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</si>
  <si>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</si>
  <si>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</si>
  <si>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</si>
  <si>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</si>
  <si>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</si>
  <si>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</si>
  <si>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</si>
  <si>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</si>
  <si>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</si>
  <si>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</si>
  <si>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</si>
  <si>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</si>
  <si>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</si>
  <si>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</si>
  <si>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</si>
  <si>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</si>
  <si>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</si>
  <si>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</si>
  <si>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</si>
  <si>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</si>
  <si>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</si>
  <si>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</si>
  <si>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</si>
  <si>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</si>
  <si>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</si>
  <si>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</si>
  <si>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</si>
  <si>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</si>
  <si>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</si>
  <si>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</si>
  <si>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</si>
  <si>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</si>
  <si>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</si>
  <si>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</si>
  <si>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</si>
  <si>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</si>
  <si>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</si>
  <si>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</si>
  <si>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</si>
  <si>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</si>
  <si>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</si>
  <si>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</si>
  <si>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</si>
  <si>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</si>
  <si>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</si>
  <si>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</si>
  <si>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</si>
  <si>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</si>
  <si>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</si>
  <si>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</si>
  <si>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</si>
  <si>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</si>
  <si>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</si>
  <si>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</si>
  <si>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</si>
  <si>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</si>
  <si>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</si>
  <si>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</si>
  <si>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</si>
  <si>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</si>
  <si>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</si>
  <si>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</si>
  <si>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</si>
  <si>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</si>
  <si>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</si>
  <si>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</si>
  <si>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</si>
  <si>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</si>
  <si>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</si>
  <si>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</si>
  <si>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</si>
  <si>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</si>
  <si>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</si>
  <si>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</si>
  <si>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</si>
  <si>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</si>
  <si>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</si>
  <si>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</si>
  <si>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</si>
  <si>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</si>
  <si>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</si>
  <si>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</si>
  <si>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</si>
  <si>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</si>
  <si>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</si>
  <si>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</si>
  <si>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</si>
  <si>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</si>
  <si>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</si>
  <si>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</si>
  <si>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</si>
  <si>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</si>
  <si>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</si>
  <si>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</si>
  <si>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</si>
  <si>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</si>
  <si>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</si>
  <si>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</si>
  <si>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</si>
  <si>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</si>
  <si>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</si>
  <si>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</si>
  <si>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</si>
  <si>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</si>
  <si>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</si>
  <si>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</si>
  <si>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</si>
  <si>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</si>
  <si>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</si>
  <si>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</si>
  <si>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</si>
  <si>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</si>
  <si>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</si>
  <si>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</si>
  <si>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</si>
  <si>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</si>
  <si>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</si>
  <si>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</si>
  <si>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</si>
  <si>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</si>
  <si>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</si>
  <si>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</si>
  <si>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</si>
  <si>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</si>
  <si>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</si>
  <si>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</si>
  <si>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</si>
  <si>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</si>
  <si>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</si>
  <si>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</si>
  <si>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</si>
  <si>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</si>
  <si>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</si>
  <si>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</si>
  <si>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</si>
  <si>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</si>
  <si>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</si>
  <si>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</si>
  <si>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</si>
  <si>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</si>
  <si>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</si>
  <si>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</si>
  <si>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</si>
  <si>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</si>
  <si>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</si>
  <si>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</si>
  <si>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</si>
  <si>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</si>
  <si>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</si>
  <si>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</si>
  <si>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</si>
  <si>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</si>
  <si>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</si>
  <si>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</si>
  <si>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</si>
  <si>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</si>
  <si>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</si>
  <si>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</si>
  <si>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</si>
  <si>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</si>
  <si>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</si>
  <si>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</si>
  <si>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</si>
  <si>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</si>
  <si>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</si>
  <si>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</si>
  <si>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</si>
  <si>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</si>
  <si>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</si>
  <si>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</si>
  <si>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</si>
  <si>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</si>
  <si>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</si>
  <si>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</si>
  <si>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</si>
  <si>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</si>
  <si>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</si>
  <si>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</si>
  <si>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</si>
  <si>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</si>
  <si>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</si>
  <si>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</si>
  <si>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</si>
  <si>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</si>
  <si>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</si>
  <si>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</si>
  <si>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</si>
  <si>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</si>
  <si>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</si>
  <si>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</si>
  <si>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</si>
  <si>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</si>
  <si>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</si>
  <si>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</si>
  <si>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</si>
  <si>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</si>
  <si>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</si>
  <si>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</si>
  <si>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</si>
  <si>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</si>
  <si>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</si>
  <si>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</si>
  <si>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</si>
  <si>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</si>
  <si>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</si>
  <si>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</si>
  <si>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</si>
  <si>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</si>
  <si>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</si>
  <si>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</si>
  <si>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</si>
  <si>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</si>
  <si>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</si>
  <si>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</si>
  <si>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</si>
  <si>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</si>
  <si>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</si>
  <si>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</si>
  <si>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</si>
  <si>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</si>
  <si>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</si>
  <si>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</si>
  <si>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</si>
  <si>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</si>
  <si>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</si>
  <si>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</si>
  <si>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</si>
  <si>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</si>
  <si>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</si>
  <si>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</si>
  <si>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</si>
  <si>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</si>
  <si>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</si>
  <si>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</si>
  <si>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</si>
  <si>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</si>
  <si>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</si>
  <si>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</si>
  <si>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</si>
  <si>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</si>
  <si>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</si>
  <si>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</si>
  <si>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</si>
  <si>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</si>
  <si>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</si>
  <si>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</si>
  <si>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</si>
  <si>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</si>
  <si>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</si>
  <si>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</si>
  <si>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</si>
  <si>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</si>
  <si>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</si>
  <si>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</si>
  <si>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</si>
  <si>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</si>
  <si>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</si>
  <si>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</si>
  <si>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</si>
  <si>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</si>
  <si>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</si>
  <si>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</si>
  <si>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</si>
  <si>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</si>
  <si>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</si>
  <si>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</si>
  <si>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</si>
  <si>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</si>
  <si>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</si>
  <si>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</si>
  <si>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</si>
  <si>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</si>
  <si>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</si>
  <si>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</si>
  <si>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</si>
  <si>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</si>
  <si>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</si>
  <si>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</si>
  <si>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</si>
  <si>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</si>
  <si>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</si>
  <si>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</si>
  <si>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</si>
  <si>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</si>
  <si>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</si>
  <si>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</si>
  <si>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</si>
  <si>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</si>
  <si>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</si>
  <si>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</si>
  <si>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</si>
  <si>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</si>
  <si>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</si>
  <si>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</si>
  <si>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</si>
  <si>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</si>
  <si>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Additional Minimum Required EV Sales Percentage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</si>
  <si>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</si>
  <si>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</si>
  <si>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</si>
  <si>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</si>
  <si>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</si>
  <si>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</si>
  <si>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</si>
  <si>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</si>
  <si>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</si>
  <si>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</si>
  <si>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</si>
  <si>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</si>
  <si>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</si>
  <si>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</si>
  <si>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</si>
  <si>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</si>
  <si>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CO</t>
  </si>
  <si>
    <t>NE</t>
  </si>
  <si>
    <t>Other</t>
  </si>
  <si>
    <t>SF6</t>
  </si>
  <si>
    <t>F-gases</t>
  </si>
  <si>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</si>
  <si>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</si>
  <si>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</si>
  <si>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</si>
  <si>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</si>
  <si>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</si>
  <si>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</si>
  <si>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</si>
  <si>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</si>
  <si>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</si>
  <si>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</si>
  <si>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</si>
  <si>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</si>
  <si>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</si>
  <si>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</si>
  <si>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</si>
  <si>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</si>
  <si>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</si>
  <si>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</si>
  <si>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</si>
  <si>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</si>
  <si>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</si>
  <si>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</si>
  <si>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</si>
  <si>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</si>
  <si>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</si>
  <si>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</si>
  <si>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</si>
  <si>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</si>
  <si>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</si>
  <si>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</si>
  <si>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</si>
  <si>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</si>
  <si>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</si>
  <si>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</si>
  <si>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</si>
  <si>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</si>
  <si>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</si>
  <si>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</si>
  <si>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</si>
  <si>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</si>
  <si>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</si>
  <si>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</si>
  <si>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</si>
  <si>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</si>
  <si>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</si>
  <si>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</si>
  <si>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</si>
  <si>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</si>
  <si>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</si>
  <si>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</si>
  <si>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</si>
  <si>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</si>
  <si>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</si>
  <si>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</si>
  <si>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</si>
  <si>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</si>
  <si>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</si>
  <si>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</si>
  <si>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</si>
  <si>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</si>
  <si>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</si>
  <si>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</si>
  <si>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</si>
  <si>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</si>
  <si>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</si>
  <si>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</si>
  <si>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</si>
  <si>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</si>
  <si>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</si>
  <si>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</si>
  <si>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</si>
  <si>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</si>
  <si>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</si>
  <si>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</si>
  <si>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</si>
  <si>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</si>
  <si>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</si>
  <si>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</si>
  <si>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</si>
  <si>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</si>
  <si>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</si>
  <si>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</si>
  <si>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</si>
  <si>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</si>
  <si>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</si>
  <si>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</si>
  <si>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</si>
  <si>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</si>
  <si>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</si>
  <si>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</si>
  <si>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</si>
  <si>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</si>
  <si>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</si>
  <si>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</si>
  <si>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</si>
  <si>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</si>
  <si>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</si>
  <si>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</si>
  <si>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</si>
  <si>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</si>
  <si>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</si>
  <si>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</si>
  <si>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</si>
  <si>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</si>
  <si>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</si>
  <si>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</si>
  <si>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</si>
  <si>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</si>
  <si>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</si>
  <si>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</si>
  <si>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</si>
  <si>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</si>
  <si>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</si>
  <si>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</si>
  <si>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</si>
  <si>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</si>
  <si>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</si>
  <si>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</si>
  <si>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</si>
  <si>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</si>
  <si>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</si>
  <si>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</si>
  <si>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</si>
  <si>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</si>
  <si>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</si>
  <si>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</si>
  <si>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</si>
  <si>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</si>
  <si>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</si>
  <si>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</si>
  <si>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</si>
  <si>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</si>
  <si>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</si>
  <si>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</si>
  <si>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</si>
  <si>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</si>
  <si>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</si>
  <si>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</si>
  <si>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</si>
  <si>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</si>
  <si>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</si>
  <si>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</si>
  <si>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</si>
  <si>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</si>
  <si>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</si>
  <si>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</si>
  <si>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</si>
  <si>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</si>
  <si>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</si>
  <si>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</si>
  <si>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</si>
  <si>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</si>
  <si>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</si>
  <si>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</si>
  <si>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</si>
  <si>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</si>
  <si>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</si>
  <si>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</si>
  <si>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</si>
  <si>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</si>
  <si>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</si>
  <si>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</si>
  <si>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</si>
  <si>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</si>
  <si>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</si>
  <si>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</si>
  <si>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</si>
  <si>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</si>
  <si>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</si>
  <si>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</si>
  <si>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</si>
  <si>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</si>
  <si>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</si>
  <si>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</si>
  <si>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</si>
  <si>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</si>
  <si>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</si>
  <si>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</si>
  <si>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</si>
  <si>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</si>
  <si>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</si>
  <si>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</si>
  <si>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</si>
  <si>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</si>
  <si>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</si>
  <si>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</si>
  <si>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</si>
  <si>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</si>
  <si>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</si>
  <si>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</si>
  <si>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</si>
  <si>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</si>
  <si>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</si>
  <si>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</si>
  <si>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</si>
  <si>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</si>
  <si>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</si>
  <si>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</si>
  <si>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</si>
  <si>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</si>
  <si>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</si>
  <si>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</si>
  <si>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</si>
  <si>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</si>
  <si>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</si>
  <si>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</si>
  <si>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</si>
  <si>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</si>
  <si>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</si>
  <si>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</si>
  <si>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</si>
  <si>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</si>
  <si>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</si>
  <si>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</si>
  <si>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</si>
  <si>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</si>
  <si>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</si>
  <si>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</si>
  <si>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</si>
  <si>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</si>
  <si>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</si>
  <si>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</si>
  <si>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</si>
  <si>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</si>
  <si>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</si>
  <si>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</si>
  <si>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</si>
  <si>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</si>
  <si>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</si>
  <si>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</si>
  <si>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</si>
  <si>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</si>
  <si>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</si>
  <si>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</si>
  <si>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</si>
  <si>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</si>
  <si>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</si>
  <si>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</si>
  <si>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</si>
  <si>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</si>
  <si>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</si>
  <si>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</si>
  <si>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</si>
  <si>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</si>
  <si>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Industry: Water &amp; Waste</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</si>
  <si>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</si>
  <si>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</si>
  <si>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</si>
  <si>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</si>
  <si>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</si>
  <si>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</si>
  <si>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</si>
  <si>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</si>
  <si>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</si>
  <si>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</si>
  <si>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</si>
  <si>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</si>
  <si>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</si>
  <si>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</si>
  <si>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</si>
  <si>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</si>
  <si>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</si>
  <si>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</si>
  <si>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</si>
  <si>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</si>
  <si>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</si>
  <si>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</si>
  <si>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</si>
  <si>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</si>
  <si>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</si>
  <si>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</si>
  <si>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</si>
  <si>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</si>
  <si>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</si>
  <si>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</si>
  <si>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</si>
  <si>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</si>
  <si>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</si>
  <si>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</si>
  <si>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</si>
  <si>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</si>
  <si>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</si>
  <si>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</si>
  <si>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</si>
  <si>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</si>
  <si>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</si>
  <si>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</si>
  <si>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</si>
  <si>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</si>
  <si>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</si>
  <si>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</si>
  <si>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</si>
  <si>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</si>
  <si>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</si>
  <si>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</si>
  <si>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</si>
  <si>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</si>
  <si>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</si>
  <si>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</si>
  <si>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</si>
  <si>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</si>
  <si>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</si>
  <si>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</si>
  <si>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</si>
  <si>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</si>
  <si>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</si>
  <si>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</si>
  <si>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</si>
  <si>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</si>
  <si>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</si>
  <si>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</si>
  <si>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</si>
  <si>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</si>
  <si>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</si>
  <si>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</si>
  <si>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</si>
  <si>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</si>
  <si>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</si>
  <si>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</si>
  <si>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</si>
  <si>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</si>
  <si>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</si>
  <si>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</si>
  <si>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</si>
  <si>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</si>
  <si>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</si>
  <si>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</si>
  <si>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</si>
  <si>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</si>
  <si>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</si>
  <si>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</si>
  <si>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</si>
  <si>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</si>
  <si>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</si>
  <si>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</si>
  <si>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</si>
  <si>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</si>
  <si>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</si>
  <si>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</si>
  <si>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</si>
  <si>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</si>
  <si>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</si>
  <si>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</si>
  <si>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</si>
  <si>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</si>
  <si>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</si>
  <si>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</si>
  <si>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</si>
  <si>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</si>
  <si>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</si>
  <si>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</si>
  <si>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</si>
  <si>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</si>
  <si>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</si>
  <si>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</si>
  <si>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</si>
  <si>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</si>
  <si>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</si>
  <si>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</si>
  <si>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</si>
  <si>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</si>
  <si>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</si>
  <si>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</si>
  <si>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</si>
  <si>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</si>
  <si>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</si>
  <si>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</si>
  <si>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</si>
  <si>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</si>
  <si>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</si>
  <si>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</si>
  <si>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</si>
  <si>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</si>
  <si>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</si>
  <si>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</si>
  <si>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</si>
  <si>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</si>
  <si>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</si>
  <si>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</si>
  <si>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</si>
  <si>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</si>
  <si>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</si>
  <si>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</si>
  <si>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</si>
  <si>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</si>
  <si>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</si>
  <si>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</si>
  <si>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</si>
  <si>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</si>
  <si>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</si>
  <si>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</si>
  <si>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</si>
  <si>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</si>
  <si>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</si>
  <si>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</si>
  <si>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</si>
  <si>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</si>
  <si>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</si>
  <si>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</si>
  <si>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</si>
  <si>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</si>
  <si>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</si>
  <si>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</si>
  <si>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</si>
  <si>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</si>
  <si>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</si>
  <si>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</si>
  <si>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</si>
  <si>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</si>
  <si>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</si>
  <si>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</si>
  <si>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</si>
  <si>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</si>
  <si>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</si>
  <si>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</si>
  <si>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</si>
  <si>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</si>
  <si>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</si>
  <si>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</si>
  <si>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</si>
  <si>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</si>
  <si>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</si>
  <si>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</si>
  <si>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</si>
  <si>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</si>
  <si>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</si>
  <si>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</si>
  <si>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</si>
  <si>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</si>
  <si>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</si>
  <si>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</si>
  <si>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</si>
  <si>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</si>
  <si>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</si>
  <si>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</si>
  <si>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</si>
  <si>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</si>
  <si>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</si>
  <si>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</si>
  <si>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</si>
  <si>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</si>
  <si>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</si>
  <si>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</si>
  <si>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</si>
  <si>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</si>
  <si>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</si>
  <si>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</si>
  <si>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</si>
  <si>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</si>
  <si>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</si>
  <si>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</si>
  <si>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</si>
  <si>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</si>
  <si>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</si>
  <si>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</si>
  <si>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</si>
  <si>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</si>
  <si>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</si>
  <si>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</si>
  <si>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</si>
  <si>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</si>
  <si>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</si>
  <si>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</si>
  <si>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</si>
  <si>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</si>
  <si>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</si>
  <si>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</si>
  <si>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</si>
  <si>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</si>
  <si>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</si>
  <si>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</si>
  <si>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</si>
  <si>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</si>
  <si>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</si>
  <si>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</si>
  <si>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</si>
  <si>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</si>
  <si>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</si>
  <si>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</si>
  <si>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</si>
  <si>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</si>
  <si>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</si>
  <si>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</si>
  <si>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</si>
  <si>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</si>
  <si>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</si>
  <si>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</si>
  <si>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</si>
  <si>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</si>
  <si>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</si>
  <si>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</si>
  <si>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</si>
  <si>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</si>
  <si>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</si>
  <si>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</si>
  <si>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</si>
  <si>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</si>
  <si>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</si>
  <si>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</si>
  <si>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</si>
  <si>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</si>
  <si>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</si>
  <si>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</si>
  <si>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</si>
  <si>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</si>
  <si>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</si>
  <si>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</si>
  <si>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</si>
  <si>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</si>
  <si>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</si>
  <si>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</si>
  <si>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</si>
  <si>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</si>
  <si>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</si>
  <si>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</si>
  <si>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</si>
  <si>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</si>
  <si>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</si>
  <si>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</si>
  <si>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</si>
  <si>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</si>
  <si>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</si>
  <si>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</si>
  <si>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</si>
  <si>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</si>
  <si>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</si>
  <si>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</si>
  <si>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</si>
  <si>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</si>
  <si>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</si>
  <si>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</si>
  <si>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</si>
  <si>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</si>
  <si>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</si>
  <si>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</si>
  <si>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</si>
  <si>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</si>
  <si>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</si>
  <si>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</si>
  <si>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</si>
  <si>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</si>
  <si>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</si>
  <si>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</si>
  <si>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</si>
  <si>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</si>
  <si>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</si>
  <si>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</si>
  <si>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</si>
  <si>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</si>
  <si>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</si>
  <si>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</si>
  <si>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</si>
  <si>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</si>
  <si>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</si>
  <si>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</si>
  <si>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</si>
  <si>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</si>
  <si>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</si>
  <si>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</si>
  <si>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</si>
  <si>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</si>
  <si>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</si>
  <si>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</si>
  <si>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</si>
  <si>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</si>
  <si>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</si>
  <si>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</si>
  <si>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</si>
  <si>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</si>
  <si>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</si>
  <si>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</si>
  <si>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</si>
  <si>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</si>
  <si>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</si>
  <si>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</si>
  <si>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</si>
  <si>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</si>
  <si>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</si>
  <si>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</si>
  <si>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</si>
  <si>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</si>
  <si>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</si>
  <si>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</si>
  <si>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</si>
  <si>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</si>
  <si>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</si>
  <si>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</si>
  <si>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</si>
  <si>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</si>
  <si>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</si>
  <si>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</si>
  <si>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</si>
  <si>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</si>
  <si>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</si>
  <si>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</si>
  <si>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</si>
  <si>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</si>
  <si>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</si>
  <si>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</si>
  <si>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</si>
  <si>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</si>
  <si>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</si>
  <si>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</si>
  <si>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</si>
  <si>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</si>
  <si>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</si>
  <si>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</si>
  <si>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</si>
  <si>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</si>
  <si>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</si>
  <si>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</si>
  <si>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</si>
  <si>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</si>
  <si>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</si>
  <si>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</si>
  <si>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</si>
  <si>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</si>
  <si>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</si>
  <si>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</si>
  <si>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</si>
  <si>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</si>
  <si>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</si>
  <si>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</si>
  <si>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</si>
  <si>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</si>
  <si>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</si>
  <si>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</si>
  <si>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</si>
  <si>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</si>
  <si>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</si>
  <si>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</si>
  <si>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</si>
  <si>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</si>
  <si>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</si>
  <si>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</si>
  <si>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</si>
  <si>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</si>
  <si>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</si>
  <si>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</si>
  <si>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</si>
  <si>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</si>
  <si>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</si>
  <si>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</si>
  <si>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</si>
  <si>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</si>
  <si>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</si>
  <si>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</si>
  <si>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</si>
  <si>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</si>
  <si>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</si>
  <si>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</si>
  <si>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</si>
  <si>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</si>
  <si>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</si>
  <si>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</si>
  <si>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</si>
  <si>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</si>
  <si>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</si>
  <si>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</si>
  <si>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</si>
  <si>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</si>
  <si>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</si>
  <si>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</si>
  <si>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</si>
  <si>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http://biomassmagazine.com/articles/8185/usda-loan-guarantees-support-3-biomass-power-plants</t>
  </si>
  <si>
    <t>https://www.energysage.com/solar/cost-benefit/solar-investment-tax-credit/</t>
  </si>
  <si>
    <t>https://www.energy.gov/articles/secretary-perry-announces-financial-close-additional-loan-guarantees-during-trip-vogtle</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</si>
  <si>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</si>
  <si>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</si>
  <si>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</si>
  <si>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</si>
  <si>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</si>
  <si>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</si>
  <si>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</si>
  <si>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</si>
  <si>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</si>
  <si>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</si>
  <si>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</si>
  <si>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</si>
  <si>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</si>
  <si>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</si>
  <si>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</si>
  <si>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</si>
  <si>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</si>
  <si>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</si>
  <si>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</si>
  <si>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</si>
  <si>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</si>
  <si>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</si>
  <si>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</si>
  <si>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</si>
  <si>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</si>
  <si>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</si>
  <si>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</si>
  <si>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</si>
  <si>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</si>
  <si>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</si>
  <si>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</si>
  <si>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</si>
  <si>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</si>
  <si>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</si>
  <si>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</si>
  <si>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</si>
  <si>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</si>
  <si>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</si>
  <si>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</si>
  <si>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</si>
  <si>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</si>
  <si>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</si>
  <si>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</si>
  <si>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</si>
  <si>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</si>
  <si>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</si>
  <si>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</si>
  <si>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</si>
  <si>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</si>
  <si>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</si>
  <si>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</si>
  <si>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</si>
  <si>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</si>
  <si>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</si>
  <si>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</si>
  <si>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</si>
  <si>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</si>
  <si>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</si>
  <si>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</si>
  <si>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</si>
  <si>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</si>
  <si>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</si>
  <si>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</si>
  <si>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</si>
  <si>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</si>
  <si>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</si>
  <si>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</si>
  <si>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</si>
  <si>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</si>
  <si>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</si>
  <si>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</si>
  <si>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</si>
  <si>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</si>
  <si>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</si>
  <si>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</si>
  <si>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</si>
  <si>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</si>
  <si>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</si>
  <si>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</si>
  <si>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</si>
  <si>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</si>
  <si>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</si>
  <si>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</si>
  <si>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</si>
  <si>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</si>
  <si>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</si>
  <si>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</si>
  <si>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</si>
  <si>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</si>
  <si>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</si>
  <si>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</si>
  <si>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</si>
  <si>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</si>
  <si>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</si>
  <si>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</si>
  <si>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</si>
  <si>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</si>
  <si>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</si>
  <si>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</si>
  <si>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</si>
  <si>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</si>
  <si>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</si>
  <si>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</si>
  <si>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</si>
  <si>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</si>
  <si>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</si>
  <si>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</si>
  <si>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</si>
  <si>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</si>
  <si>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</si>
  <si>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</si>
  <si>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</si>
  <si>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</si>
  <si>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</si>
  <si>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</si>
  <si>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</si>
  <si>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</si>
  <si>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</si>
  <si>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</si>
  <si>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</si>
  <si>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</si>
  <si>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</si>
  <si>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</si>
  <si>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</si>
  <si>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</si>
  <si>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</si>
  <si>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</si>
  <si>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</si>
  <si>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</si>
  <si>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</si>
  <si>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</si>
  <si>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</si>
  <si>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</si>
  <si>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</si>
  <si>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</si>
  <si>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</si>
  <si>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</si>
  <si>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</si>
  <si>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</si>
  <si>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</si>
  <si>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</si>
  <si>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</si>
  <si>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</si>
  <si>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</si>
  <si>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</si>
  <si>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</si>
  <si>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</si>
  <si>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</si>
  <si>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</si>
  <si>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</si>
  <si>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</si>
  <si>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</si>
  <si>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</si>
  <si>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</si>
  <si>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</si>
  <si>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</si>
  <si>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</si>
  <si>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</si>
  <si>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</si>
  <si>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</si>
  <si>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</si>
  <si>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</si>
  <si>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</si>
  <si>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</si>
  <si>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</si>
  <si>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</si>
  <si>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</si>
  <si>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</si>
  <si>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</si>
  <si>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</si>
  <si>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</si>
  <si>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</si>
  <si>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</si>
  <si>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</si>
  <si>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</si>
  <si>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</si>
  <si>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</si>
  <si>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</si>
  <si>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</si>
  <si>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</si>
  <si>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</si>
  <si>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</si>
  <si>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</si>
  <si>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</si>
  <si>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</si>
  <si>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</si>
  <si>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</si>
  <si>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</si>
  <si>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</si>
  <si>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</si>
  <si>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</si>
  <si>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</si>
  <si>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</si>
  <si>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</si>
  <si>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</si>
  <si>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</si>
  <si>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</si>
  <si>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</si>
  <si>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</si>
  <si>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</si>
  <si>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</si>
  <si>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</si>
  <si>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</si>
  <si>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</si>
  <si>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</si>
  <si>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</si>
  <si>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</si>
  <si>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</si>
  <si>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</si>
  <si>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</si>
  <si>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</si>
  <si>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</si>
  <si>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</si>
  <si>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</si>
  <si>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</si>
  <si>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</si>
  <si>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</si>
  <si>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</si>
  <si>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</si>
  <si>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</si>
  <si>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</si>
  <si>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</si>
  <si>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</si>
  <si>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</si>
  <si>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</si>
  <si>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Row of first policy missing a valid ID number</t>
  </si>
  <si>
    <t>2019 dollars / ton CO2e abated, Annual average abatement (MtCO2e)</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</si>
  <si>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</si>
  <si>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</si>
  <si>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</si>
  <si>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</si>
  <si>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</si>
  <si>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</si>
  <si>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</si>
  <si>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</si>
  <si>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</si>
  <si>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</si>
  <si>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</si>
  <si>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</si>
  <si>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</si>
  <si>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</si>
  <si>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</si>
  <si>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</si>
  <si>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</si>
  <si>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</si>
  <si>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</si>
  <si>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</si>
  <si>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</si>
  <si>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</si>
  <si>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</si>
  <si>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</si>
  <si>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</si>
  <si>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</si>
  <si>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</si>
  <si>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</si>
  <si>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</si>
  <si>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</si>
  <si>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</si>
  <si>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</si>
  <si>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</si>
  <si>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</si>
  <si>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</si>
  <si>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r>
      <rPr>
        <b/>
        <sz val="11"/>
        <rFont val="Calibri"/>
        <family val="2"/>
      </rPr>
      <t>Number of EV chargers:</t>
    </r>
    <r>
      <rPr>
        <sz val="11"/>
        <rFont val="Calibri"/>
        <family val="2"/>
      </rPr>
      <t xml:space="preserve"> https://afdc.energy.gov/stations/states                                       </t>
    </r>
    <r>
      <rPr>
        <b/>
        <sz val="11"/>
        <rFont val="Calibri"/>
        <family val="2"/>
      </rPr>
      <t xml:space="preserve">Number of gas stations: </t>
    </r>
    <r>
      <rPr>
        <sz val="11"/>
        <rFont val="Calibri"/>
        <family val="2"/>
      </rPr>
      <t xml:space="preserve">U.S. Census, Statistics of U.S. Businesses, https://www.census.gov/data/tables/2016/econ/susb/2016-susb-annual.html                                                            </t>
    </r>
    <r>
      <rPr>
        <b/>
        <sz val="11"/>
        <rFont val="Calibri"/>
        <family val="2"/>
      </rPr>
      <t xml:space="preserve">Pumps per station: </t>
    </r>
    <r>
      <rPr>
        <sz val="11"/>
        <rFont val="Calibri"/>
        <family val="2"/>
      </rPr>
      <t>https://247wallst.com/economy/2014/05/22/why-are-there-115000-or-150000-gas-stations-in-america/</t>
    </r>
  </si>
  <si>
    <r>
      <rPr>
        <b/>
        <sz val="11"/>
        <rFont val="Calibri"/>
        <family val="2"/>
      </rPr>
      <t xml:space="preserve">Ranges: </t>
    </r>
    <r>
      <rPr>
        <sz val="11"/>
        <rFont val="Calibri"/>
        <family val="2"/>
      </rPr>
      <t xml:space="preserve">https://www.energy.gov/eere/vehicles/articles/fotw-1010-january-1-2018-all-electric-light-vehicle-ranges-can-exceed-those                                              </t>
    </r>
    <r>
      <rPr>
        <b/>
        <sz val="11"/>
        <rFont val="Calibri"/>
        <family val="2"/>
      </rPr>
      <t xml:space="preserve">Charging Times: </t>
    </r>
    <r>
      <rPr>
        <sz val="11"/>
        <rFont val="Calibri"/>
        <family val="2"/>
      </rPr>
      <t>https://www.chargepoint.com/files/Quick_Guide_to_Fast_Charging.pdf</t>
    </r>
  </si>
  <si>
    <t>https://autoalliance.org/energy-environment/state-electric-vehicle-mandate/</t>
  </si>
  <si>
    <t>NREL Energy Use - passenger rail</t>
  </si>
  <si>
    <t>NREL Energy Use - freight rail</t>
  </si>
  <si>
    <t xml:space="preserve">https://www.fueleconomy.gov/feg/taxevb.shtml plus Chevrolet and Tesla websites
CO subsidy schedule
https://evstationslocal.com/states/colorado/
</t>
  </si>
  <si>
    <t>https://www.eia.gov/consumption/residential/reports/2009/state_briefs/pdf/va.pdf - for percent of homes using electricity
NREL Reference scenario for growth in electric appliances used for space heating (67 to 69%)</t>
  </si>
  <si>
    <t>NREL - Commercial space heating energy use</t>
  </si>
  <si>
    <t>NREL - commercial appliances (water heating, cooking)</t>
  </si>
  <si>
    <t>NREL - commercial other (everything else)</t>
  </si>
  <si>
    <t>https://programs.dsireusa.org/system/program?fromSir=0&amp;state=MN</t>
  </si>
  <si>
    <t>https://www.governor.virginia.gov/newsroom/all-releases/2020/april/headline-856056-en.html#:~:text=The%20Act%20requires%20Dominion%20Energy,by%20the%20end%20of%202024.</t>
  </si>
  <si>
    <t>AEO 2020 Reference Tables: 54.13. Electric Power Projections by Electricity Market Module Region - https://www.eia.gov/outlooks/aeo/data/browser/#/?id=62-AEO2020&amp;region=5-13&amp;cases=ref2020
https://lis.virginia.gov/cgi-bin/legp604.exe?201+sum+HB1526</t>
  </si>
  <si>
    <t>Energy Information Administration.  2016.  Electric Power Annual.  Table 2.13.</t>
  </si>
  <si>
    <t>National Renewable Energy Laboratory, 2014, Renewable Electricity Futures Scenario Viewer,
http://www.nrel.gov/analysis/re_futures/data_viewer/#
80% RE-ITI (2014) scenario
https://www.governor.virginia.gov/newsroom/all-releases/2020/april/headline-856056-en.html#:~:text=The%20Act%20requires%20Dominion%20Energy,by%20the%20end%20of%202024.</t>
  </si>
  <si>
    <t>Calculated from model data; see the relevant variable(s) in the InputData folder for source information.
https://www.eia.gov/state/analysis.php?sid=CO</t>
  </si>
  <si>
    <t>From: https://www.dof.virginia.gov/infopubs/_sof/SOF-2017_pub.pdf
https://rngr.net/publications/tpn/55-2/forestry-and-tree-planting-in-virginia/at_download/file</t>
  </si>
  <si>
    <t>https://www.rggi.org/Auctions/Auction-Results/Prices-Volumes</t>
  </si>
  <si>
    <t>https://afdc.energy.gov/laws/all?state=VA</t>
  </si>
  <si>
    <t>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t>
  </si>
  <si>
    <t>State</t>
  </si>
  <si>
    <t>Colorado</t>
  </si>
  <si>
    <t>2019 (from tool)</t>
  </si>
  <si>
    <t>2030 % below 2005 (low)</t>
  </si>
  <si>
    <t>2030 % below 2005 (high)</t>
  </si>
  <si>
    <t>Guidance Text</t>
  </si>
  <si>
    <t>buildings</t>
  </si>
  <si>
    <t>industry</t>
  </si>
  <si>
    <t>transportation</t>
  </si>
  <si>
    <t>land use</t>
  </si>
  <si>
    <t>waste</t>
  </si>
  <si>
    <t>total (including land use)</t>
  </si>
  <si>
    <t>total (excluding land use)</t>
  </si>
  <si>
    <t>short tons to metric tons</t>
  </si>
  <si>
    <t>GWP Adjustment</t>
  </si>
  <si>
    <t>AR4 to AR5 multiplier</t>
  </si>
  <si>
    <t>Note</t>
  </si>
  <si>
    <t>Same</t>
  </si>
  <si>
    <t>HFCs</t>
  </si>
  <si>
    <t>Not disaggregated enough to adjust, so use reported values</t>
  </si>
  <si>
    <t>PFCs</t>
  </si>
  <si>
    <t xml:space="preserve">State </t>
  </si>
  <si>
    <t>Category</t>
  </si>
  <si>
    <t>Value CO2e AR5</t>
  </si>
  <si>
    <t>Alabama</t>
  </si>
  <si>
    <t>AL</t>
  </si>
  <si>
    <t>LULUCF</t>
  </si>
  <si>
    <t>Alaska</t>
  </si>
  <si>
    <t>AK</t>
  </si>
  <si>
    <t>Arizona</t>
  </si>
  <si>
    <t>AZ</t>
  </si>
  <si>
    <t>State -&gt;</t>
  </si>
  <si>
    <t>Arkansas</t>
  </si>
  <si>
    <t>AR</t>
  </si>
  <si>
    <t>California</t>
  </si>
  <si>
    <t>CA</t>
  </si>
  <si>
    <t>Connecticut</t>
  </si>
  <si>
    <t>CT</t>
  </si>
  <si>
    <t>Delaware</t>
  </si>
  <si>
    <t>DE</t>
  </si>
  <si>
    <t>District of Columbia</t>
  </si>
  <si>
    <t>Florida</t>
  </si>
  <si>
    <t>FL</t>
  </si>
  <si>
    <t>Waste</t>
  </si>
  <si>
    <t>*wastewater+municipal waste</t>
  </si>
  <si>
    <t>Georgia</t>
  </si>
  <si>
    <t>GA</t>
  </si>
  <si>
    <t>Total with LULUCF</t>
  </si>
  <si>
    <t>Hawaii</t>
  </si>
  <si>
    <t>HI</t>
  </si>
  <si>
    <t>Total without LULUCF</t>
  </si>
  <si>
    <t>Idaho</t>
  </si>
  <si>
    <t>ID</t>
  </si>
  <si>
    <t>*Source: EPA State Inventory Tool Historical Data</t>
  </si>
  <si>
    <t>Illinois</t>
  </si>
  <si>
    <t>IL</t>
  </si>
  <si>
    <t>Indiana</t>
  </si>
  <si>
    <t>IN</t>
  </si>
  <si>
    <t>CH4 AR5 Conversion</t>
  </si>
  <si>
    <t>Iowa</t>
  </si>
  <si>
    <t>IA</t>
  </si>
  <si>
    <t>N2O AR5 Conversion</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</si>
  <si>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</si>
  <si>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</si>
  <si>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</si>
  <si>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</si>
  <si>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</si>
  <si>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</si>
  <si>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</si>
  <si>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</si>
  <si>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</si>
  <si>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</si>
  <si>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</si>
  <si>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</si>
  <si>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</si>
  <si>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</si>
  <si>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</si>
  <si>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</si>
  <si>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</si>
  <si>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</si>
  <si>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</si>
  <si>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</si>
  <si>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</si>
  <si>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</si>
  <si>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</si>
  <si>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</si>
  <si>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</si>
  <si>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</si>
  <si>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</si>
  <si>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</si>
  <si>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</si>
  <si>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</si>
  <si>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</si>
  <si>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</si>
  <si>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</si>
  <si>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</si>
  <si>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</si>
  <si>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</si>
  <si>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</si>
  <si>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</si>
  <si>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</si>
  <si>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</si>
  <si>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</si>
  <si>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</si>
  <si>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</si>
  <si>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</si>
  <si>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</si>
  <si>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</si>
  <si>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</si>
  <si>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</si>
  <si>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</si>
  <si>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</si>
  <si>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</si>
  <si>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</si>
  <si>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</si>
  <si>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</si>
  <si>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</si>
  <si>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</si>
  <si>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</si>
  <si>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</si>
  <si>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</si>
  <si>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</si>
  <si>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</si>
  <si>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</si>
  <si>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</si>
  <si>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</si>
  <si>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</si>
  <si>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</si>
  <si>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</si>
  <si>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</si>
  <si>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</si>
  <si>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AR4 (2005 emissions)</t>
  </si>
  <si>
    <t>AR5 (2005 emissions)</t>
  </si>
  <si>
    <t>90% Below 2005 Baseline by 2050</t>
  </si>
  <si>
    <t>Colorado's Climate Action Plan To Reduce Pollution set a goal of reducing emissions 90% below the 2005 baseline by 2050.</t>
  </si>
  <si>
    <t>land use *</t>
  </si>
  <si>
    <t>*Land use changes do not change aggregate emissions target</t>
  </si>
  <si>
    <t>Year</t>
  </si>
  <si>
    <t>District Heat &amp; Hydrogen [million metric tons / year]</t>
  </si>
  <si>
    <t>Water &amp; Waste [million metric tons / year]</t>
  </si>
  <si>
    <t>Agriculture [million metric tons / year]</t>
  </si>
  <si>
    <t>Buildings [million metric tons / year]</t>
  </si>
  <si>
    <t>Transportation [million metric tons / year]</t>
  </si>
  <si>
    <t>Electricity [million metric tons / year]</t>
  </si>
  <si>
    <t>Industry [million metric tons / year]</t>
  </si>
  <si>
    <t>Geoengineering [million metric tons / year]</t>
  </si>
  <si>
    <t>Land Use [million metric tons / year]</t>
  </si>
  <si>
    <t>1.5 °C Compatible Target</t>
  </si>
  <si>
    <t>Place By Sector CO2e Output (From Tool) on lines 25 and 25</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</si>
  <si>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</si>
  <si>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</si>
  <si>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</si>
  <si>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</si>
  <si>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</si>
  <si>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</si>
  <si>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</si>
  <si>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Geothermal, Biomass, Solar Thermal, Distributed Solar PV, Utility Solar PV, Onshore Wind, Offshore Wind, Hydro, Nuclear, Distributed Non-Solar, Municipal Solid Waste, Petroleum, Natural Gas Peaker, Natural Gas Nonpeaker, Lignite, Hard Coal, Imported Electricity</t>
  </si>
  <si>
    <t>Geothermal, Biomass, Solar Thermal, Distributed Solar PV, Utility Solar PV, Onshore Wind, Offshore Wind, Hydro, Nuclear, Municipal Solid Waste, Petroleum, Natural Gas Peaker, Natural Gas Nonpeaker, Lignite, Hard Coal, Imported Electricity</t>
  </si>
  <si>
    <t>Geothermal, Biomass, Solar Thermal, Distributed Solar PV, Utility Solar PV, Onshore Wind, Offshore Wind, Hydro, Nuclear, Distributed Non-Solar, Municipal Solid Waste, Petroleum, Natural Gas Peaker, Natural Gas Nonpeaker, Lignite, Hard Coal</t>
  </si>
  <si>
    <t>Geothermal, Biomass, Solar Thermal, Distributed Solar PV, Utility Solar PV, Onshore Wind, Offshore Wind, Hydro, Nuclear, Municipal Solid Waste, Petroleum, Natural Gas Peaker, Natural Gas Nonpeaker, Lignite, Hard Coal</t>
  </si>
  <si>
    <t>Geothermal, Biomass, Solar Thermal, Utility Solar PV, Onshore Wind, Offshore Wind, Hydro, Nuclear, Municipal Solid Waste, Petroleum, Natural Gas Peaker, Natural Gas Nonpeaker, Lignite, Hard Coal</t>
  </si>
  <si>
    <t>Geothermal, Biomass, Solar Thermal, Utility Solar PV, Nuclear, Municipal Solid Waste, Petroleum, Natural Gas Peaker, Natural Gas Nonpeaker, Lignite, Hard Coal</t>
  </si>
  <si>
    <t>Geothermal, Biomass, Solar Thermal, Utility Solar PV, Hydro, Nuclear, Municipal Solid Waste, Petroleum, Natural Gas Peaker, Natural Gas Nonpeaker, Lignite, Hard Coal</t>
  </si>
  <si>
    <t>Geothermal, Liquid Biofuels, Municipal Solid Waste, Biomass, Solar, Wind, Hydro, Nuclear, Refined Petroleum Fuels, Crude Oil, Natural Gas, Lignite, Hard Coal</t>
  </si>
  <si>
    <t>Direct Air Capture (Geoengineering), Biomass Biofuels &amp; MSW (net), Refined Petroleum Fuels, Crude Oil, Natural Gas, Hard Coal and Lignite</t>
  </si>
  <si>
    <t>Change in Govt Cash Flow by Source</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</si>
  <si>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</si>
  <si>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Carbon Tax Revenue, Fuel Tax Revenue, EV Subsidy, Electricity Generation Subsidy, Electricity Capacity Construction Subsidy, Distributed Solar Subsidy, Fuel Subsidy, National Debt Interest, Remaining Government Cash Flows, Total</t>
  </si>
  <si>
    <t>ad6600, 087bf1, f593e0, 04ffaf, f1bb18, 969696, c01b00, 00b050, 620e7a, 000000</t>
  </si>
  <si>
    <t>Electricity Sector Fraction of Potential Additional CCS Achieved</t>
  </si>
  <si>
    <t>Electricity Sector CCS</t>
  </si>
  <si>
    <t>elec CCS</t>
  </si>
  <si>
    <t>Non BAU Capacity Retirement Schedule</t>
  </si>
  <si>
    <t>Boolean Use Non BAU Capacity Retirement Schedule</t>
  </si>
  <si>
    <t>Industry Sector Fraction of Potential Additional CCS Achieved</t>
  </si>
  <si>
    <t>energy related emissions</t>
  </si>
  <si>
    <t>Energy Related Emissions</t>
  </si>
  <si>
    <t>Industry CCS</t>
  </si>
  <si>
    <t>indst CCS</t>
  </si>
  <si>
    <t>Process Emissions</t>
  </si>
  <si>
    <t>Scenario_1point5.cin</t>
  </si>
  <si>
    <t>This tab contains information about each policy that does not vary by subscripted element of that policy.</t>
  </si>
  <si>
    <t>It matches policies to the listing in the "PolicyLevers" tab using the "Vensim Variable Name" column.</t>
  </si>
  <si>
    <t>Notes on where to check data</t>
  </si>
  <si>
    <t>Number of EV chargers: https://afdc.energy.gov/stations/states                                         Number of gas stations: U.S. Census, Statistics of U.S. Businesses, https://www.census.gov/data/tables/2016/econ/susb/2016-susb-annual.html                                                            Pumps per station: https://247wallst.com/economy/2014/05/22/why-are-there-115000-or-150000-gas-stations-in-america/</t>
  </si>
  <si>
    <t>Supporting data</t>
  </si>
  <si>
    <t>Ranges: https://www.energy.gov/eere/vehicles/articles/fotw-1010-january-1-2018-all-electric-light-vehicle-ranges-can-exceed-those                                              Charging Times: https://www.chargepoint.com/files/Quick_Guide_to_Fast_Charging.pdf</t>
  </si>
  <si>
    <t>https://autoalliance.org/energy-environment/state-electric-vehicle-mandate/
https://www.cnbc.com/2019/08/26/colorado-joins-california-in-requiring-automakers-to-sell-more-evs.html
https://www.consumerreports.org/hybrids-evs/california-says-new-cars-sold-in-the-state-must-be-zero-emissions-by-2035/</t>
  </si>
  <si>
    <t>https://www.fueleconomy.gov/feg/taxevb.shtml plus Chevrolet and Tesla websites</t>
  </si>
  <si>
    <t>BESP -- CA, CO, Delaware, LA, MA, Oklahoma, Rhode Island all have state specific subsidies</t>
  </si>
  <si>
    <t>BCEU</t>
  </si>
  <si>
    <t>DSIRE</t>
  </si>
  <si>
    <t>BPMCCS</t>
  </si>
  <si>
    <t>Clean Electricity Standard</t>
  </si>
  <si>
    <t>White House, 2015, "Fact Sheet: President Obama to Announce Historic Carbon Pollution Standards for Power Plants", https://www.whitehouse.gov/the-press-office/2015/08/03/fact-sheet-president-obama-announce-historic-carbon-pollution-standards.</t>
  </si>
  <si>
    <t>BRPSPTY</t>
  </si>
  <si>
    <t>Energy Information Administation.  2016.  Electric Power Annual.  Table 2.13.</t>
  </si>
  <si>
    <t>EIAE</t>
  </si>
  <si>
    <t>DRC</t>
  </si>
  <si>
    <t>BCRBQ - auto update</t>
  </si>
  <si>
    <t>National Renewable Energy Laboratory, 2014, Renewable Electricity Futures Scenario Viewer,
http://www.nrel.gov/analysis/re_futures/data_viewer/#
80% RE-ITI (2014) scenario</t>
  </si>
  <si>
    <t>GBSC - script!</t>
  </si>
  <si>
    <t>BTC</t>
  </si>
  <si>
    <t>BFPIaE</t>
  </si>
  <si>
    <t>Carbon Price</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</si>
  <si>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</si>
  <si>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D1</t>
  </si>
  <si>
    <t>D2</t>
  </si>
  <si>
    <t>Description:</t>
  </si>
  <si>
    <t xml:space="preserve"> This policy represents strengthening standards for the selected pollutant(s) emitted by the selected vehicle type(s).  Conventional pollutants' most important, harmful impacts are on human health rather than on climate change. // </t>
  </si>
  <si>
    <t xml:space="preserve"> This policy represents increasing the deployment of EV charging stations, including DC Fast and Level 2 charging stations.  It is set in chargers per 100,000 people (cumulative, not per year), additional to chargers in the BAU case.  This policy only affects passenger LDVs.  // </t>
  </si>
  <si>
    <t xml:space="preserve">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t>
  </si>
  <si>
    <t>Electric Vehicle Sales Mandate</t>
  </si>
  <si>
    <t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t>
  </si>
  <si>
    <t xml:space="preserve"> This policy causes government to pay for the specified percentage of the purchase price of new battery electric passenger LDVs.  This is in addition to EV subsidies that exist in the BAU case.  // </t>
  </si>
  <si>
    <t xml:space="preserve">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t>
  </si>
  <si>
    <t xml:space="preserve"> This policy specifies a percentage improvement in fuel economy (distance traveled on the same quantity of fuel with the same cargo or passenger loading) due to fuel economy standards for newly sold vehicles of the selected type(s) with fossil fuel-burning engines. // </t>
  </si>
  <si>
    <t>Hydrogen Vehicle Sales Mandate</t>
  </si>
  <si>
    <t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t>
  </si>
  <si>
    <t xml:space="preserve"> This policy specifies the percentage reduction in carbon emissions from the transportation sector that must be achieved via fuel switching.  This value is in addition to BAU requirements. // </t>
  </si>
  <si>
    <t xml:space="preserve"> This policy represents a set of measures aimed at reducing demand for passenger or freight transportation in the selected vehicle type(s).  //</t>
  </si>
  <si>
    <t xml:space="preserve"> This policy replaces the specified fraction of newly sold non-electric building components of the selected type(s) in buildings of the selected type(s) with electricity-using components. // </t>
  </si>
  <si>
    <t xml:space="preserve"> This policy tightens energy efficiency standards for the selected component(s) in the selected building type(s).  The policy only applies to newly sold components each year (whether for new buildings or replacement of old components of existing buildings). // </t>
  </si>
  <si>
    <t xml:space="preserve">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</si>
  <si>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 xml:space="preserve"> This policy requires at least the specified percentage of total retail electricity demand to be generated by residential and commercial buildings' distributed solar systems (typically rooftop PV). // </t>
  </si>
  <si>
    <t xml:space="preserve"> This policy causes the government to reimburse building owners for a percentage of the cost of new distributed solar PV capacity that is installed on or around buildings. // </t>
  </si>
  <si>
    <t xml:space="preserve">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</si>
  <si>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 xml:space="preserve"> Each year, the specified percentage of the selected building type(s) that existed at the start of the model run will be retrofit with more efficient heating, cooling, and envelope components. // </t>
  </si>
  <si>
    <t xml:space="preserve"> This policy represents a modest rebate paid to customers who purchase energy-efficient building equipment of the selected type(s).  Typical rebate amounts represented by this policy are $50-100 for a clothes washer and $25-50 for a dishwasher or refrigerator.//</t>
  </si>
  <si>
    <t xml:space="preserve"> This policy prevents new capacity of the selected type(s) from being built or deployed.//</t>
  </si>
  <si>
    <t xml:space="preserve"> This policy specifies the fraction of CO2 emissions from power plants that is captured and stored, above the amount predicted in the business-as-usual scenario. // </t>
  </si>
  <si>
    <t xml:space="preserve">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t>
  </si>
  <si>
    <t xml:space="preserve"> This policy increases or decreases the amount of electricity exported from the United States to Canada and Mexico.  It does not cause the construction or removal of transmission lines linking these countries. // </t>
  </si>
  <si>
    <t xml:space="preserve"> This policy increases or decreases the amount of electricity imported to the United States from Canada and Mexico.  It does not cause the construction or removal of transmission lines linking these countries. // </t>
  </si>
  <si>
    <t xml:space="preserve"> This policy represents regulations that cause more demand response (DR) capacity to be added to the electric grid.  Demand response provides flexibility that allows for the integration of more wind and solar PV, if the electricity system is flexibility-constrained. // </t>
  </si>
  <si>
    <t xml:space="preserve"> This policy causes the specified quantity of otherwise non-retiring capacity of the selected type(s) to be retired each year. // </t>
  </si>
  <si>
    <t xml:space="preserve"> This policy causes grid-scale electricity storage from chemical batteries to increase above the amount predicted in the BAU Scenario. // </t>
  </si>
  <si>
    <t xml:space="preserve"> This policy causes additional transmission capacity to be built relative to the BAU case.  Transmission increases the flexibility of the grid, allowing for the integration of more wind and solar PV, if the electricity system is flexibility-constrained. // </t>
  </si>
  <si>
    <t xml:space="preserve"> This policy uses an alternative retirement schedule for existing capacity of the selected type(s). // </t>
  </si>
  <si>
    <t xml:space="preserve"> The business-as-usual case includes all planned capacity additions (provided by the U.S. Energy Information Administration). This policy blocks all planned additions of the selected type(s) that have not already received regulatory approval. // </t>
  </si>
  <si>
    <t>This policy expands the definitions for qualifying carbon-free sources for the carbon-free electricity standard to be wind, solar, hydro, nuclear, and municipal solid waste.//</t>
  </si>
  <si>
    <t xml:space="preserve"> This policy extends the lifetime of all nuclear plants by the specified number of years.//</t>
  </si>
  <si>
    <t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t>
  </si>
  <si>
    <t xml:space="preserve"> This policy specifies a reduction in soft costs (costs for things other than capital equipment) for new plants of the selected type(s), such as the costs of permitting, financing, project management, assembly, etc. // </t>
  </si>
  <si>
    <t xml:space="preserve"> This policy specifies the reduction in transmission and distribution losses that will be achieved by 2050. // </t>
  </si>
  <si>
    <t xml:space="preserve"> This policy is a subsidy paid by the government to electricity suppliers per unit of new capacity constructed.  This only applies to utilities, not distributed systems (such as rooftop solar). // </t>
  </si>
  <si>
    <t xml:space="preserve"> This policy is a subsidy paid by the government to suppliers of electricity per unit of electricity generated from the selected plant type(s). // </t>
  </si>
  <si>
    <t>This policy specifies the fraction of CO2 emissions from industry that is captured and stored, above the amount predicted in the business-as-usual scenario.//</t>
  </si>
  <si>
    <t xml:space="preserve"> This policy reduces CO2 emissions from the cement industry by substituting other inputs, such as fly ash, for a portion of the clinker in cement. // </t>
  </si>
  <si>
    <t xml:space="preserve"> This policy reduces fuel consumption in the industry sector by increasing the use of cogeneration (also known as combined heat and power) and recovery of waste heat (to perform useful work). // </t>
  </si>
  <si>
    <t xml:space="preserve">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t>
  </si>
  <si>
    <t xml:space="preserve"> This policy reduces fuel consumption by the selected industry by increasing the efficiency of industrial equipment through stronger standards.  The policy setting refers to overall energy use reduction, not the reduction in energy use of newly sold equipment. // </t>
  </si>
  <si>
    <t xml:space="preserve"> This policy reduces fuel consumption in the industry sector by improving the way components are put together and the way material or energy flows between them. // </t>
  </si>
  <si>
    <t xml:space="preserve"> This policy reduces greenhouse gas emissions from the selected industry by switching the fuels used by facilities to electricity and/or hydrogen. Only fuel consumed for energy, not fuel used as a chemical feedstock, is affected by this policy. // </t>
  </si>
  <si>
    <t xml:space="preserve"> This policy reduces emissions of high-GWP, fluorinated gases (F-gases) from the industry sector by substituting less-harmful chemicals. // </t>
  </si>
  <si>
    <t xml:space="preserve"> This policy reduces emissions of high-GWP, fluorinated gases (F-gases) from the industry sector by destroying F-gases created as byproducts during the creation of desired products. // </t>
  </si>
  <si>
    <t xml:space="preserve"> This policy reduces emissions of high-GWP, fluorinated gases (F-gases) by recovering F-gases from equipment at the end of its service life and destroying or recycling those F-gases. // </t>
  </si>
  <si>
    <t xml:space="preserve"> This policy reduces emissions of high-GWP, fluorinated gases (F-gases) from the industry sector by reducing leakage and losses through improved inspections, maintenance, and retrofitting of equipment. // </t>
  </si>
  <si>
    <t xml:space="preserve"> This policy reduces methane emissions from the selected industry by increasing the capture of methane that is currently being released into the atmosphere (for example, stopping leaks from wellheads, pipes, coal mines, landfills, etc.).//</t>
  </si>
  <si>
    <t xml:space="preserve"> This policy reduces methane emissions from the selected industry by increasing the burning of methane that is currently being released into the atmosphere (i.e. flaring instead of venting/leaking).//</t>
  </si>
  <si>
    <t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t>
  </si>
  <si>
    <t xml:space="preserve"> This policy increases the sequestration of CO2 by planting forests.  Planted forests are assumed to be managed with best practices and are not used for timber harvesting. // </t>
  </si>
  <si>
    <t>This policy prevents the release of CO2 that accompanies deforestation. //</t>
  </si>
  <si>
    <t xml:space="preserve"> This policy restores degraded forest, increasing the rate of carbon sequestration of the forest.//</t>
  </si>
  <si>
    <t xml:space="preserve"> This policy avoids the release of CO2 from forests by reducing timber harvesting. // </t>
  </si>
  <si>
    <t xml:space="preserve">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t>
  </si>
  <si>
    <t xml:space="preserve"> This policy increases CO2 sequestration by forests through improved forest management practices.  // </t>
  </si>
  <si>
    <t xml:space="preserve"> This policy reduces greenhouse gas emissions from agriculture through livestock-related measures, such as feed supplements or drugs to prevent enteric methane formation. // </t>
  </si>
  <si>
    <t xml:space="preserve">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t>
  </si>
  <si>
    <t xml:space="preserve">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t>
  </si>
  <si>
    <t xml:space="preserve"> This policy causes a percentage of the district heat to be generated by burning hydrogen instead of the fuels used in the BAU case. // </t>
  </si>
  <si>
    <t xml:space="preserve"> This policy causes a percentage of merchant hydrogen (i.e. hydrogen produced for sale, not hydrogen produced and consumed on-site within a facility) to be produced via electrolysis rather than via other production pathways. // </t>
  </si>
  <si>
    <t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
  </si>
  <si>
    <t xml:space="preserve"> This policy reduces the subsidies paid for the production of the selected energy source(s) in the BAU case. // </t>
  </si>
  <si>
    <t xml:space="preserve"> This policy prevents the carbon tax from being levied on process emissions (non-energy greenhouse gas emissions from industrial and agricultural operations).</t>
  </si>
  <si>
    <t xml:space="preserve"> This policy causes the price of the selected fuel(s) for domestic buyers to approach international market prices. // </t>
  </si>
  <si>
    <t xml:space="preserve"> This policy increases the tax rate for the selected fuel type(s).  It is expressed as a percentage of the BAU Scenario price, which includes sales and excise taxes. // </t>
  </si>
  <si>
    <t xml:space="preserve">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t>
  </si>
  <si>
    <t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</si>
  <si>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t>
  </si>
  <si>
    <t>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t>
  </si>
  <si>
    <t>HARD COPY PASTE</t>
  </si>
  <si>
    <t>Hard copy paste (with text to columns for after guidance text)</t>
  </si>
  <si>
    <t>Leave</t>
  </si>
  <si>
    <t>Hand Update</t>
  </si>
  <si>
    <t>Double check</t>
  </si>
  <si>
    <t>Double check/leave</t>
  </si>
  <si>
    <t>FINAL Description = L&amp;M&amp;N&amp;subscripts</t>
  </si>
  <si>
    <t>Guidance text</t>
  </si>
  <si>
    <t>Description</t>
  </si>
  <si>
    <t>Standard Descriptions</t>
  </si>
  <si>
    <t>Guidance</t>
  </si>
  <si>
    <t>Subscripted Guidance?</t>
  </si>
  <si>
    <t>Subscript</t>
  </si>
  <si>
    <t>Subscript + Guidance</t>
  </si>
  <si>
    <t>Heading</t>
  </si>
  <si>
    <t>**Description:**</t>
  </si>
  <si>
    <t>**Guidance for setting values: **</t>
  </si>
  <si>
    <t>Subheading</t>
  </si>
  <si>
    <t xml:space="preserve"> In the United States, since 1997, the 24-hour national ambient air quality standard (NAAQS) for PM2.5, the most harmful type of particulate for human health, declined from 65 µg/m^3 to 35 µg/m^3, a reduction of 46%.</t>
  </si>
  <si>
    <t xml:space="preserve"> U.S. model year 2017 all-electric (not hybrid) vehicles had ranges from 58 to 335 miles (median 114 miles), and the typical charging time was 0.5 hours (with a DC Fast charger) or 3.5 hours (with a Level 2 charger).</t>
  </si>
  <si>
    <t xml:space="preserve">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</si>
  <si>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 xml:space="preserve">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</si>
  <si>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 xml:space="preserve">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</si>
  <si>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 xml:space="preserve">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</si>
  <si>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 xml:space="preserve"> Though electric motorcycles and scooters are popular in Europe and Asia, where motorbikes are commonly used for urban transportation and commuting, electric motorbikes are not yet a significant presence in the U.S., where motorbikes are mostly used for recreation.</t>
  </si>
  <si>
    <t xml:space="preserve">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</si>
  <si>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 xml:space="preserve">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</si>
  <si>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 xml:space="preserve">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</si>
  <si>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 xml:space="preserve">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</si>
  <si>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 xml:space="preserve"> The U.S. currently does not have fuel economy standards for aircraft.  In the absence of standards, new passenger aircraft fuel economy is projected to improve roughly 17% from 2018-2050 in the BAU case.</t>
  </si>
  <si>
    <t xml:space="preserve"> The U.S. currently does not have fuel economy standards for aircraft.  In the absence of standards, new freight aircraft fuel economy is projected to improve roughly 50% from 2018-2050 in the BAU case.</t>
  </si>
  <si>
    <t xml:space="preserve"> The U.S. currently does not have fuel economy standards for trains.  In the absence of standards, new passenger train fuel economy is not projected to change significantly from 2018-2050 in the BAU case.</t>
  </si>
  <si>
    <t xml:space="preserve"> The U.S. currently does not have fuel economy standards for trains.  In the absence of standards, new freight train fuel economy is projected to improve roughly 23% from 2018-2050 in the BAU case.</t>
  </si>
  <si>
    <t xml:space="preserve"> The U.S. currently does not have fuel economy standards for ships.  In the absence of standards, new passenger ship fuel economy is not projected to change significantly from 2018-2050 in the BAU case.</t>
  </si>
  <si>
    <t xml:space="preserve"> The U.S. currently does not have fuel economy standards for ships.  In the absence of standards, new freight ship fuel economy is projected to improve roughly 21% from 2018-2050 in the BAU case.</t>
  </si>
  <si>
    <t xml:space="preserve"> The U.S. currently does not have fuel economy standards for motorbikes.  In the absence of standards, new motorbike fuel economy is not projected to change significantly from 2018-2050 in the BAU case.</t>
  </si>
  <si>
    <t xml:space="preserve">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</si>
  <si>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 xml:space="preserve">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</si>
  <si>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 xml:space="preserve"> Hydrogen is not commonly used for ships today, but given ships' ability to carry large fuel tanks, no serious technical barriers exist to more widespread usage.  A handful of hydrogen-powered ships have entered service since the mid-2000s, including several passenger ferries.</t>
  </si>
  <si>
    <t xml:space="preserve">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</si>
  <si>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 xml:space="preserve">  The International Energy Agency's BLUE Shifts scenario (from the 2009 report "Transport, Energy, and CO2: Moving Toward Sustainability") includes a 26% reduction in usage of cars and SUVs in OECD countries by 2050 relative to a BAU case.</t>
  </si>
  <si>
    <t xml:space="preserve"> A value of "100%" fully implements the IEA's BLUE Shifts scenario by 2050, which is in line with IEA expectations (since their scenario assumes implementation by 2050). </t>
  </si>
  <si>
    <t xml:space="preserve">  The International Energy Agency's BLUE Shifts scenario (from the 2009 report "Transport, Energy, and CO2: Moving Toward Sustainability") includes a 30% reduction in usage of aircraft in OECD countries by 2050 relative to a BAU case.</t>
  </si>
  <si>
    <t xml:space="preserve">  The International Energy Agency's BLUE Shifts scenario (from the 2009 report "Transport, Energy, and CO2: Moving Toward Sustainability") includes a 22% reduction in usage of freight trucks in OECD countries by 2050 relative to a BAU case.</t>
  </si>
  <si>
    <t xml:space="preserve"> By 2050, roughly 37% of the preexisting buildings will still survive without major renovations, so a value of 37% will retrofit all such surviving buildings by 2050.  Policy settings higher than this will retrofit all eligible buildings sooner than 2050.</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</si>
  <si>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</si>
  <si>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Pumped Hydro</t>
  </si>
  <si>
    <t xml:space="preserve">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</si>
  <si>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 xml:space="preserve">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</si>
  <si>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 xml:space="preserve">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</si>
  <si>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 xml:space="preserve">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</si>
  <si>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 xml:space="preserve"> Costs of permitting and financing can be reduced by streamlining permitting processes, but some soft costs (such as labor) may be difficult to reduce via policy.  A value of 50% would be an aggressive soft cost reduction.</t>
  </si>
  <si>
    <t xml:space="preserve"> The U.S. has transmission and distribution losses of about 6%.  Germany, Japan, Finland, and the Netherlands have T&amp;D losses of around 4%.  Therefore, a 33% policy setting would cause the U.S. to match these countries' current level of T&amp;D losses by 2050.</t>
  </si>
  <si>
    <t>agriculture and forestry 01T03</t>
  </si>
  <si>
    <t xml:space="preserve">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</si>
  <si>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</si>
  <si>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</si>
  <si>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</si>
  <si>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</si>
  <si>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</si>
  <si>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</si>
  <si>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</si>
  <si>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</si>
  <si>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</si>
  <si>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</si>
  <si>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</si>
  <si>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</si>
  <si>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</si>
  <si>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</si>
  <si>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</si>
  <si>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</si>
  <si>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</si>
  <si>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</si>
  <si>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</si>
  <si>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</si>
  <si>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</si>
  <si>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</si>
  <si>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</si>
  <si>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</si>
  <si>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 xml:space="preserve">  If this policy is fully implemented, the share of clinker in cement is reduced to 60%.</t>
  </si>
  <si>
    <t xml:space="preserve"> If this policy is fully implemented, fuel use is reduced by 7.9% for all industries in 2050.</t>
  </si>
  <si>
    <t xml:space="preserve"> If this policy is fully implemented, fuel use is reduced for most industries between 2% and 9% in 2050.</t>
  </si>
  <si>
    <t xml:space="preserve"> If this policy is fully implemented, fuel use is reduced by 3.6% for all industries in 2050.</t>
  </si>
  <si>
    <t xml:space="preserve"> If this policy is fully implemented, F-gas emissions in 2050 are reduced by 77%.</t>
  </si>
  <si>
    <t xml:space="preserve"> If this policy is fully implemented, F-gas emissions in 2050 are reduced by 10%.</t>
  </si>
  <si>
    <t xml:space="preserve"> If this policy is fully implemented, F-gas emissions in 2050 are reduced by 22%.</t>
  </si>
  <si>
    <t xml:space="preserve"> If this policy is fully implemented, F-gas emissions in 2050 are reduced by 0.5%.</t>
  </si>
  <si>
    <t xml:space="preserve">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</si>
  <si>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 xml:space="preserve">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</si>
  <si>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 xml:space="preserve">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</si>
  <si>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 xml:space="preserve"> If this policy is fully implemented, process emissions in 2050 are reduced by 7% from the waste management industry.</t>
  </si>
  <si>
    <t xml:space="preserve"> If this policy is fully implemented, process emissions in 2050 are reduced by 32% from the mining industry.</t>
  </si>
  <si>
    <t xml:space="preserve"> If this policy is fully implemented, process emissions in 2050 are reduced by 2% from the waste management industry.</t>
  </si>
  <si>
    <t xml:space="preserve"> A 100% setting of this lever reduces timber harvesting by 2% of the BAU amount per year, reaching a roughly 70% reduction in timber harvesting by 2050.</t>
  </si>
  <si>
    <t xml:space="preserve"> If this policy is fully implemented, agricultural process emissions in 2050 are reduced by 2%.</t>
  </si>
  <si>
    <t xml:space="preserve"> If this policy is fully implemented, half of the 94 million acres of forest not currently under best management practices will instead be managed with best practices by 2050.</t>
  </si>
  <si>
    <t xml:space="preserve"> If this policy is fully implemented, agricultural process emissions in 2050 are reduced by 10%.</t>
  </si>
  <si>
    <t xml:space="preserve">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</si>
  <si>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 xml:space="preserve"> In the BAU Scenario, the fraction of heat derived from CHP plants is constant at roughly 50%.  Therefore, a policy setting of 50% would increase the CHP fraction to 75% in 2050.</t>
  </si>
  <si>
    <t xml:space="preserve"> Today, in the United States, roughly 95% of hydrogen is produced via steam reforming of natural gas and 5% is produced via electrolysis.  These shares are not projected to change in the BAU case.</t>
  </si>
  <si>
    <t>Guidance for setting values:</t>
  </si>
  <si>
    <t xml:space="preserve">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</si>
  <si>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 xml:space="preserve"> A value of 100% eliminates subsidies, increasing the price of coal by 0.3% - 0.5% (varying by sector) in 2050.</t>
  </si>
  <si>
    <t xml:space="preserve"> A value of 100% eliminates subsidies, increasing the price of natural gas by 0.4% - 0.7% (varying by sector) in 2050.</t>
  </si>
  <si>
    <t xml:space="preserve"> A value of 100% eliminates subsidies, increasing the price of electricity from nuclear plants by 1.2% in 2050.</t>
  </si>
  <si>
    <t xml:space="preserve"> A value of 100% eliminates subsidies, increasing the price of electricity from solar PV plants by 2% in 2050.</t>
  </si>
  <si>
    <t xml:space="preserve"> A value of 100% eliminates subsidies, increasing the price of petroleum gasoline by 0.2% in 2050.</t>
  </si>
  <si>
    <t xml:space="preserve"> A value of 100% eliminates subsidies, increasing the price of petroleum diesel by 0.2% - 0.3% (varying by sector) in 2050.</t>
  </si>
  <si>
    <t xml:space="preserve"> A value of 100% eliminates subsidies, increasing the price of petroleum diesel by 0.2% - 0.3% (varying by sector) in 2050. </t>
  </si>
  <si>
    <t xml:space="preserve"> A value of 100% causes domestic hard coal prices to equal international market prices, increasing the domestic price by roughly X% in 2050.</t>
  </si>
  <si>
    <t xml:space="preserve">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</si>
  <si>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</si>
  <si>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</si>
  <si>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</si>
  <si>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</si>
  <si>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</si>
  <si>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</si>
  <si>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</si>
  <si>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</si>
  <si>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</si>
  <si>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</si>
  <si>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</si>
  <si>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</si>
  <si>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</si>
  <si>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</si>
  <si>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</si>
  <si>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</si>
  <si>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</si>
  <si>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</si>
  <si>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</si>
  <si>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</si>
  <si>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</si>
  <si>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</si>
  <si>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</si>
  <si>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 xml:space="preserve">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</si>
  <si>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 xml:space="preserve"> The EIA's November 2020 Short-Term Energy Outlook (STEO) expects a 3.6% shrinkage in GDP (versus a counter-factual growth of 2.0% from the January STEO).  This is the default setting.</t>
  </si>
  <si>
    <t xml:space="preserve">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</si>
  <si>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 xml:space="preserve"> As of November 2020, Colorado had 2,741 EV charging outlets, approximately 48 per 100k pop.  In 2016, the U.S. had approximately 275 gas fuel pumps per 100k pop.  Therefore, a lever setting of 227 would cause the population density of EV chargers to equal the 2016 population density of fuel pumps.</t>
  </si>
  <si>
    <t xml:space="preserve">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t>
  </si>
  <si>
    <t xml:space="preserve"> Electric bus manufacturer Proterra believes all new transit bus sales could be electric as early as 2030, but transit buses make up roughly 15% of the bus fleet.</t>
  </si>
  <si>
    <t xml:space="preserve">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</si>
  <si>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 xml:space="preserve">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</si>
  <si>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 xml:space="preserve">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t>
  </si>
  <si>
    <t xml:space="preserve">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</si>
  <si>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 xml:space="preserve"> The U.S. National Renewable Fuel Standard equates to a BAU LCFS of 2.2% - 4.6% (varying by year).  California adopted an LCFS that requires a 10% reduction in carbon intensity of the transportation fuel pool by 2020.</t>
  </si>
  <si>
    <t xml:space="preserve"> In Colorado, approximately 19% of residential homes currently use electricity as a primary space heating fuel. In the BAU case, this is expected to grow by 1-2% by 2050.</t>
  </si>
  <si>
    <t xml:space="preserve"> In the BAU case, in Colorado, the share of electricity among fuels used by other components in urban, residential buildings will stay constant at 100%.</t>
  </si>
  <si>
    <t xml:space="preserve"> In Virginia, approximately 19% of residential homes currently use electricity as a primary space heating fuel. In the BAU case, this is expected to grow by 1-2% by 2050.</t>
  </si>
  <si>
    <t xml:space="preserve"> In the BAU case, in Colorado, the share of electricity among fuels used by appliances in rural, residential buildings will grow from 46% in 2019 to 58% in 2050 .</t>
  </si>
  <si>
    <t xml:space="preserve"> In the BAU case, in Colorado, the share of electricity among fuels used by other components in rural, residential buildings will stay constant at 100%.</t>
  </si>
  <si>
    <t xml:space="preserve"> In the BAU case, in Colorado, the share of electricity among fuels used for heating in commercial buildings will grow from 1.5% in 2019 to 14% in 2050 .</t>
  </si>
  <si>
    <t xml:space="preserve"> In the BAU case, in Colorado, the share of electricity among fuels used by appliances in commercial buildings will grow from 45% to 54% in 2050.</t>
  </si>
  <si>
    <t xml:space="preserve"> In the BAU case, in Colorado, the share of electricity among fuels used by other components in commercial buildings will grow from 8% to 9% through 2050. </t>
  </si>
  <si>
    <t xml:space="preserve"> In the BAU case, in Colorado, the share of electricity among fuels used by appliances in urban, residential buildings will grow from 46% in 2019 to 58% in 2050 .</t>
  </si>
  <si>
    <t xml:space="preserve">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</si>
  <si>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 xml:space="preserve"> Colorado has established a 3% carve-out for 2020 (though it includes non-solar on-site sources).</t>
  </si>
  <si>
    <t xml:space="preserve"> The federal Business Energy Investment Tax Credit (ITC) (whose effects are accounted for in the BAU case in this simulator) offers a 30% rebate through 2019, with lower values thereafter.</t>
  </si>
  <si>
    <t xml:space="preserve"> Xcel energy, the primary CO utility, provide a variety of rebates to customers; $200 for a more efficient heat pump, $350-600 for insulation.</t>
  </si>
  <si>
    <t xml:space="preserve"> No new coal plants are planned in Colorado.</t>
  </si>
  <si>
    <t xml:space="preserve"> Colorado requires IOUs to produce 30% renewables in 2020; munis and small co-ops (10%) large co-ops (20%). Colorado codified Xcel Energy's 100% carbon-free electricity by 2050 and set a goal of 100% renewable energy by 2050. </t>
  </si>
  <si>
    <t xml:space="preserve"> Colorado currently is a net importer of electricity, importing electricity ~6% of total in-state generation.</t>
  </si>
  <si>
    <t xml:space="preserve"> From 2000-2018, electricity imports fluctuated between 3 and 6 GWh. </t>
  </si>
  <si>
    <t xml:space="preserve"> A 100% setting provides for an additional 14 GW of demand response capacity in 2050 (on top of a BAU quantity of 0.6 GW).</t>
  </si>
  <si>
    <t xml:space="preserve"> Colorado policy does not currently require the early retirement of coal power plants. </t>
  </si>
  <si>
    <t xml:space="preserve"> Colorado policy does not currently require the early retirement of gas power plants. </t>
  </si>
  <si>
    <t xml:space="preserve"> Colorado has no nuclear plants.</t>
  </si>
  <si>
    <t xml:space="preserve"> Colorado has no petroleum-fired power plants.</t>
  </si>
  <si>
    <t xml:space="preserve"> In the BAU scenario, Colorado grid battery storage capacity grew from 1 GW in 2020 to 13 MW by 2050. The maximum storage potential is 4.6 GWs.</t>
  </si>
  <si>
    <t xml:space="preserve"> NREL's Renewable Electricity Futures study suggest that the most economical method of achieving 50% renewables penetration involves building an additional 21% of new transmission capacity. In a BAU case, Colorado's transmission capacity is expected to increase by 3%.</t>
  </si>
  <si>
    <t xml:space="preserve"> Colorado does not have a capacity construction subsidy for nuclear energy.</t>
  </si>
  <si>
    <t xml:space="preserve"> Colorado does not have a capacity construction subsidy for wind energy. However, the federal investment tax credit, a similar program for solar power, covers 26% of system costs through 2021, with declining amounts thereafter.</t>
  </si>
  <si>
    <t xml:space="preserve"> Colorado does not have a capacity construction subsidy for solar energy. However, the federal investment tax credit, enacted in 2005, covers 26% of solar system costs through 2021, with declining amounts thereafter.</t>
  </si>
  <si>
    <t xml:space="preserve">  Colorado does not have a capacity construction subsidy for solar energy. However, the federal investment tax credit, enacted in 2005, covers 26% of solar system costs through 2021, with declining amounts thereafter.</t>
  </si>
  <si>
    <t xml:space="preserve"> Colorado does not have a capacity construction subsidy for biomass energy.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</si>
  <si>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 xml:space="preserve">  Colorado does not have a capacity construction subsidy for offshore wind energy. </t>
  </si>
  <si>
    <t xml:space="preserve">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</si>
  <si>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 xml:space="preserve">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</si>
  <si>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 xml:space="preserve">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</si>
  <si>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 xml:space="preserve">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</si>
  <si>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 xml:space="preserve">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</si>
  <si>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 xml:space="preserve"> If this policy is fully implemented, process emissions are reduced by 70.5% from the natural gas and petroleum industry in that year.</t>
  </si>
  <si>
    <t xml:space="preserve"> If this policy is fully implemented, process emissions in 2050 are reduced by 8% from the mining industry..</t>
  </si>
  <si>
    <t xml:space="preserve"> If this policy is fully implemented, process emissions are reduced by 1.5% from the natural gas and petroleum industry that year.</t>
  </si>
  <si>
    <t xml:space="preserve"> In, 2017, Colorado exported half of all coal produced in the state.</t>
  </si>
  <si>
    <t xml:space="preserve"> Colorado exports 77% of all gas produced in the state.</t>
  </si>
  <si>
    <t xml:space="preserve"> Colorado does not produce or export significant quantities of petroleum gasoline.</t>
  </si>
  <si>
    <t xml:space="preserve">  Colorado does not produce or export significant quantities of petroleum diesel.</t>
  </si>
  <si>
    <t xml:space="preserve"> Colorado does not produce or export significant quantities of jet fuel and kerosene production.</t>
  </si>
  <si>
    <t xml:space="preserve">  The tool assumes Colorado exports all crude oil production.</t>
  </si>
  <si>
    <t xml:space="preserve"> Colorado does not produce or export significant quantities of heavy and residual fuel oil production.</t>
  </si>
  <si>
    <t xml:space="preserve"> Colorado does not produce or export significant quantities of LPG, propane, and butane production.</t>
  </si>
  <si>
    <t xml:space="preserve"> 4.4 million acres could shift to forest in Colorado.</t>
  </si>
  <si>
    <t xml:space="preserve"> In the United States, 64% of district heat is made by burning natural gas, 17% from coal, 16% from biomass, and 3% from petroleum. This is estimated to be similar for district heating in Colorado. Hydrogen technologies are still emerging, and it is not yet clear if it will be more economical to electrify end uses of heat (ceasing to use district heat), or if decarbonizing district heat facilities will be an economical pathway.</t>
  </si>
  <si>
    <t xml:space="preserve"> Colorado does not currently apply carbon pricing to the transportation sector. The U.S. government's revised 2015 Social Cost of Carbon estimates for the year 2050 range from $32 to $115 per ton (in inflation-adjusted 2018 dollars), depending on one's choice of discount rate.</t>
  </si>
  <si>
    <t xml:space="preserve"> Colorado does not currently apply carbon pricing to the electricity sector. The U.S. government's revised 2015 Social Cost of Carbon estimates for the year 2050 range from $32 to $115 per ton (in inflation-adjusted 2018 dollars), depending on one's choice of discount rate.</t>
  </si>
  <si>
    <t xml:space="preserve"> Colorado does not currently apply carbon pricing to the residential building sector. The U.S. government's revised 2015 Social Cost of Carbon estimates for the year 2050 range from $32 to $115 per ton (in inflation-adjusted 2018 dollars), depending on one's choice of discount rate.</t>
  </si>
  <si>
    <t xml:space="preserve">  Colorado does not currently apply carbon pricing to the commercial building sector. The U.S. government's revised 2015 Social Cost of Carbon estimates for the year 2050 range from $32 to $115 per ton (in inflation-adjusted 2018 dollars), depending on one's choice of discount rate.</t>
  </si>
  <si>
    <t xml:space="preserve"> levied on greenhouse gas emissions from non-energy industrial and agricultural processes, but these emissions sources can be included by enabling the policy lever "Carbon Tax Applies to Process Emissions." // </t>
  </si>
  <si>
    <t xml:space="preserve">  Colorado does not currently apply carbon pricing to the district heat and hydrogen sector. The U.S. government's revised 2015 Social Cost of Carbon estimates for the year 2050 range from $32 to $115 per ton (in inflation-adjusted 2018 dollars), depending on one's choice of discount rate.</t>
  </si>
  <si>
    <t xml:space="preserve">  Colorado exempts sales tax on electricity, although local jurisdictions can impose their own.</t>
  </si>
  <si>
    <t xml:space="preserve"> The current effective sales tax on coal in CO is 1.3%</t>
  </si>
  <si>
    <t xml:space="preserve">  The current sales tax rate in Colorado is 2.9%.</t>
  </si>
  <si>
    <t xml:space="preserve"> The current gas tax rate in Minnesota is  22 cents per gallon.</t>
  </si>
  <si>
    <t xml:space="preserve"> The current diesel tax rate in Minnesota is  20.5 cents per gallon.</t>
  </si>
  <si>
    <t>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t>
  </si>
  <si>
    <t>**2005 data pulled from E3 inventory</t>
  </si>
  <si>
    <t>State 2030 target (50% below)</t>
  </si>
  <si>
    <t>State 2050 Target (90% below)</t>
  </si>
  <si>
    <t>Colorado's Climate Action Plan to Reduce Pollution set a goal of reducing emissions 50% below the 2005 baseline by 2030 and 90% below the 2005 baseline by 2050.</t>
  </si>
  <si>
    <t>2030 % Reduction from 2019</t>
  </si>
  <si>
    <t>2050 % Reduction from 2019</t>
  </si>
  <si>
    <t>Colorado's Climate Action Plan To Reduce Pollution set a goal of reducing emissions 50% below the 2005 baseline by 2030.</t>
  </si>
  <si>
    <t>50% Below 2005 Baseline by 2030</t>
  </si>
  <si>
    <t>Target.cin</t>
  </si>
  <si>
    <t>US NDC</t>
  </si>
  <si>
    <t>Sectoral Target Implementation Scenario</t>
  </si>
  <si>
    <t>Enacted_Policies_Spring2022.cin</t>
  </si>
  <si>
    <t>Current Policy (Spring 2022)</t>
  </si>
  <si>
    <t>Business as Usual (Spring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</si>
</sst>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_(* \(#,##0.00\);_(* &quot;-&quot;??_);_(@_)"/>
    <numFmt numFmtId="164" formatCode="0.0000000"/>
    <numFmt numFmtId="165" formatCode="0.000E+00"/>
    <numFmt numFmtId="166" formatCode="###0;###0"/>
    <numFmt numFmtId="167" formatCode="0.0"/>
    <numFmt numFmtId="168" formatCode="0.0000"/>
    <numFmt numFmtId="169" formatCode="0.000"/>
    <numFmt numFmtId="170" formatCode="_(* #,##0_);_(* \(#,##0\);_(* &quot;-&quot;??_);_(@_)"/>
  </numFmts>
  <fonts count="43" x14ac:knownFonts="1">
    <font>
      <sz val="11"/>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b/>
      <sz val="11"/>
      <color rgb="FF740000"/>
      <name val="Calibri"/>
      <family val="2"/>
      <scheme val="minor"/>
    </font>
    <font>
      <b/>
      <i/>
      <sz val="11"/>
      <color theme="1"/>
      <name val="Calibri"/>
      <family val="2"/>
      <scheme val="minor"/>
    </font>
    <font>
      <b/>
      <sz val="11"/>
      <color theme="1"/>
      <name val="Calibri"/>
      <family val="2"/>
    </font>
    <font>
      <sz val="11"/>
      <color theme="1"/>
      <name val="Calibri"/>
      <family val="2"/>
    </font>
    <font>
      <sz val="11"/>
      <color rgb="FF7F7F7F"/>
      <name val="Calibri"/>
      <family val="2"/>
    </font>
    <font>
      <b/>
      <sz val="11"/>
      <name val="Calibri"/>
      <family val="2"/>
    </font>
    <font>
      <sz val="11"/>
      <name val="Calibri"/>
      <family val="2"/>
    </font>
    <font>
      <sz val="11"/>
      <color rgb="FF000000"/>
      <name val="Calibri"/>
      <family val="2"/>
    </font>
    <font>
      <u/>
      <sz val="11"/>
      <color theme="10"/>
      <name val="Arial"/>
      <family val="2"/>
    </font>
    <font>
      <u/>
      <sz val="11"/>
      <color rgb="FF0000FF"/>
      <name val="Arial"/>
      <family val="2"/>
    </font>
    <font>
      <u/>
      <sz val="11"/>
      <color theme="10"/>
      <name val="Calibri"/>
      <family val="2"/>
    </font>
    <font>
      <i/>
      <sz val="11"/>
      <color theme="1"/>
      <name val="Calibri"/>
      <family val="2"/>
    </font>
    <font>
      <b/>
      <sz val="12"/>
      <color theme="1"/>
      <name val="Calibri"/>
      <family val="2"/>
      <scheme val="minor"/>
    </font>
    <font>
      <sz val="11"/>
      <color theme="1" tint="0.499984740745262"/>
      <name val="Calibri"/>
      <family val="2"/>
      <scheme val="minor"/>
    </font>
    <font>
      <sz val="11"/>
      <color rgb="FF000000"/>
      <name val="Arial"/>
      <family val="2"/>
    </font>
    <font>
      <b/>
      <sz val="11"/>
      <color theme="0"/>
      <name val="Calibri"/>
      <family val="2"/>
      <scheme val="minor"/>
    </font>
    <font>
      <b/>
      <sz val="11"/>
      <color theme="0" tint="-0.499984740745262"/>
      <name val="Calibri"/>
      <family val="2"/>
      <scheme val="minor"/>
    </font>
    <font>
      <sz val="11"/>
      <color rgb="FF000000"/>
      <name val="Calibri"/>
      <family val="2"/>
      <scheme val="minor"/>
    </font>
  </fonts>
  <fills count="45">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FFFF00"/>
        <bgColor rgb="FFFFFF00"/>
      </patternFill>
    </fill>
    <fill>
      <patternFill patternType="solid">
        <fgColor theme="6" tint="0.79998168889431442"/>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5" tint="0.39997558519241921"/>
        <bgColor indexed="64"/>
      </patternFill>
    </fill>
    <fill>
      <patternFill patternType="solid">
        <fgColor theme="6"/>
        <bgColor indexed="64"/>
      </patternFill>
    </fill>
    <fill>
      <patternFill patternType="solid">
        <fgColor rgb="FFFFFF99"/>
        <bgColor indexed="64"/>
      </patternFill>
    </fill>
    <fill>
      <patternFill patternType="solid">
        <fgColor theme="7" tint="0.59999389629810485"/>
        <bgColor indexed="64"/>
      </patternFill>
    </fill>
    <fill>
      <patternFill patternType="solid">
        <fgColor theme="3" tint="0.79998168889431442"/>
        <bgColor indexed="64"/>
      </patternFill>
    </fill>
    <fill>
      <patternFill patternType="solid">
        <fgColor theme="7" tint="0.79998168889431442"/>
        <bgColor indexed="64"/>
      </patternFill>
    </fill>
    <fill>
      <patternFill patternType="solid">
        <fgColor theme="1" tint="0.34998626667073579"/>
        <bgColor indexed="64"/>
      </patternFill>
    </fill>
    <fill>
      <patternFill patternType="solid">
        <fgColor rgb="FFFF99CC"/>
        <bgColor indexed="64"/>
      </patternFill>
    </fill>
    <fill>
      <patternFill patternType="solid">
        <fgColor theme="5" tint="0.59999389629810485"/>
        <bgColor indexed="64"/>
      </patternFill>
    </fill>
    <fill>
      <patternFill patternType="solid">
        <fgColor rgb="FF92D050"/>
        <bgColor indexed="64"/>
      </patternFill>
    </fill>
    <fill>
      <patternFill patternType="solid">
        <fgColor theme="9" tint="0.39997558519241921"/>
        <bgColor indexed="64"/>
      </patternFill>
    </fill>
    <fill>
      <patternFill patternType="solid">
        <fgColor theme="5" tint="0.39997558519241921"/>
        <bgColor rgb="FFBFBFBF"/>
      </patternFill>
    </fill>
  </fills>
  <borders count="36">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style="thin">
        <color indexed="64"/>
      </top>
      <bottom style="thin">
        <color indexed="64"/>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diagonal/>
    </border>
    <border>
      <left style="thin">
        <color rgb="FFBFBFBF"/>
      </left>
      <right style="thin">
        <color rgb="FFBFBFBF"/>
      </right>
      <top/>
      <bottom style="thin">
        <color rgb="FFBFBFBF"/>
      </bottom>
      <diagonal/>
    </border>
    <border>
      <left style="thin">
        <color theme="4" tint="0.39997558519241921"/>
      </left>
      <right/>
      <top style="thin">
        <color theme="4" tint="0.39997558519241921"/>
      </top>
      <bottom style="thin">
        <color theme="4" tint="0.39997558519241921"/>
      </bottom>
      <diagonal/>
    </border>
    <border>
      <left style="thin">
        <color indexed="64"/>
      </left>
      <right/>
      <top/>
      <bottom/>
      <diagonal/>
    </border>
    <border>
      <left/>
      <right style="thin">
        <color indexed="64"/>
      </right>
      <top/>
      <bottom/>
      <diagonal/>
    </border>
  </borders>
  <cellStyleXfs count="24">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0" fillId="0" borderId="0"/>
    <xf numFmtId="0" fontId="11" fillId="0" borderId="2" applyNumberFormat="0" applyProtection="0">
      <alignment wrapText="1"/>
    </xf>
    <xf numFmtId="0" fontId="10" fillId="0" borderId="3" applyNumberFormat="0" applyFont="0" applyProtection="0">
      <alignment wrapText="1"/>
    </xf>
    <xf numFmtId="43" fontId="6"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0" fillId="0" borderId="0" applyNumberFormat="0" applyFill="0" applyBorder="0" applyProtection="0">
      <alignment horizontal="left" vertical="center"/>
    </xf>
    <xf numFmtId="0" fontId="22" fillId="0" borderId="0" applyNumberFormat="0" applyFont="0" applyFill="0" applyBorder="0" applyProtection="0">
      <alignment horizontal="left" vertical="center" indent="2"/>
    </xf>
    <xf numFmtId="0" fontId="22" fillId="0" borderId="0" applyNumberFormat="0" applyFont="0" applyFill="0" applyBorder="0" applyProtection="0">
      <alignment horizontal="left" vertical="center" indent="5"/>
    </xf>
    <xf numFmtId="0" fontId="21" fillId="6" borderId="0" applyBorder="0">
      <alignment horizontal="right" vertical="center"/>
    </xf>
    <xf numFmtId="0" fontId="21" fillId="0" borderId="0"/>
    <xf numFmtId="0" fontId="22" fillId="8" borderId="0" applyNumberFormat="0" applyFont="0" applyBorder="0" applyAlignment="0" applyProtection="0"/>
    <xf numFmtId="0" fontId="23" fillId="6" borderId="24">
      <alignment horizontal="right" vertical="center"/>
    </xf>
    <xf numFmtId="0" fontId="22" fillId="0" borderId="23"/>
    <xf numFmtId="0" fontId="21" fillId="0" borderId="29">
      <alignment horizontal="left" vertical="center" wrapText="1" indent="2"/>
    </xf>
    <xf numFmtId="0" fontId="24" fillId="0" borderId="0"/>
    <xf numFmtId="43" fontId="6" fillId="0" borderId="0" applyFont="0" applyFill="0" applyBorder="0" applyAlignment="0" applyProtection="0"/>
    <xf numFmtId="0" fontId="2" fillId="0" borderId="0"/>
    <xf numFmtId="0" fontId="6" fillId="0" borderId="0"/>
    <xf numFmtId="9" fontId="6" fillId="0" borderId="0"/>
    <xf numFmtId="9" fontId="6" fillId="0" borderId="0" applyFont="0" applyFill="0" applyBorder="0" applyAlignment="0" applyProtection="0"/>
  </cellStyleXfs>
  <cellXfs count="285">
    <xf numFmtId="0" fontId="0" fillId="0" borderId="0" xfId="0"/>
    <xf numFmtId="0" fontId="4" fillId="0" borderId="0" xfId="0" applyFont="1" applyAlignment="1">
      <alignment wrapText="1"/>
    </xf>
    <xf numFmtId="0" fontId="3" fillId="0" borderId="0" xfId="0" applyFont="1" applyAlignment="1">
      <alignment wrapText="1"/>
    </xf>
    <xf numFmtId="0" fontId="0" fillId="0" borderId="0" xfId="0" applyAlignment="1">
      <alignment wrapText="1"/>
    </xf>
    <xf numFmtId="0" fontId="0" fillId="0" borderId="0" xfId="0" applyAlignment="1"/>
    <xf numFmtId="0" fontId="0" fillId="0" borderId="1" xfId="0" applyBorder="1" applyAlignment="1"/>
    <xf numFmtId="0" fontId="10" fillId="0" borderId="0" xfId="3" applyAlignment="1"/>
    <xf numFmtId="0" fontId="3" fillId="0" borderId="0" xfId="0" applyFont="1" applyAlignment="1"/>
    <xf numFmtId="0" fontId="3"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4" fontId="0" fillId="0" borderId="0" xfId="0" applyNumberFormat="1" applyAlignment="1"/>
    <xf numFmtId="9" fontId="0" fillId="0" borderId="1" xfId="1" applyFont="1" applyBorder="1" applyAlignment="1"/>
    <xf numFmtId="9" fontId="0" fillId="0" borderId="0" xfId="1" applyFont="1" applyBorder="1" applyAlignment="1"/>
    <xf numFmtId="0" fontId="8" fillId="0" borderId="0" xfId="0" applyFont="1" applyAlignment="1"/>
    <xf numFmtId="11" fontId="0" fillId="0" borderId="0" xfId="0" applyNumberFormat="1" applyAlignment="1"/>
    <xf numFmtId="0" fontId="0" fillId="0" borderId="0" xfId="0" applyFill="1" applyBorder="1" applyAlignment="1"/>
    <xf numFmtId="165" fontId="0" fillId="0" borderId="0" xfId="0" applyNumberFormat="1" applyAlignment="1"/>
    <xf numFmtId="0" fontId="0" fillId="0" borderId="0" xfId="0" applyFont="1" applyAlignment="1"/>
    <xf numFmtId="0" fontId="12" fillId="0" borderId="0" xfId="0" applyFont="1" applyFill="1" applyBorder="1" applyAlignment="1">
      <alignment horizontal="left"/>
    </xf>
    <xf numFmtId="0" fontId="0" fillId="0" borderId="0" xfId="0" applyFill="1" applyBorder="1" applyAlignment="1">
      <alignment horizontal="left"/>
    </xf>
    <xf numFmtId="0" fontId="0" fillId="5" borderId="4" xfId="0" applyFill="1" applyBorder="1" applyAlignment="1">
      <alignment horizontal="left" wrapText="1"/>
    </xf>
    <xf numFmtId="0" fontId="0" fillId="5" borderId="8" xfId="0" applyFill="1" applyBorder="1" applyAlignment="1">
      <alignment horizontal="left" wrapText="1"/>
    </xf>
    <xf numFmtId="0" fontId="13" fillId="5" borderId="9" xfId="0" applyFont="1" applyFill="1" applyBorder="1" applyAlignment="1">
      <alignment horizontal="left" wrapText="1"/>
    </xf>
    <xf numFmtId="0" fontId="13" fillId="5"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6" fontId="16" fillId="0" borderId="12" xfId="0" applyNumberFormat="1" applyFont="1" applyFill="1" applyBorder="1" applyAlignment="1">
      <alignment horizontal="center" wrapText="1"/>
    </xf>
    <xf numFmtId="166"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6" fontId="16" fillId="0" borderId="15" xfId="0" applyNumberFormat="1" applyFont="1" applyFill="1" applyBorder="1" applyAlignment="1">
      <alignment horizontal="center" wrapText="1"/>
    </xf>
    <xf numFmtId="166"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6" fontId="16" fillId="0" borderId="18" xfId="0" applyNumberFormat="1" applyFont="1" applyFill="1" applyBorder="1" applyAlignment="1">
      <alignment horizontal="center" wrapText="1"/>
    </xf>
    <xf numFmtId="166"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7" fillId="0" borderId="0" xfId="2" applyAlignment="1"/>
    <xf numFmtId="0" fontId="3" fillId="2" borderId="0" xfId="0" applyFont="1" applyFill="1" applyAlignment="1"/>
    <xf numFmtId="0" fontId="0" fillId="0" borderId="0" xfId="0" applyFont="1" applyAlignment="1">
      <alignment wrapText="1"/>
    </xf>
    <xf numFmtId="0" fontId="0" fillId="2" borderId="0" xfId="0" applyFill="1"/>
    <xf numFmtId="0" fontId="3" fillId="2" borderId="0" xfId="0" applyFont="1" applyFill="1"/>
    <xf numFmtId="10" fontId="0" fillId="0" borderId="0" xfId="0" applyNumberFormat="1" applyAlignment="1"/>
    <xf numFmtId="0" fontId="0" fillId="0" borderId="0" xfId="0"/>
    <xf numFmtId="0" fontId="4" fillId="0" borderId="0" xfId="0" applyFont="1" applyAlignment="1">
      <alignment horizontal="left" wrapText="1"/>
    </xf>
    <xf numFmtId="0" fontId="0" fillId="0" borderId="0" xfId="0" applyFill="1"/>
    <xf numFmtId="0" fontId="0" fillId="10" borderId="0" xfId="0" applyFill="1"/>
    <xf numFmtId="0" fontId="0" fillId="11" borderId="0" xfId="0" applyFill="1"/>
    <xf numFmtId="0" fontId="3" fillId="0" borderId="0" xfId="0" applyFont="1"/>
    <xf numFmtId="0" fontId="0" fillId="2" borderId="0" xfId="0" applyFill="1" applyAlignment="1">
      <alignment horizontal="left"/>
    </xf>
    <xf numFmtId="0" fontId="3"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7" borderId="0" xfId="0" applyFill="1"/>
    <xf numFmtId="0" fontId="0" fillId="12"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0" borderId="0" xfId="0" applyFill="1" applyAlignment="1">
      <alignment horizontal="left"/>
    </xf>
    <xf numFmtId="0" fontId="0" fillId="21" borderId="0" xfId="0" applyFill="1"/>
    <xf numFmtId="0" fontId="0" fillId="9" borderId="0" xfId="0" applyFill="1"/>
    <xf numFmtId="0" fontId="0" fillId="22" borderId="0" xfId="0" applyFill="1"/>
    <xf numFmtId="0" fontId="0" fillId="23" borderId="0" xfId="0" applyFill="1"/>
    <xf numFmtId="0" fontId="0" fillId="24" borderId="0" xfId="0" applyFill="1"/>
    <xf numFmtId="0" fontId="0" fillId="25" borderId="0" xfId="0" applyFill="1"/>
    <xf numFmtId="0" fontId="0" fillId="0" borderId="0" xfId="0" quotePrefix="1" applyFill="1" applyAlignment="1">
      <alignment horizontal="left"/>
    </xf>
    <xf numFmtId="0" fontId="0" fillId="26" borderId="0" xfId="0" applyFill="1"/>
    <xf numFmtId="0" fontId="0" fillId="27" borderId="0" xfId="0" applyFill="1"/>
    <xf numFmtId="0" fontId="0" fillId="0" borderId="23" xfId="0" applyBorder="1" applyAlignment="1">
      <alignmen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9" fillId="2" borderId="21" xfId="0" applyFont="1" applyFill="1" applyBorder="1" applyAlignment="1">
      <alignment wrapText="1"/>
    </xf>
    <xf numFmtId="0" fontId="9" fillId="2" borderId="21" xfId="0" applyFont="1" applyFill="1" applyBorder="1" applyAlignment="1">
      <alignment horizontal="left" wrapText="1"/>
    </xf>
    <xf numFmtId="0" fontId="0" fillId="0" borderId="23" xfId="0" applyBorder="1" applyAlignment="1">
      <alignment horizontal="left" wrapText="1"/>
    </xf>
    <xf numFmtId="0" fontId="0" fillId="2" borderId="0" xfId="0" applyFill="1" applyAlignment="1"/>
    <xf numFmtId="0" fontId="0" fillId="0" borderId="0" xfId="0" applyFont="1" applyFill="1" applyAlignment="1"/>
    <xf numFmtId="0" fontId="0" fillId="0" borderId="0" xfId="0" applyFont="1" applyFill="1"/>
    <xf numFmtId="0" fontId="0" fillId="9" borderId="0" xfId="0" applyFill="1" applyAlignment="1">
      <alignment wrapText="1"/>
    </xf>
    <xf numFmtId="0" fontId="3" fillId="3" borderId="0" xfId="0" applyFont="1" applyFill="1" applyBorder="1" applyAlignment="1"/>
    <xf numFmtId="0" fontId="3" fillId="9" borderId="0" xfId="0" applyFont="1" applyFill="1"/>
    <xf numFmtId="0" fontId="3" fillId="9" borderId="0" xfId="0" applyFont="1" applyFill="1" applyBorder="1"/>
    <xf numFmtId="0" fontId="0" fillId="0" borderId="0" xfId="0" applyAlignment="1">
      <alignment horizontal="left" wrapText="1"/>
    </xf>
    <xf numFmtId="9" fontId="0" fillId="31" borderId="24" xfId="0" applyNumberFormat="1" applyFill="1" applyBorder="1"/>
    <xf numFmtId="168" fontId="0" fillId="0" borderId="0" xfId="0" applyNumberFormat="1"/>
    <xf numFmtId="9" fontId="0" fillId="0" borderId="0" xfId="1" applyFont="1"/>
    <xf numFmtId="9" fontId="8" fillId="31" borderId="24" xfId="0" applyNumberFormat="1" applyFont="1" applyFill="1" applyBorder="1"/>
    <xf numFmtId="167" fontId="0" fillId="0" borderId="0" xfId="0" applyNumberFormat="1"/>
    <xf numFmtId="9" fontId="0" fillId="0" borderId="0" xfId="0" applyNumberFormat="1"/>
    <xf numFmtId="0" fontId="2" fillId="0" borderId="0" xfId="20"/>
    <xf numFmtId="0" fontId="37" fillId="0" borderId="0" xfId="20" applyFont="1"/>
    <xf numFmtId="0" fontId="2" fillId="0" borderId="33" xfId="20" applyBorder="1"/>
    <xf numFmtId="0" fontId="28" fillId="0" borderId="0" xfId="20" applyFont="1"/>
    <xf numFmtId="0" fontId="27" fillId="0" borderId="0" xfId="20" applyFont="1"/>
    <xf numFmtId="0" fontId="6" fillId="0" borderId="25" xfId="21" applyBorder="1"/>
    <xf numFmtId="0" fontId="6" fillId="0" borderId="26" xfId="21" applyBorder="1"/>
    <xf numFmtId="0" fontId="6" fillId="0" borderId="27" xfId="21" applyBorder="1"/>
    <xf numFmtId="0" fontId="6" fillId="0" borderId="28" xfId="21" applyBorder="1"/>
    <xf numFmtId="0" fontId="6" fillId="0" borderId="0" xfId="21"/>
    <xf numFmtId="43" fontId="2" fillId="0" borderId="0" xfId="20" applyNumberFormat="1"/>
    <xf numFmtId="43" fontId="6" fillId="0" borderId="0" xfId="21" applyNumberFormat="1"/>
    <xf numFmtId="0" fontId="2" fillId="32" borderId="0" xfId="20" applyFill="1"/>
    <xf numFmtId="43" fontId="4" fillId="0" borderId="0" xfId="20" applyNumberFormat="1" applyFont="1"/>
    <xf numFmtId="43" fontId="2" fillId="0" borderId="0" xfId="20" quotePrefix="1" applyNumberFormat="1"/>
    <xf numFmtId="43" fontId="4" fillId="0" borderId="0" xfId="20" quotePrefix="1" applyNumberFormat="1" applyFont="1"/>
    <xf numFmtId="43" fontId="0" fillId="0" borderId="0" xfId="19" applyFont="1" applyAlignment="1">
      <alignment wrapText="1"/>
    </xf>
    <xf numFmtId="169" fontId="0" fillId="3" borderId="24" xfId="0" applyNumberFormat="1" applyFill="1" applyBorder="1"/>
    <xf numFmtId="0" fontId="8" fillId="0" borderId="0" xfId="0" applyFont="1" applyAlignment="1">
      <alignment horizontal="left"/>
    </xf>
    <xf numFmtId="0" fontId="9" fillId="2" borderId="20" xfId="0" applyFont="1" applyFill="1" applyBorder="1" applyAlignment="1">
      <alignment wrapText="1"/>
    </xf>
    <xf numFmtId="0" fontId="9" fillId="2" borderId="22" xfId="0" applyFont="1" applyFill="1" applyBorder="1" applyAlignment="1">
      <alignment wrapText="1"/>
    </xf>
    <xf numFmtId="0" fontId="3" fillId="2" borderId="0" xfId="0" applyFont="1" applyFill="1" applyAlignment="1">
      <alignment wrapText="1"/>
    </xf>
    <xf numFmtId="0" fontId="4" fillId="0" borderId="23" xfId="0" applyFont="1" applyBorder="1" applyAlignment="1">
      <alignment wrapText="1"/>
    </xf>
    <xf numFmtId="43" fontId="0" fillId="0" borderId="23" xfId="0" applyNumberFormat="1" applyBorder="1" applyAlignment="1">
      <alignment wrapText="1"/>
    </xf>
    <xf numFmtId="43" fontId="0" fillId="0" borderId="23" xfId="19" applyFont="1" applyFill="1" applyBorder="1" applyAlignment="1">
      <alignment wrapText="1"/>
    </xf>
    <xf numFmtId="0" fontId="4" fillId="0" borderId="0" xfId="0" quotePrefix="1" applyFont="1" applyAlignment="1">
      <alignment wrapText="1"/>
    </xf>
    <xf numFmtId="0" fontId="4" fillId="0" borderId="23" xfId="0" quotePrefix="1" applyFont="1" applyBorder="1" applyAlignment="1">
      <alignment wrapText="1"/>
    </xf>
    <xf numFmtId="0" fontId="38" fillId="0" borderId="0" xfId="0" applyFont="1"/>
    <xf numFmtId="0" fontId="1" fillId="0" borderId="0" xfId="20" applyFont="1"/>
    <xf numFmtId="43" fontId="0" fillId="30" borderId="24" xfId="19" applyFont="1" applyFill="1" applyBorder="1"/>
    <xf numFmtId="0" fontId="8" fillId="0" borderId="0" xfId="0" applyFont="1"/>
    <xf numFmtId="0" fontId="3" fillId="33" borderId="0" xfId="0" applyFont="1" applyFill="1"/>
    <xf numFmtId="0" fontId="0" fillId="35" borderId="0" xfId="0" applyFill="1"/>
    <xf numFmtId="0" fontId="9" fillId="2" borderId="0" xfId="0" applyFont="1" applyFill="1"/>
    <xf numFmtId="0" fontId="9" fillId="2" borderId="0" xfId="0" applyFont="1" applyFill="1" applyAlignment="1">
      <alignment wrapText="1"/>
    </xf>
    <xf numFmtId="0" fontId="0" fillId="30" borderId="24" xfId="0" applyFill="1" applyBorder="1" applyAlignment="1">
      <alignment wrapText="1"/>
    </xf>
    <xf numFmtId="0" fontId="0" fillId="36" borderId="24" xfId="0" applyFill="1" applyBorder="1" applyAlignment="1">
      <alignment wrapText="1"/>
    </xf>
    <xf numFmtId="0" fontId="5" fillId="0" borderId="0" xfId="0" applyFont="1"/>
    <xf numFmtId="0" fontId="0" fillId="0" borderId="0" xfId="0" applyAlignment="1">
      <alignment vertical="top"/>
    </xf>
    <xf numFmtId="0" fontId="0" fillId="2" borderId="0" xfId="0" applyFill="1" applyAlignment="1">
      <alignment vertical="top"/>
    </xf>
    <xf numFmtId="0" fontId="3" fillId="2" borderId="0" xfId="0" applyFont="1" applyFill="1" applyAlignment="1">
      <alignment vertical="top"/>
    </xf>
    <xf numFmtId="0" fontId="3" fillId="37" borderId="0" xfId="0" applyFont="1" applyFill="1" applyAlignment="1">
      <alignment vertical="top"/>
    </xf>
    <xf numFmtId="0" fontId="3" fillId="0" borderId="0" xfId="0" applyFont="1" applyAlignment="1">
      <alignment vertical="top"/>
    </xf>
    <xf numFmtId="0" fontId="40" fillId="39" borderId="0" xfId="0" applyFont="1" applyFill="1" applyAlignment="1">
      <alignment vertical="top"/>
    </xf>
    <xf numFmtId="0" fontId="40" fillId="2" borderId="0" xfId="0" applyFont="1" applyFill="1" applyAlignment="1">
      <alignment vertical="top"/>
    </xf>
    <xf numFmtId="0" fontId="9" fillId="40" borderId="0" xfId="0" applyFont="1" applyFill="1" applyAlignment="1">
      <alignment vertical="top"/>
    </xf>
    <xf numFmtId="0" fontId="9" fillId="2" borderId="0" xfId="0" applyFont="1" applyFill="1" applyAlignment="1">
      <alignment vertical="top"/>
    </xf>
    <xf numFmtId="0" fontId="4" fillId="40" borderId="0" xfId="0" applyFont="1" applyFill="1" applyAlignment="1">
      <alignment vertical="top"/>
    </xf>
    <xf numFmtId="0" fontId="4" fillId="2" borderId="0" xfId="0" applyFont="1" applyFill="1" applyAlignment="1">
      <alignment vertical="top"/>
    </xf>
    <xf numFmtId="0" fontId="5" fillId="0" borderId="0" xfId="0" applyFont="1" applyAlignment="1">
      <alignment vertical="top"/>
    </xf>
    <xf numFmtId="0" fontId="5" fillId="2" borderId="0" xfId="0" applyFont="1" applyFill="1" applyAlignment="1">
      <alignment vertical="top"/>
    </xf>
    <xf numFmtId="0" fontId="4" fillId="0" borderId="0" xfId="0" applyFont="1" applyAlignment="1">
      <alignment horizontal="left"/>
    </xf>
    <xf numFmtId="0" fontId="0" fillId="35" borderId="0" xfId="0" applyFill="1" applyAlignment="1">
      <alignment vertical="top"/>
    </xf>
    <xf numFmtId="0" fontId="4" fillId="38" borderId="0" xfId="0" applyFont="1" applyFill="1" applyAlignment="1">
      <alignment vertical="top"/>
    </xf>
    <xf numFmtId="0" fontId="0" fillId="40" borderId="0" xfId="0" applyFill="1" applyAlignment="1">
      <alignment vertical="top"/>
    </xf>
    <xf numFmtId="0" fontId="9" fillId="40" borderId="0" xfId="0" applyFont="1" applyFill="1" applyAlignment="1">
      <alignment horizontal="left"/>
    </xf>
    <xf numFmtId="0" fontId="5" fillId="40" borderId="0" xfId="0" applyFont="1" applyFill="1" applyAlignment="1">
      <alignment vertical="top"/>
    </xf>
    <xf numFmtId="0" fontId="3" fillId="40" borderId="0" xfId="0" applyFont="1" applyFill="1" applyAlignment="1">
      <alignment vertical="top"/>
    </xf>
    <xf numFmtId="0" fontId="3" fillId="40" borderId="0" xfId="0" applyFont="1" applyFill="1" applyAlignment="1">
      <alignment horizontal="left"/>
    </xf>
    <xf numFmtId="0" fontId="41" fillId="40" borderId="0" xfId="0" applyFont="1" applyFill="1" applyAlignment="1">
      <alignment vertical="top"/>
    </xf>
    <xf numFmtId="0" fontId="5" fillId="9" borderId="0" xfId="0" applyFont="1" applyFill="1" applyAlignment="1">
      <alignment vertical="top"/>
    </xf>
    <xf numFmtId="0" fontId="5" fillId="0" borderId="0" xfId="0" applyFont="1" applyAlignment="1">
      <alignment horizontal="left"/>
    </xf>
    <xf numFmtId="0" fontId="9" fillId="9" borderId="0" xfId="0" applyFont="1" applyFill="1" applyAlignment="1">
      <alignment vertical="top"/>
    </xf>
    <xf numFmtId="0" fontId="0" fillId="43" borderId="0" xfId="0" applyFill="1" applyAlignment="1">
      <alignment horizontal="left"/>
    </xf>
    <xf numFmtId="0" fontId="9" fillId="0" borderId="0" xfId="0" applyFont="1" applyAlignment="1">
      <alignment vertical="top"/>
    </xf>
    <xf numFmtId="0" fontId="5" fillId="0" borderId="0" xfId="23" applyNumberFormat="1" applyFont="1" applyFill="1" applyBorder="1" applyAlignment="1"/>
    <xf numFmtId="0" fontId="4" fillId="0" borderId="0" xfId="0" applyNumberFormat="1" applyFont="1" applyAlignment="1"/>
    <xf numFmtId="0" fontId="4" fillId="0" borderId="0" xfId="0" applyFont="1" applyAlignment="1"/>
    <xf numFmtId="49" fontId="28" fillId="0" borderId="0" xfId="0" applyNumberFormat="1" applyFont="1" applyAlignment="1"/>
    <xf numFmtId="49" fontId="28" fillId="0" borderId="30" xfId="0" applyNumberFormat="1" applyFont="1" applyBorder="1" applyAlignment="1"/>
    <xf numFmtId="49" fontId="4" fillId="0" borderId="0" xfId="1" applyNumberFormat="1" applyFont="1" applyFill="1" applyBorder="1" applyAlignment="1"/>
    <xf numFmtId="0" fontId="4" fillId="0" borderId="0" xfId="0" applyFont="1" applyBorder="1" applyAlignment="1"/>
    <xf numFmtId="0" fontId="28" fillId="0" borderId="30" xfId="0" applyFont="1" applyBorder="1" applyAlignment="1"/>
    <xf numFmtId="0" fontId="5" fillId="0" borderId="0" xfId="0" applyNumberFormat="1" applyFont="1" applyAlignment="1"/>
    <xf numFmtId="0" fontId="5" fillId="0" borderId="0" xfId="0" applyFont="1" applyAlignment="1"/>
    <xf numFmtId="0" fontId="5" fillId="0" borderId="0" xfId="0" applyFont="1" applyBorder="1" applyAlignment="1"/>
    <xf numFmtId="0" fontId="4" fillId="0" borderId="0" xfId="0" applyNumberFormat="1" applyFont="1" applyFill="1" applyBorder="1" applyAlignment="1"/>
    <xf numFmtId="49" fontId="0" fillId="0" borderId="0" xfId="0" applyNumberFormat="1" applyFont="1" applyFill="1" applyBorder="1" applyAlignment="1"/>
    <xf numFmtId="0" fontId="0" fillId="0" borderId="0" xfId="0" applyNumberFormat="1" applyFont="1" applyFill="1" applyBorder="1" applyAlignment="1"/>
    <xf numFmtId="49" fontId="4" fillId="0" borderId="0" xfId="0" applyNumberFormat="1" applyFont="1" applyFill="1" applyBorder="1" applyAlignment="1"/>
    <xf numFmtId="0" fontId="4" fillId="0" borderId="0" xfId="0" applyNumberFormat="1" applyFont="1" applyFill="1" applyBorder="1" applyAlignment="1">
      <alignment horizontal="left"/>
    </xf>
    <xf numFmtId="0" fontId="5" fillId="0" borderId="0" xfId="0" applyNumberFormat="1" applyFont="1" applyFill="1" applyBorder="1" applyAlignment="1"/>
    <xf numFmtId="9" fontId="5" fillId="0" borderId="0" xfId="0" applyNumberFormat="1" applyFont="1" applyFill="1" applyBorder="1" applyAlignment="1"/>
    <xf numFmtId="49" fontId="32" fillId="0" borderId="30" xfId="0" applyNumberFormat="1" applyFont="1" applyBorder="1" applyAlignment="1"/>
    <xf numFmtId="0" fontId="0" fillId="0" borderId="0" xfId="0" applyNumberFormat="1" applyFont="1" applyFill="1" applyBorder="1" applyAlignment="1">
      <alignment horizontal="left"/>
    </xf>
    <xf numFmtId="49" fontId="5" fillId="0" borderId="0" xfId="0" applyNumberFormat="1" applyFont="1" applyFill="1" applyBorder="1" applyAlignment="1"/>
    <xf numFmtId="0" fontId="5" fillId="0" borderId="0" xfId="1" applyNumberFormat="1" applyFont="1" applyFill="1" applyBorder="1" applyAlignment="1"/>
    <xf numFmtId="0" fontId="29" fillId="0" borderId="30" xfId="0" applyFont="1" applyBorder="1" applyAlignment="1"/>
    <xf numFmtId="0" fontId="0" fillId="0" borderId="0" xfId="0" applyNumberFormat="1" applyAlignment="1"/>
    <xf numFmtId="0" fontId="5" fillId="0" borderId="0" xfId="0" applyNumberFormat="1" applyFont="1" applyFill="1" applyBorder="1" applyAlignment="1">
      <alignment horizontal="left"/>
    </xf>
    <xf numFmtId="9" fontId="5" fillId="0" borderId="0" xfId="1" applyFont="1" applyFill="1" applyBorder="1" applyAlignment="1"/>
    <xf numFmtId="49" fontId="29" fillId="0" borderId="30" xfId="0" applyNumberFormat="1" applyFont="1" applyBorder="1" applyAlignment="1"/>
    <xf numFmtId="0" fontId="5" fillId="0" borderId="0" xfId="0" applyNumberFormat="1" applyFont="1" applyFill="1" applyBorder="1" applyAlignment="1">
      <alignment vertical="top"/>
    </xf>
    <xf numFmtId="0" fontId="33" fillId="0" borderId="30" xfId="0" applyFont="1" applyBorder="1" applyAlignment="1"/>
    <xf numFmtId="49" fontId="32" fillId="0" borderId="15" xfId="0" applyNumberFormat="1" applyFont="1" applyBorder="1" applyAlignment="1"/>
    <xf numFmtId="49" fontId="5" fillId="0" borderId="0" xfId="1" applyNumberFormat="1" applyFont="1" applyFill="1" applyBorder="1" applyAlignment="1"/>
    <xf numFmtId="49" fontId="29" fillId="0" borderId="15" xfId="0" applyNumberFormat="1" applyFont="1" applyBorder="1" applyAlignment="1"/>
    <xf numFmtId="0" fontId="34" fillId="0" borderId="0" xfId="0" applyFont="1" applyAlignment="1"/>
    <xf numFmtId="49" fontId="29" fillId="29" borderId="30" xfId="0" applyNumberFormat="1" applyFont="1" applyFill="1" applyBorder="1" applyAlignment="1"/>
    <xf numFmtId="49" fontId="28" fillId="29" borderId="0" xfId="0" applyNumberFormat="1" applyFont="1" applyFill="1" applyAlignment="1"/>
    <xf numFmtId="0" fontId="34" fillId="0" borderId="30" xfId="0" applyFont="1" applyBorder="1" applyAlignment="1"/>
    <xf numFmtId="49" fontId="0" fillId="0" borderId="0" xfId="0" applyNumberFormat="1" applyAlignment="1"/>
    <xf numFmtId="49" fontId="4" fillId="0" borderId="0" xfId="0" applyNumberFormat="1" applyFont="1" applyAlignment="1"/>
    <xf numFmtId="49" fontId="4" fillId="0" borderId="34" xfId="0" applyNumberFormat="1" applyFont="1" applyBorder="1" applyAlignment="1"/>
    <xf numFmtId="49" fontId="5" fillId="0" borderId="34" xfId="0" applyNumberFormat="1" applyFont="1" applyBorder="1" applyAlignment="1"/>
    <xf numFmtId="49" fontId="5" fillId="0" borderId="0" xfId="0" applyNumberFormat="1" applyFont="1" applyAlignment="1"/>
    <xf numFmtId="49" fontId="0" fillId="0" borderId="34" xfId="0" applyNumberFormat="1" applyBorder="1" applyAlignment="1"/>
    <xf numFmtId="49" fontId="5" fillId="0" borderId="0" xfId="0" applyNumberFormat="1" applyFont="1" applyFill="1" applyBorder="1" applyAlignment="1">
      <alignment horizontal="left"/>
    </xf>
    <xf numFmtId="0" fontId="35" fillId="0" borderId="30" xfId="0" applyFont="1" applyBorder="1" applyAlignment="1"/>
    <xf numFmtId="49" fontId="29" fillId="0" borderId="0" xfId="0" applyNumberFormat="1" applyFont="1" applyAlignment="1"/>
    <xf numFmtId="49" fontId="28" fillId="0" borderId="15" xfId="0" applyNumberFormat="1" applyFont="1" applyBorder="1" applyAlignment="1"/>
    <xf numFmtId="49" fontId="28" fillId="29" borderId="10" xfId="0" applyNumberFormat="1" applyFont="1" applyFill="1" applyBorder="1" applyAlignment="1"/>
    <xf numFmtId="0" fontId="28" fillId="0" borderId="0" xfId="0" applyFont="1" applyAlignment="1"/>
    <xf numFmtId="0" fontId="0" fillId="0" borderId="0" xfId="0" applyBorder="1" applyAlignment="1"/>
    <xf numFmtId="0" fontId="36" fillId="0" borderId="30" xfId="0" applyFont="1" applyBorder="1" applyAlignment="1"/>
    <xf numFmtId="0" fontId="29" fillId="0" borderId="0" xfId="0" applyFont="1" applyAlignment="1"/>
    <xf numFmtId="0" fontId="0" fillId="0" borderId="0" xfId="0" applyNumberFormat="1" applyFill="1" applyAlignment="1"/>
    <xf numFmtId="0" fontId="0" fillId="0" borderId="0" xfId="0" applyNumberFormat="1" applyFill="1" applyAlignment="1">
      <alignment horizontal="left"/>
    </xf>
    <xf numFmtId="0" fontId="0" fillId="0" borderId="0" xfId="0" applyFill="1" applyAlignment="1"/>
    <xf numFmtId="0" fontId="9" fillId="38" borderId="0" xfId="0" applyFont="1" applyFill="1" applyAlignment="1">
      <alignment vertical="top"/>
    </xf>
    <xf numFmtId="49" fontId="28" fillId="0" borderId="31" xfId="0" applyNumberFormat="1" applyFont="1" applyBorder="1" applyAlignment="1"/>
    <xf numFmtId="0" fontId="9" fillId="40" borderId="0" xfId="0" applyFont="1" applyFill="1" applyAlignment="1"/>
    <xf numFmtId="49" fontId="9" fillId="40" borderId="0" xfId="0" applyNumberFormat="1" applyFont="1" applyFill="1" applyAlignment="1"/>
    <xf numFmtId="0" fontId="3" fillId="40" borderId="0" xfId="0" applyFont="1" applyFill="1" applyAlignment="1"/>
    <xf numFmtId="49" fontId="3" fillId="40" borderId="0" xfId="0" applyNumberFormat="1" applyFont="1" applyFill="1" applyAlignment="1"/>
    <xf numFmtId="49" fontId="27" fillId="40" borderId="0" xfId="0" applyNumberFormat="1" applyFont="1" applyFill="1" applyAlignment="1"/>
    <xf numFmtId="0" fontId="4" fillId="41" borderId="0" xfId="0" applyFont="1" applyFill="1" applyAlignment="1"/>
    <xf numFmtId="0" fontId="4" fillId="0" borderId="0" xfId="0" applyFont="1" applyAlignment="1">
      <alignment vertical="top"/>
    </xf>
    <xf numFmtId="49" fontId="27" fillId="40" borderId="30" xfId="0" applyNumberFormat="1" applyFont="1" applyFill="1" applyBorder="1" applyAlignment="1"/>
    <xf numFmtId="9" fontId="0" fillId="41" borderId="0" xfId="22" applyFont="1" applyFill="1" applyAlignment="1"/>
    <xf numFmtId="0" fontId="0" fillId="41" borderId="0" xfId="0" applyFill="1" applyAlignment="1"/>
    <xf numFmtId="0" fontId="0" fillId="42" borderId="0" xfId="0" applyFill="1" applyAlignment="1"/>
    <xf numFmtId="9" fontId="5" fillId="0" borderId="0" xfId="22" applyFont="1" applyAlignment="1"/>
    <xf numFmtId="0" fontId="4" fillId="42" borderId="0" xfId="0" applyFont="1" applyFill="1" applyAlignment="1"/>
    <xf numFmtId="49" fontId="41" fillId="40" borderId="0" xfId="0" applyNumberFormat="1" applyFont="1" applyFill="1" applyAlignment="1"/>
    <xf numFmtId="49" fontId="0" fillId="41" borderId="0" xfId="0" applyNumberFormat="1" applyFill="1" applyAlignment="1"/>
    <xf numFmtId="49" fontId="4" fillId="41" borderId="0" xfId="0" applyNumberFormat="1" applyFont="1" applyFill="1" applyAlignment="1"/>
    <xf numFmtId="0" fontId="41" fillId="40" borderId="0" xfId="0" applyFont="1" applyFill="1" applyAlignment="1"/>
    <xf numFmtId="0" fontId="27" fillId="40" borderId="30" xfId="0" applyFont="1" applyFill="1" applyBorder="1" applyAlignment="1"/>
    <xf numFmtId="0" fontId="9" fillId="23" borderId="0" xfId="0" applyFont="1" applyFill="1" applyAlignment="1"/>
    <xf numFmtId="0" fontId="9" fillId="23" borderId="0" xfId="0" applyFont="1" applyFill="1" applyAlignment="1">
      <alignment horizontal="left"/>
    </xf>
    <xf numFmtId="49" fontId="9" fillId="23" borderId="0" xfId="0" applyNumberFormat="1" applyFont="1" applyFill="1" applyAlignment="1"/>
    <xf numFmtId="0" fontId="3" fillId="23" borderId="0" xfId="0" applyFont="1" applyFill="1" applyAlignment="1"/>
    <xf numFmtId="0" fontId="3" fillId="23" borderId="0" xfId="0" applyFont="1" applyFill="1" applyAlignment="1">
      <alignment vertical="top"/>
    </xf>
    <xf numFmtId="49" fontId="3" fillId="23" borderId="0" xfId="0" applyNumberFormat="1" applyFont="1" applyFill="1" applyAlignment="1"/>
    <xf numFmtId="49" fontId="27" fillId="23" borderId="0" xfId="0" applyNumberFormat="1" applyFont="1" applyFill="1" applyAlignment="1"/>
    <xf numFmtId="0" fontId="0" fillId="23" borderId="0" xfId="0" applyFill="1" applyAlignment="1">
      <alignment vertical="top"/>
    </xf>
    <xf numFmtId="0" fontId="3" fillId="23" borderId="0" xfId="0" applyFont="1" applyFill="1" applyAlignment="1">
      <alignment horizontal="left"/>
    </xf>
    <xf numFmtId="49" fontId="27" fillId="23" borderId="30" xfId="0" applyNumberFormat="1" applyFont="1" applyFill="1" applyBorder="1" applyAlignment="1"/>
    <xf numFmtId="0" fontId="4" fillId="23" borderId="0" xfId="0" applyFont="1" applyFill="1" applyAlignment="1"/>
    <xf numFmtId="49" fontId="0" fillId="23" borderId="0" xfId="0" applyNumberFormat="1" applyFill="1" applyAlignment="1"/>
    <xf numFmtId="0" fontId="4" fillId="23" borderId="0" xfId="0" applyFont="1" applyFill="1" applyAlignment="1">
      <alignment horizontal="left"/>
    </xf>
    <xf numFmtId="49" fontId="28" fillId="23" borderId="30" xfId="0" applyNumberFormat="1" applyFont="1" applyFill="1" applyBorder="1" applyAlignment="1"/>
    <xf numFmtId="49" fontId="27" fillId="23" borderId="32" xfId="0" applyNumberFormat="1" applyFont="1" applyFill="1" applyBorder="1" applyAlignment="1"/>
    <xf numFmtId="0" fontId="3" fillId="33" borderId="0" xfId="0" applyFont="1" applyFill="1" applyAlignment="1"/>
    <xf numFmtId="0" fontId="3" fillId="34" borderId="0" xfId="0" applyFont="1" applyFill="1" applyAlignment="1"/>
    <xf numFmtId="0" fontId="4" fillId="9" borderId="0" xfId="0" applyFont="1" applyFill="1" applyAlignment="1"/>
    <xf numFmtId="0" fontId="9" fillId="33" borderId="0" xfId="0" applyFont="1" applyFill="1"/>
    <xf numFmtId="0" fontId="9" fillId="34" borderId="0" xfId="0" applyFont="1" applyFill="1"/>
    <xf numFmtId="0" fontId="9" fillId="34" borderId="0" xfId="0" applyFont="1" applyFill="1" applyAlignment="1">
      <alignment horizontal="left"/>
    </xf>
    <xf numFmtId="0" fontId="9" fillId="33" borderId="0" xfId="0" applyFont="1" applyFill="1" applyAlignment="1">
      <alignment horizontal="left"/>
    </xf>
    <xf numFmtId="0" fontId="27" fillId="44" borderId="0" xfId="0" applyFont="1" applyFill="1"/>
    <xf numFmtId="0" fontId="9" fillId="33" borderId="34" xfId="0" applyFont="1" applyFill="1" applyBorder="1"/>
    <xf numFmtId="0" fontId="9" fillId="33" borderId="35" xfId="0" applyFont="1" applyFill="1" applyBorder="1"/>
    <xf numFmtId="0" fontId="0" fillId="0" borderId="35" xfId="0" applyBorder="1" applyAlignment="1"/>
    <xf numFmtId="0" fontId="0" fillId="0" borderId="35" xfId="0" applyNumberFormat="1" applyBorder="1" applyAlignment="1"/>
    <xf numFmtId="0" fontId="9" fillId="34" borderId="35" xfId="0" applyFont="1" applyFill="1" applyBorder="1"/>
    <xf numFmtId="49" fontId="28" fillId="0" borderId="35" xfId="0" applyNumberFormat="1" applyFont="1" applyBorder="1" applyAlignment="1"/>
    <xf numFmtId="49" fontId="4" fillId="0" borderId="35" xfId="0" applyNumberFormat="1" applyFont="1" applyBorder="1" applyAlignment="1"/>
    <xf numFmtId="49" fontId="0" fillId="0" borderId="35" xfId="0" applyNumberFormat="1" applyBorder="1" applyAlignment="1"/>
    <xf numFmtId="0" fontId="28" fillId="0" borderId="35" xfId="0" applyFont="1" applyBorder="1" applyAlignment="1"/>
    <xf numFmtId="0" fontId="29" fillId="0" borderId="35" xfId="0" applyFont="1" applyBorder="1" applyAlignment="1"/>
    <xf numFmtId="0" fontId="9" fillId="40" borderId="0" xfId="0" applyFont="1" applyFill="1" applyAlignment="1">
      <alignment vertical="top" wrapText="1"/>
    </xf>
    <xf numFmtId="0" fontId="42" fillId="0" borderId="0" xfId="0" applyFont="1"/>
    <xf numFmtId="169" fontId="0" fillId="0" borderId="0" xfId="0" applyNumberFormat="1"/>
    <xf numFmtId="0" fontId="0" fillId="9" borderId="0" xfId="0" applyFill="1" applyAlignment="1">
      <alignment horizontal="center" vertical="center" wrapText="1"/>
    </xf>
    <xf numFmtId="169" fontId="0" fillId="9" borderId="0" xfId="0" applyNumberFormat="1" applyFill="1"/>
    <xf numFmtId="170" fontId="0" fillId="9" borderId="0" xfId="19" applyNumberFormat="1" applyFont="1" applyFill="1" applyAlignment="1">
      <alignment wrapText="1"/>
    </xf>
    <xf numFmtId="0" fontId="3" fillId="9" borderId="0" xfId="0" applyFont="1" applyFill="1" applyAlignment="1">
      <alignment horizontal="center"/>
    </xf>
    <xf numFmtId="0" fontId="3" fillId="3" borderId="0" xfId="0" applyFont="1" applyFill="1" applyAlignment="1">
      <alignment horizontal="left"/>
    </xf>
    <xf numFmtId="0" fontId="0" fillId="4" borderId="0" xfId="0" applyFill="1" applyAlignment="1">
      <alignment horizontal="left"/>
    </xf>
    <xf numFmtId="0" fontId="3" fillId="28" borderId="0" xfId="0" applyFont="1" applyFill="1" applyAlignment="1">
      <alignment horizontal="center"/>
    </xf>
    <xf numFmtId="0" fontId="13" fillId="5" borderId="5" xfId="0" applyFont="1" applyFill="1" applyBorder="1" applyAlignment="1">
      <alignment horizontal="left" wrapText="1"/>
    </xf>
    <xf numFmtId="0" fontId="13" fillId="5" borderId="6" xfId="0" applyFont="1" applyFill="1" applyBorder="1" applyAlignment="1">
      <alignment horizontal="left" wrapText="1"/>
    </xf>
    <xf numFmtId="0" fontId="13" fillId="5" borderId="7" xfId="0" applyFont="1" applyFill="1" applyBorder="1" applyAlignment="1">
      <alignment horizontal="left" wrapText="1"/>
    </xf>
  </cellXfs>
  <cellStyles count="24">
    <cellStyle name="2x indented GHG Textfiels" xfId="10" xr:uid="{00000000-0005-0000-0000-000000000000}"/>
    <cellStyle name="5x indented GHG Textfiels" xfId="11" xr:uid="{00000000-0005-0000-0000-000001000000}"/>
    <cellStyle name="AggCels" xfId="12" xr:uid="{00000000-0005-0000-0000-000002000000}"/>
    <cellStyle name="AggGreen_bld" xfId="15" xr:uid="{00000000-0005-0000-0000-000003000000}"/>
    <cellStyle name="Body: normal cell 2" xfId="5" xr:uid="{00000000-0005-0000-0000-000004000000}"/>
    <cellStyle name="Comma" xfId="19" builtinId="3"/>
    <cellStyle name="Comma 6" xfId="6" xr:uid="{00000000-0005-0000-0000-000005000000}"/>
    <cellStyle name="Constants" xfId="8" xr:uid="{00000000-0005-0000-0000-000006000000}"/>
    <cellStyle name="CustomizationCells" xfId="17" xr:uid="{00000000-0005-0000-0000-000007000000}"/>
    <cellStyle name="Empty_B_border" xfId="16"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2 2" xfId="21" xr:uid="{B894C3CE-E3FF-D747-A554-150B05B97CC5}"/>
    <cellStyle name="Normal 3" xfId="18" xr:uid="{00000000-0005-0000-0000-00000E000000}"/>
    <cellStyle name="Normal 4" xfId="20" xr:uid="{08AD4293-7DAC-CA46-B0D5-61EC9A5A3977}"/>
    <cellStyle name="Normal GHG Textfiels Bold" xfId="9" xr:uid="{00000000-0005-0000-0000-00000F000000}"/>
    <cellStyle name="Normal GHG-Shade" xfId="14" xr:uid="{00000000-0005-0000-0000-000010000000}"/>
    <cellStyle name="Percent" xfId="1" builtinId="5"/>
    <cellStyle name="Percent 2" xfId="22" xr:uid="{C37A0A78-48B5-470C-81B6-0CA10C433E5D}"/>
    <cellStyle name="Percent 2 2" xfId="23" xr:uid="{21EF7A54-0FE7-4946-9808-BDBCC76F3BED}"/>
    <cellStyle name="Обычный_CRF2002 (1)" xfId="13" xr:uid="{00000000-0005-0000-0000-000012000000}"/>
  </cellStyles>
  <dxfs count="122">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theme="6" tint="0.59996337778862885"/>
        </patternFill>
      </fill>
    </dxf>
    <dxf>
      <font>
        <color rgb="FF9C0006"/>
      </font>
      <fill>
        <patternFill>
          <bgColor rgb="FFFFC7CE"/>
        </patternFill>
      </fill>
    </dxf>
    <dxf>
      <font>
        <color rgb="FF9C0006"/>
      </font>
      <fill>
        <patternFill>
          <bgColor rgb="FFFFC7CE"/>
        </patternFill>
      </fill>
    </dxf>
    <dxf>
      <font>
        <color rgb="FF9C0006"/>
      </font>
      <fill>
        <patternFill>
          <bgColor theme="6" tint="0.59996337778862885"/>
        </patternFill>
      </fill>
    </dxf>
    <dxf>
      <font>
        <color rgb="FF9C0006"/>
      </font>
      <fill>
        <patternFill>
          <bgColor theme="6" tint="0.5999633777886288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FFF00"/>
      <color rgb="FFFF00FF"/>
      <color rgb="FF740000"/>
      <color rgb="FFC1FFC7"/>
      <color rgb="FF741300"/>
      <color rgb="FFAD6600"/>
      <color rgb="FFAA1D00"/>
      <color rgb="FFAF64FF"/>
      <color rgb="FFC2DFFD"/>
      <color rgb="FFFF64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onnections" Target="connections.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spPr>
            <a:solidFill>
              <a:schemeClr val="accent5">
                <a:lumMod val="50000"/>
              </a:schemeClr>
            </a:solidFill>
          </c:spPr>
          <c:dPt>
            <c:idx val="0"/>
            <c:bubble3D val="0"/>
            <c:spPr>
              <a:solidFill>
                <a:schemeClr val="accent5">
                  <a:lumMod val="20000"/>
                  <a:lumOff val="80000"/>
                </a:schemeClr>
              </a:solidFill>
              <a:ln w="19050">
                <a:solidFill>
                  <a:schemeClr val="lt1"/>
                </a:solidFill>
              </a:ln>
              <a:effectLst/>
            </c:spPr>
            <c:extLst>
              <c:ext xmlns:c16="http://schemas.microsoft.com/office/drawing/2014/chart" uri="{C3380CC4-5D6E-409C-BE32-E72D297353CC}">
                <c16:uniqueId val="{00000006-FDD4-4542-A1F3-4B5007F2E0A7}"/>
              </c:ext>
            </c:extLst>
          </c:dPt>
          <c:dPt>
            <c:idx val="1"/>
            <c:bubble3D val="0"/>
            <c:spPr>
              <a:solidFill>
                <a:schemeClr val="tx1">
                  <a:lumMod val="50000"/>
                  <a:lumOff val="50000"/>
                </a:schemeClr>
              </a:solidFill>
              <a:ln w="19050">
                <a:solidFill>
                  <a:schemeClr val="lt1"/>
                </a:solidFill>
              </a:ln>
              <a:effectLst/>
            </c:spPr>
            <c:extLst>
              <c:ext xmlns:c16="http://schemas.microsoft.com/office/drawing/2014/chart" uri="{C3380CC4-5D6E-409C-BE32-E72D297353CC}">
                <c16:uniqueId val="{00000007-FDD4-4542-A1F3-4B5007F2E0A7}"/>
              </c:ext>
            </c:extLst>
          </c:dPt>
          <c:dPt>
            <c:idx val="2"/>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05-052B-49F3-9F39-00399E95733A}"/>
              </c:ext>
            </c:extLst>
          </c:dPt>
          <c:dPt>
            <c:idx val="3"/>
            <c:bubble3D val="0"/>
            <c:spPr>
              <a:solidFill>
                <a:schemeClr val="accent5">
                  <a:lumMod val="75000"/>
                </a:schemeClr>
              </a:solidFill>
              <a:ln w="19050">
                <a:solidFill>
                  <a:schemeClr val="lt1"/>
                </a:solidFill>
              </a:ln>
              <a:effectLst/>
            </c:spPr>
            <c:extLst>
              <c:ext xmlns:c16="http://schemas.microsoft.com/office/drawing/2014/chart" uri="{C3380CC4-5D6E-409C-BE32-E72D297353CC}">
                <c16:uniqueId val="{00000002-FDD4-4542-A1F3-4B5007F2E0A7}"/>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3-FDD4-4542-A1F3-4B5007F2E0A7}"/>
              </c:ext>
            </c:extLst>
          </c:dPt>
          <c:dPt>
            <c:idx val="5"/>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04-FDD4-4542-A1F3-4B5007F2E0A7}"/>
              </c:ext>
            </c:extLst>
          </c:dPt>
          <c:dPt>
            <c:idx val="6"/>
            <c:bubble3D val="0"/>
            <c:spPr>
              <a:solidFill>
                <a:schemeClr val="accent5">
                  <a:lumMod val="40000"/>
                  <a:lumOff val="60000"/>
                </a:schemeClr>
              </a:solidFill>
              <a:ln w="19050">
                <a:solidFill>
                  <a:schemeClr val="lt1"/>
                </a:solidFill>
              </a:ln>
              <a:effectLst/>
            </c:spPr>
            <c:extLst>
              <c:ext xmlns:c16="http://schemas.microsoft.com/office/drawing/2014/chart" uri="{C3380CC4-5D6E-409C-BE32-E72D297353CC}">
                <c16:uniqueId val="{00000005-FDD4-4542-A1F3-4B5007F2E0A7}"/>
              </c:ext>
            </c:extLst>
          </c:dPt>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'Target Calculations'!$A$3:$A$9</c:f>
              <c:strCache>
                <c:ptCount val="7"/>
                <c:pt idx="0">
                  <c:v>buildings</c:v>
                </c:pt>
                <c:pt idx="1">
                  <c:v>electricity</c:v>
                </c:pt>
                <c:pt idx="2">
                  <c:v>industry</c:v>
                </c:pt>
                <c:pt idx="3">
                  <c:v>transportation</c:v>
                </c:pt>
                <c:pt idx="4">
                  <c:v>agriculture</c:v>
                </c:pt>
                <c:pt idx="5">
                  <c:v>land use *</c:v>
                </c:pt>
                <c:pt idx="6">
                  <c:v>waste</c:v>
                </c:pt>
              </c:strCache>
            </c:strRef>
          </c:cat>
          <c:val>
            <c:numRef>
              <c:f>'Target Calculations'!$C$3:$C$9</c:f>
              <c:numCache>
                <c:formatCode>_(* #,##0.00_);_(* \(#,##0.00\);_(* "-"??_);_(@_)</c:formatCode>
                <c:ptCount val="7"/>
                <c:pt idx="0">
                  <c:v>11.517799999999999</c:v>
                </c:pt>
                <c:pt idx="1">
                  <c:v>30.6006</c:v>
                </c:pt>
                <c:pt idx="2">
                  <c:v>41.131599999999999</c:v>
                </c:pt>
                <c:pt idx="3">
                  <c:v>32.495899999999999</c:v>
                </c:pt>
                <c:pt idx="4">
                  <c:v>11.612299999999999</c:v>
                </c:pt>
                <c:pt idx="5">
                  <c:v>-7.9658100000000003</c:v>
                </c:pt>
                <c:pt idx="6">
                  <c:v>4.9077999999999999</c:v>
                </c:pt>
              </c:numCache>
            </c:numRef>
          </c:val>
          <c:extLst>
            <c:ext xmlns:c16="http://schemas.microsoft.com/office/drawing/2014/chart" uri="{C3380CC4-5D6E-409C-BE32-E72D297353CC}">
              <c16:uniqueId val="{00000000-FDD4-4542-A1F3-4B5007F2E0A7}"/>
            </c:ext>
          </c:extLst>
        </c:ser>
        <c:dLbls>
          <c:dLblPos val="outEnd"/>
          <c:showLegendKey val="0"/>
          <c:showVal val="1"/>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1</xdr:col>
      <xdr:colOff>977900</xdr:colOff>
      <xdr:row>27</xdr:row>
      <xdr:rowOff>114300</xdr:rowOff>
    </xdr:from>
    <xdr:to>
      <xdr:col>9</xdr:col>
      <xdr:colOff>596900</xdr:colOff>
      <xdr:row>58</xdr:row>
      <xdr:rowOff>177800</xdr:rowOff>
    </xdr:to>
    <xdr:graphicFrame macro="">
      <xdr:nvGraphicFramePr>
        <xdr:cNvPr id="2" name="Chart 1">
          <a:extLst>
            <a:ext uri="{FF2B5EF4-FFF2-40B4-BE49-F238E27FC236}">
              <a16:creationId xmlns:a16="http://schemas.microsoft.com/office/drawing/2014/main" id="{2FBA2775-F395-4573-9D2E-13AA10EDEF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I40" dT="2021-05-24T22:03:23.71" personId="{811026A2-74EF-4287-974D-D90683F22217}" id="{A0876DDB-CA94-41FA-9398-1E510C36091B}">
    <text>Unit varies based on currency in this EPS region</text>
  </threadedComment>
</ThreadedComments>
</file>

<file path=xl/threadedComments/threadedComment2.xml><?xml version="1.0" encoding="utf-8"?>
<ThreadedComments xmlns="http://schemas.microsoft.com/office/spreadsheetml/2018/threadedcomments" xmlns:x="http://schemas.openxmlformats.org/spreadsheetml/2006/main">
  <threadedComment ref="K242" dT="2020-08-19T00:06:43.00" personId="{811026A2-74EF-4287-974D-D90683F22217}" id="{06767367-DF44-463F-B1C3-6931164C2B60}">
    <text>Leave this cell blank.</text>
  </threadedComment>
  <threadedComment ref="K243" dT="2020-08-19T00:06:43.00" personId="{811026A2-74EF-4287-974D-D90683F22217}" id="{22A575E8-216A-40CE-B0F3-5198871AFAA2}">
    <text>Leave this cell blank.</text>
  </threadedComment>
  <threadedComment ref="K244" dT="2020-08-19T00:06:43.00" personId="{811026A2-74EF-4287-974D-D90683F22217}" id="{E520EFB0-20F1-47F3-A81F-6B038E09AAFD}">
    <text>Leave this cell blank.</text>
  </threadedComment>
  <threadedComment ref="K245" dT="2020-08-19T00:06:43.00" personId="{811026A2-74EF-4287-974D-D90683F22217}" id="{5623C348-F4CD-4A0A-8579-74A9057B8506}">
    <text>Leave this cell blank.</text>
  </threadedComment>
  <threadedComment ref="K246" dT="2020-08-19T00:06:43.00" personId="{811026A2-74EF-4287-974D-D90683F22217}" id="{5FFA23FC-F354-48C5-9BFB-4ECD986790F9}">
    <text>Leave this cell blank.</text>
  </threadedComment>
  <threadedComment ref="K247" dT="2020-08-19T00:06:43.00" personId="{811026A2-74EF-4287-974D-D90683F22217}" id="{F8E76FC8-1517-4699-86ED-BE26289359A5}">
    <text>Leave this cell blank.</text>
  </threadedComment>
  <threadedComment ref="K248" dT="2020-08-19T00:06:43.00" personId="{811026A2-74EF-4287-974D-D90683F22217}" id="{E2B1160A-DFD4-40E7-8719-3C0E594F5247}">
    <text>Leave this cell blank.</text>
  </threadedComment>
  <threadedComment ref="K249" dT="2020-08-19T00:06:43.00" personId="{811026A2-74EF-4287-974D-D90683F22217}" id="{C918EF94-7F67-4409-A9F7-8F891E2FD4AB}">
    <text>Leave this cell blank.</text>
  </threadedComment>
  <threadedComment ref="K250" dT="2020-08-19T00:06:43.00" personId="{811026A2-74EF-4287-974D-D90683F22217}" id="{17EC9F85-5AEB-44BF-BD79-C59793891D48}">
    <text>Leave this cell blank.</text>
  </threadedComment>
  <threadedComment ref="K251" dT="2020-08-19T00:06:43.00" personId="{811026A2-74EF-4287-974D-D90683F22217}" id="{48346FCE-15D2-4F60-A5D4-E6AAB991324F}">
    <text>Leave this cell blank.</text>
  </threadedComment>
  <threadedComment ref="K252" dT="2020-08-19T00:06:43.00" personId="{811026A2-74EF-4287-974D-D90683F22217}" id="{C50671FD-E846-4034-936F-87E6B9A8F428}">
    <text>Leave this cell blank.</text>
  </threadedComment>
  <threadedComment ref="K253" dT="2020-08-19T00:06:43.00" personId="{811026A2-74EF-4287-974D-D90683F22217}" id="{22656971-1BA1-48CC-84E8-4808E63F294D}">
    <text>Leave this cell blank.</text>
  </threadedComment>
  <threadedComment ref="K254" dT="2020-08-19T00:06:43.00" personId="{811026A2-74EF-4287-974D-D90683F22217}" id="{4BBA39F5-387B-4290-8CDA-0A9247E2B336}">
    <text>Leave this cell blank.</text>
  </threadedComment>
  <threadedComment ref="K255" dT="2020-08-19T00:06:43.00" personId="{811026A2-74EF-4287-974D-D90683F22217}" id="{CE5C6721-2EBC-4CB2-BC64-A581AED21B2B}">
    <text>Leave this cell blank.</text>
  </threadedComment>
  <threadedComment ref="K256" dT="2020-08-19T00:06:43.00" personId="{811026A2-74EF-4287-974D-D90683F22217}" id="{AB6A0049-CD70-4C85-9C47-95C3A952ADB5}">
    <text>Leave this cell blank.</text>
  </threadedComment>
  <threadedComment ref="K257" dT="2020-08-19T00:06:43.00" personId="{811026A2-74EF-4287-974D-D90683F22217}" id="{161D8623-0F95-4A6B-99AA-59785EFBD2A8}">
    <text>Leave this cell blank.</text>
  </threadedComment>
  <threadedComment ref="K258" dT="2020-08-19T00:06:43.00" personId="{811026A2-74EF-4287-974D-D90683F22217}" id="{56DE15BF-B07A-48EA-BB1E-33D4E41B158D}">
    <text>Leave this cell blank.</text>
  </threadedComment>
  <threadedComment ref="K259" dT="2020-08-19T00:06:43.00" personId="{811026A2-74EF-4287-974D-D90683F22217}" id="{1AF877CE-A417-4C2E-929E-01EF64C79A91}">
    <text>Leave this cell blank.</text>
  </threadedComment>
  <threadedComment ref="K260" dT="2020-08-19T00:06:43.00" personId="{811026A2-74EF-4287-974D-D90683F22217}" id="{B010E26F-B81F-445B-A3E9-844FCEA209CC}">
    <text>Leave this cell blank.</text>
  </threadedComment>
  <threadedComment ref="K261" dT="2020-08-19T00:06:43.00" personId="{811026A2-74EF-4287-974D-D90683F22217}" id="{0BE03E32-522D-4B6C-9E72-796A25BB2F86}">
    <text>Leave this cell blank.</text>
  </threadedComment>
  <threadedComment ref="K262" dT="2020-08-19T00:06:43.00" personId="{811026A2-74EF-4287-974D-D90683F22217}" id="{DF0B24D8-D30C-4F61-96F4-541EC0F9A597}">
    <text>Leave this cell blank.</text>
  </threadedComment>
  <threadedComment ref="K263" dT="2020-08-19T00:06:43.00" personId="{811026A2-74EF-4287-974D-D90683F22217}" id="{665939B3-FA49-4CD1-867A-F48AEB4136CF}">
    <text>Leave this cell blank.</text>
  </threadedComment>
  <threadedComment ref="K264" dT="2020-08-19T00:06:43.00" personId="{811026A2-74EF-4287-974D-D90683F22217}" id="{2AAF08B1-F38B-4E9D-940D-9E8DD11DAD7A}">
    <text>Leave this cell blank.</text>
  </threadedComment>
  <threadedComment ref="K265" dT="2020-08-19T00:06:43.00" personId="{811026A2-74EF-4287-974D-D90683F22217}" id="{666096EB-9F71-46E7-B73A-8A86C345CC5E}">
    <text>Leave this cell blank.</text>
  </threadedComment>
  <threadedComment ref="K266" dT="2020-08-19T00:06:43.00" personId="{811026A2-74EF-4287-974D-D90683F22217}" id="{FE6CA4E8-2334-4016-8092-B21235B44AAA}">
    <text>Leave this cell blank.</text>
  </threadedComment>
  <threadedComment ref="K267" dT="2020-08-19T00:06:43.00" personId="{811026A2-74EF-4287-974D-D90683F22217}" id="{6BA51780-05A4-4279-A522-12491D2E2FFA}">
    <text>Leave this cell blank.</text>
  </threadedComment>
  <threadedComment ref="K268" dT="2020-08-19T00:06:43.00" personId="{811026A2-74EF-4287-974D-D90683F22217}" id="{A040C028-66B1-4AA2-866A-F119BA1D18DB}">
    <text>Leave this cell blank.</text>
  </threadedComment>
  <threadedComment ref="K269" dT="2020-08-19T00:06:43.00" personId="{811026A2-74EF-4287-974D-D90683F22217}" id="{63C386A1-78B8-4895-9141-AD6FEF0620FF}">
    <text>Leave this cell blank.</text>
  </threadedComment>
  <threadedComment ref="K270" dT="2020-08-19T00:06:43.00" personId="{811026A2-74EF-4287-974D-D90683F22217}" id="{0CA4600B-DD10-4025-884A-0E9A2F8C9E4E}">
    <text>Leave this cell blank.</text>
  </threadedComment>
  <threadedComment ref="K271" dT="2020-08-19T00:06:43.00" personId="{811026A2-74EF-4287-974D-D90683F22217}" id="{95F161BC-FBE0-4BB5-8FE4-7F8A969EEDA0}">
    <text>Leave this cell blank.</text>
  </threadedComment>
  <threadedComment ref="K272" dT="2020-08-19T00:06:43.00" personId="{811026A2-74EF-4287-974D-D90683F22217}" id="{BE83ABD1-99FC-4148-9172-B63C6EBC4A59}">
    <text>Leave this cell blank.</text>
  </threadedComment>
  <threadedComment ref="K273" dT="2020-08-19T00:06:43.00" personId="{811026A2-74EF-4287-974D-D90683F22217}" id="{52367C29-1B1E-4EA4-AD30-54A258FC672B}">
    <text>Leave this cell blank.</text>
  </threadedComment>
  <threadedComment ref="K275" dT="2020-08-19T00:06:43.00" personId="{811026A2-74EF-4287-974D-D90683F22217}" id="{863FCACB-53FD-4B92-9224-77C322F8DD1C}">
    <text>Leave this cell blank.</text>
  </threadedComment>
  <threadedComment ref="J708" dT="2020-08-19T00:06:43.00" personId="{811026A2-74EF-4287-974D-D90683F22217}" id="{7BF93571-9CF6-447B-99CD-002E059926B2}">
    <text>Leave this cell blank.</text>
  </threadedComment>
  <threadedComment ref="J709" dT="2020-08-19T00:06:43.00" personId="{811026A2-74EF-4287-974D-D90683F22217}" id="{F422E5CA-C931-4256-86E1-6E7BAE2C6877}">
    <text>Leave this cell blank.</text>
  </threadedComment>
  <threadedComment ref="J710" dT="2020-08-19T00:06:43.00" personId="{811026A2-74EF-4287-974D-D90683F22217}" id="{B077F48B-4F26-42E4-B905-0F2E53AC6DC9}">
    <text>Leave this cell blank.</text>
  </threadedComment>
  <threadedComment ref="J711" dT="2020-08-19T00:06:43.00" personId="{811026A2-74EF-4287-974D-D90683F22217}" id="{1C459CFD-223D-4A7D-8010-9CCFEFB72962}">
    <text>Leave this cell blank.</text>
  </threadedComment>
  <threadedComment ref="J712" dT="2020-08-19T00:06:43.00" personId="{811026A2-74EF-4287-974D-D90683F22217}" id="{737FD5C7-4764-4EEA-A45B-054B2A8D9D1C}">
    <text>Leave this cell blank.</text>
  </threadedComment>
  <threadedComment ref="J713" dT="2020-08-19T00:06:43.00" personId="{811026A2-74EF-4287-974D-D90683F22217}" id="{9551B0E7-27D9-4D32-8D84-EDA6DFE4420B}">
    <text>Leave this cell blank.</text>
  </threadedComment>
  <threadedComment ref="J714" dT="2020-08-19T00:06:43.00" personId="{811026A2-74EF-4287-974D-D90683F22217}" id="{BC3B4505-40FF-4290-B29E-E5CCCB556BB5}">
    <text>Leave this cell blank.</text>
  </threadedComment>
  <threadedComment ref="J715" dT="2020-08-19T00:06:43.00" personId="{811026A2-74EF-4287-974D-D90683F22217}" id="{B9902E6F-2C5E-4631-B6E7-A56DCA7CE4A1}">
    <text>Leave this cell blank.</text>
  </threadedComment>
  <threadedComment ref="J716" dT="2020-08-19T00:06:43.00" personId="{811026A2-74EF-4287-974D-D90683F22217}" id="{10F88E55-A161-4BBA-AA94-A0F950B65361}">
    <text>Leave this cell blank.</text>
  </threadedComment>
  <threadedComment ref="J717" dT="2020-08-19T00:06:43.00" personId="{811026A2-74EF-4287-974D-D90683F22217}" id="{B1434192-CFB6-4003-A8EE-C584FE32C61B}">
    <text>Leave this cell blank.</text>
  </threadedComment>
  <threadedComment ref="J718" dT="2020-08-19T00:06:43.00" personId="{811026A2-74EF-4287-974D-D90683F22217}" id="{56DCBF8F-53FF-4E9E-809D-77DC9AA51E2C}">
    <text>Leave this cell blank.</text>
  </threadedComment>
  <threadedComment ref="J719" dT="2020-08-19T00:06:43.00" personId="{811026A2-74EF-4287-974D-D90683F22217}" id="{981DAC5D-3F40-4F1A-A1D6-18A0BFE874F7}">
    <text>Leave this cell blank.</text>
  </threadedComment>
  <threadedComment ref="J720" dT="2020-08-19T00:06:43.00" personId="{811026A2-74EF-4287-974D-D90683F22217}" id="{740A9F22-8048-475A-81FC-4226142D3942}">
    <text>Leave this cell blank.</text>
  </threadedComment>
  <threadedComment ref="J721" dT="2020-08-19T00:06:43.00" personId="{811026A2-74EF-4287-974D-D90683F22217}" id="{8789F1B7-B8B5-48B5-8649-7554E0A34DF1}">
    <text>Leave this cell blank.</text>
  </threadedComment>
  <threadedComment ref="J722" dT="2020-08-19T00:06:43.00" personId="{811026A2-74EF-4287-974D-D90683F22217}" id="{8AC83195-2394-40C3-B13F-88587643256F}">
    <text>Leave this cell blank.</text>
  </threadedComment>
  <threadedComment ref="J723" dT="2020-08-19T00:06:43.00" personId="{811026A2-74EF-4287-974D-D90683F22217}" id="{37C2AC24-037F-4BE8-B71F-070CF5F70ED2}">
    <text>Leave this cell blank.</text>
  </threadedComment>
  <threadedComment ref="J724" dT="2020-08-19T00:06:43.00" personId="{811026A2-74EF-4287-974D-D90683F22217}" id="{A97D972D-B5F1-4EC9-B717-15D0366EBA61}">
    <text>Leave this cell blank.</text>
  </threadedComment>
  <threadedComment ref="J725" dT="2020-08-19T00:06:43.00" personId="{811026A2-74EF-4287-974D-D90683F22217}" id="{046CD791-5C2E-458B-B90C-46956936B739}">
    <text>Leave this cell blank.</text>
  </threadedComment>
  <threadedComment ref="J726" dT="2020-08-19T00:06:43.00" personId="{811026A2-74EF-4287-974D-D90683F22217}" id="{90D220F6-A989-4C47-9D4A-6E068CE05AC6}">
    <text>Leave this cell blank.</text>
  </threadedComment>
  <threadedComment ref="J727" dT="2020-08-19T00:06:43.00" personId="{811026A2-74EF-4287-974D-D90683F22217}" id="{EA1687CC-BC43-4F28-BA1C-D884E284D462}">
    <text>Leave this cell blank.</text>
  </threadedComment>
  <threadedComment ref="J728" dT="2020-08-19T00:06:43.00" personId="{811026A2-74EF-4287-974D-D90683F22217}" id="{D8ACA209-2C3A-4507-8F9B-851457E08E53}">
    <text>Leave this cell blank.</text>
  </threadedComment>
  <threadedComment ref="J729" dT="2020-08-19T00:06:43.00" personId="{811026A2-74EF-4287-974D-D90683F22217}" id="{14B43F01-99D0-4ABE-A3C5-81DB10AB3486}">
    <text>Leave this cell blank.</text>
  </threadedComment>
  <threadedComment ref="J730" dT="2020-08-19T00:06:43.00" personId="{811026A2-74EF-4287-974D-D90683F22217}" id="{CE683A2D-6888-4C76-B510-EA33413BFB45}">
    <text>Leave this cell blank.</text>
  </threadedComment>
  <threadedComment ref="J731" dT="2020-08-19T00:06:43.00" personId="{811026A2-74EF-4287-974D-D90683F22217}" id="{3585020B-D3D6-436B-BF2C-497DB8D83D16}">
    <text>Leave this cell blank.</text>
  </threadedComment>
  <threadedComment ref="J732" dT="2020-08-19T00:06:43.00" personId="{811026A2-74EF-4287-974D-D90683F22217}" id="{6840C87F-E029-494E-9155-61BA98E1A07F}">
    <text>Leave this cell blank.</text>
  </threadedComment>
  <threadedComment ref="J733" dT="2020-08-19T00:06:43.00" personId="{811026A2-74EF-4287-974D-D90683F22217}" id="{E5D1DCB7-E949-4001-9257-130168942053}">
    <text>Leave this cell blank.</text>
  </threadedComment>
  <threadedComment ref="J734" dT="2020-08-19T00:06:43.00" personId="{811026A2-74EF-4287-974D-D90683F22217}" id="{7A5BCBF0-4FEF-42B0-A49D-758E57BC0DE9}">
    <text>Leave this cell blank.</text>
  </threadedComment>
  <threadedComment ref="J735" dT="2020-08-19T00:06:43.00" personId="{811026A2-74EF-4287-974D-D90683F22217}" id="{B6821D36-52DB-4BFB-8AB2-C94A025C59F2}">
    <text>Leave this cell blank.</text>
  </threadedComment>
  <threadedComment ref="J736" dT="2020-08-19T00:06:43.00" personId="{811026A2-74EF-4287-974D-D90683F22217}" id="{209FB231-ACB7-4EE7-A2E0-00ACDFBDE0F9}">
    <text>Leave this cell blank.</text>
  </threadedComment>
  <threadedComment ref="J737" dT="2020-08-19T00:06:43.00" personId="{811026A2-74EF-4287-974D-D90683F22217}" id="{3AE4E1CD-B26C-4AC5-B603-361348A8A3F4}">
    <text>Leave this cell blank.</text>
  </threadedComment>
  <threadedComment ref="J738" dT="2020-08-19T00:06:43.00" personId="{811026A2-74EF-4287-974D-D90683F22217}" id="{76A15DE0-75DF-4750-9275-CB1902F171EB}">
    <text>Leave this cell blank.</text>
  </threadedComment>
  <threadedComment ref="J739" dT="2020-08-19T00:06:43.00" personId="{811026A2-74EF-4287-974D-D90683F22217}" id="{A70FDA6A-2E07-4A71-A1C5-7B518C5F85AE}">
    <text>Leave this cell blank.</text>
  </threadedComment>
  <threadedComment ref="J740" dT="2020-08-19T00:06:43.00" personId="{811026A2-74EF-4287-974D-D90683F22217}" id="{A41EA453-E3EA-46E9-9CEC-DBF4392E3C4E}">
    <text>Leave this cell blank.</text>
  </threadedComment>
  <threadedComment ref="J741" dT="2020-08-19T00:06:43.00" personId="{811026A2-74EF-4287-974D-D90683F22217}" id="{C62A54C5-B11C-45EE-B380-45165DD330F3}">
    <text>Leave this cell blank.</text>
  </threadedComment>
  <threadedComment ref="J742" dT="2020-08-19T00:06:43.00" personId="{811026A2-74EF-4287-974D-D90683F22217}" id="{B6A5B64F-15F3-4730-BBAB-FB39A29B4485}">
    <text>Leave this cell blank.</text>
  </threadedComment>
  <threadedComment ref="J743" dT="2020-08-19T00:06:43.00" personId="{811026A2-74EF-4287-974D-D90683F22217}" id="{265814B5-B3CE-4D25-B657-D2D67C976AB9}">
    <text>Leave this cell blank.</text>
  </threadedComment>
  <threadedComment ref="J744" dT="2020-08-19T00:06:43.00" personId="{811026A2-74EF-4287-974D-D90683F22217}" id="{91806FA9-AE1C-4BCB-9AEE-F9146D826367}">
    <text>Leave this cell blank.</text>
  </threadedComment>
  <threadedComment ref="J745" dT="2020-08-19T00:06:43.00" personId="{811026A2-74EF-4287-974D-D90683F22217}" id="{FDFD6DE5-CBAE-4ECE-93D8-516C4E52329A}">
    <text>Leave this cell blank.</text>
  </threadedComment>
  <threadedComment ref="J746" dT="2020-08-19T00:06:43.00" personId="{811026A2-74EF-4287-974D-D90683F22217}" id="{3D49B80C-3F49-4AFD-BC0C-CFE0FD4F3FB0}">
    <text>Leave this cell blank.</text>
  </threadedComment>
  <threadedComment ref="J747" dT="2020-08-19T00:06:43.00" personId="{811026A2-74EF-4287-974D-D90683F22217}" id="{3F110F2D-CE70-480A-9729-BD0CA26CAF34}">
    <text>Leave this cell blank.</text>
  </threadedComment>
  <threadedComment ref="J748" dT="2020-08-19T00:06:43.00" personId="{811026A2-74EF-4287-974D-D90683F22217}" id="{D7D0D4DF-549C-489F-BAF1-B684FE56DBF1}">
    <text>Leave this cell blank.</text>
  </threadedComment>
  <threadedComment ref="J749" dT="2020-08-19T00:06:43.00" personId="{811026A2-74EF-4287-974D-D90683F22217}" id="{659B7298-A1CB-4502-86A3-7B1310627F3A}">
    <text>Leave this cell blank.</text>
  </threadedComment>
  <threadedComment ref="J750" dT="2020-08-19T00:06:43.00" personId="{811026A2-74EF-4287-974D-D90683F22217}" id="{053508FC-7798-4F0B-834A-E37FC492FBAF}">
    <text>Leave this cell blank.</text>
  </threadedComment>
  <threadedComment ref="J751" dT="2020-08-19T00:06:43.00" personId="{811026A2-74EF-4287-974D-D90683F22217}" id="{90C2A815-B630-4159-978A-E2AA3347A0C3}">
    <text>Leave this cell blank.</text>
  </threadedComment>
  <threadedComment ref="J752" dT="2020-08-19T00:06:43.00" personId="{811026A2-74EF-4287-974D-D90683F22217}" id="{C4B19A60-30FE-4DCF-B971-F7F679596A70}">
    <text>Leave this cell blank.</text>
  </threadedComment>
  <threadedComment ref="J753" dT="2020-08-19T00:06:43.00" personId="{811026A2-74EF-4287-974D-D90683F22217}" id="{2E2768FE-C8F8-4B43-AC1C-A56470B14F7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8" Type="http://schemas.openxmlformats.org/officeDocument/2006/relationships/hyperlink" Target="http://biomassmagazine.com/articles/8185/usda-loan-guarantees-support-3-biomass-power-plants" TargetMode="External"/><Relationship Id="rId13" Type="http://schemas.openxmlformats.org/officeDocument/2006/relationships/vmlDrawing" Target="../drawings/vmlDrawing2.vml"/><Relationship Id="rId3" Type="http://schemas.openxmlformats.org/officeDocument/2006/relationships/hyperlink" Target="https://www.eia.gov/consumption/residential/reports/2009/state_briefs/pdf/va.pdf%20-%20for%20percent%20of%20homes%20using%20electricity%0aNREL%20Reference%20scenario%20for%20growth%20in%20electric%20appliances%20used%20for%20space%20heating%20(67%20to%2069%25)" TargetMode="External"/><Relationship Id="rId7" Type="http://schemas.openxmlformats.org/officeDocument/2006/relationships/hyperlink" Target="https://www.energysage.com/solar/cost-benefit/solar-investment-tax-credit/" TargetMode="External"/><Relationship Id="rId12" Type="http://schemas.openxmlformats.org/officeDocument/2006/relationships/printerSettings" Target="../printerSettings/printerSettings3.bin"/><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gov/articles/secretary-perry-announces-financial-close-additional-loan-guarantees-during-trip-vogtle" TargetMode="External"/><Relationship Id="rId11" Type="http://schemas.openxmlformats.org/officeDocument/2006/relationships/hyperlink" Target="https://afdc.energy.gov/laws/all?state=VA" TargetMode="External"/><Relationship Id="rId5" Type="http://schemas.openxmlformats.org/officeDocument/2006/relationships/hyperlink" Target="https://www.governor.virginia.gov/newsroom/all-releases/2020/april/headline-856056-en.html" TargetMode="External"/><Relationship Id="rId15" Type="http://schemas.microsoft.com/office/2017/10/relationships/threadedComment" Target="../threadedComments/threadedComment2.xml"/><Relationship Id="rId10" Type="http://schemas.openxmlformats.org/officeDocument/2006/relationships/hyperlink" Target="https://www.rggi.org/Auctions/Auction-Results/Prices-Volumes" TargetMode="External"/><Relationship Id="rId4" Type="http://schemas.openxmlformats.org/officeDocument/2006/relationships/hyperlink" Target="https://programs.dsireusa.org/system/program?fromSir=0&amp;state=MN" TargetMode="External"/><Relationship Id="rId9" Type="http://schemas.openxmlformats.org/officeDocument/2006/relationships/hyperlink" Target="https://www.energysage.com/solar/cost-benefit/solar-investment-tax-credit/" TargetMode="External"/><Relationship Id="rId14" Type="http://schemas.openxmlformats.org/officeDocument/2006/relationships/comments" Target="../comments2.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47"/>
  <sheetViews>
    <sheetView topLeftCell="A8" workbookViewId="0"/>
  </sheetViews>
  <sheetFormatPr baseColWidth="10" defaultColWidth="8.83203125" defaultRowHeight="15" x14ac:dyDescent="0.2"/>
  <cols>
    <col min="1" max="1" width="28.6640625" style="4" customWidth="1"/>
    <col min="2" max="2" width="24.5" style="4" customWidth="1"/>
    <col min="3" max="16384" width="8.83203125" style="4"/>
  </cols>
  <sheetData>
    <row r="1" spans="1:2" x14ac:dyDescent="0.2">
      <c r="A1" s="7" t="s">
        <v>108</v>
      </c>
    </row>
    <row r="3" spans="1:2" x14ac:dyDescent="0.2">
      <c r="A3" s="4" t="s">
        <v>109</v>
      </c>
    </row>
    <row r="4" spans="1:2" x14ac:dyDescent="0.2">
      <c r="A4" s="4" t="s">
        <v>154</v>
      </c>
    </row>
    <row r="5" spans="1:2" x14ac:dyDescent="0.2">
      <c r="A5" s="4" t="s">
        <v>113</v>
      </c>
    </row>
    <row r="6" spans="1:2" x14ac:dyDescent="0.2">
      <c r="A6" s="4" t="s">
        <v>110</v>
      </c>
    </row>
    <row r="8" spans="1:2" x14ac:dyDescent="0.2">
      <c r="A8" s="4" t="s">
        <v>111</v>
      </c>
    </row>
    <row r="9" spans="1:2" x14ac:dyDescent="0.2">
      <c r="A9" s="4" t="s">
        <v>112</v>
      </c>
    </row>
    <row r="10" spans="1:2" x14ac:dyDescent="0.2">
      <c r="A10" s="42" t="s">
        <v>1168</v>
      </c>
    </row>
    <row r="11" spans="1:2" x14ac:dyDescent="0.2">
      <c r="A11" s="42"/>
    </row>
    <row r="12" spans="1:2" x14ac:dyDescent="0.2">
      <c r="A12" s="4" t="s">
        <v>114</v>
      </c>
    </row>
    <row r="13" spans="1:2" x14ac:dyDescent="0.2">
      <c r="A13" s="4" t="s">
        <v>115</v>
      </c>
    </row>
    <row r="14" spans="1:2" x14ac:dyDescent="0.2">
      <c r="A14" s="4" t="s">
        <v>116</v>
      </c>
    </row>
    <row r="16" spans="1:2" x14ac:dyDescent="0.2">
      <c r="A16" s="43" t="s">
        <v>1267</v>
      </c>
      <c r="B16" s="86"/>
    </row>
    <row r="17" spans="1:2" x14ac:dyDescent="0.2">
      <c r="A17" s="87" t="s">
        <v>1248</v>
      </c>
      <c r="B17" s="56">
        <f>MAX(PolicyLevers!H:H)</f>
        <v>907</v>
      </c>
    </row>
    <row r="18" spans="1:2" x14ac:dyDescent="0.2">
      <c r="A18" s="88" t="s">
        <v>1266</v>
      </c>
      <c r="B18" s="56" t="str">
        <f t="array" ref="B18">IF(MIN(IF(COUNTIF(PolicyLevers!$H$2:$H$1669,PolicyLevers!$H$2:$H$1669)&gt;1,PolicyLevers!$H$2:$H$1669, ""))=0,"No duplicate ID numbers",MIN(IF(COUNTIF(PolicyLevers!$H$2:$H$1669,PolicyLevers!$H$2:$H$1669)&gt;1,PolicyLevers!$H$2:$H$1669, "")))</f>
        <v>No duplicate ID numbers</v>
      </c>
    </row>
    <row r="19" spans="1:2" ht="32" x14ac:dyDescent="0.2">
      <c r="A19" s="44" t="s">
        <v>1425</v>
      </c>
      <c r="B19" s="56" t="str">
        <f t="array" ref="B19">IF(MIN(IF((NOT(ISNUMBER(PolicyLevers!$H$2:$H$1669)))*(ISTEXT(PolicyLevers!$I$2:$I$1669)),ROW(PolicyLevers!$H$2:$H$1669)))=0,"No missing ID numbers",MIN(IF((NOT(ISNUMBER(PolicyLevers!$H$2:$H$1669)))*(ISTEXT(PolicyLevers!$I$2:$I$1669)),ROW(PolicyLevers!$H$2:$H$1669))))</f>
        <v>No missing ID numbers</v>
      </c>
    </row>
    <row r="21" spans="1:2" x14ac:dyDescent="0.2">
      <c r="A21" s="43" t="s">
        <v>1259</v>
      </c>
      <c r="B21" s="86"/>
    </row>
    <row r="22" spans="1:2" x14ac:dyDescent="0.2">
      <c r="A22" s="4" t="s">
        <v>1260</v>
      </c>
    </row>
    <row r="23" spans="1:2" x14ac:dyDescent="0.2">
      <c r="A23" s="4" t="s">
        <v>1244</v>
      </c>
    </row>
    <row r="24" spans="1:2" x14ac:dyDescent="0.2">
      <c r="A24" s="4" t="s">
        <v>1245</v>
      </c>
    </row>
    <row r="25" spans="1:2" x14ac:dyDescent="0.2">
      <c r="A25" s="4" t="s">
        <v>1246</v>
      </c>
    </row>
    <row r="26" spans="1:2" x14ac:dyDescent="0.2">
      <c r="A26" s="4" t="s">
        <v>1247</v>
      </c>
    </row>
    <row r="28" spans="1:2" x14ac:dyDescent="0.2">
      <c r="A28" s="4" t="s">
        <v>1261</v>
      </c>
    </row>
    <row r="29" spans="1:2" x14ac:dyDescent="0.2">
      <c r="A29" s="4" t="s">
        <v>1242</v>
      </c>
    </row>
    <row r="30" spans="1:2" x14ac:dyDescent="0.2">
      <c r="A30" s="4" t="s">
        <v>1243</v>
      </c>
    </row>
    <row r="32" spans="1:2" x14ac:dyDescent="0.2">
      <c r="A32" s="4" t="s">
        <v>1262</v>
      </c>
    </row>
    <row r="33" spans="1:2" x14ac:dyDescent="0.2">
      <c r="A33" s="4" t="s">
        <v>1249</v>
      </c>
    </row>
    <row r="34" spans="1:2" x14ac:dyDescent="0.2">
      <c r="A34" s="4" t="s">
        <v>1250</v>
      </c>
    </row>
    <row r="36" spans="1:2" x14ac:dyDescent="0.2">
      <c r="A36" s="4" t="s">
        <v>1263</v>
      </c>
    </row>
    <row r="37" spans="1:2" x14ac:dyDescent="0.2">
      <c r="A37" s="4" t="s">
        <v>1251</v>
      </c>
    </row>
    <row r="38" spans="1:2" x14ac:dyDescent="0.2">
      <c r="A38" s="4" t="s">
        <v>1252</v>
      </c>
    </row>
    <row r="40" spans="1:2" x14ac:dyDescent="0.2">
      <c r="A40" s="43" t="s">
        <v>1253</v>
      </c>
      <c r="B40" s="86"/>
    </row>
    <row r="41" spans="1:2" x14ac:dyDescent="0.2">
      <c r="A41" s="4" t="s">
        <v>1254</v>
      </c>
    </row>
    <row r="42" spans="1:2" x14ac:dyDescent="0.2">
      <c r="A42" s="4" t="s">
        <v>1255</v>
      </c>
    </row>
    <row r="44" spans="1:2" x14ac:dyDescent="0.2">
      <c r="A44" s="4" t="s">
        <v>1256</v>
      </c>
    </row>
    <row r="45" spans="1:2" x14ac:dyDescent="0.2">
      <c r="A45" s="4" t="s">
        <v>1264</v>
      </c>
    </row>
    <row r="46" spans="1:2" x14ac:dyDescent="0.2">
      <c r="A46" s="4" t="s">
        <v>1257</v>
      </c>
    </row>
    <row r="47" spans="1:2" x14ac:dyDescent="0.2">
      <c r="A47" s="4" t="s">
        <v>1258</v>
      </c>
    </row>
  </sheetData>
  <conditionalFormatting sqref="B18">
    <cfRule type="containsText" dxfId="121" priority="3" stopIfTrue="1" operator="containsText" text="No duplicate ID numbers">
      <formula>NOT(ISERROR(SEARCH("No duplicate ID numbers",B18)))</formula>
    </cfRule>
    <cfRule type="cellIs" dxfId="120" priority="4" operator="greaterThan">
      <formula>0</formula>
    </cfRule>
  </conditionalFormatting>
  <conditionalFormatting sqref="B19">
    <cfRule type="containsText" dxfId="119" priority="1" stopIfTrue="1" operator="containsText" text="No missing ID numbers">
      <formula>NOT(ISERROR(SEARCH("No missing ID numbers",B19)))</formula>
    </cfRule>
    <cfRule type="cellIs" dxfId="118"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E26A9E-B16A-4814-89B5-A1FB1FE942E7}">
  <sheetPr codeName="Sheet11">
    <tabColor theme="8" tint="-0.249977111117893"/>
  </sheetPr>
  <dimension ref="A1:E106"/>
  <sheetViews>
    <sheetView topLeftCell="A78" workbookViewId="0">
      <selection activeCell="A82" sqref="A82"/>
    </sheetView>
  </sheetViews>
  <sheetFormatPr baseColWidth="10" defaultColWidth="9.1640625" defaultRowHeight="15" x14ac:dyDescent="0.2"/>
  <cols>
    <col min="1" max="1" width="20.1640625" style="48" customWidth="1"/>
    <col min="2" max="2" width="43.6640625" style="48" customWidth="1"/>
    <col min="3" max="3" width="44.6640625" style="48" customWidth="1"/>
    <col min="4" max="4" width="14" style="48" customWidth="1"/>
    <col min="5" max="5" width="158.1640625" style="3" customWidth="1"/>
    <col min="6" max="16384" width="9.1640625" style="48"/>
  </cols>
  <sheetData>
    <row r="1" spans="1:5" x14ac:dyDescent="0.2">
      <c r="A1" s="53" t="s">
        <v>1663</v>
      </c>
    </row>
    <row r="2" spans="1:5" x14ac:dyDescent="0.2">
      <c r="A2" s="130" t="s">
        <v>1664</v>
      </c>
    </row>
    <row r="3" spans="1:5" ht="16" x14ac:dyDescent="0.2">
      <c r="A3" s="133" t="s">
        <v>3</v>
      </c>
      <c r="B3" s="133" t="s">
        <v>0</v>
      </c>
      <c r="C3" s="133" t="s">
        <v>1</v>
      </c>
      <c r="D3" s="133" t="s">
        <v>1688</v>
      </c>
      <c r="E3" s="134" t="s">
        <v>1689</v>
      </c>
    </row>
    <row r="4" spans="1:5" ht="32" x14ac:dyDescent="0.2">
      <c r="A4" s="48" t="s">
        <v>4</v>
      </c>
      <c r="B4" s="48" t="s">
        <v>712</v>
      </c>
      <c r="C4" s="48" t="s">
        <v>707</v>
      </c>
      <c r="D4" s="132" t="s">
        <v>1690</v>
      </c>
      <c r="E4" s="135" t="s">
        <v>1691</v>
      </c>
    </row>
    <row r="5" spans="1:5" ht="32" x14ac:dyDescent="0.2">
      <c r="A5" s="48" t="s">
        <v>4</v>
      </c>
      <c r="B5" s="48" t="s">
        <v>797</v>
      </c>
      <c r="C5" s="48" t="s">
        <v>798</v>
      </c>
      <c r="D5" s="132" t="s">
        <v>1690</v>
      </c>
      <c r="E5" s="135" t="s">
        <v>1692</v>
      </c>
    </row>
    <row r="6" spans="1:5" ht="48" x14ac:dyDescent="0.2">
      <c r="A6" s="48" t="s">
        <v>4</v>
      </c>
      <c r="B6" s="48" t="s">
        <v>793</v>
      </c>
      <c r="C6" s="48" t="s">
        <v>794</v>
      </c>
      <c r="D6" s="132" t="s">
        <v>1690</v>
      </c>
      <c r="E6" s="135" t="s">
        <v>1693</v>
      </c>
    </row>
    <row r="7" spans="1:5" ht="48" x14ac:dyDescent="0.2">
      <c r="A7" s="48" t="s">
        <v>4</v>
      </c>
      <c r="B7" s="48" t="s">
        <v>1694</v>
      </c>
      <c r="C7" s="48" t="s">
        <v>510</v>
      </c>
      <c r="D7" s="132" t="s">
        <v>1690</v>
      </c>
      <c r="E7" s="135" t="s">
        <v>1695</v>
      </c>
    </row>
    <row r="8" spans="1:5" ht="16" x14ac:dyDescent="0.2">
      <c r="A8" s="48" t="s">
        <v>4</v>
      </c>
      <c r="B8" s="48" t="s">
        <v>509</v>
      </c>
      <c r="C8" s="48" t="s">
        <v>505</v>
      </c>
      <c r="D8" s="132" t="s">
        <v>1690</v>
      </c>
      <c r="E8" s="135" t="s">
        <v>1696</v>
      </c>
    </row>
    <row r="9" spans="1:5" ht="32" x14ac:dyDescent="0.2">
      <c r="A9" s="48" t="s">
        <v>4</v>
      </c>
      <c r="B9" s="48" t="s">
        <v>11</v>
      </c>
      <c r="C9" s="48" t="s">
        <v>117</v>
      </c>
      <c r="D9" s="132" t="s">
        <v>1690</v>
      </c>
      <c r="E9" s="135" t="s">
        <v>1697</v>
      </c>
    </row>
    <row r="10" spans="1:5" ht="32" x14ac:dyDescent="0.2">
      <c r="A10" s="48" t="s">
        <v>4</v>
      </c>
      <c r="B10" s="48" t="s">
        <v>5</v>
      </c>
      <c r="C10" s="48" t="s">
        <v>325</v>
      </c>
      <c r="D10" s="132" t="s">
        <v>1690</v>
      </c>
      <c r="E10" s="135" t="s">
        <v>1698</v>
      </c>
    </row>
    <row r="11" spans="1:5" ht="48" x14ac:dyDescent="0.2">
      <c r="A11" s="48" t="s">
        <v>4</v>
      </c>
      <c r="B11" s="48" t="s">
        <v>1699</v>
      </c>
      <c r="C11" s="48" t="s">
        <v>840</v>
      </c>
      <c r="D11" s="132" t="s">
        <v>1690</v>
      </c>
      <c r="E11" s="135" t="s">
        <v>1700</v>
      </c>
    </row>
    <row r="12" spans="1:5" ht="16" x14ac:dyDescent="0.2">
      <c r="A12" s="48" t="s">
        <v>4</v>
      </c>
      <c r="B12" s="48" t="s">
        <v>515</v>
      </c>
      <c r="C12" s="48" t="s">
        <v>516</v>
      </c>
      <c r="D12" s="132" t="s">
        <v>1690</v>
      </c>
      <c r="E12" s="135" t="s">
        <v>1701</v>
      </c>
    </row>
    <row r="13" spans="1:5" ht="16" x14ac:dyDescent="0.2">
      <c r="A13" s="48" t="s">
        <v>4</v>
      </c>
      <c r="B13" s="48" t="s">
        <v>1438</v>
      </c>
      <c r="C13" s="48" t="s">
        <v>1439</v>
      </c>
      <c r="D13" s="132" t="s">
        <v>1690</v>
      </c>
      <c r="E13" s="135" t="s">
        <v>1702</v>
      </c>
    </row>
    <row r="14" spans="1:5" ht="16" x14ac:dyDescent="0.2">
      <c r="A14" s="48" t="s">
        <v>74</v>
      </c>
      <c r="B14" s="48" t="s">
        <v>15</v>
      </c>
      <c r="C14" s="48" t="s">
        <v>832</v>
      </c>
      <c r="D14" s="132" t="s">
        <v>1690</v>
      </c>
      <c r="E14" s="135" t="s">
        <v>1703</v>
      </c>
    </row>
    <row r="15" spans="1:5" ht="32" x14ac:dyDescent="0.2">
      <c r="A15" s="48" t="s">
        <v>74</v>
      </c>
      <c r="B15" s="48" t="s">
        <v>106</v>
      </c>
      <c r="C15" s="48" t="s">
        <v>326</v>
      </c>
      <c r="D15" s="132" t="s">
        <v>1690</v>
      </c>
      <c r="E15" s="135" t="s">
        <v>1704</v>
      </c>
    </row>
    <row r="16" spans="1:5" ht="48" x14ac:dyDescent="0.2">
      <c r="A16" s="48" t="s">
        <v>74</v>
      </c>
      <c r="B16" s="48" t="s">
        <v>14</v>
      </c>
      <c r="C16" s="48" t="s">
        <v>7</v>
      </c>
      <c r="D16" s="132" t="s">
        <v>1690</v>
      </c>
      <c r="E16" s="135" t="s">
        <v>1705</v>
      </c>
    </row>
    <row r="17" spans="1:5" ht="16" x14ac:dyDescent="0.2">
      <c r="A17" s="48" t="s">
        <v>74</v>
      </c>
      <c r="B17" s="48" t="s">
        <v>283</v>
      </c>
      <c r="C17" s="48" t="s">
        <v>327</v>
      </c>
      <c r="D17" s="132" t="s">
        <v>1690</v>
      </c>
      <c r="E17" s="135" t="s">
        <v>1706</v>
      </c>
    </row>
    <row r="18" spans="1:5" ht="16" x14ac:dyDescent="0.2">
      <c r="A18" s="48" t="s">
        <v>74</v>
      </c>
      <c r="B18" s="48" t="s">
        <v>287</v>
      </c>
      <c r="C18" s="48" t="s">
        <v>290</v>
      </c>
      <c r="D18" s="132" t="s">
        <v>1690</v>
      </c>
      <c r="E18" s="135" t="s">
        <v>1707</v>
      </c>
    </row>
    <row r="19" spans="1:5" ht="32" x14ac:dyDescent="0.2">
      <c r="A19" s="48" t="s">
        <v>74</v>
      </c>
      <c r="B19" s="48" t="s">
        <v>13</v>
      </c>
      <c r="C19" s="48" t="s">
        <v>133</v>
      </c>
      <c r="D19" s="132" t="s">
        <v>1690</v>
      </c>
      <c r="E19" s="135" t="s">
        <v>1708</v>
      </c>
    </row>
    <row r="20" spans="1:5" ht="16" x14ac:dyDescent="0.2">
      <c r="A20" s="48" t="s">
        <v>74</v>
      </c>
      <c r="B20" s="48" t="s">
        <v>807</v>
      </c>
      <c r="C20" s="48" t="s">
        <v>806</v>
      </c>
      <c r="D20" s="132" t="s">
        <v>1690</v>
      </c>
      <c r="E20" s="135" t="s">
        <v>1709</v>
      </c>
    </row>
    <row r="21" spans="1:5" ht="32" x14ac:dyDescent="0.2">
      <c r="A21" s="48" t="s">
        <v>74</v>
      </c>
      <c r="B21" s="48" t="s">
        <v>12</v>
      </c>
      <c r="C21" s="48" t="s">
        <v>6</v>
      </c>
      <c r="D21" s="132" t="s">
        <v>1690</v>
      </c>
      <c r="E21" s="135" t="s">
        <v>1710</v>
      </c>
    </row>
    <row r="22" spans="1:5" ht="16" x14ac:dyDescent="0.2">
      <c r="A22" s="48" t="s">
        <v>8</v>
      </c>
      <c r="B22" s="48" t="s">
        <v>367</v>
      </c>
      <c r="C22" s="48" t="s">
        <v>368</v>
      </c>
      <c r="D22" s="132" t="s">
        <v>1690</v>
      </c>
      <c r="E22" s="135" t="s">
        <v>1711</v>
      </c>
    </row>
    <row r="23" spans="1:5" ht="16" x14ac:dyDescent="0.2">
      <c r="A23" s="48" t="s">
        <v>8</v>
      </c>
      <c r="B23" s="48" t="s">
        <v>29</v>
      </c>
      <c r="C23" s="48" t="s">
        <v>1651</v>
      </c>
      <c r="D23" s="132" t="s">
        <v>1690</v>
      </c>
      <c r="E23" s="135" t="s">
        <v>1712</v>
      </c>
    </row>
    <row r="24" spans="1:5" ht="64" x14ac:dyDescent="0.2">
      <c r="A24" s="48" t="s">
        <v>8</v>
      </c>
      <c r="B24" s="48" t="s">
        <v>1131</v>
      </c>
      <c r="C24" s="48" t="s">
        <v>1132</v>
      </c>
      <c r="D24" s="132" t="s">
        <v>1690</v>
      </c>
      <c r="E24" s="135" t="s">
        <v>1713</v>
      </c>
    </row>
    <row r="25" spans="1:5" ht="32" x14ac:dyDescent="0.2">
      <c r="A25" s="48" t="s">
        <v>8</v>
      </c>
      <c r="B25" s="48" t="s">
        <v>292</v>
      </c>
      <c r="C25" s="48" t="s">
        <v>295</v>
      </c>
      <c r="D25" s="132" t="s">
        <v>1690</v>
      </c>
      <c r="E25" s="135" t="s">
        <v>1714</v>
      </c>
    </row>
    <row r="26" spans="1:5" ht="32" x14ac:dyDescent="0.2">
      <c r="A26" s="48" t="s">
        <v>8</v>
      </c>
      <c r="B26" s="48" t="s">
        <v>293</v>
      </c>
      <c r="C26" s="48" t="s">
        <v>294</v>
      </c>
      <c r="D26" s="132" t="s">
        <v>1690</v>
      </c>
      <c r="E26" s="135" t="s">
        <v>1715</v>
      </c>
    </row>
    <row r="27" spans="1:5" x14ac:dyDescent="0.2">
      <c r="A27" s="48" t="s">
        <v>8</v>
      </c>
      <c r="B27" s="48" t="s">
        <v>329</v>
      </c>
      <c r="C27" s="48" t="s">
        <v>328</v>
      </c>
      <c r="D27" s="132" t="s">
        <v>1690</v>
      </c>
      <c r="E27" s="136"/>
    </row>
    <row r="28" spans="1:5" ht="32" x14ac:dyDescent="0.2">
      <c r="A28" s="48" t="s">
        <v>8</v>
      </c>
      <c r="B28" s="48" t="s">
        <v>17</v>
      </c>
      <c r="C28" s="48" t="s">
        <v>30</v>
      </c>
      <c r="D28" s="132" t="s">
        <v>1690</v>
      </c>
      <c r="E28" s="135" t="s">
        <v>1716</v>
      </c>
    </row>
    <row r="29" spans="1:5" ht="16" x14ac:dyDescent="0.2">
      <c r="A29" s="48" t="s">
        <v>8</v>
      </c>
      <c r="B29" s="48" t="s">
        <v>135</v>
      </c>
      <c r="C29" s="48" t="s">
        <v>134</v>
      </c>
      <c r="D29" s="132" t="s">
        <v>1690</v>
      </c>
      <c r="E29" s="135" t="s">
        <v>1717</v>
      </c>
    </row>
    <row r="30" spans="1:5" ht="16" x14ac:dyDescent="0.2">
      <c r="A30" s="48" t="s">
        <v>8</v>
      </c>
      <c r="B30" s="48" t="s">
        <v>19</v>
      </c>
      <c r="C30" s="48" t="s">
        <v>1421</v>
      </c>
      <c r="D30" s="132" t="s">
        <v>1690</v>
      </c>
      <c r="E30" s="135" t="s">
        <v>1718</v>
      </c>
    </row>
    <row r="31" spans="1:5" ht="32" x14ac:dyDescent="0.2">
      <c r="A31" s="48" t="s">
        <v>8</v>
      </c>
      <c r="B31" s="48" t="s">
        <v>139</v>
      </c>
      <c r="C31" s="48" t="s">
        <v>306</v>
      </c>
      <c r="D31" s="132" t="s">
        <v>1690</v>
      </c>
      <c r="E31" s="135" t="s">
        <v>1719</v>
      </c>
    </row>
    <row r="32" spans="1:5" ht="16" x14ac:dyDescent="0.2">
      <c r="A32" s="48" t="s">
        <v>8</v>
      </c>
      <c r="B32" s="48" t="s">
        <v>1654</v>
      </c>
      <c r="C32" s="48" t="s">
        <v>1655</v>
      </c>
      <c r="D32" s="132" t="s">
        <v>1690</v>
      </c>
      <c r="E32" s="136" t="s">
        <v>1720</v>
      </c>
    </row>
    <row r="33" spans="1:5" ht="32" x14ac:dyDescent="0.2">
      <c r="A33" s="48" t="s">
        <v>8</v>
      </c>
      <c r="B33" s="48" t="s">
        <v>62</v>
      </c>
      <c r="C33" s="48" t="s">
        <v>136</v>
      </c>
      <c r="D33" s="132" t="s">
        <v>1690</v>
      </c>
      <c r="E33" s="136" t="s">
        <v>1721</v>
      </c>
    </row>
    <row r="34" spans="1:5" ht="16" x14ac:dyDescent="0.2">
      <c r="A34" s="48" t="s">
        <v>8</v>
      </c>
      <c r="B34" s="48" t="s">
        <v>396</v>
      </c>
      <c r="C34" s="48" t="s">
        <v>397</v>
      </c>
      <c r="D34" s="132" t="s">
        <v>1690</v>
      </c>
      <c r="E34" s="135" t="s">
        <v>1722</v>
      </c>
    </row>
    <row r="35" spans="1:5" ht="16" x14ac:dyDescent="0.2">
      <c r="A35" s="48" t="s">
        <v>8</v>
      </c>
      <c r="B35" s="48" t="s">
        <v>561</v>
      </c>
      <c r="C35" s="48" t="s">
        <v>560</v>
      </c>
      <c r="D35" s="132" t="s">
        <v>1690</v>
      </c>
      <c r="E35" s="135" t="s">
        <v>1723</v>
      </c>
    </row>
    <row r="36" spans="1:5" ht="32" x14ac:dyDescent="0.2">
      <c r="A36" s="48" t="s">
        <v>8</v>
      </c>
      <c r="B36" s="48" t="s">
        <v>276</v>
      </c>
      <c r="C36" s="48" t="s">
        <v>277</v>
      </c>
      <c r="D36" s="132" t="s">
        <v>1690</v>
      </c>
      <c r="E36" s="136" t="s">
        <v>1724</v>
      </c>
    </row>
    <row r="37" spans="1:5" ht="32" x14ac:dyDescent="0.2">
      <c r="A37" s="48" t="s">
        <v>8</v>
      </c>
      <c r="B37" s="48" t="s">
        <v>641</v>
      </c>
      <c r="C37" s="48" t="s">
        <v>642</v>
      </c>
      <c r="D37" s="132" t="s">
        <v>1690</v>
      </c>
      <c r="E37" s="135" t="s">
        <v>1725</v>
      </c>
    </row>
    <row r="38" spans="1:5" ht="16" x14ac:dyDescent="0.2">
      <c r="A38" s="48" t="s">
        <v>8</v>
      </c>
      <c r="B38" s="48" t="s">
        <v>273</v>
      </c>
      <c r="C38" s="48" t="s">
        <v>307</v>
      </c>
      <c r="D38" s="132" t="s">
        <v>1690</v>
      </c>
      <c r="E38" s="135" t="s">
        <v>1726</v>
      </c>
    </row>
    <row r="39" spans="1:5" ht="16" x14ac:dyDescent="0.2">
      <c r="A39" s="48" t="s">
        <v>8</v>
      </c>
      <c r="B39" s="48" t="s">
        <v>1192</v>
      </c>
      <c r="C39" s="48" t="s">
        <v>1194</v>
      </c>
      <c r="D39" s="132" t="s">
        <v>1690</v>
      </c>
      <c r="E39" s="136" t="s">
        <v>1727</v>
      </c>
    </row>
    <row r="40" spans="1:5" ht="16" x14ac:dyDescent="0.2">
      <c r="A40" s="48" t="s">
        <v>8</v>
      </c>
      <c r="B40" s="48" t="s">
        <v>18</v>
      </c>
      <c r="C40" s="48" t="s">
        <v>138</v>
      </c>
      <c r="D40" s="132" t="s">
        <v>1690</v>
      </c>
      <c r="E40" s="136" t="s">
        <v>1728</v>
      </c>
    </row>
    <row r="41" spans="1:5" ht="16" x14ac:dyDescent="0.2">
      <c r="A41" s="48" t="s">
        <v>9</v>
      </c>
      <c r="B41" s="48" t="s">
        <v>29</v>
      </c>
      <c r="C41" s="48" t="s">
        <v>1656</v>
      </c>
      <c r="D41" s="132" t="s">
        <v>1690</v>
      </c>
      <c r="E41" s="136" t="s">
        <v>1729</v>
      </c>
    </row>
    <row r="42" spans="1:5" ht="16" x14ac:dyDescent="0.2">
      <c r="A42" s="48" t="s">
        <v>9</v>
      </c>
      <c r="B42" s="48" t="s">
        <v>21</v>
      </c>
      <c r="C42" s="48" t="s">
        <v>1174</v>
      </c>
      <c r="D42" s="132" t="s">
        <v>1690</v>
      </c>
      <c r="E42" s="135" t="s">
        <v>1730</v>
      </c>
    </row>
    <row r="43" spans="1:5" ht="16" x14ac:dyDescent="0.2">
      <c r="A43" s="48" t="s">
        <v>9</v>
      </c>
      <c r="B43" s="48" t="s">
        <v>25</v>
      </c>
      <c r="C43" s="48" t="s">
        <v>308</v>
      </c>
      <c r="D43" s="132" t="s">
        <v>1690</v>
      </c>
      <c r="E43" s="135" t="s">
        <v>1731</v>
      </c>
    </row>
    <row r="44" spans="1:5" ht="32" x14ac:dyDescent="0.2">
      <c r="A44" s="48" t="s">
        <v>9</v>
      </c>
      <c r="B44" s="48" t="s">
        <v>23</v>
      </c>
      <c r="C44" s="48" t="s">
        <v>61</v>
      </c>
      <c r="D44" s="132" t="s">
        <v>1690</v>
      </c>
      <c r="E44" s="135" t="s">
        <v>1732</v>
      </c>
    </row>
    <row r="45" spans="1:5" ht="32" x14ac:dyDescent="0.2">
      <c r="A45" s="48" t="s">
        <v>9</v>
      </c>
      <c r="B45" s="48" t="s">
        <v>107</v>
      </c>
      <c r="C45" s="48" t="s">
        <v>309</v>
      </c>
      <c r="D45" s="132" t="s">
        <v>1690</v>
      </c>
      <c r="E45" s="135" t="s">
        <v>1733</v>
      </c>
    </row>
    <row r="46" spans="1:5" ht="16" x14ac:dyDescent="0.2">
      <c r="A46" s="48" t="s">
        <v>9</v>
      </c>
      <c r="B46" s="48" t="s">
        <v>24</v>
      </c>
      <c r="C46" s="48" t="s">
        <v>310</v>
      </c>
      <c r="D46" s="132" t="s">
        <v>1690</v>
      </c>
      <c r="E46" s="135" t="s">
        <v>1734</v>
      </c>
    </row>
    <row r="47" spans="1:5" ht="32" x14ac:dyDescent="0.2">
      <c r="A47" s="48" t="s">
        <v>9</v>
      </c>
      <c r="B47" s="48" t="s">
        <v>1074</v>
      </c>
      <c r="C47" s="48" t="s">
        <v>723</v>
      </c>
      <c r="D47" s="132" t="s">
        <v>1690</v>
      </c>
      <c r="E47" s="135" t="s">
        <v>1735</v>
      </c>
    </row>
    <row r="48" spans="1:5" ht="16" x14ac:dyDescent="0.2">
      <c r="A48" s="48" t="s">
        <v>9</v>
      </c>
      <c r="B48" s="48" t="s">
        <v>1179</v>
      </c>
      <c r="C48" s="48" t="s">
        <v>1182</v>
      </c>
      <c r="D48" s="132" t="s">
        <v>1690</v>
      </c>
      <c r="E48" s="135" t="s">
        <v>1736</v>
      </c>
    </row>
    <row r="49" spans="1:5" ht="16" x14ac:dyDescent="0.2">
      <c r="A49" s="48" t="s">
        <v>9</v>
      </c>
      <c r="B49" s="48" t="s">
        <v>1180</v>
      </c>
      <c r="C49" s="48" t="s">
        <v>1183</v>
      </c>
      <c r="D49" s="132" t="s">
        <v>1690</v>
      </c>
      <c r="E49" s="135" t="s">
        <v>1737</v>
      </c>
    </row>
    <row r="50" spans="1:5" ht="16" x14ac:dyDescent="0.2">
      <c r="A50" s="48" t="s">
        <v>9</v>
      </c>
      <c r="B50" s="48" t="s">
        <v>1181</v>
      </c>
      <c r="C50" s="48" t="s">
        <v>1184</v>
      </c>
      <c r="D50" s="132" t="s">
        <v>1690</v>
      </c>
      <c r="E50" s="135" t="s">
        <v>1738</v>
      </c>
    </row>
    <row r="51" spans="1:5" ht="16" x14ac:dyDescent="0.2">
      <c r="A51" s="48" t="s">
        <v>9</v>
      </c>
      <c r="B51" s="48" t="s">
        <v>1191</v>
      </c>
      <c r="C51" s="48" t="s">
        <v>1185</v>
      </c>
      <c r="D51" s="132" t="s">
        <v>1690</v>
      </c>
      <c r="E51" s="135" t="s">
        <v>1739</v>
      </c>
    </row>
    <row r="52" spans="1:5" x14ac:dyDescent="0.2">
      <c r="A52" s="48" t="s">
        <v>9</v>
      </c>
      <c r="B52" s="48" t="s">
        <v>770</v>
      </c>
      <c r="C52" s="48" t="s">
        <v>769</v>
      </c>
      <c r="D52" s="132" t="s">
        <v>1690</v>
      </c>
      <c r="E52" s="135"/>
    </row>
    <row r="53" spans="1:5" ht="32" x14ac:dyDescent="0.2">
      <c r="A53" s="48" t="s">
        <v>9</v>
      </c>
      <c r="B53" s="48" t="s">
        <v>22</v>
      </c>
      <c r="C53" s="48" t="s">
        <v>311</v>
      </c>
      <c r="D53" s="132" t="s">
        <v>1690</v>
      </c>
      <c r="E53" s="135" t="s">
        <v>1740</v>
      </c>
    </row>
    <row r="54" spans="1:5" ht="16" x14ac:dyDescent="0.2">
      <c r="A54" s="48" t="s">
        <v>9</v>
      </c>
      <c r="B54" s="48" t="s">
        <v>20</v>
      </c>
      <c r="C54" s="48" t="s">
        <v>312</v>
      </c>
      <c r="D54" s="132" t="s">
        <v>1690</v>
      </c>
      <c r="E54" s="135" t="s">
        <v>1741</v>
      </c>
    </row>
    <row r="55" spans="1:5" ht="32" x14ac:dyDescent="0.2">
      <c r="A55" s="48" t="s">
        <v>9</v>
      </c>
      <c r="B55" s="48" t="s">
        <v>836</v>
      </c>
      <c r="C55" s="48" t="s">
        <v>837</v>
      </c>
      <c r="D55" s="132" t="s">
        <v>1690</v>
      </c>
      <c r="E55" s="135" t="s">
        <v>1742</v>
      </c>
    </row>
    <row r="56" spans="1:5" ht="16" x14ac:dyDescent="0.2">
      <c r="A56" s="48" t="s">
        <v>150</v>
      </c>
      <c r="B56" s="48" t="s">
        <v>152</v>
      </c>
      <c r="C56" s="48" t="s">
        <v>473</v>
      </c>
      <c r="D56" s="132" t="s">
        <v>1690</v>
      </c>
      <c r="E56" s="135" t="s">
        <v>1743</v>
      </c>
    </row>
    <row r="57" spans="1:5" ht="16" x14ac:dyDescent="0.2">
      <c r="A57" s="48" t="s">
        <v>150</v>
      </c>
      <c r="B57" s="48" t="s">
        <v>282</v>
      </c>
      <c r="C57" s="48" t="s">
        <v>482</v>
      </c>
      <c r="D57" s="132" t="s">
        <v>1690</v>
      </c>
      <c r="E57" s="135" t="s">
        <v>1744</v>
      </c>
    </row>
    <row r="58" spans="1:5" ht="16" x14ac:dyDescent="0.2">
      <c r="A58" s="48" t="s">
        <v>150</v>
      </c>
      <c r="B58" s="48" t="s">
        <v>478</v>
      </c>
      <c r="C58" s="48" t="s">
        <v>479</v>
      </c>
      <c r="D58" s="132" t="s">
        <v>1690</v>
      </c>
      <c r="E58" s="135" t="s">
        <v>1745</v>
      </c>
    </row>
    <row r="59" spans="1:5" ht="16" x14ac:dyDescent="0.2">
      <c r="A59" s="48" t="s">
        <v>150</v>
      </c>
      <c r="B59" s="48" t="s">
        <v>203</v>
      </c>
      <c r="C59" s="48" t="s">
        <v>474</v>
      </c>
      <c r="D59" s="132" t="s">
        <v>1690</v>
      </c>
      <c r="E59" s="135" t="s">
        <v>1746</v>
      </c>
    </row>
    <row r="60" spans="1:5" ht="32" x14ac:dyDescent="0.2">
      <c r="A60" s="48" t="s">
        <v>150</v>
      </c>
      <c r="B60" s="48" t="s">
        <v>1176</v>
      </c>
      <c r="C60" s="48" t="s">
        <v>1177</v>
      </c>
      <c r="D60" s="132" t="s">
        <v>1690</v>
      </c>
      <c r="E60" s="135" t="s">
        <v>1747</v>
      </c>
    </row>
    <row r="61" spans="1:5" ht="16" x14ac:dyDescent="0.2">
      <c r="A61" s="48" t="s">
        <v>150</v>
      </c>
      <c r="B61" s="48" t="s">
        <v>153</v>
      </c>
      <c r="C61" s="48" t="s">
        <v>475</v>
      </c>
      <c r="D61" s="132" t="s">
        <v>1690</v>
      </c>
      <c r="E61" s="135" t="s">
        <v>1748</v>
      </c>
    </row>
    <row r="62" spans="1:5" ht="16" x14ac:dyDescent="0.2">
      <c r="A62" s="48" t="s">
        <v>150</v>
      </c>
      <c r="B62" s="48" t="s">
        <v>151</v>
      </c>
      <c r="C62" s="48" t="s">
        <v>1212</v>
      </c>
      <c r="D62" s="132" t="s">
        <v>1690</v>
      </c>
      <c r="E62" s="135" t="s">
        <v>1749</v>
      </c>
    </row>
    <row r="63" spans="1:5" x14ac:dyDescent="0.2">
      <c r="A63" s="48" t="s">
        <v>150</v>
      </c>
      <c r="B63" s="48" t="s">
        <v>476</v>
      </c>
      <c r="C63" s="48" t="s">
        <v>477</v>
      </c>
      <c r="D63" s="132" t="s">
        <v>1690</v>
      </c>
      <c r="E63" s="135"/>
    </row>
    <row r="64" spans="1:5" ht="48" x14ac:dyDescent="0.2">
      <c r="A64" s="48" t="s">
        <v>150</v>
      </c>
      <c r="B64" s="48" t="s">
        <v>779</v>
      </c>
      <c r="C64" s="48" t="s">
        <v>780</v>
      </c>
      <c r="D64" s="132" t="s">
        <v>1690</v>
      </c>
      <c r="E64" s="135" t="s">
        <v>1750</v>
      </c>
    </row>
    <row r="65" spans="1:5" ht="32" x14ac:dyDescent="0.2">
      <c r="A65" s="48" t="s">
        <v>823</v>
      </c>
      <c r="B65" s="48" t="s">
        <v>827</v>
      </c>
      <c r="C65" s="48" t="s">
        <v>313</v>
      </c>
      <c r="D65" s="132" t="s">
        <v>1690</v>
      </c>
      <c r="E65" s="135" t="s">
        <v>1751</v>
      </c>
    </row>
    <row r="66" spans="1:5" ht="16" x14ac:dyDescent="0.2">
      <c r="A66" s="48" t="s">
        <v>823</v>
      </c>
      <c r="B66" s="48" t="s">
        <v>1130</v>
      </c>
      <c r="C66" s="48" t="s">
        <v>1129</v>
      </c>
      <c r="D66" s="132" t="s">
        <v>1690</v>
      </c>
      <c r="E66" s="135" t="s">
        <v>1752</v>
      </c>
    </row>
    <row r="67" spans="1:5" ht="32" x14ac:dyDescent="0.2">
      <c r="A67" s="48" t="s">
        <v>823</v>
      </c>
      <c r="B67" s="48" t="s">
        <v>824</v>
      </c>
      <c r="C67" s="48" t="s">
        <v>825</v>
      </c>
      <c r="D67" s="132" t="s">
        <v>1690</v>
      </c>
      <c r="E67" s="135" t="s">
        <v>1753</v>
      </c>
    </row>
    <row r="68" spans="1:5" ht="48" x14ac:dyDescent="0.2">
      <c r="A68" s="48" t="s">
        <v>10</v>
      </c>
      <c r="B68" s="48" t="s">
        <v>27</v>
      </c>
      <c r="C68" s="48" t="s">
        <v>744</v>
      </c>
      <c r="D68" s="132" t="s">
        <v>1690</v>
      </c>
      <c r="E68" s="135" t="s">
        <v>1754</v>
      </c>
    </row>
    <row r="69" spans="1:5" ht="16" x14ac:dyDescent="0.2">
      <c r="A69" s="48" t="s">
        <v>10</v>
      </c>
      <c r="B69" s="48" t="s">
        <v>28</v>
      </c>
      <c r="C69" s="48" t="s">
        <v>156</v>
      </c>
      <c r="D69" s="132" t="s">
        <v>1690</v>
      </c>
      <c r="E69" s="135" t="s">
        <v>1755</v>
      </c>
    </row>
    <row r="70" spans="1:5" x14ac:dyDescent="0.2">
      <c r="A70" s="48" t="s">
        <v>10</v>
      </c>
      <c r="B70" s="48" t="s">
        <v>784</v>
      </c>
      <c r="C70" s="48" t="s">
        <v>786</v>
      </c>
      <c r="D70" s="132" t="s">
        <v>1690</v>
      </c>
      <c r="E70" s="135"/>
    </row>
    <row r="71" spans="1:5" ht="16" x14ac:dyDescent="0.2">
      <c r="A71" s="48" t="s">
        <v>10</v>
      </c>
      <c r="B71" s="48" t="s">
        <v>1424</v>
      </c>
      <c r="C71" s="48" t="s">
        <v>785</v>
      </c>
      <c r="D71" s="132" t="s">
        <v>1690</v>
      </c>
      <c r="E71" s="135" t="s">
        <v>1756</v>
      </c>
    </row>
    <row r="72" spans="1:5" x14ac:dyDescent="0.2">
      <c r="A72" s="48" t="s">
        <v>10</v>
      </c>
      <c r="B72" s="48" t="s">
        <v>1103</v>
      </c>
      <c r="C72" s="48" t="s">
        <v>1102</v>
      </c>
      <c r="D72" s="132" t="s">
        <v>1690</v>
      </c>
      <c r="E72" s="135"/>
    </row>
    <row r="73" spans="1:5" x14ac:dyDescent="0.2">
      <c r="A73" s="48" t="s">
        <v>10</v>
      </c>
      <c r="B73" s="48" t="s">
        <v>1437</v>
      </c>
      <c r="C73" s="48" t="s">
        <v>1102</v>
      </c>
      <c r="D73" s="132" t="s">
        <v>1690</v>
      </c>
      <c r="E73" s="135"/>
    </row>
    <row r="74" spans="1:5" ht="16" x14ac:dyDescent="0.2">
      <c r="A74" s="48" t="s">
        <v>10</v>
      </c>
      <c r="B74" s="48" t="s">
        <v>1157</v>
      </c>
      <c r="C74" s="48" t="s">
        <v>1157</v>
      </c>
      <c r="D74" s="132" t="s">
        <v>1690</v>
      </c>
      <c r="E74" s="135" t="s">
        <v>1757</v>
      </c>
    </row>
    <row r="75" spans="1:5" ht="16" x14ac:dyDescent="0.2">
      <c r="A75" s="48" t="s">
        <v>10</v>
      </c>
      <c r="B75" s="48" t="s">
        <v>26</v>
      </c>
      <c r="C75" s="48" t="s">
        <v>314</v>
      </c>
      <c r="D75" s="132" t="s">
        <v>1690</v>
      </c>
      <c r="E75" s="135" t="s">
        <v>1758</v>
      </c>
    </row>
    <row r="76" spans="1:5" ht="64" x14ac:dyDescent="0.2">
      <c r="A76" s="48" t="s">
        <v>1044</v>
      </c>
      <c r="B76" s="48" t="s">
        <v>347</v>
      </c>
      <c r="C76" s="48" t="s">
        <v>315</v>
      </c>
      <c r="D76" s="132" t="s">
        <v>1690</v>
      </c>
      <c r="E76" s="135" t="s">
        <v>1967</v>
      </c>
    </row>
    <row r="77" spans="1:5" ht="64" x14ac:dyDescent="0.2">
      <c r="A77" s="48" t="s">
        <v>1044</v>
      </c>
      <c r="B77" s="48" t="s">
        <v>347</v>
      </c>
      <c r="C77" s="48" t="s">
        <v>316</v>
      </c>
      <c r="D77" s="132" t="s">
        <v>1690</v>
      </c>
      <c r="E77" s="135" t="s">
        <v>1967</v>
      </c>
    </row>
    <row r="78" spans="1:5" ht="64" x14ac:dyDescent="0.2">
      <c r="A78" s="48" t="s">
        <v>1044</v>
      </c>
      <c r="B78" s="48" t="s">
        <v>347</v>
      </c>
      <c r="C78" s="48" t="s">
        <v>317</v>
      </c>
      <c r="D78" s="132" t="s">
        <v>1690</v>
      </c>
      <c r="E78" s="135" t="s">
        <v>1967</v>
      </c>
    </row>
    <row r="79" spans="1:5" ht="64" x14ac:dyDescent="0.2">
      <c r="A79" s="48" t="s">
        <v>1044</v>
      </c>
      <c r="B79" s="48" t="s">
        <v>347</v>
      </c>
      <c r="C79" s="48" t="s">
        <v>318</v>
      </c>
      <c r="D79" s="132" t="s">
        <v>1690</v>
      </c>
      <c r="E79" s="135" t="s">
        <v>1967</v>
      </c>
    </row>
    <row r="80" spans="1:5" ht="64" x14ac:dyDescent="0.2">
      <c r="A80" s="48" t="s">
        <v>1044</v>
      </c>
      <c r="B80" s="48" t="s">
        <v>347</v>
      </c>
      <c r="C80" s="48" t="s">
        <v>319</v>
      </c>
      <c r="D80" s="132" t="s">
        <v>1690</v>
      </c>
      <c r="E80" s="135" t="s">
        <v>1967</v>
      </c>
    </row>
    <row r="81" spans="1:5" ht="64" x14ac:dyDescent="0.2">
      <c r="A81" s="48" t="s">
        <v>1044</v>
      </c>
      <c r="B81" s="48" t="s">
        <v>1210</v>
      </c>
      <c r="C81" s="48" t="s">
        <v>1211</v>
      </c>
      <c r="D81" s="132" t="s">
        <v>1690</v>
      </c>
      <c r="E81" s="135" t="s">
        <v>1759</v>
      </c>
    </row>
    <row r="82" spans="1:5" ht="48" x14ac:dyDescent="0.2">
      <c r="A82" s="48" t="s">
        <v>1044</v>
      </c>
      <c r="B82" s="48" t="s">
        <v>366</v>
      </c>
      <c r="C82" s="48" t="s">
        <v>320</v>
      </c>
      <c r="D82" s="132" t="s">
        <v>1690</v>
      </c>
      <c r="E82" s="135" t="s">
        <v>1760</v>
      </c>
    </row>
    <row r="83" spans="1:5" ht="48" x14ac:dyDescent="0.2">
      <c r="A83" s="48" t="s">
        <v>1044</v>
      </c>
      <c r="B83" s="48" t="s">
        <v>366</v>
      </c>
      <c r="C83" s="48" t="s">
        <v>321</v>
      </c>
      <c r="D83" s="132" t="s">
        <v>1690</v>
      </c>
      <c r="E83" s="135" t="s">
        <v>1760</v>
      </c>
    </row>
    <row r="84" spans="1:5" ht="48" x14ac:dyDescent="0.2">
      <c r="A84" s="48" t="s">
        <v>1044</v>
      </c>
      <c r="B84" s="48" t="s">
        <v>366</v>
      </c>
      <c r="C84" s="48" t="s">
        <v>322</v>
      </c>
      <c r="D84" s="132" t="s">
        <v>1690</v>
      </c>
      <c r="E84" s="135" t="s">
        <v>1760</v>
      </c>
    </row>
    <row r="85" spans="1:5" ht="48" x14ac:dyDescent="0.2">
      <c r="A85" s="48" t="s">
        <v>1044</v>
      </c>
      <c r="B85" s="48" t="s">
        <v>366</v>
      </c>
      <c r="C85" s="48" t="s">
        <v>323</v>
      </c>
      <c r="D85" s="132" t="s">
        <v>1690</v>
      </c>
      <c r="E85" s="135" t="s">
        <v>1760</v>
      </c>
    </row>
    <row r="86" spans="1:5" ht="48" x14ac:dyDescent="0.2">
      <c r="A86" s="48" t="s">
        <v>1044</v>
      </c>
      <c r="B86" s="48" t="s">
        <v>366</v>
      </c>
      <c r="C86" s="48" t="s">
        <v>324</v>
      </c>
      <c r="D86" s="132" t="s">
        <v>1690</v>
      </c>
      <c r="E86" s="135" t="s">
        <v>1760</v>
      </c>
    </row>
    <row r="87" spans="1:5" ht="32" x14ac:dyDescent="0.2">
      <c r="A87" s="48" t="s">
        <v>1232</v>
      </c>
      <c r="B87" s="48" t="s">
        <v>1233</v>
      </c>
      <c r="C87" s="48" t="s">
        <v>1237</v>
      </c>
      <c r="D87" s="132" t="s">
        <v>1690</v>
      </c>
      <c r="E87" s="135" t="s">
        <v>1761</v>
      </c>
    </row>
    <row r="88" spans="1:5" ht="96" x14ac:dyDescent="0.2">
      <c r="A88" s="48" t="s">
        <v>1382</v>
      </c>
      <c r="B88" s="48" t="s">
        <v>1383</v>
      </c>
      <c r="C88" s="48" t="s">
        <v>1390</v>
      </c>
      <c r="D88" s="132" t="s">
        <v>1690</v>
      </c>
      <c r="E88" s="135" t="s">
        <v>1762</v>
      </c>
    </row>
    <row r="89" spans="1:5" ht="96" x14ac:dyDescent="0.2">
      <c r="A89" s="48" t="s">
        <v>1382</v>
      </c>
      <c r="B89" s="48" t="s">
        <v>1384</v>
      </c>
      <c r="C89" s="48" t="s">
        <v>1391</v>
      </c>
      <c r="D89" s="132" t="s">
        <v>1690</v>
      </c>
      <c r="E89" s="135" t="s">
        <v>1762</v>
      </c>
    </row>
    <row r="90" spans="1:5" ht="96" x14ac:dyDescent="0.2">
      <c r="A90" s="48" t="s">
        <v>1382</v>
      </c>
      <c r="B90" s="48" t="s">
        <v>504</v>
      </c>
      <c r="C90" s="48" t="s">
        <v>1392</v>
      </c>
      <c r="D90" s="132" t="s">
        <v>1690</v>
      </c>
      <c r="E90" s="135" t="s">
        <v>1762</v>
      </c>
    </row>
    <row r="91" spans="1:5" ht="96" x14ac:dyDescent="0.2">
      <c r="A91" s="48" t="s">
        <v>1382</v>
      </c>
      <c r="B91" s="48" t="s">
        <v>1385</v>
      </c>
      <c r="C91" s="48" t="s">
        <v>1393</v>
      </c>
      <c r="D91" s="132" t="s">
        <v>1690</v>
      </c>
      <c r="E91" s="135" t="s">
        <v>1762</v>
      </c>
    </row>
    <row r="92" spans="1:5" ht="96" x14ac:dyDescent="0.2">
      <c r="A92" s="48" t="s">
        <v>1382</v>
      </c>
      <c r="B92" s="48" t="s">
        <v>1386</v>
      </c>
      <c r="C92" s="48" t="s">
        <v>1394</v>
      </c>
      <c r="D92" s="132" t="s">
        <v>1690</v>
      </c>
      <c r="E92" s="135" t="s">
        <v>1762</v>
      </c>
    </row>
    <row r="93" spans="1:5" ht="96" x14ac:dyDescent="0.2">
      <c r="A93" s="48" t="s">
        <v>1382</v>
      </c>
      <c r="B93" s="48" t="s">
        <v>287</v>
      </c>
      <c r="C93" s="48" t="s">
        <v>1395</v>
      </c>
      <c r="D93" s="132" t="s">
        <v>1690</v>
      </c>
      <c r="E93" s="135" t="s">
        <v>1762</v>
      </c>
    </row>
    <row r="94" spans="1:5" ht="96" x14ac:dyDescent="0.2">
      <c r="A94" s="48" t="s">
        <v>1382</v>
      </c>
      <c r="B94" s="48" t="s">
        <v>1387</v>
      </c>
      <c r="C94" s="48" t="s">
        <v>1396</v>
      </c>
      <c r="D94" s="132" t="s">
        <v>1690</v>
      </c>
      <c r="E94" s="135" t="s">
        <v>1762</v>
      </c>
    </row>
    <row r="95" spans="1:5" ht="96" x14ac:dyDescent="0.2">
      <c r="A95" s="48" t="s">
        <v>1382</v>
      </c>
      <c r="B95" s="48" t="s">
        <v>1388</v>
      </c>
      <c r="C95" s="48" t="s">
        <v>1397</v>
      </c>
      <c r="D95" s="132" t="s">
        <v>1690</v>
      </c>
      <c r="E95" s="135" t="s">
        <v>1762</v>
      </c>
    </row>
    <row r="96" spans="1:5" ht="96" x14ac:dyDescent="0.2">
      <c r="A96" s="48" t="s">
        <v>1382</v>
      </c>
      <c r="B96" s="48" t="s">
        <v>1389</v>
      </c>
      <c r="C96" s="48" t="s">
        <v>1398</v>
      </c>
      <c r="D96" s="132" t="s">
        <v>1690</v>
      </c>
      <c r="E96" s="135" t="s">
        <v>1762</v>
      </c>
    </row>
    <row r="99" spans="4:4" x14ac:dyDescent="0.2">
      <c r="D99" s="137"/>
    </row>
    <row r="100" spans="4:4" x14ac:dyDescent="0.2">
      <c r="D100" s="137"/>
    </row>
    <row r="101" spans="4:4" x14ac:dyDescent="0.2">
      <c r="D101" s="137"/>
    </row>
    <row r="102" spans="4:4" x14ac:dyDescent="0.2">
      <c r="D102" s="137"/>
    </row>
    <row r="103" spans="4:4" x14ac:dyDescent="0.2">
      <c r="D103" s="137"/>
    </row>
    <row r="104" spans="4:4" x14ac:dyDescent="0.2">
      <c r="D104" s="137"/>
    </row>
    <row r="105" spans="4:4" x14ac:dyDescent="0.2">
      <c r="D105" s="137"/>
    </row>
    <row r="106" spans="4:4" x14ac:dyDescent="0.2">
      <c r="D106" s="137"/>
    </row>
  </sheetData>
  <conditionalFormatting sqref="C1:C1048576">
    <cfRule type="duplicateValues" dxfId="117" priority="1"/>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E50A4-E934-42EB-9810-46A17F8013B1}">
  <sheetPr codeName="Sheet12">
    <tabColor theme="8" tint="-0.249977111117893"/>
  </sheetPr>
  <dimension ref="A1:Y837"/>
  <sheetViews>
    <sheetView topLeftCell="M1" zoomScale="80" zoomScaleNormal="80" workbookViewId="0">
      <pane ySplit="2" topLeftCell="A671" activePane="bottomLeft" state="frozen"/>
      <selection activeCell="D1" sqref="D1"/>
      <selection pane="bottomLeft" activeCell="V674" sqref="V674"/>
    </sheetView>
  </sheetViews>
  <sheetFormatPr baseColWidth="10" defaultColWidth="9.1640625" defaultRowHeight="15" x14ac:dyDescent="0.2"/>
  <cols>
    <col min="1" max="1" width="17.1640625" style="138" customWidth="1"/>
    <col min="2" max="2" width="7" style="139" customWidth="1"/>
    <col min="3" max="3" width="17" style="138" customWidth="1"/>
    <col min="4" max="4" width="20.1640625" style="138" customWidth="1"/>
    <col min="5" max="5" width="26.5" style="138" customWidth="1"/>
    <col min="6" max="10" width="9.1640625" style="138" customWidth="1"/>
    <col min="11" max="11" width="6.6640625" style="138" customWidth="1"/>
    <col min="12" max="12" width="109" style="138" customWidth="1"/>
    <col min="13" max="13" width="11.5" style="139" customWidth="1"/>
    <col min="14" max="14" width="13.5" style="138" hidden="1" customWidth="1"/>
    <col min="15" max="15" width="53.83203125" style="138" hidden="1" customWidth="1"/>
    <col min="16" max="17" width="11" style="138" hidden="1" customWidth="1"/>
    <col min="18" max="18" width="21.33203125" style="138" hidden="1" customWidth="1"/>
    <col min="19" max="19" width="26.5" style="138" hidden="1" customWidth="1"/>
    <col min="20" max="20" width="30.6640625" style="138" hidden="1" customWidth="1"/>
    <col min="21" max="21" width="77" style="153" customWidth="1"/>
    <col min="22" max="16384" width="9.1640625" style="138"/>
  </cols>
  <sheetData>
    <row r="1" spans="1:21" x14ac:dyDescent="0.2">
      <c r="C1" s="140" t="s">
        <v>1763</v>
      </c>
      <c r="D1" s="139"/>
      <c r="E1" s="139"/>
      <c r="F1" s="139"/>
      <c r="G1" s="139"/>
      <c r="H1" s="139"/>
      <c r="I1" s="139"/>
      <c r="J1" s="139"/>
      <c r="K1" s="139"/>
      <c r="L1" s="139" t="s">
        <v>1764</v>
      </c>
      <c r="N1" s="141" t="s">
        <v>1765</v>
      </c>
      <c r="O1" s="141" t="s">
        <v>1765</v>
      </c>
      <c r="P1" s="141" t="s">
        <v>1765</v>
      </c>
      <c r="Q1" s="141" t="s">
        <v>1766</v>
      </c>
      <c r="R1" s="141" t="s">
        <v>1767</v>
      </c>
      <c r="S1" s="141"/>
      <c r="T1" s="141" t="s">
        <v>1768</v>
      </c>
      <c r="U1" s="219" t="s">
        <v>1769</v>
      </c>
    </row>
    <row r="2" spans="1:21" s="142" customFormat="1" x14ac:dyDescent="0.2">
      <c r="B2" s="140"/>
      <c r="C2" s="143" t="s">
        <v>3</v>
      </c>
      <c r="D2" s="143" t="s">
        <v>0</v>
      </c>
      <c r="E2" s="143" t="s">
        <v>1</v>
      </c>
      <c r="F2" s="143" t="s">
        <v>38</v>
      </c>
      <c r="G2" s="143" t="s">
        <v>39</v>
      </c>
      <c r="H2" s="143" t="s">
        <v>86</v>
      </c>
      <c r="I2" s="143" t="s">
        <v>87</v>
      </c>
      <c r="J2" s="143" t="s">
        <v>502</v>
      </c>
      <c r="K2" s="143" t="s">
        <v>71</v>
      </c>
      <c r="L2" s="143" t="s">
        <v>1770</v>
      </c>
      <c r="M2" s="144"/>
      <c r="N2" s="143" t="s">
        <v>1771</v>
      </c>
      <c r="O2" s="143" t="s">
        <v>1772</v>
      </c>
      <c r="P2" s="143" t="s">
        <v>1773</v>
      </c>
      <c r="Q2" s="143" t="s">
        <v>1774</v>
      </c>
      <c r="R2" s="143" t="s">
        <v>1775</v>
      </c>
      <c r="S2" s="143"/>
      <c r="T2" s="143" t="s">
        <v>1776</v>
      </c>
      <c r="U2" s="219"/>
    </row>
    <row r="3" spans="1:21" s="147" customFormat="1" x14ac:dyDescent="0.2">
      <c r="A3" s="145" t="s">
        <v>1777</v>
      </c>
      <c r="B3" s="146"/>
      <c r="C3" s="145" t="s">
        <v>4</v>
      </c>
      <c r="D3" s="145" t="s">
        <v>712</v>
      </c>
      <c r="E3" s="147" t="str">
        <f>E4</f>
        <v>Percentage Reduction of Separately Regulated Pollutants</v>
      </c>
      <c r="M3" s="148"/>
      <c r="N3" s="147" t="s">
        <v>1778</v>
      </c>
      <c r="O3" s="147" t="str">
        <f>INDEX('Standard Descriptions'!$E:$E,MATCH(Guidance!E3,'Standard Descriptions'!$C:$C,0))</f>
        <v xml:space="preserve"> This policy represents strengthening standards for the selected pollutant(s) emitted by the selected vehicle type(s).  Conventional pollutants' most important, harmful impacts are on human health rather than on climate change. // </v>
      </c>
      <c r="P3" s="147" t="s">
        <v>1779</v>
      </c>
      <c r="Q3" s="147" t="s">
        <v>46</v>
      </c>
      <c r="U3" s="147" t="str">
        <f>N3&amp;O3&amp;P3&amp;T4&amp;T5&amp;T6&amp;T7&amp;T8&amp;T9&amp;T10&amp;T11&amp;T12&amp;T13&amp;T14&amp;T15&amp;T16&amp;T17&amp;T18&amp;T19&amp;T20&amp;T21&amp;T22&amp;T23&amp;T24&amp;T25&amp;T26&amp;T27&amp;T28&amp;T29&amp;T30&amp;T31&amp;T32&amp;T33&amp;T34&amp;T35&amp;T36&amp;T37&amp;T38&amp;T39&amp;T40&amp;T41&amp;T42&amp;T43&amp;T44&amp;T45&amp;T46&amp;T47&amp;T48&amp;T49&amp;T50&amp;T51&amp;T52&amp;T53&amp;T54&amp;T55&amp;T56&amp;T57&amp;T58&amp;T59&amp;T60&amp;T61&amp;T62&amp;T63</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row>
    <row r="4" spans="1:21" x14ac:dyDescent="0.2">
      <c r="A4" s="149" t="s">
        <v>1780</v>
      </c>
      <c r="B4" s="150"/>
      <c r="C4" s="167" t="s">
        <v>4</v>
      </c>
      <c r="D4" s="167" t="s">
        <v>712</v>
      </c>
      <c r="E4" s="167" t="s">
        <v>707</v>
      </c>
      <c r="F4" s="167" t="s">
        <v>40</v>
      </c>
      <c r="G4" s="167" t="s">
        <v>533</v>
      </c>
      <c r="H4" s="167" t="s">
        <v>40</v>
      </c>
      <c r="I4" s="167" t="s">
        <v>760</v>
      </c>
      <c r="J4" s="151">
        <v>300</v>
      </c>
      <c r="K4" s="201" t="s">
        <v>46</v>
      </c>
      <c r="L4" s="169" t="s">
        <v>1781</v>
      </c>
      <c r="N4" s="149" t="s">
        <v>1778</v>
      </c>
      <c r="O4" s="149" t="str">
        <f>INDEX('Standard Descriptions'!$E:$E,MATCH(Guidance!E4,'Standard Descriptions'!$C:$C,0))</f>
        <v xml:space="preserve"> This policy represents strengthening standards for the selected pollutant(s) emitted by the selected vehicle type(s).  Conventional pollutants' most important, harmful impacts are on human health rather than on climate change. // </v>
      </c>
      <c r="P4" s="152" t="s">
        <v>1779</v>
      </c>
      <c r="Q4" s="152" t="s">
        <v>46</v>
      </c>
      <c r="R4" s="152" t="str">
        <f t="shared" ref="R4:R63" si="0">I4&amp;" emitted by "&amp;H4</f>
        <v>VOCs emitted by LDVs</v>
      </c>
      <c r="S4" s="152" t="str">
        <f>IF(R4="","","//**"&amp;R4&amp;": **")</f>
        <v>//**VOCs emitted by LDVs: **</v>
      </c>
      <c r="T4" s="138" t="str">
        <f t="shared" ref="T4:T67" si="1">IF(K4="Yes",S4&amp;L4,"")</f>
        <v>//**VOCs emitted by LDVs: ** In the United States, since 1997, the 24-hour national ambient air quality standard (NAAQS) for PM2.5, the most harmful type of particulate for human health, declined from 65 µg/m^3 to 35 µg/m^3, a reduction of 46%.</v>
      </c>
    </row>
    <row r="5" spans="1:21" x14ac:dyDescent="0.2">
      <c r="A5" s="149" t="s">
        <v>1780</v>
      </c>
      <c r="B5" s="150"/>
      <c r="C5" s="174" t="s">
        <v>4</v>
      </c>
      <c r="D5" s="174" t="s">
        <v>712</v>
      </c>
      <c r="E5" s="174" t="s">
        <v>707</v>
      </c>
      <c r="F5" s="167" t="s">
        <v>40</v>
      </c>
      <c r="G5" s="167" t="s">
        <v>527</v>
      </c>
      <c r="H5" s="167" t="s">
        <v>40</v>
      </c>
      <c r="I5" s="167" t="s">
        <v>527</v>
      </c>
      <c r="J5" s="151">
        <v>301</v>
      </c>
      <c r="K5" s="201" t="s">
        <v>46</v>
      </c>
      <c r="L5" s="169" t="s">
        <v>1781</v>
      </c>
      <c r="N5" s="149" t="s">
        <v>1778</v>
      </c>
      <c r="O5" s="149" t="str">
        <f>INDEX('Standard Descriptions'!$E:$E,MATCH(Guidance!E5,'Standard Descriptions'!$C:$C,0))</f>
        <v xml:space="preserve"> This policy represents strengthening standards for the selected pollutant(s) emitted by the selected vehicle type(s).  Conventional pollutants' most important, harmful impacts are on human health rather than on climate change. // </v>
      </c>
      <c r="P5" s="152" t="s">
        <v>1779</v>
      </c>
      <c r="Q5" s="152" t="s">
        <v>46</v>
      </c>
      <c r="R5" s="152" t="str">
        <f t="shared" si="0"/>
        <v>CO emitted by LDVs</v>
      </c>
      <c r="S5" s="152" t="str">
        <f t="shared" ref="S5:S68" si="2">IF(R5="","","//**"&amp;R5&amp;": **")</f>
        <v>//**CO emitted by LDVs: **</v>
      </c>
      <c r="T5" s="138" t="str">
        <f t="shared" si="1"/>
        <v>//**CO emitted by LDVs: ** In the United States, since 1997, the 24-hour national ambient air quality standard (NAAQS) for PM2.5, the most harmful type of particulate for human health, declined from 65 µg/m^3 to 35 µg/m^3, a reduction of 46%.</v>
      </c>
    </row>
    <row r="6" spans="1:21" x14ac:dyDescent="0.2">
      <c r="A6" s="149" t="s">
        <v>1780</v>
      </c>
      <c r="B6" s="150"/>
      <c r="C6" s="174" t="s">
        <v>4</v>
      </c>
      <c r="D6" s="174" t="s">
        <v>712</v>
      </c>
      <c r="E6" s="174" t="s">
        <v>707</v>
      </c>
      <c r="F6" s="167" t="s">
        <v>40</v>
      </c>
      <c r="G6" s="167" t="s">
        <v>534</v>
      </c>
      <c r="H6" s="167" t="s">
        <v>40</v>
      </c>
      <c r="I6" s="167" t="s">
        <v>534</v>
      </c>
      <c r="J6" s="151">
        <v>302</v>
      </c>
      <c r="K6" s="201" t="s">
        <v>46</v>
      </c>
      <c r="L6" s="169" t="s">
        <v>1781</v>
      </c>
      <c r="N6" s="149" t="s">
        <v>1778</v>
      </c>
      <c r="O6" s="149" t="str">
        <f>INDEX('Standard Descriptions'!$E:$E,MATCH(Guidance!E6,'Standard Descriptions'!$C:$C,0))</f>
        <v xml:space="preserve"> This policy represents strengthening standards for the selected pollutant(s) emitted by the selected vehicle type(s).  Conventional pollutants' most important, harmful impacts are on human health rather than on climate change. // </v>
      </c>
      <c r="P6" s="152" t="s">
        <v>1779</v>
      </c>
      <c r="Q6" s="152" t="s">
        <v>46</v>
      </c>
      <c r="R6" s="152" t="str">
        <f t="shared" si="0"/>
        <v>NOx emitted by LDVs</v>
      </c>
      <c r="S6" s="152" t="str">
        <f t="shared" si="2"/>
        <v>//**NOx emitted by LDVs: **</v>
      </c>
      <c r="T6" s="138" t="str">
        <f t="shared" si="1"/>
        <v>//**NOx emitted by LDVs: ** In the United States, since 1997, the 24-hour national ambient air quality standard (NAAQS) for PM2.5, the most harmful type of particulate for human health, declined from 65 µg/m^3 to 35 µg/m^3, a reduction of 46%.</v>
      </c>
    </row>
    <row r="7" spans="1:21" x14ac:dyDescent="0.2">
      <c r="A7" s="149" t="s">
        <v>1780</v>
      </c>
      <c r="B7" s="150"/>
      <c r="C7" s="174" t="s">
        <v>4</v>
      </c>
      <c r="D7" s="174" t="s">
        <v>712</v>
      </c>
      <c r="E7" s="174" t="s">
        <v>707</v>
      </c>
      <c r="F7" s="167" t="s">
        <v>40</v>
      </c>
      <c r="G7" s="167" t="s">
        <v>535</v>
      </c>
      <c r="H7" s="167" t="s">
        <v>40</v>
      </c>
      <c r="I7" s="167" t="s">
        <v>535</v>
      </c>
      <c r="J7" s="151">
        <v>303</v>
      </c>
      <c r="K7" s="201" t="s">
        <v>46</v>
      </c>
      <c r="L7" s="169" t="s">
        <v>1781</v>
      </c>
      <c r="N7" s="149" t="s">
        <v>1778</v>
      </c>
      <c r="O7" s="149" t="str">
        <f>INDEX('Standard Descriptions'!$E:$E,MATCH(Guidance!E7,'Standard Descriptions'!$C:$C,0))</f>
        <v xml:space="preserve"> This policy represents strengthening standards for the selected pollutant(s) emitted by the selected vehicle type(s).  Conventional pollutants' most important, harmful impacts are on human health rather than on climate change. // </v>
      </c>
      <c r="P7" s="152" t="s">
        <v>1779</v>
      </c>
      <c r="Q7" s="152" t="s">
        <v>46</v>
      </c>
      <c r="R7" s="152" t="str">
        <f t="shared" si="0"/>
        <v>PM10 emitted by LDVs</v>
      </c>
      <c r="S7" s="152" t="str">
        <f t="shared" si="2"/>
        <v>//**PM10 emitted by LDVs: **</v>
      </c>
      <c r="T7" s="138" t="str">
        <f t="shared" si="1"/>
        <v>//**PM10 emitted by LDVs: ** In the United States, since 1997, the 24-hour national ambient air quality standard (NAAQS) for PM2.5, the most harmful type of particulate for human health, declined from 65 µg/m^3 to 35 µg/m^3, a reduction of 46%.</v>
      </c>
    </row>
    <row r="8" spans="1:21" x14ac:dyDescent="0.2">
      <c r="A8" s="149" t="s">
        <v>1780</v>
      </c>
      <c r="B8" s="150"/>
      <c r="C8" s="174" t="s">
        <v>4</v>
      </c>
      <c r="D8" s="174" t="s">
        <v>712</v>
      </c>
      <c r="E8" s="174" t="s">
        <v>707</v>
      </c>
      <c r="F8" s="167" t="s">
        <v>40</v>
      </c>
      <c r="G8" s="167" t="s">
        <v>536</v>
      </c>
      <c r="H8" s="167" t="s">
        <v>40</v>
      </c>
      <c r="I8" s="167" t="s">
        <v>625</v>
      </c>
      <c r="J8" s="151">
        <v>304</v>
      </c>
      <c r="K8" s="201" t="s">
        <v>46</v>
      </c>
      <c r="L8" s="169" t="s">
        <v>1781</v>
      </c>
      <c r="N8" s="149" t="s">
        <v>1778</v>
      </c>
      <c r="O8" s="149" t="str">
        <f>INDEX('Standard Descriptions'!$E:$E,MATCH(Guidance!E8,'Standard Descriptions'!$C:$C,0))</f>
        <v xml:space="preserve"> This policy represents strengthening standards for the selected pollutant(s) emitted by the selected vehicle type(s).  Conventional pollutants' most important, harmful impacts are on human health rather than on climate change. // </v>
      </c>
      <c r="P8" s="152" t="s">
        <v>1779</v>
      </c>
      <c r="Q8" s="152" t="s">
        <v>46</v>
      </c>
      <c r="R8" s="152" t="str">
        <f t="shared" si="0"/>
        <v>PM2.5 emitted by LDVs</v>
      </c>
      <c r="S8" s="152" t="str">
        <f t="shared" si="2"/>
        <v>//**PM2.5 emitted by LDVs: **</v>
      </c>
      <c r="T8" s="138" t="str">
        <f t="shared" si="1"/>
        <v>//**PM2.5 emitted by LDVs: ** In the United States, since 1997, the 24-hour national ambient air quality standard (NAAQS) for PM2.5, the most harmful type of particulate for human health, declined from 65 µg/m^3 to 35 µg/m^3, a reduction of 46%.</v>
      </c>
    </row>
    <row r="9" spans="1:21" x14ac:dyDescent="0.2">
      <c r="A9" s="149" t="s">
        <v>1780</v>
      </c>
      <c r="B9" s="150"/>
      <c r="C9" s="174" t="s">
        <v>4</v>
      </c>
      <c r="D9" s="174" t="s">
        <v>712</v>
      </c>
      <c r="E9" s="174" t="s">
        <v>707</v>
      </c>
      <c r="F9" s="167" t="s">
        <v>40</v>
      </c>
      <c r="G9" s="167" t="s">
        <v>537</v>
      </c>
      <c r="H9" s="167" t="s">
        <v>40</v>
      </c>
      <c r="I9" s="167" t="s">
        <v>537</v>
      </c>
      <c r="J9" s="151">
        <v>305</v>
      </c>
      <c r="K9" s="201" t="s">
        <v>46</v>
      </c>
      <c r="L9" s="169" t="s">
        <v>1781</v>
      </c>
      <c r="N9" s="149" t="s">
        <v>1778</v>
      </c>
      <c r="O9" s="149" t="str">
        <f>INDEX('Standard Descriptions'!$E:$E,MATCH(Guidance!E9,'Standard Descriptions'!$C:$C,0))</f>
        <v xml:space="preserve"> This policy represents strengthening standards for the selected pollutant(s) emitted by the selected vehicle type(s).  Conventional pollutants' most important, harmful impacts are on human health rather than on climate change. // </v>
      </c>
      <c r="P9" s="152" t="s">
        <v>1779</v>
      </c>
      <c r="Q9" s="152" t="s">
        <v>46</v>
      </c>
      <c r="R9" s="152" t="str">
        <f t="shared" si="0"/>
        <v>SOx emitted by LDVs</v>
      </c>
      <c r="S9" s="152" t="str">
        <f t="shared" si="2"/>
        <v>//**SOx emitted by LDVs: **</v>
      </c>
      <c r="T9" s="138" t="str">
        <f t="shared" si="1"/>
        <v>//**SOx emitted by LDVs: ** In the United States, since 1997, the 24-hour national ambient air quality standard (NAAQS) for PM2.5, the most harmful type of particulate for human health, declined from 65 µg/m^3 to 35 µg/m^3, a reduction of 46%.</v>
      </c>
    </row>
    <row r="10" spans="1:21" x14ac:dyDescent="0.2">
      <c r="A10" s="149" t="s">
        <v>1780</v>
      </c>
      <c r="B10" s="150"/>
      <c r="C10" s="174" t="s">
        <v>4</v>
      </c>
      <c r="D10" s="174" t="s">
        <v>712</v>
      </c>
      <c r="E10" s="174" t="s">
        <v>707</v>
      </c>
      <c r="F10" s="167" t="s">
        <v>40</v>
      </c>
      <c r="G10" s="167" t="s">
        <v>538</v>
      </c>
      <c r="H10" s="167" t="s">
        <v>40</v>
      </c>
      <c r="I10" s="167" t="s">
        <v>538</v>
      </c>
      <c r="J10" s="151">
        <v>306</v>
      </c>
      <c r="K10" s="201" t="s">
        <v>46</v>
      </c>
      <c r="L10" s="169" t="s">
        <v>1781</v>
      </c>
      <c r="N10" s="149" t="s">
        <v>1778</v>
      </c>
      <c r="O10" s="149" t="str">
        <f>INDEX('Standard Descriptions'!$E:$E,MATCH(Guidance!E10,'Standard Descriptions'!$C:$C,0))</f>
        <v xml:space="preserve"> This policy represents strengthening standards for the selected pollutant(s) emitted by the selected vehicle type(s).  Conventional pollutants' most important, harmful impacts are on human health rather than on climate change. // </v>
      </c>
      <c r="P10" s="152" t="s">
        <v>1779</v>
      </c>
      <c r="Q10" s="152" t="s">
        <v>46</v>
      </c>
      <c r="R10" s="152" t="str">
        <f t="shared" si="0"/>
        <v>BC emitted by LDVs</v>
      </c>
      <c r="S10" s="152" t="str">
        <f t="shared" si="2"/>
        <v>//**BC emitted by LDVs: **</v>
      </c>
      <c r="T10" s="138" t="str">
        <f t="shared" si="1"/>
        <v>//**BC emitted by LDVs: ** In the United States, since 1997, the 24-hour national ambient air quality standard (NAAQS) for PM2.5, the most harmful type of particulate for human health, declined from 65 µg/m^3 to 35 µg/m^3, a reduction of 46%.</v>
      </c>
    </row>
    <row r="11" spans="1:21" x14ac:dyDescent="0.2">
      <c r="A11" s="149" t="s">
        <v>1780</v>
      </c>
      <c r="B11" s="150"/>
      <c r="C11" s="174" t="s">
        <v>4</v>
      </c>
      <c r="D11" s="174" t="s">
        <v>712</v>
      </c>
      <c r="E11" s="174" t="s">
        <v>707</v>
      </c>
      <c r="F11" s="167" t="s">
        <v>40</v>
      </c>
      <c r="G11" s="167" t="s">
        <v>539</v>
      </c>
      <c r="H11" s="167" t="s">
        <v>40</v>
      </c>
      <c r="I11" s="167" t="s">
        <v>539</v>
      </c>
      <c r="J11" s="151">
        <v>307</v>
      </c>
      <c r="K11" s="201" t="s">
        <v>46</v>
      </c>
      <c r="L11" s="169" t="s">
        <v>1781</v>
      </c>
      <c r="N11" s="149" t="s">
        <v>1778</v>
      </c>
      <c r="O11" s="149" t="str">
        <f>INDEX('Standard Descriptions'!$E:$E,MATCH(Guidance!E11,'Standard Descriptions'!$C:$C,0))</f>
        <v xml:space="preserve"> This policy represents strengthening standards for the selected pollutant(s) emitted by the selected vehicle type(s).  Conventional pollutants' most important, harmful impacts are on human health rather than on climate change. // </v>
      </c>
      <c r="P11" s="152" t="s">
        <v>1779</v>
      </c>
      <c r="Q11" s="152" t="s">
        <v>46</v>
      </c>
      <c r="R11" s="152" t="str">
        <f t="shared" si="0"/>
        <v>OC emitted by LDVs</v>
      </c>
      <c r="S11" s="152" t="str">
        <f t="shared" si="2"/>
        <v>//**OC emitted by LDVs: **</v>
      </c>
      <c r="T11" s="138" t="str">
        <f t="shared" si="1"/>
        <v>//**OC emitted by LDVs: ** In the United States, since 1997, the 24-hour national ambient air quality standard (NAAQS) for PM2.5, the most harmful type of particulate for human health, declined from 65 µg/m^3 to 35 µg/m^3, a reduction of 46%.</v>
      </c>
    </row>
    <row r="12" spans="1:21" x14ac:dyDescent="0.2">
      <c r="A12" s="149" t="s">
        <v>1780</v>
      </c>
      <c r="B12" s="150"/>
      <c r="C12" s="174" t="s">
        <v>4</v>
      </c>
      <c r="D12" s="174" t="s">
        <v>712</v>
      </c>
      <c r="E12" s="174" t="s">
        <v>707</v>
      </c>
      <c r="F12" s="167" t="s">
        <v>40</v>
      </c>
      <c r="G12" s="167" t="s">
        <v>540</v>
      </c>
      <c r="H12" s="167" t="s">
        <v>40</v>
      </c>
      <c r="I12" s="167" t="s">
        <v>540</v>
      </c>
      <c r="J12" s="151">
        <v>308</v>
      </c>
      <c r="K12" s="202" t="s">
        <v>47</v>
      </c>
      <c r="L12" s="169"/>
      <c r="N12" s="149" t="s">
        <v>1778</v>
      </c>
      <c r="O12" s="149" t="str">
        <f>INDEX('Standard Descriptions'!$E:$E,MATCH(Guidance!E12,'Standard Descriptions'!$C:$C,0))</f>
        <v xml:space="preserve"> This policy represents strengthening standards for the selected pollutant(s) emitted by the selected vehicle type(s).  Conventional pollutants' most important, harmful impacts are on human health rather than on climate change. // </v>
      </c>
      <c r="P12" s="152" t="s">
        <v>1779</v>
      </c>
      <c r="Q12" s="152" t="s">
        <v>46</v>
      </c>
      <c r="R12" s="152" t="str">
        <f t="shared" si="0"/>
        <v>CH4 emitted by LDVs</v>
      </c>
      <c r="S12" s="152" t="str">
        <f t="shared" si="2"/>
        <v>//**CH4 emitted by LDVs: **</v>
      </c>
      <c r="T12" s="138" t="str">
        <f t="shared" si="1"/>
        <v/>
      </c>
    </row>
    <row r="13" spans="1:21" x14ac:dyDescent="0.2">
      <c r="A13" s="149" t="s">
        <v>1780</v>
      </c>
      <c r="B13" s="150"/>
      <c r="C13" s="174" t="s">
        <v>4</v>
      </c>
      <c r="D13" s="174" t="s">
        <v>712</v>
      </c>
      <c r="E13" s="174" t="s">
        <v>707</v>
      </c>
      <c r="F13" s="167" t="s">
        <v>40</v>
      </c>
      <c r="G13" s="167" t="s">
        <v>541</v>
      </c>
      <c r="H13" s="167" t="s">
        <v>40</v>
      </c>
      <c r="I13" s="167" t="s">
        <v>541</v>
      </c>
      <c r="J13" s="151">
        <v>309</v>
      </c>
      <c r="K13" s="202" t="s">
        <v>47</v>
      </c>
      <c r="L13" s="169"/>
      <c r="N13" s="149" t="s">
        <v>1778</v>
      </c>
      <c r="O13" s="149" t="str">
        <f>INDEX('Standard Descriptions'!$E:$E,MATCH(Guidance!E13,'Standard Descriptions'!$C:$C,0))</f>
        <v xml:space="preserve"> This policy represents strengthening standards for the selected pollutant(s) emitted by the selected vehicle type(s).  Conventional pollutants' most important, harmful impacts are on human health rather than on climate change. // </v>
      </c>
      <c r="P13" s="152" t="s">
        <v>1779</v>
      </c>
      <c r="Q13" s="152" t="s">
        <v>46</v>
      </c>
      <c r="R13" s="152" t="str">
        <f t="shared" si="0"/>
        <v>N2O emitted by LDVs</v>
      </c>
      <c r="S13" s="152" t="str">
        <f t="shared" si="2"/>
        <v>//**N2O emitted by LDVs: **</v>
      </c>
      <c r="T13" s="138" t="str">
        <f t="shared" si="1"/>
        <v/>
      </c>
    </row>
    <row r="14" spans="1:21" x14ac:dyDescent="0.2">
      <c r="A14" s="149" t="s">
        <v>1780</v>
      </c>
      <c r="B14" s="150"/>
      <c r="C14" s="174" t="s">
        <v>4</v>
      </c>
      <c r="D14" s="174" t="s">
        <v>712</v>
      </c>
      <c r="E14" s="174" t="s">
        <v>707</v>
      </c>
      <c r="F14" s="167" t="s">
        <v>41</v>
      </c>
      <c r="G14" s="167" t="s">
        <v>533</v>
      </c>
      <c r="H14" s="167" t="s">
        <v>41</v>
      </c>
      <c r="I14" s="167" t="s">
        <v>760</v>
      </c>
      <c r="J14" s="151">
        <v>310</v>
      </c>
      <c r="K14" s="201" t="s">
        <v>46</v>
      </c>
      <c r="L14" s="169" t="s">
        <v>1781</v>
      </c>
      <c r="N14" s="149" t="s">
        <v>1778</v>
      </c>
      <c r="O14" s="149" t="str">
        <f>INDEX('Standard Descriptions'!$E:$E,MATCH(Guidance!E14,'Standard Descriptions'!$C:$C,0))</f>
        <v xml:space="preserve"> This policy represents strengthening standards for the selected pollutant(s) emitted by the selected vehicle type(s).  Conventional pollutants' most important, harmful impacts are on human health rather than on climate change. // </v>
      </c>
      <c r="P14" s="152" t="s">
        <v>1779</v>
      </c>
      <c r="Q14" s="152" t="s">
        <v>46</v>
      </c>
      <c r="R14" s="152" t="str">
        <f t="shared" si="0"/>
        <v>VOCs emitted by HDVs</v>
      </c>
      <c r="S14" s="152" t="str">
        <f t="shared" si="2"/>
        <v>//**VOCs emitted by HDVs: **</v>
      </c>
      <c r="T14" s="138" t="str">
        <f t="shared" si="1"/>
        <v>//**VOCs emitted by HDVs: ** In the United States, since 1997, the 24-hour national ambient air quality standard (NAAQS) for PM2.5, the most harmful type of particulate for human health, declined from 65 µg/m^3 to 35 µg/m^3, a reduction of 46%.</v>
      </c>
    </row>
    <row r="15" spans="1:21" x14ac:dyDescent="0.2">
      <c r="A15" s="149" t="s">
        <v>1780</v>
      </c>
      <c r="B15" s="150"/>
      <c r="C15" s="174" t="s">
        <v>4</v>
      </c>
      <c r="D15" s="174" t="s">
        <v>712</v>
      </c>
      <c r="E15" s="174" t="s">
        <v>707</v>
      </c>
      <c r="F15" s="167" t="s">
        <v>41</v>
      </c>
      <c r="G15" s="167" t="s">
        <v>527</v>
      </c>
      <c r="H15" s="167" t="s">
        <v>41</v>
      </c>
      <c r="I15" s="167" t="s">
        <v>527</v>
      </c>
      <c r="J15" s="151">
        <v>311</v>
      </c>
      <c r="K15" s="201" t="s">
        <v>46</v>
      </c>
      <c r="L15" s="169" t="s">
        <v>1781</v>
      </c>
      <c r="N15" s="149" t="s">
        <v>1778</v>
      </c>
      <c r="O15" s="149" t="str">
        <f>INDEX('Standard Descriptions'!$E:$E,MATCH(Guidance!E15,'Standard Descriptions'!$C:$C,0))</f>
        <v xml:space="preserve"> This policy represents strengthening standards for the selected pollutant(s) emitted by the selected vehicle type(s).  Conventional pollutants' most important, harmful impacts are on human health rather than on climate change. // </v>
      </c>
      <c r="P15" s="152" t="s">
        <v>1779</v>
      </c>
      <c r="Q15" s="152" t="s">
        <v>46</v>
      </c>
      <c r="R15" s="152" t="str">
        <f t="shared" si="0"/>
        <v>CO emitted by HDVs</v>
      </c>
      <c r="S15" s="152" t="str">
        <f t="shared" si="2"/>
        <v>//**CO emitted by HDVs: **</v>
      </c>
      <c r="T15" s="138" t="str">
        <f t="shared" si="1"/>
        <v>//**CO emitted by HDVs: ** In the United States, since 1997, the 24-hour national ambient air quality standard (NAAQS) for PM2.5, the most harmful type of particulate for human health, declined from 65 µg/m^3 to 35 µg/m^3, a reduction of 46%.</v>
      </c>
    </row>
    <row r="16" spans="1:21" x14ac:dyDescent="0.2">
      <c r="A16" s="149" t="s">
        <v>1780</v>
      </c>
      <c r="B16" s="150"/>
      <c r="C16" s="174" t="s">
        <v>4</v>
      </c>
      <c r="D16" s="174" t="s">
        <v>712</v>
      </c>
      <c r="E16" s="174" t="s">
        <v>707</v>
      </c>
      <c r="F16" s="167" t="s">
        <v>41</v>
      </c>
      <c r="G16" s="167" t="s">
        <v>534</v>
      </c>
      <c r="H16" s="167" t="s">
        <v>41</v>
      </c>
      <c r="I16" s="167" t="s">
        <v>534</v>
      </c>
      <c r="J16" s="151">
        <v>312</v>
      </c>
      <c r="K16" s="201" t="s">
        <v>46</v>
      </c>
      <c r="L16" s="169" t="s">
        <v>1781</v>
      </c>
      <c r="N16" s="149" t="s">
        <v>1778</v>
      </c>
      <c r="O16" s="149" t="str">
        <f>INDEX('Standard Descriptions'!$E:$E,MATCH(Guidance!E16,'Standard Descriptions'!$C:$C,0))</f>
        <v xml:space="preserve"> This policy represents strengthening standards for the selected pollutant(s) emitted by the selected vehicle type(s).  Conventional pollutants' most important, harmful impacts are on human health rather than on climate change. // </v>
      </c>
      <c r="P16" s="152" t="s">
        <v>1779</v>
      </c>
      <c r="Q16" s="152" t="s">
        <v>46</v>
      </c>
      <c r="R16" s="152" t="str">
        <f t="shared" si="0"/>
        <v>NOx emitted by HDVs</v>
      </c>
      <c r="S16" s="152" t="str">
        <f t="shared" si="2"/>
        <v>//**NOx emitted by HDVs: **</v>
      </c>
      <c r="T16" s="138" t="str">
        <f t="shared" si="1"/>
        <v>//**NOx emitted by HDVs: ** In the United States, since 1997, the 24-hour national ambient air quality standard (NAAQS) for PM2.5, the most harmful type of particulate for human health, declined from 65 µg/m^3 to 35 µg/m^3, a reduction of 46%.</v>
      </c>
    </row>
    <row r="17" spans="1:20" s="153" customFormat="1" x14ac:dyDescent="0.2">
      <c r="A17" s="149" t="s">
        <v>1780</v>
      </c>
      <c r="B17" s="150"/>
      <c r="C17" s="174" t="s">
        <v>4</v>
      </c>
      <c r="D17" s="174" t="s">
        <v>712</v>
      </c>
      <c r="E17" s="174" t="s">
        <v>707</v>
      </c>
      <c r="F17" s="167" t="s">
        <v>41</v>
      </c>
      <c r="G17" s="167" t="s">
        <v>535</v>
      </c>
      <c r="H17" s="167" t="s">
        <v>41</v>
      </c>
      <c r="I17" s="167" t="s">
        <v>535</v>
      </c>
      <c r="J17" s="151">
        <v>313</v>
      </c>
      <c r="K17" s="201" t="s">
        <v>46</v>
      </c>
      <c r="L17" s="169" t="s">
        <v>1781</v>
      </c>
      <c r="M17" s="139"/>
      <c r="N17" s="149" t="s">
        <v>1778</v>
      </c>
      <c r="O17" s="149" t="str">
        <f>INDEX('Standard Descriptions'!$E:$E,MATCH(Guidance!E17,'Standard Descriptions'!$C:$C,0))</f>
        <v xml:space="preserve"> This policy represents strengthening standards for the selected pollutant(s) emitted by the selected vehicle type(s).  Conventional pollutants' most important, harmful impacts are on human health rather than on climate change. // </v>
      </c>
      <c r="P17" s="152" t="s">
        <v>1779</v>
      </c>
      <c r="Q17" s="152" t="s">
        <v>46</v>
      </c>
      <c r="R17" s="152" t="str">
        <f t="shared" si="0"/>
        <v>PM10 emitted by HDVs</v>
      </c>
      <c r="S17" s="152" t="str">
        <f t="shared" si="2"/>
        <v>//**PM10 emitted by HDVs: **</v>
      </c>
      <c r="T17" s="138" t="str">
        <f t="shared" si="1"/>
        <v>//**PM10 emitted by HDVs: ** In the United States, since 1997, the 24-hour national ambient air quality standard (NAAQS) for PM2.5, the most harmful type of particulate for human health, declined from 65 µg/m^3 to 35 µg/m^3, a reduction of 46%.</v>
      </c>
    </row>
    <row r="18" spans="1:20" s="153" customFormat="1" x14ac:dyDescent="0.2">
      <c r="A18" s="149" t="s">
        <v>1780</v>
      </c>
      <c r="B18" s="150"/>
      <c r="C18" s="174" t="s">
        <v>4</v>
      </c>
      <c r="D18" s="174" t="s">
        <v>712</v>
      </c>
      <c r="E18" s="174" t="s">
        <v>707</v>
      </c>
      <c r="F18" s="167" t="s">
        <v>41</v>
      </c>
      <c r="G18" s="167" t="s">
        <v>536</v>
      </c>
      <c r="H18" s="167" t="s">
        <v>41</v>
      </c>
      <c r="I18" s="167" t="s">
        <v>625</v>
      </c>
      <c r="J18" s="151">
        <v>314</v>
      </c>
      <c r="K18" s="201" t="s">
        <v>46</v>
      </c>
      <c r="L18" s="169" t="s">
        <v>1781</v>
      </c>
      <c r="M18" s="139"/>
      <c r="N18" s="149" t="s">
        <v>1778</v>
      </c>
      <c r="O18" s="149" t="str">
        <f>INDEX('Standard Descriptions'!$E:$E,MATCH(Guidance!E18,'Standard Descriptions'!$C:$C,0))</f>
        <v xml:space="preserve"> This policy represents strengthening standards for the selected pollutant(s) emitted by the selected vehicle type(s).  Conventional pollutants' most important, harmful impacts are on human health rather than on climate change. // </v>
      </c>
      <c r="P18" s="152" t="s">
        <v>1779</v>
      </c>
      <c r="Q18" s="152" t="s">
        <v>46</v>
      </c>
      <c r="R18" s="152" t="str">
        <f t="shared" si="0"/>
        <v>PM2.5 emitted by HDVs</v>
      </c>
      <c r="S18" s="152" t="str">
        <f t="shared" si="2"/>
        <v>//**PM2.5 emitted by HDVs: **</v>
      </c>
      <c r="T18" s="138" t="str">
        <f t="shared" si="1"/>
        <v>//**PM2.5 emitted by HDVs: ** In the United States, since 1997, the 24-hour national ambient air quality standard (NAAQS) for PM2.5, the most harmful type of particulate for human health, declined from 65 µg/m^3 to 35 µg/m^3, a reduction of 46%.</v>
      </c>
    </row>
    <row r="19" spans="1:20" s="153" customFormat="1" x14ac:dyDescent="0.2">
      <c r="A19" s="149" t="s">
        <v>1780</v>
      </c>
      <c r="B19" s="150"/>
      <c r="C19" s="174" t="s">
        <v>4</v>
      </c>
      <c r="D19" s="174" t="s">
        <v>712</v>
      </c>
      <c r="E19" s="174" t="s">
        <v>707</v>
      </c>
      <c r="F19" s="167" t="s">
        <v>41</v>
      </c>
      <c r="G19" s="167" t="s">
        <v>537</v>
      </c>
      <c r="H19" s="167" t="s">
        <v>41</v>
      </c>
      <c r="I19" s="167" t="s">
        <v>537</v>
      </c>
      <c r="J19" s="151">
        <v>315</v>
      </c>
      <c r="K19" s="201" t="s">
        <v>46</v>
      </c>
      <c r="L19" s="169" t="s">
        <v>1781</v>
      </c>
      <c r="M19" s="139"/>
      <c r="N19" s="149" t="s">
        <v>1778</v>
      </c>
      <c r="O19" s="149" t="str">
        <f>INDEX('Standard Descriptions'!$E:$E,MATCH(Guidance!E19,'Standard Descriptions'!$C:$C,0))</f>
        <v xml:space="preserve"> This policy represents strengthening standards for the selected pollutant(s) emitted by the selected vehicle type(s).  Conventional pollutants' most important, harmful impacts are on human health rather than on climate change. // </v>
      </c>
      <c r="P19" s="152" t="s">
        <v>1779</v>
      </c>
      <c r="Q19" s="152" t="s">
        <v>46</v>
      </c>
      <c r="R19" s="152" t="str">
        <f t="shared" si="0"/>
        <v>SOx emitted by HDVs</v>
      </c>
      <c r="S19" s="152" t="str">
        <f t="shared" si="2"/>
        <v>//**SOx emitted by HDVs: **</v>
      </c>
      <c r="T19" s="138" t="str">
        <f t="shared" si="1"/>
        <v>//**SOx emitted by HDVs: ** In the United States, since 1997, the 24-hour national ambient air quality standard (NAAQS) for PM2.5, the most harmful type of particulate for human health, declined from 65 µg/m^3 to 35 µg/m^3, a reduction of 46%.</v>
      </c>
    </row>
    <row r="20" spans="1:20" s="153" customFormat="1" x14ac:dyDescent="0.2">
      <c r="A20" s="149" t="s">
        <v>1780</v>
      </c>
      <c r="B20" s="150"/>
      <c r="C20" s="174" t="s">
        <v>4</v>
      </c>
      <c r="D20" s="174" t="s">
        <v>712</v>
      </c>
      <c r="E20" s="174" t="s">
        <v>707</v>
      </c>
      <c r="F20" s="167" t="s">
        <v>41</v>
      </c>
      <c r="G20" s="167" t="s">
        <v>538</v>
      </c>
      <c r="H20" s="167" t="s">
        <v>41</v>
      </c>
      <c r="I20" s="167" t="s">
        <v>538</v>
      </c>
      <c r="J20" s="151">
        <v>316</v>
      </c>
      <c r="K20" s="201" t="s">
        <v>46</v>
      </c>
      <c r="L20" s="169" t="s">
        <v>1781</v>
      </c>
      <c r="M20" s="139"/>
      <c r="N20" s="149" t="s">
        <v>1778</v>
      </c>
      <c r="O20" s="149" t="str">
        <f>INDEX('Standard Descriptions'!$E:$E,MATCH(Guidance!E20,'Standard Descriptions'!$C:$C,0))</f>
        <v xml:space="preserve"> This policy represents strengthening standards for the selected pollutant(s) emitted by the selected vehicle type(s).  Conventional pollutants' most important, harmful impacts are on human health rather than on climate change. // </v>
      </c>
      <c r="P20" s="152" t="s">
        <v>1779</v>
      </c>
      <c r="Q20" s="152" t="s">
        <v>46</v>
      </c>
      <c r="R20" s="152" t="str">
        <f t="shared" si="0"/>
        <v>BC emitted by HDVs</v>
      </c>
      <c r="S20" s="152" t="str">
        <f t="shared" si="2"/>
        <v>//**BC emitted by HDVs: **</v>
      </c>
      <c r="T20" s="138" t="str">
        <f t="shared" si="1"/>
        <v>//**BC emitted by HDVs: ** In the United States, since 1997, the 24-hour national ambient air quality standard (NAAQS) for PM2.5, the most harmful type of particulate for human health, declined from 65 µg/m^3 to 35 µg/m^3, a reduction of 46%.</v>
      </c>
    </row>
    <row r="21" spans="1:20" s="153" customFormat="1" x14ac:dyDescent="0.2">
      <c r="A21" s="149" t="s">
        <v>1780</v>
      </c>
      <c r="B21" s="150"/>
      <c r="C21" s="174" t="s">
        <v>4</v>
      </c>
      <c r="D21" s="174" t="s">
        <v>712</v>
      </c>
      <c r="E21" s="174" t="s">
        <v>707</v>
      </c>
      <c r="F21" s="167" t="s">
        <v>41</v>
      </c>
      <c r="G21" s="167" t="s">
        <v>539</v>
      </c>
      <c r="H21" s="167" t="s">
        <v>41</v>
      </c>
      <c r="I21" s="167" t="s">
        <v>539</v>
      </c>
      <c r="J21" s="151">
        <v>317</v>
      </c>
      <c r="K21" s="201" t="s">
        <v>46</v>
      </c>
      <c r="L21" s="169" t="s">
        <v>1781</v>
      </c>
      <c r="M21" s="139"/>
      <c r="N21" s="149" t="s">
        <v>1778</v>
      </c>
      <c r="O21" s="149" t="str">
        <f>INDEX('Standard Descriptions'!$E:$E,MATCH(Guidance!E21,'Standard Descriptions'!$C:$C,0))</f>
        <v xml:space="preserve"> This policy represents strengthening standards for the selected pollutant(s) emitted by the selected vehicle type(s).  Conventional pollutants' most important, harmful impacts are on human health rather than on climate change. // </v>
      </c>
      <c r="P21" s="152" t="s">
        <v>1779</v>
      </c>
      <c r="Q21" s="152" t="s">
        <v>46</v>
      </c>
      <c r="R21" s="152" t="str">
        <f t="shared" si="0"/>
        <v>OC emitted by HDVs</v>
      </c>
      <c r="S21" s="152" t="str">
        <f t="shared" si="2"/>
        <v>//**OC emitted by HDVs: **</v>
      </c>
      <c r="T21" s="138" t="str">
        <f t="shared" si="1"/>
        <v>//**OC emitted by HDVs: ** In the United States, since 1997, the 24-hour national ambient air quality standard (NAAQS) for PM2.5, the most harmful type of particulate for human health, declined from 65 µg/m^3 to 35 µg/m^3, a reduction of 46%.</v>
      </c>
    </row>
    <row r="22" spans="1:20" s="153" customFormat="1" x14ac:dyDescent="0.2">
      <c r="A22" s="149" t="s">
        <v>1780</v>
      </c>
      <c r="B22" s="150"/>
      <c r="C22" s="174" t="s">
        <v>4</v>
      </c>
      <c r="D22" s="174" t="s">
        <v>712</v>
      </c>
      <c r="E22" s="174" t="s">
        <v>707</v>
      </c>
      <c r="F22" s="167" t="s">
        <v>41</v>
      </c>
      <c r="G22" s="167" t="s">
        <v>540</v>
      </c>
      <c r="H22" s="167" t="s">
        <v>41</v>
      </c>
      <c r="I22" s="167" t="s">
        <v>540</v>
      </c>
      <c r="J22" s="151">
        <v>318</v>
      </c>
      <c r="K22" s="202" t="s">
        <v>47</v>
      </c>
      <c r="L22" s="169"/>
      <c r="M22" s="139"/>
      <c r="N22" s="149" t="s">
        <v>1778</v>
      </c>
      <c r="O22" s="149" t="str">
        <f>INDEX('Standard Descriptions'!$E:$E,MATCH(Guidance!E22,'Standard Descriptions'!$C:$C,0))</f>
        <v xml:space="preserve"> This policy represents strengthening standards for the selected pollutant(s) emitted by the selected vehicle type(s).  Conventional pollutants' most important, harmful impacts are on human health rather than on climate change. // </v>
      </c>
      <c r="P22" s="152" t="s">
        <v>1779</v>
      </c>
      <c r="Q22" s="152" t="s">
        <v>46</v>
      </c>
      <c r="R22" s="152" t="str">
        <f t="shared" si="0"/>
        <v>CH4 emitted by HDVs</v>
      </c>
      <c r="S22" s="152" t="str">
        <f t="shared" si="2"/>
        <v>//**CH4 emitted by HDVs: **</v>
      </c>
      <c r="T22" s="138" t="str">
        <f t="shared" si="1"/>
        <v/>
      </c>
    </row>
    <row r="23" spans="1:20" s="153" customFormat="1" x14ac:dyDescent="0.2">
      <c r="A23" s="149" t="s">
        <v>1780</v>
      </c>
      <c r="B23" s="150"/>
      <c r="C23" s="174" t="s">
        <v>4</v>
      </c>
      <c r="D23" s="174" t="s">
        <v>712</v>
      </c>
      <c r="E23" s="174" t="s">
        <v>707</v>
      </c>
      <c r="F23" s="167" t="s">
        <v>41</v>
      </c>
      <c r="G23" s="167" t="s">
        <v>541</v>
      </c>
      <c r="H23" s="167" t="s">
        <v>41</v>
      </c>
      <c r="I23" s="167" t="s">
        <v>541</v>
      </c>
      <c r="J23" s="151">
        <v>319</v>
      </c>
      <c r="K23" s="202" t="s">
        <v>47</v>
      </c>
      <c r="L23" s="169"/>
      <c r="M23" s="139"/>
      <c r="N23" s="149" t="s">
        <v>1778</v>
      </c>
      <c r="O23" s="149" t="str">
        <f>INDEX('Standard Descriptions'!$E:$E,MATCH(Guidance!E23,'Standard Descriptions'!$C:$C,0))</f>
        <v xml:space="preserve"> This policy represents strengthening standards for the selected pollutant(s) emitted by the selected vehicle type(s).  Conventional pollutants' most important, harmful impacts are on human health rather than on climate change. // </v>
      </c>
      <c r="P23" s="152" t="s">
        <v>1779</v>
      </c>
      <c r="Q23" s="152" t="s">
        <v>46</v>
      </c>
      <c r="R23" s="152" t="str">
        <f t="shared" si="0"/>
        <v>N2O emitted by HDVs</v>
      </c>
      <c r="S23" s="152" t="str">
        <f t="shared" si="2"/>
        <v>//**N2O emitted by HDVs: **</v>
      </c>
      <c r="T23" s="138" t="str">
        <f t="shared" si="1"/>
        <v/>
      </c>
    </row>
    <row r="24" spans="1:20" s="153" customFormat="1" x14ac:dyDescent="0.2">
      <c r="A24" s="149" t="s">
        <v>1780</v>
      </c>
      <c r="B24" s="150"/>
      <c r="C24" s="174" t="s">
        <v>4</v>
      </c>
      <c r="D24" s="174" t="s">
        <v>712</v>
      </c>
      <c r="E24" s="174" t="s">
        <v>707</v>
      </c>
      <c r="F24" s="167" t="s">
        <v>42</v>
      </c>
      <c r="G24" s="167" t="s">
        <v>533</v>
      </c>
      <c r="H24" s="167" t="s">
        <v>42</v>
      </c>
      <c r="I24" s="167" t="s">
        <v>760</v>
      </c>
      <c r="J24" s="151">
        <v>320</v>
      </c>
      <c r="K24" s="201" t="s">
        <v>46</v>
      </c>
      <c r="L24" s="169" t="s">
        <v>1781</v>
      </c>
      <c r="M24" s="139"/>
      <c r="N24" s="149" t="s">
        <v>1778</v>
      </c>
      <c r="O24" s="149" t="str">
        <f>INDEX('Standard Descriptions'!$E:$E,MATCH(Guidance!E24,'Standard Descriptions'!$C:$C,0))</f>
        <v xml:space="preserve"> This policy represents strengthening standards for the selected pollutant(s) emitted by the selected vehicle type(s).  Conventional pollutants' most important, harmful impacts are on human health rather than on climate change. // </v>
      </c>
      <c r="P24" s="152" t="s">
        <v>1779</v>
      </c>
      <c r="Q24" s="152" t="s">
        <v>46</v>
      </c>
      <c r="R24" s="152" t="str">
        <f t="shared" si="0"/>
        <v>VOCs emitted by aircraft</v>
      </c>
      <c r="S24" s="152" t="str">
        <f t="shared" si="2"/>
        <v>//**VOCs emitted by aircraft: **</v>
      </c>
      <c r="T24" s="138" t="str">
        <f t="shared" si="1"/>
        <v>//**VOCs emitted by aircraft: ** In the United States, since 1997, the 24-hour national ambient air quality standard (NAAQS) for PM2.5, the most harmful type of particulate for human health, declined from 65 µg/m^3 to 35 µg/m^3, a reduction of 46%.</v>
      </c>
    </row>
    <row r="25" spans="1:20" s="153" customFormat="1" x14ac:dyDescent="0.2">
      <c r="A25" s="149" t="s">
        <v>1780</v>
      </c>
      <c r="B25" s="150"/>
      <c r="C25" s="174" t="s">
        <v>4</v>
      </c>
      <c r="D25" s="174" t="s">
        <v>712</v>
      </c>
      <c r="E25" s="174" t="s">
        <v>707</v>
      </c>
      <c r="F25" s="167" t="s">
        <v>42</v>
      </c>
      <c r="G25" s="167" t="s">
        <v>527</v>
      </c>
      <c r="H25" s="167" t="s">
        <v>42</v>
      </c>
      <c r="I25" s="167" t="s">
        <v>527</v>
      </c>
      <c r="J25" s="151">
        <v>321</v>
      </c>
      <c r="K25" s="202" t="s">
        <v>47</v>
      </c>
      <c r="L25" s="169"/>
      <c r="M25" s="139"/>
      <c r="N25" s="149" t="s">
        <v>1778</v>
      </c>
      <c r="O25" s="149" t="str">
        <f>INDEX('Standard Descriptions'!$E:$E,MATCH(Guidance!E25,'Standard Descriptions'!$C:$C,0))</f>
        <v xml:space="preserve"> This policy represents strengthening standards for the selected pollutant(s) emitted by the selected vehicle type(s).  Conventional pollutants' most important, harmful impacts are on human health rather than on climate change. // </v>
      </c>
      <c r="P25" s="152" t="s">
        <v>1779</v>
      </c>
      <c r="Q25" s="152" t="s">
        <v>46</v>
      </c>
      <c r="R25" s="152" t="str">
        <f t="shared" si="0"/>
        <v>CO emitted by aircraft</v>
      </c>
      <c r="S25" s="152" t="str">
        <f t="shared" si="2"/>
        <v>//**CO emitted by aircraft: **</v>
      </c>
      <c r="T25" s="138" t="str">
        <f t="shared" si="1"/>
        <v/>
      </c>
    </row>
    <row r="26" spans="1:20" s="153" customFormat="1" x14ac:dyDescent="0.2">
      <c r="A26" s="149" t="s">
        <v>1780</v>
      </c>
      <c r="B26" s="150"/>
      <c r="C26" s="174" t="s">
        <v>4</v>
      </c>
      <c r="D26" s="174" t="s">
        <v>712</v>
      </c>
      <c r="E26" s="174" t="s">
        <v>707</v>
      </c>
      <c r="F26" s="167" t="s">
        <v>42</v>
      </c>
      <c r="G26" s="167" t="s">
        <v>534</v>
      </c>
      <c r="H26" s="167" t="s">
        <v>42</v>
      </c>
      <c r="I26" s="167" t="s">
        <v>534</v>
      </c>
      <c r="J26" s="151">
        <v>322</v>
      </c>
      <c r="K26" s="201" t="s">
        <v>46</v>
      </c>
      <c r="L26" s="169" t="s">
        <v>1781</v>
      </c>
      <c r="M26" s="139"/>
      <c r="N26" s="149" t="s">
        <v>1778</v>
      </c>
      <c r="O26" s="149" t="str">
        <f>INDEX('Standard Descriptions'!$E:$E,MATCH(Guidance!E26,'Standard Descriptions'!$C:$C,0))</f>
        <v xml:space="preserve"> This policy represents strengthening standards for the selected pollutant(s) emitted by the selected vehicle type(s).  Conventional pollutants' most important, harmful impacts are on human health rather than on climate change. // </v>
      </c>
      <c r="P26" s="152" t="s">
        <v>1779</v>
      </c>
      <c r="Q26" s="152" t="s">
        <v>46</v>
      </c>
      <c r="R26" s="152" t="str">
        <f t="shared" si="0"/>
        <v>NOx emitted by aircraft</v>
      </c>
      <c r="S26" s="152" t="str">
        <f t="shared" si="2"/>
        <v>//**NOx emitted by aircraft: **</v>
      </c>
      <c r="T26" s="138" t="str">
        <f t="shared" si="1"/>
        <v>//**NOx emitted by aircraft: ** In the United States, since 1997, the 24-hour national ambient air quality standard (NAAQS) for PM2.5, the most harmful type of particulate for human health, declined from 65 µg/m^3 to 35 µg/m^3, a reduction of 46%.</v>
      </c>
    </row>
    <row r="27" spans="1:20" s="153" customFormat="1" x14ac:dyDescent="0.2">
      <c r="A27" s="149" t="s">
        <v>1780</v>
      </c>
      <c r="B27" s="150"/>
      <c r="C27" s="174" t="s">
        <v>4</v>
      </c>
      <c r="D27" s="174" t="s">
        <v>712</v>
      </c>
      <c r="E27" s="174" t="s">
        <v>707</v>
      </c>
      <c r="F27" s="167" t="s">
        <v>42</v>
      </c>
      <c r="G27" s="167" t="s">
        <v>535</v>
      </c>
      <c r="H27" s="167" t="s">
        <v>42</v>
      </c>
      <c r="I27" s="167" t="s">
        <v>535</v>
      </c>
      <c r="J27" s="151">
        <v>323</v>
      </c>
      <c r="K27" s="202" t="s">
        <v>47</v>
      </c>
      <c r="L27" s="169"/>
      <c r="M27" s="139"/>
      <c r="N27" s="149" t="s">
        <v>1778</v>
      </c>
      <c r="O27" s="149" t="str">
        <f>INDEX('Standard Descriptions'!$E:$E,MATCH(Guidance!E27,'Standard Descriptions'!$C:$C,0))</f>
        <v xml:space="preserve"> This policy represents strengthening standards for the selected pollutant(s) emitted by the selected vehicle type(s).  Conventional pollutants' most important, harmful impacts are on human health rather than on climate change. // </v>
      </c>
      <c r="P27" s="152" t="s">
        <v>1779</v>
      </c>
      <c r="Q27" s="152" t="s">
        <v>46</v>
      </c>
      <c r="R27" s="152" t="str">
        <f t="shared" si="0"/>
        <v>PM10 emitted by aircraft</v>
      </c>
      <c r="S27" s="152" t="str">
        <f t="shared" si="2"/>
        <v>//**PM10 emitted by aircraft: **</v>
      </c>
      <c r="T27" s="138" t="str">
        <f t="shared" si="1"/>
        <v/>
      </c>
    </row>
    <row r="28" spans="1:20" s="153" customFormat="1" x14ac:dyDescent="0.2">
      <c r="A28" s="149" t="s">
        <v>1780</v>
      </c>
      <c r="B28" s="150"/>
      <c r="C28" s="174" t="s">
        <v>4</v>
      </c>
      <c r="D28" s="174" t="s">
        <v>712</v>
      </c>
      <c r="E28" s="174" t="s">
        <v>707</v>
      </c>
      <c r="F28" s="167" t="s">
        <v>42</v>
      </c>
      <c r="G28" s="167" t="s">
        <v>536</v>
      </c>
      <c r="H28" s="167" t="s">
        <v>42</v>
      </c>
      <c r="I28" s="167" t="s">
        <v>625</v>
      </c>
      <c r="J28" s="151">
        <v>324</v>
      </c>
      <c r="K28" s="202" t="s">
        <v>47</v>
      </c>
      <c r="L28" s="169"/>
      <c r="M28" s="139"/>
      <c r="N28" s="149" t="s">
        <v>1778</v>
      </c>
      <c r="O28" s="149" t="str">
        <f>INDEX('Standard Descriptions'!$E:$E,MATCH(Guidance!E28,'Standard Descriptions'!$C:$C,0))</f>
        <v xml:space="preserve"> This policy represents strengthening standards for the selected pollutant(s) emitted by the selected vehicle type(s).  Conventional pollutants' most important, harmful impacts are on human health rather than on climate change. // </v>
      </c>
      <c r="P28" s="152" t="s">
        <v>1779</v>
      </c>
      <c r="Q28" s="152" t="s">
        <v>46</v>
      </c>
      <c r="R28" s="152" t="str">
        <f t="shared" si="0"/>
        <v>PM2.5 emitted by aircraft</v>
      </c>
      <c r="S28" s="152" t="str">
        <f t="shared" si="2"/>
        <v>//**PM2.5 emitted by aircraft: **</v>
      </c>
      <c r="T28" s="138" t="str">
        <f t="shared" si="1"/>
        <v/>
      </c>
    </row>
    <row r="29" spans="1:20" s="153" customFormat="1" x14ac:dyDescent="0.2">
      <c r="A29" s="149" t="s">
        <v>1780</v>
      </c>
      <c r="B29" s="150"/>
      <c r="C29" s="174" t="s">
        <v>4</v>
      </c>
      <c r="D29" s="174" t="s">
        <v>712</v>
      </c>
      <c r="E29" s="174" t="s">
        <v>707</v>
      </c>
      <c r="F29" s="167" t="s">
        <v>42</v>
      </c>
      <c r="G29" s="167" t="s">
        <v>537</v>
      </c>
      <c r="H29" s="167" t="s">
        <v>42</v>
      </c>
      <c r="I29" s="167" t="s">
        <v>537</v>
      </c>
      <c r="J29" s="151">
        <v>325</v>
      </c>
      <c r="K29" s="202" t="s">
        <v>47</v>
      </c>
      <c r="L29" s="169"/>
      <c r="M29" s="139"/>
      <c r="N29" s="149" t="s">
        <v>1778</v>
      </c>
      <c r="O29" s="149" t="str">
        <f>INDEX('Standard Descriptions'!$E:$E,MATCH(Guidance!E29,'Standard Descriptions'!$C:$C,0))</f>
        <v xml:space="preserve"> This policy represents strengthening standards for the selected pollutant(s) emitted by the selected vehicle type(s).  Conventional pollutants' most important, harmful impacts are on human health rather than on climate change. // </v>
      </c>
      <c r="P29" s="152" t="s">
        <v>1779</v>
      </c>
      <c r="Q29" s="152" t="s">
        <v>46</v>
      </c>
      <c r="R29" s="152" t="str">
        <f t="shared" si="0"/>
        <v>SOx emitted by aircraft</v>
      </c>
      <c r="S29" s="152" t="str">
        <f t="shared" si="2"/>
        <v>//**SOx emitted by aircraft: **</v>
      </c>
      <c r="T29" s="138" t="str">
        <f t="shared" si="1"/>
        <v/>
      </c>
    </row>
    <row r="30" spans="1:20" s="153" customFormat="1" x14ac:dyDescent="0.2">
      <c r="A30" s="149" t="s">
        <v>1780</v>
      </c>
      <c r="B30" s="150"/>
      <c r="C30" s="174" t="s">
        <v>4</v>
      </c>
      <c r="D30" s="174" t="s">
        <v>712</v>
      </c>
      <c r="E30" s="174" t="s">
        <v>707</v>
      </c>
      <c r="F30" s="167" t="s">
        <v>42</v>
      </c>
      <c r="G30" s="167" t="s">
        <v>538</v>
      </c>
      <c r="H30" s="167" t="s">
        <v>42</v>
      </c>
      <c r="I30" s="167" t="s">
        <v>538</v>
      </c>
      <c r="J30" s="151">
        <v>326</v>
      </c>
      <c r="K30" s="202" t="s">
        <v>47</v>
      </c>
      <c r="L30" s="169"/>
      <c r="M30" s="139"/>
      <c r="N30" s="149" t="s">
        <v>1778</v>
      </c>
      <c r="O30" s="149" t="str">
        <f>INDEX('Standard Descriptions'!$E:$E,MATCH(Guidance!E30,'Standard Descriptions'!$C:$C,0))</f>
        <v xml:space="preserve"> This policy represents strengthening standards for the selected pollutant(s) emitted by the selected vehicle type(s).  Conventional pollutants' most important, harmful impacts are on human health rather than on climate change. // </v>
      </c>
      <c r="P30" s="152" t="s">
        <v>1779</v>
      </c>
      <c r="Q30" s="152" t="s">
        <v>46</v>
      </c>
      <c r="R30" s="152" t="str">
        <f t="shared" si="0"/>
        <v>BC emitted by aircraft</v>
      </c>
      <c r="S30" s="152" t="str">
        <f t="shared" si="2"/>
        <v>//**BC emitted by aircraft: **</v>
      </c>
      <c r="T30" s="138" t="str">
        <f t="shared" si="1"/>
        <v/>
      </c>
    </row>
    <row r="31" spans="1:20" s="153" customFormat="1" x14ac:dyDescent="0.2">
      <c r="A31" s="149" t="s">
        <v>1780</v>
      </c>
      <c r="B31" s="150"/>
      <c r="C31" s="174" t="s">
        <v>4</v>
      </c>
      <c r="D31" s="174" t="s">
        <v>712</v>
      </c>
      <c r="E31" s="174" t="s">
        <v>707</v>
      </c>
      <c r="F31" s="167" t="s">
        <v>42</v>
      </c>
      <c r="G31" s="167" t="s">
        <v>539</v>
      </c>
      <c r="H31" s="167" t="s">
        <v>42</v>
      </c>
      <c r="I31" s="167" t="s">
        <v>539</v>
      </c>
      <c r="J31" s="151">
        <v>327</v>
      </c>
      <c r="K31" s="202" t="s">
        <v>47</v>
      </c>
      <c r="L31" s="169"/>
      <c r="M31" s="139"/>
      <c r="N31" s="149" t="s">
        <v>1778</v>
      </c>
      <c r="O31" s="149" t="str">
        <f>INDEX('Standard Descriptions'!$E:$E,MATCH(Guidance!E31,'Standard Descriptions'!$C:$C,0))</f>
        <v xml:space="preserve"> This policy represents strengthening standards for the selected pollutant(s) emitted by the selected vehicle type(s).  Conventional pollutants' most important, harmful impacts are on human health rather than on climate change. // </v>
      </c>
      <c r="P31" s="152" t="s">
        <v>1779</v>
      </c>
      <c r="Q31" s="152" t="s">
        <v>46</v>
      </c>
      <c r="R31" s="152" t="str">
        <f t="shared" si="0"/>
        <v>OC emitted by aircraft</v>
      </c>
      <c r="S31" s="152" t="str">
        <f t="shared" si="2"/>
        <v>//**OC emitted by aircraft: **</v>
      </c>
      <c r="T31" s="138" t="str">
        <f t="shared" si="1"/>
        <v/>
      </c>
    </row>
    <row r="32" spans="1:20" s="153" customFormat="1" x14ac:dyDescent="0.2">
      <c r="A32" s="149" t="s">
        <v>1780</v>
      </c>
      <c r="B32" s="150"/>
      <c r="C32" s="174" t="s">
        <v>4</v>
      </c>
      <c r="D32" s="174" t="s">
        <v>712</v>
      </c>
      <c r="E32" s="174" t="s">
        <v>707</v>
      </c>
      <c r="F32" s="167" t="s">
        <v>42</v>
      </c>
      <c r="G32" s="167" t="s">
        <v>540</v>
      </c>
      <c r="H32" s="167" t="s">
        <v>42</v>
      </c>
      <c r="I32" s="167" t="s">
        <v>540</v>
      </c>
      <c r="J32" s="151">
        <v>328</v>
      </c>
      <c r="K32" s="202" t="s">
        <v>47</v>
      </c>
      <c r="L32" s="169"/>
      <c r="M32" s="139"/>
      <c r="N32" s="149" t="s">
        <v>1778</v>
      </c>
      <c r="O32" s="149" t="str">
        <f>INDEX('Standard Descriptions'!$E:$E,MATCH(Guidance!E32,'Standard Descriptions'!$C:$C,0))</f>
        <v xml:space="preserve"> This policy represents strengthening standards for the selected pollutant(s) emitted by the selected vehicle type(s).  Conventional pollutants' most important, harmful impacts are on human health rather than on climate change. // </v>
      </c>
      <c r="P32" s="152" t="s">
        <v>1779</v>
      </c>
      <c r="Q32" s="152" t="s">
        <v>46</v>
      </c>
      <c r="R32" s="152" t="str">
        <f t="shared" si="0"/>
        <v>CH4 emitted by aircraft</v>
      </c>
      <c r="S32" s="152" t="str">
        <f t="shared" si="2"/>
        <v>//**CH4 emitted by aircraft: **</v>
      </c>
      <c r="T32" s="138" t="str">
        <f t="shared" si="1"/>
        <v/>
      </c>
    </row>
    <row r="33" spans="1:20" s="153" customFormat="1" x14ac:dyDescent="0.2">
      <c r="A33" s="149" t="s">
        <v>1780</v>
      </c>
      <c r="B33" s="150"/>
      <c r="C33" s="174" t="s">
        <v>4</v>
      </c>
      <c r="D33" s="174" t="s">
        <v>712</v>
      </c>
      <c r="E33" s="174" t="s">
        <v>707</v>
      </c>
      <c r="F33" s="167" t="s">
        <v>42</v>
      </c>
      <c r="G33" s="167" t="s">
        <v>541</v>
      </c>
      <c r="H33" s="167" t="s">
        <v>42</v>
      </c>
      <c r="I33" s="167" t="s">
        <v>541</v>
      </c>
      <c r="J33" s="151">
        <v>329</v>
      </c>
      <c r="K33" s="202" t="s">
        <v>47</v>
      </c>
      <c r="L33" s="169"/>
      <c r="M33" s="139"/>
      <c r="N33" s="149" t="s">
        <v>1778</v>
      </c>
      <c r="O33" s="149" t="str">
        <f>INDEX('Standard Descriptions'!$E:$E,MATCH(Guidance!E33,'Standard Descriptions'!$C:$C,0))</f>
        <v xml:space="preserve"> This policy represents strengthening standards for the selected pollutant(s) emitted by the selected vehicle type(s).  Conventional pollutants' most important, harmful impacts are on human health rather than on climate change. // </v>
      </c>
      <c r="P33" s="152" t="s">
        <v>1779</v>
      </c>
      <c r="Q33" s="152" t="s">
        <v>46</v>
      </c>
      <c r="R33" s="152" t="str">
        <f t="shared" si="0"/>
        <v>N2O emitted by aircraft</v>
      </c>
      <c r="S33" s="152" t="str">
        <f t="shared" si="2"/>
        <v>//**N2O emitted by aircraft: **</v>
      </c>
      <c r="T33" s="138" t="str">
        <f t="shared" si="1"/>
        <v/>
      </c>
    </row>
    <row r="34" spans="1:20" s="153" customFormat="1" x14ac:dyDescent="0.2">
      <c r="A34" s="149" t="s">
        <v>1780</v>
      </c>
      <c r="B34" s="150"/>
      <c r="C34" s="174" t="s">
        <v>4</v>
      </c>
      <c r="D34" s="174" t="s">
        <v>712</v>
      </c>
      <c r="E34" s="174" t="s">
        <v>707</v>
      </c>
      <c r="F34" s="167" t="s">
        <v>43</v>
      </c>
      <c r="G34" s="167" t="s">
        <v>533</v>
      </c>
      <c r="H34" s="167" t="s">
        <v>43</v>
      </c>
      <c r="I34" s="167" t="s">
        <v>760</v>
      </c>
      <c r="J34" s="151">
        <v>330</v>
      </c>
      <c r="K34" s="201" t="s">
        <v>46</v>
      </c>
      <c r="L34" s="169" t="s">
        <v>1781</v>
      </c>
      <c r="M34" s="139"/>
      <c r="N34" s="149" t="s">
        <v>1778</v>
      </c>
      <c r="O34" s="149" t="str">
        <f>INDEX('Standard Descriptions'!$E:$E,MATCH(Guidance!E34,'Standard Descriptions'!$C:$C,0))</f>
        <v xml:space="preserve"> This policy represents strengthening standards for the selected pollutant(s) emitted by the selected vehicle type(s).  Conventional pollutants' most important, harmful impacts are on human health rather than on climate change. // </v>
      </c>
      <c r="P34" s="152" t="s">
        <v>1779</v>
      </c>
      <c r="Q34" s="152" t="s">
        <v>46</v>
      </c>
      <c r="R34" s="152" t="str">
        <f t="shared" si="0"/>
        <v>VOCs emitted by rail</v>
      </c>
      <c r="S34" s="152" t="str">
        <f t="shared" si="2"/>
        <v>//**VOCs emitted by rail: **</v>
      </c>
      <c r="T34" s="138" t="str">
        <f t="shared" si="1"/>
        <v>//**VOCs emitted by rail: ** In the United States, since 1997, the 24-hour national ambient air quality standard (NAAQS) for PM2.5, the most harmful type of particulate for human health, declined from 65 µg/m^3 to 35 µg/m^3, a reduction of 46%.</v>
      </c>
    </row>
    <row r="35" spans="1:20" s="153" customFormat="1" x14ac:dyDescent="0.2">
      <c r="A35" s="149" t="s">
        <v>1780</v>
      </c>
      <c r="B35" s="150"/>
      <c r="C35" s="174" t="s">
        <v>4</v>
      </c>
      <c r="D35" s="174" t="s">
        <v>712</v>
      </c>
      <c r="E35" s="174" t="s">
        <v>707</v>
      </c>
      <c r="F35" s="167" t="s">
        <v>43</v>
      </c>
      <c r="G35" s="167" t="s">
        <v>527</v>
      </c>
      <c r="H35" s="167" t="s">
        <v>43</v>
      </c>
      <c r="I35" s="167" t="s">
        <v>527</v>
      </c>
      <c r="J35" s="151">
        <v>331</v>
      </c>
      <c r="K35" s="201" t="s">
        <v>46</v>
      </c>
      <c r="L35" s="169" t="s">
        <v>1781</v>
      </c>
      <c r="M35" s="139"/>
      <c r="N35" s="149" t="s">
        <v>1778</v>
      </c>
      <c r="O35" s="149" t="str">
        <f>INDEX('Standard Descriptions'!$E:$E,MATCH(Guidance!E35,'Standard Descriptions'!$C:$C,0))</f>
        <v xml:space="preserve"> This policy represents strengthening standards for the selected pollutant(s) emitted by the selected vehicle type(s).  Conventional pollutants' most important, harmful impacts are on human health rather than on climate change. // </v>
      </c>
      <c r="P35" s="152" t="s">
        <v>1779</v>
      </c>
      <c r="Q35" s="152" t="s">
        <v>46</v>
      </c>
      <c r="R35" s="152" t="str">
        <f t="shared" si="0"/>
        <v>CO emitted by rail</v>
      </c>
      <c r="S35" s="152" t="str">
        <f t="shared" si="2"/>
        <v>//**CO emitted by rail: **</v>
      </c>
      <c r="T35" s="138" t="str">
        <f t="shared" si="1"/>
        <v>//**CO emitted by rail: ** In the United States, since 1997, the 24-hour national ambient air quality standard (NAAQS) for PM2.5, the most harmful type of particulate for human health, declined from 65 µg/m^3 to 35 µg/m^3, a reduction of 46%.</v>
      </c>
    </row>
    <row r="36" spans="1:20" s="153" customFormat="1" x14ac:dyDescent="0.2">
      <c r="A36" s="149" t="s">
        <v>1780</v>
      </c>
      <c r="B36" s="150"/>
      <c r="C36" s="174" t="s">
        <v>4</v>
      </c>
      <c r="D36" s="174" t="s">
        <v>712</v>
      </c>
      <c r="E36" s="174" t="s">
        <v>707</v>
      </c>
      <c r="F36" s="167" t="s">
        <v>43</v>
      </c>
      <c r="G36" s="167" t="s">
        <v>534</v>
      </c>
      <c r="H36" s="167" t="s">
        <v>43</v>
      </c>
      <c r="I36" s="167" t="s">
        <v>534</v>
      </c>
      <c r="J36" s="151">
        <v>332</v>
      </c>
      <c r="K36" s="201" t="s">
        <v>46</v>
      </c>
      <c r="L36" s="169" t="s">
        <v>1781</v>
      </c>
      <c r="M36" s="139"/>
      <c r="N36" s="149" t="s">
        <v>1778</v>
      </c>
      <c r="O36" s="149" t="str">
        <f>INDEX('Standard Descriptions'!$E:$E,MATCH(Guidance!E36,'Standard Descriptions'!$C:$C,0))</f>
        <v xml:space="preserve"> This policy represents strengthening standards for the selected pollutant(s) emitted by the selected vehicle type(s).  Conventional pollutants' most important, harmful impacts are on human health rather than on climate change. // </v>
      </c>
      <c r="P36" s="152" t="s">
        <v>1779</v>
      </c>
      <c r="Q36" s="152" t="s">
        <v>46</v>
      </c>
      <c r="R36" s="152" t="str">
        <f t="shared" si="0"/>
        <v>NOx emitted by rail</v>
      </c>
      <c r="S36" s="152" t="str">
        <f t="shared" si="2"/>
        <v>//**NOx emitted by rail: **</v>
      </c>
      <c r="T36" s="138" t="str">
        <f t="shared" si="1"/>
        <v>//**NOx emitted by rail: ** In the United States, since 1997, the 24-hour national ambient air quality standard (NAAQS) for PM2.5, the most harmful type of particulate for human health, declined from 65 µg/m^3 to 35 µg/m^3, a reduction of 46%.</v>
      </c>
    </row>
    <row r="37" spans="1:20" s="153" customFormat="1" x14ac:dyDescent="0.2">
      <c r="A37" s="149" t="s">
        <v>1780</v>
      </c>
      <c r="B37" s="150"/>
      <c r="C37" s="174" t="s">
        <v>4</v>
      </c>
      <c r="D37" s="174" t="s">
        <v>712</v>
      </c>
      <c r="E37" s="174" t="s">
        <v>707</v>
      </c>
      <c r="F37" s="167" t="s">
        <v>43</v>
      </c>
      <c r="G37" s="167" t="s">
        <v>535</v>
      </c>
      <c r="H37" s="167" t="s">
        <v>43</v>
      </c>
      <c r="I37" s="167" t="s">
        <v>535</v>
      </c>
      <c r="J37" s="151">
        <v>333</v>
      </c>
      <c r="K37" s="201" t="s">
        <v>46</v>
      </c>
      <c r="L37" s="169" t="s">
        <v>1781</v>
      </c>
      <c r="M37" s="139"/>
      <c r="N37" s="149" t="s">
        <v>1778</v>
      </c>
      <c r="O37" s="149" t="str">
        <f>INDEX('Standard Descriptions'!$E:$E,MATCH(Guidance!E37,'Standard Descriptions'!$C:$C,0))</f>
        <v xml:space="preserve"> This policy represents strengthening standards for the selected pollutant(s) emitted by the selected vehicle type(s).  Conventional pollutants' most important, harmful impacts are on human health rather than on climate change. // </v>
      </c>
      <c r="P37" s="152" t="s">
        <v>1779</v>
      </c>
      <c r="Q37" s="152" t="s">
        <v>46</v>
      </c>
      <c r="R37" s="152" t="str">
        <f t="shared" si="0"/>
        <v>PM10 emitted by rail</v>
      </c>
      <c r="S37" s="152" t="str">
        <f t="shared" si="2"/>
        <v>//**PM10 emitted by rail: **</v>
      </c>
      <c r="T37" s="138" t="str">
        <f t="shared" si="1"/>
        <v>//**PM10 emitted by rail: ** In the United States, since 1997, the 24-hour national ambient air quality standard (NAAQS) for PM2.5, the most harmful type of particulate for human health, declined from 65 µg/m^3 to 35 µg/m^3, a reduction of 46%.</v>
      </c>
    </row>
    <row r="38" spans="1:20" s="153" customFormat="1" x14ac:dyDescent="0.2">
      <c r="A38" s="149" t="s">
        <v>1780</v>
      </c>
      <c r="B38" s="150"/>
      <c r="C38" s="174" t="s">
        <v>4</v>
      </c>
      <c r="D38" s="174" t="s">
        <v>712</v>
      </c>
      <c r="E38" s="174" t="s">
        <v>707</v>
      </c>
      <c r="F38" s="167" t="s">
        <v>43</v>
      </c>
      <c r="G38" s="167" t="s">
        <v>536</v>
      </c>
      <c r="H38" s="167" t="s">
        <v>43</v>
      </c>
      <c r="I38" s="167" t="s">
        <v>625</v>
      </c>
      <c r="J38" s="151">
        <v>334</v>
      </c>
      <c r="K38" s="201" t="s">
        <v>46</v>
      </c>
      <c r="L38" s="169" t="s">
        <v>1781</v>
      </c>
      <c r="M38" s="139"/>
      <c r="N38" s="149" t="s">
        <v>1778</v>
      </c>
      <c r="O38" s="149" t="str">
        <f>INDEX('Standard Descriptions'!$E:$E,MATCH(Guidance!E38,'Standard Descriptions'!$C:$C,0))</f>
        <v xml:space="preserve"> This policy represents strengthening standards for the selected pollutant(s) emitted by the selected vehicle type(s).  Conventional pollutants' most important, harmful impacts are on human health rather than on climate change. // </v>
      </c>
      <c r="P38" s="152" t="s">
        <v>1779</v>
      </c>
      <c r="Q38" s="152" t="s">
        <v>46</v>
      </c>
      <c r="R38" s="152" t="str">
        <f t="shared" si="0"/>
        <v>PM2.5 emitted by rail</v>
      </c>
      <c r="S38" s="152" t="str">
        <f t="shared" si="2"/>
        <v>//**PM2.5 emitted by rail: **</v>
      </c>
      <c r="T38" s="138" t="str">
        <f t="shared" si="1"/>
        <v>//**PM2.5 emitted by rail: ** In the United States, since 1997, the 24-hour national ambient air quality standard (NAAQS) for PM2.5, the most harmful type of particulate for human health, declined from 65 µg/m^3 to 35 µg/m^3, a reduction of 46%.</v>
      </c>
    </row>
    <row r="39" spans="1:20" s="153" customFormat="1" x14ac:dyDescent="0.2">
      <c r="A39" s="149" t="s">
        <v>1780</v>
      </c>
      <c r="B39" s="150"/>
      <c r="C39" s="174" t="s">
        <v>4</v>
      </c>
      <c r="D39" s="174" t="s">
        <v>712</v>
      </c>
      <c r="E39" s="174" t="s">
        <v>707</v>
      </c>
      <c r="F39" s="167" t="s">
        <v>43</v>
      </c>
      <c r="G39" s="167" t="s">
        <v>537</v>
      </c>
      <c r="H39" s="167" t="s">
        <v>43</v>
      </c>
      <c r="I39" s="167" t="s">
        <v>537</v>
      </c>
      <c r="J39" s="151">
        <v>335</v>
      </c>
      <c r="K39" s="202" t="s">
        <v>47</v>
      </c>
      <c r="L39" s="169"/>
      <c r="M39" s="139"/>
      <c r="N39" s="149" t="s">
        <v>1778</v>
      </c>
      <c r="O39" s="149" t="str">
        <f>INDEX('Standard Descriptions'!$E:$E,MATCH(Guidance!E39,'Standard Descriptions'!$C:$C,0))</f>
        <v xml:space="preserve"> This policy represents strengthening standards for the selected pollutant(s) emitted by the selected vehicle type(s).  Conventional pollutants' most important, harmful impacts are on human health rather than on climate change. // </v>
      </c>
      <c r="P39" s="152" t="s">
        <v>1779</v>
      </c>
      <c r="Q39" s="152" t="s">
        <v>46</v>
      </c>
      <c r="R39" s="152" t="str">
        <f t="shared" si="0"/>
        <v>SOx emitted by rail</v>
      </c>
      <c r="S39" s="152" t="str">
        <f t="shared" si="2"/>
        <v>//**SOx emitted by rail: **</v>
      </c>
      <c r="T39" s="138" t="str">
        <f t="shared" si="1"/>
        <v/>
      </c>
    </row>
    <row r="40" spans="1:20" s="153" customFormat="1" x14ac:dyDescent="0.2">
      <c r="A40" s="149" t="s">
        <v>1780</v>
      </c>
      <c r="B40" s="150"/>
      <c r="C40" s="174" t="s">
        <v>4</v>
      </c>
      <c r="D40" s="174" t="s">
        <v>712</v>
      </c>
      <c r="E40" s="174" t="s">
        <v>707</v>
      </c>
      <c r="F40" s="167" t="s">
        <v>43</v>
      </c>
      <c r="G40" s="167" t="s">
        <v>538</v>
      </c>
      <c r="H40" s="167" t="s">
        <v>43</v>
      </c>
      <c r="I40" s="167" t="s">
        <v>538</v>
      </c>
      <c r="J40" s="151">
        <v>336</v>
      </c>
      <c r="K40" s="201" t="s">
        <v>46</v>
      </c>
      <c r="L40" s="169" t="s">
        <v>1781</v>
      </c>
      <c r="M40" s="139"/>
      <c r="N40" s="149" t="s">
        <v>1778</v>
      </c>
      <c r="O40" s="149" t="str">
        <f>INDEX('Standard Descriptions'!$E:$E,MATCH(Guidance!E40,'Standard Descriptions'!$C:$C,0))</f>
        <v xml:space="preserve"> This policy represents strengthening standards for the selected pollutant(s) emitted by the selected vehicle type(s).  Conventional pollutants' most important, harmful impacts are on human health rather than on climate change. // </v>
      </c>
      <c r="P40" s="152" t="s">
        <v>1779</v>
      </c>
      <c r="Q40" s="152" t="s">
        <v>46</v>
      </c>
      <c r="R40" s="152" t="str">
        <f t="shared" si="0"/>
        <v>BC emitted by rail</v>
      </c>
      <c r="S40" s="152" t="str">
        <f t="shared" si="2"/>
        <v>//**BC emitted by rail: **</v>
      </c>
      <c r="T40" s="138" t="str">
        <f t="shared" si="1"/>
        <v>//**BC emitted by rail: ** In the United States, since 1997, the 24-hour national ambient air quality standard (NAAQS) for PM2.5, the most harmful type of particulate for human health, declined from 65 µg/m^3 to 35 µg/m^3, a reduction of 46%.</v>
      </c>
    </row>
    <row r="41" spans="1:20" s="153" customFormat="1" x14ac:dyDescent="0.2">
      <c r="A41" s="149" t="s">
        <v>1780</v>
      </c>
      <c r="B41" s="150"/>
      <c r="C41" s="174" t="s">
        <v>4</v>
      </c>
      <c r="D41" s="174" t="s">
        <v>712</v>
      </c>
      <c r="E41" s="174" t="s">
        <v>707</v>
      </c>
      <c r="F41" s="167" t="s">
        <v>43</v>
      </c>
      <c r="G41" s="167" t="s">
        <v>539</v>
      </c>
      <c r="H41" s="167" t="s">
        <v>43</v>
      </c>
      <c r="I41" s="167" t="s">
        <v>539</v>
      </c>
      <c r="J41" s="151">
        <v>337</v>
      </c>
      <c r="K41" s="201" t="s">
        <v>46</v>
      </c>
      <c r="L41" s="169" t="s">
        <v>1781</v>
      </c>
      <c r="M41" s="139"/>
      <c r="N41" s="149" t="s">
        <v>1778</v>
      </c>
      <c r="O41" s="149" t="str">
        <f>INDEX('Standard Descriptions'!$E:$E,MATCH(Guidance!E41,'Standard Descriptions'!$C:$C,0))</f>
        <v xml:space="preserve"> This policy represents strengthening standards for the selected pollutant(s) emitted by the selected vehicle type(s).  Conventional pollutants' most important, harmful impacts are on human health rather than on climate change. // </v>
      </c>
      <c r="P41" s="152" t="s">
        <v>1779</v>
      </c>
      <c r="Q41" s="152" t="s">
        <v>46</v>
      </c>
      <c r="R41" s="152" t="str">
        <f t="shared" si="0"/>
        <v>OC emitted by rail</v>
      </c>
      <c r="S41" s="152" t="str">
        <f t="shared" si="2"/>
        <v>//**OC emitted by rail: **</v>
      </c>
      <c r="T41" s="138" t="str">
        <f t="shared" si="1"/>
        <v>//**OC emitted by rail: ** In the United States, since 1997, the 24-hour national ambient air quality standard (NAAQS) for PM2.5, the most harmful type of particulate for human health, declined from 65 µg/m^3 to 35 µg/m^3, a reduction of 46%.</v>
      </c>
    </row>
    <row r="42" spans="1:20" s="153" customFormat="1" x14ac:dyDescent="0.2">
      <c r="A42" s="149" t="s">
        <v>1780</v>
      </c>
      <c r="B42" s="150"/>
      <c r="C42" s="174" t="s">
        <v>4</v>
      </c>
      <c r="D42" s="174" t="s">
        <v>712</v>
      </c>
      <c r="E42" s="174" t="s">
        <v>707</v>
      </c>
      <c r="F42" s="167" t="s">
        <v>43</v>
      </c>
      <c r="G42" s="167" t="s">
        <v>540</v>
      </c>
      <c r="H42" s="167" t="s">
        <v>43</v>
      </c>
      <c r="I42" s="167" t="s">
        <v>540</v>
      </c>
      <c r="J42" s="151">
        <v>338</v>
      </c>
      <c r="K42" s="202" t="s">
        <v>47</v>
      </c>
      <c r="L42" s="169"/>
      <c r="M42" s="139"/>
      <c r="N42" s="149" t="s">
        <v>1778</v>
      </c>
      <c r="O42" s="149" t="str">
        <f>INDEX('Standard Descriptions'!$E:$E,MATCH(Guidance!E42,'Standard Descriptions'!$C:$C,0))</f>
        <v xml:space="preserve"> This policy represents strengthening standards for the selected pollutant(s) emitted by the selected vehicle type(s).  Conventional pollutants' most important, harmful impacts are on human health rather than on climate change. // </v>
      </c>
      <c r="P42" s="152" t="s">
        <v>1779</v>
      </c>
      <c r="Q42" s="152" t="s">
        <v>46</v>
      </c>
      <c r="R42" s="152" t="str">
        <f t="shared" si="0"/>
        <v>CH4 emitted by rail</v>
      </c>
      <c r="S42" s="152" t="str">
        <f t="shared" si="2"/>
        <v>//**CH4 emitted by rail: **</v>
      </c>
      <c r="T42" s="138" t="str">
        <f t="shared" si="1"/>
        <v/>
      </c>
    </row>
    <row r="43" spans="1:20" s="153" customFormat="1" x14ac:dyDescent="0.2">
      <c r="A43" s="149" t="s">
        <v>1780</v>
      </c>
      <c r="B43" s="150"/>
      <c r="C43" s="174" t="s">
        <v>4</v>
      </c>
      <c r="D43" s="174" t="s">
        <v>712</v>
      </c>
      <c r="E43" s="174" t="s">
        <v>707</v>
      </c>
      <c r="F43" s="167" t="s">
        <v>43</v>
      </c>
      <c r="G43" s="167" t="s">
        <v>541</v>
      </c>
      <c r="H43" s="167" t="s">
        <v>43</v>
      </c>
      <c r="I43" s="167" t="s">
        <v>541</v>
      </c>
      <c r="J43" s="151">
        <v>339</v>
      </c>
      <c r="K43" s="202" t="s">
        <v>47</v>
      </c>
      <c r="L43" s="169"/>
      <c r="M43" s="139"/>
      <c r="N43" s="149" t="s">
        <v>1778</v>
      </c>
      <c r="O43" s="149" t="str">
        <f>INDEX('Standard Descriptions'!$E:$E,MATCH(Guidance!E43,'Standard Descriptions'!$C:$C,0))</f>
        <v xml:space="preserve"> This policy represents strengthening standards for the selected pollutant(s) emitted by the selected vehicle type(s).  Conventional pollutants' most important, harmful impacts are on human health rather than on climate change. // </v>
      </c>
      <c r="P43" s="152" t="s">
        <v>1779</v>
      </c>
      <c r="Q43" s="152" t="s">
        <v>46</v>
      </c>
      <c r="R43" s="152" t="str">
        <f t="shared" si="0"/>
        <v>N2O emitted by rail</v>
      </c>
      <c r="S43" s="152" t="str">
        <f t="shared" si="2"/>
        <v>//**N2O emitted by rail: **</v>
      </c>
      <c r="T43" s="138" t="str">
        <f t="shared" si="1"/>
        <v/>
      </c>
    </row>
    <row r="44" spans="1:20" s="153" customFormat="1" x14ac:dyDescent="0.2">
      <c r="A44" s="149" t="s">
        <v>1780</v>
      </c>
      <c r="B44" s="150"/>
      <c r="C44" s="174" t="s">
        <v>4</v>
      </c>
      <c r="D44" s="174" t="s">
        <v>712</v>
      </c>
      <c r="E44" s="174" t="s">
        <v>707</v>
      </c>
      <c r="F44" s="167" t="s">
        <v>44</v>
      </c>
      <c r="G44" s="167" t="s">
        <v>533</v>
      </c>
      <c r="H44" s="167" t="s">
        <v>44</v>
      </c>
      <c r="I44" s="167" t="s">
        <v>760</v>
      </c>
      <c r="J44" s="151">
        <v>340</v>
      </c>
      <c r="K44" s="201" t="s">
        <v>46</v>
      </c>
      <c r="L44" s="169" t="s">
        <v>1781</v>
      </c>
      <c r="M44" s="139"/>
      <c r="N44" s="149" t="s">
        <v>1778</v>
      </c>
      <c r="O44" s="149" t="str">
        <f>INDEX('Standard Descriptions'!$E:$E,MATCH(Guidance!E44,'Standard Descriptions'!$C:$C,0))</f>
        <v xml:space="preserve"> This policy represents strengthening standards for the selected pollutant(s) emitted by the selected vehicle type(s).  Conventional pollutants' most important, harmful impacts are on human health rather than on climate change. // </v>
      </c>
      <c r="P44" s="152" t="s">
        <v>1779</v>
      </c>
      <c r="Q44" s="152" t="s">
        <v>46</v>
      </c>
      <c r="R44" s="152" t="str">
        <f t="shared" si="0"/>
        <v>VOCs emitted by ships</v>
      </c>
      <c r="S44" s="152" t="str">
        <f t="shared" si="2"/>
        <v>//**VOCs emitted by ships: **</v>
      </c>
      <c r="T44" s="138" t="str">
        <f t="shared" si="1"/>
        <v>//**VOCs emitted by ships: ** In the United States, since 1997, the 24-hour national ambient air quality standard (NAAQS) for PM2.5, the most harmful type of particulate for human health, declined from 65 µg/m^3 to 35 µg/m^3, a reduction of 46%.</v>
      </c>
    </row>
    <row r="45" spans="1:20" s="153" customFormat="1" x14ac:dyDescent="0.2">
      <c r="A45" s="149" t="s">
        <v>1780</v>
      </c>
      <c r="B45" s="150"/>
      <c r="C45" s="174" t="s">
        <v>4</v>
      </c>
      <c r="D45" s="174" t="s">
        <v>712</v>
      </c>
      <c r="E45" s="174" t="s">
        <v>707</v>
      </c>
      <c r="F45" s="167" t="s">
        <v>44</v>
      </c>
      <c r="G45" s="167" t="s">
        <v>527</v>
      </c>
      <c r="H45" s="167" t="s">
        <v>44</v>
      </c>
      <c r="I45" s="167" t="s">
        <v>527</v>
      </c>
      <c r="J45" s="151">
        <v>341</v>
      </c>
      <c r="K45" s="201" t="s">
        <v>46</v>
      </c>
      <c r="L45" s="169" t="s">
        <v>1781</v>
      </c>
      <c r="M45" s="139"/>
      <c r="N45" s="149" t="s">
        <v>1778</v>
      </c>
      <c r="O45" s="149" t="str">
        <f>INDEX('Standard Descriptions'!$E:$E,MATCH(Guidance!E45,'Standard Descriptions'!$C:$C,0))</f>
        <v xml:space="preserve"> This policy represents strengthening standards for the selected pollutant(s) emitted by the selected vehicle type(s).  Conventional pollutants' most important, harmful impacts are on human health rather than on climate change. // </v>
      </c>
      <c r="P45" s="152" t="s">
        <v>1779</v>
      </c>
      <c r="Q45" s="152" t="s">
        <v>46</v>
      </c>
      <c r="R45" s="152" t="str">
        <f t="shared" si="0"/>
        <v>CO emitted by ships</v>
      </c>
      <c r="S45" s="152" t="str">
        <f t="shared" si="2"/>
        <v>//**CO emitted by ships: **</v>
      </c>
      <c r="T45" s="138" t="str">
        <f t="shared" si="1"/>
        <v>//**CO emitted by ships: ** In the United States, since 1997, the 24-hour national ambient air quality standard (NAAQS) for PM2.5, the most harmful type of particulate for human health, declined from 65 µg/m^3 to 35 µg/m^3, a reduction of 46%.</v>
      </c>
    </row>
    <row r="46" spans="1:20" s="153" customFormat="1" x14ac:dyDescent="0.2">
      <c r="A46" s="149" t="s">
        <v>1780</v>
      </c>
      <c r="B46" s="150"/>
      <c r="C46" s="174" t="s">
        <v>4</v>
      </c>
      <c r="D46" s="174" t="s">
        <v>712</v>
      </c>
      <c r="E46" s="174" t="s">
        <v>707</v>
      </c>
      <c r="F46" s="167" t="s">
        <v>44</v>
      </c>
      <c r="G46" s="167" t="s">
        <v>534</v>
      </c>
      <c r="H46" s="167" t="s">
        <v>44</v>
      </c>
      <c r="I46" s="167" t="s">
        <v>534</v>
      </c>
      <c r="J46" s="151">
        <v>342</v>
      </c>
      <c r="K46" s="201" t="s">
        <v>46</v>
      </c>
      <c r="L46" s="169" t="s">
        <v>1781</v>
      </c>
      <c r="M46" s="139"/>
      <c r="N46" s="149" t="s">
        <v>1778</v>
      </c>
      <c r="O46" s="149" t="str">
        <f>INDEX('Standard Descriptions'!$E:$E,MATCH(Guidance!E46,'Standard Descriptions'!$C:$C,0))</f>
        <v xml:space="preserve"> This policy represents strengthening standards for the selected pollutant(s) emitted by the selected vehicle type(s).  Conventional pollutants' most important, harmful impacts are on human health rather than on climate change. // </v>
      </c>
      <c r="P46" s="152" t="s">
        <v>1779</v>
      </c>
      <c r="Q46" s="152" t="s">
        <v>46</v>
      </c>
      <c r="R46" s="152" t="str">
        <f t="shared" si="0"/>
        <v>NOx emitted by ships</v>
      </c>
      <c r="S46" s="152" t="str">
        <f t="shared" si="2"/>
        <v>//**NOx emitted by ships: **</v>
      </c>
      <c r="T46" s="138" t="str">
        <f t="shared" si="1"/>
        <v>//**NOx emitted by ships: ** In the United States, since 1997, the 24-hour national ambient air quality standard (NAAQS) for PM2.5, the most harmful type of particulate for human health, declined from 65 µg/m^3 to 35 µg/m^3, a reduction of 46%.</v>
      </c>
    </row>
    <row r="47" spans="1:20" s="153" customFormat="1" x14ac:dyDescent="0.2">
      <c r="A47" s="149" t="s">
        <v>1780</v>
      </c>
      <c r="B47" s="150"/>
      <c r="C47" s="174" t="s">
        <v>4</v>
      </c>
      <c r="D47" s="174" t="s">
        <v>712</v>
      </c>
      <c r="E47" s="174" t="s">
        <v>707</v>
      </c>
      <c r="F47" s="167" t="s">
        <v>44</v>
      </c>
      <c r="G47" s="167" t="s">
        <v>535</v>
      </c>
      <c r="H47" s="167" t="s">
        <v>44</v>
      </c>
      <c r="I47" s="167" t="s">
        <v>535</v>
      </c>
      <c r="J47" s="151">
        <v>343</v>
      </c>
      <c r="K47" s="201" t="s">
        <v>46</v>
      </c>
      <c r="L47" s="169" t="s">
        <v>1781</v>
      </c>
      <c r="M47" s="139"/>
      <c r="N47" s="149" t="s">
        <v>1778</v>
      </c>
      <c r="O47" s="149" t="str">
        <f>INDEX('Standard Descriptions'!$E:$E,MATCH(Guidance!E47,'Standard Descriptions'!$C:$C,0))</f>
        <v xml:space="preserve"> This policy represents strengthening standards for the selected pollutant(s) emitted by the selected vehicle type(s).  Conventional pollutants' most important, harmful impacts are on human health rather than on climate change. // </v>
      </c>
      <c r="P47" s="152" t="s">
        <v>1779</v>
      </c>
      <c r="Q47" s="152" t="s">
        <v>46</v>
      </c>
      <c r="R47" s="152" t="str">
        <f t="shared" si="0"/>
        <v>PM10 emitted by ships</v>
      </c>
      <c r="S47" s="152" t="str">
        <f t="shared" si="2"/>
        <v>//**PM10 emitted by ships: **</v>
      </c>
      <c r="T47" s="138" t="str">
        <f t="shared" si="1"/>
        <v>//**PM10 emitted by ships: ** In the United States, since 1997, the 24-hour national ambient air quality standard (NAAQS) for PM2.5, the most harmful type of particulate for human health, declined from 65 µg/m^3 to 35 µg/m^3, a reduction of 46%.</v>
      </c>
    </row>
    <row r="48" spans="1:20" s="153" customFormat="1" x14ac:dyDescent="0.2">
      <c r="A48" s="149" t="s">
        <v>1780</v>
      </c>
      <c r="B48" s="150"/>
      <c r="C48" s="174" t="s">
        <v>4</v>
      </c>
      <c r="D48" s="174" t="s">
        <v>712</v>
      </c>
      <c r="E48" s="174" t="s">
        <v>707</v>
      </c>
      <c r="F48" s="167" t="s">
        <v>44</v>
      </c>
      <c r="G48" s="167" t="s">
        <v>536</v>
      </c>
      <c r="H48" s="167" t="s">
        <v>44</v>
      </c>
      <c r="I48" s="167" t="s">
        <v>625</v>
      </c>
      <c r="J48" s="151">
        <v>344</v>
      </c>
      <c r="K48" s="201" t="s">
        <v>46</v>
      </c>
      <c r="L48" s="169" t="s">
        <v>1781</v>
      </c>
      <c r="M48" s="139"/>
      <c r="N48" s="149" t="s">
        <v>1778</v>
      </c>
      <c r="O48" s="149" t="str">
        <f>INDEX('Standard Descriptions'!$E:$E,MATCH(Guidance!E48,'Standard Descriptions'!$C:$C,0))</f>
        <v xml:space="preserve"> This policy represents strengthening standards for the selected pollutant(s) emitted by the selected vehicle type(s).  Conventional pollutants' most important, harmful impacts are on human health rather than on climate change. // </v>
      </c>
      <c r="P48" s="152" t="s">
        <v>1779</v>
      </c>
      <c r="Q48" s="152" t="s">
        <v>46</v>
      </c>
      <c r="R48" s="152" t="str">
        <f t="shared" si="0"/>
        <v>PM2.5 emitted by ships</v>
      </c>
      <c r="S48" s="152" t="str">
        <f t="shared" si="2"/>
        <v>//**PM2.5 emitted by ships: **</v>
      </c>
      <c r="T48" s="138" t="str">
        <f t="shared" si="1"/>
        <v>//**PM2.5 emitted by ships: ** In the United States, since 1997, the 24-hour national ambient air quality standard (NAAQS) for PM2.5, the most harmful type of particulate for human health, declined from 65 µg/m^3 to 35 µg/m^3, a reduction of 46%.</v>
      </c>
    </row>
    <row r="49" spans="1:21" x14ac:dyDescent="0.2">
      <c r="A49" s="149" t="s">
        <v>1780</v>
      </c>
      <c r="B49" s="150"/>
      <c r="C49" s="174" t="s">
        <v>4</v>
      </c>
      <c r="D49" s="174" t="s">
        <v>712</v>
      </c>
      <c r="E49" s="174" t="s">
        <v>707</v>
      </c>
      <c r="F49" s="167" t="s">
        <v>44</v>
      </c>
      <c r="G49" s="167" t="s">
        <v>537</v>
      </c>
      <c r="H49" s="167" t="s">
        <v>44</v>
      </c>
      <c r="I49" s="167" t="s">
        <v>537</v>
      </c>
      <c r="J49" s="151">
        <v>345</v>
      </c>
      <c r="K49" s="202" t="s">
        <v>47</v>
      </c>
      <c r="L49" s="169"/>
      <c r="N49" s="149" t="s">
        <v>1778</v>
      </c>
      <c r="O49" s="149" t="str">
        <f>INDEX('Standard Descriptions'!$E:$E,MATCH(Guidance!E49,'Standard Descriptions'!$C:$C,0))</f>
        <v xml:space="preserve"> This policy represents strengthening standards for the selected pollutant(s) emitted by the selected vehicle type(s).  Conventional pollutants' most important, harmful impacts are on human health rather than on climate change. // </v>
      </c>
      <c r="P49" s="152" t="s">
        <v>1779</v>
      </c>
      <c r="Q49" s="152" t="s">
        <v>46</v>
      </c>
      <c r="R49" s="152" t="str">
        <f t="shared" si="0"/>
        <v>SOx emitted by ships</v>
      </c>
      <c r="S49" s="152" t="str">
        <f t="shared" si="2"/>
        <v>//**SOx emitted by ships: **</v>
      </c>
      <c r="T49" s="138" t="str">
        <f t="shared" si="1"/>
        <v/>
      </c>
    </row>
    <row r="50" spans="1:21" x14ac:dyDescent="0.2">
      <c r="A50" s="149" t="s">
        <v>1780</v>
      </c>
      <c r="B50" s="150"/>
      <c r="C50" s="174" t="s">
        <v>4</v>
      </c>
      <c r="D50" s="174" t="s">
        <v>712</v>
      </c>
      <c r="E50" s="174" t="s">
        <v>707</v>
      </c>
      <c r="F50" s="167" t="s">
        <v>44</v>
      </c>
      <c r="G50" s="167" t="s">
        <v>538</v>
      </c>
      <c r="H50" s="167" t="s">
        <v>44</v>
      </c>
      <c r="I50" s="167" t="s">
        <v>538</v>
      </c>
      <c r="J50" s="151">
        <v>346</v>
      </c>
      <c r="K50" s="201" t="s">
        <v>46</v>
      </c>
      <c r="L50" s="169" t="s">
        <v>1781</v>
      </c>
      <c r="N50" s="149" t="s">
        <v>1778</v>
      </c>
      <c r="O50" s="149" t="str">
        <f>INDEX('Standard Descriptions'!$E:$E,MATCH(Guidance!E50,'Standard Descriptions'!$C:$C,0))</f>
        <v xml:space="preserve"> This policy represents strengthening standards for the selected pollutant(s) emitted by the selected vehicle type(s).  Conventional pollutants' most important, harmful impacts are on human health rather than on climate change. // </v>
      </c>
      <c r="P50" s="152" t="s">
        <v>1779</v>
      </c>
      <c r="Q50" s="152" t="s">
        <v>46</v>
      </c>
      <c r="R50" s="152" t="str">
        <f t="shared" si="0"/>
        <v>BC emitted by ships</v>
      </c>
      <c r="S50" s="152" t="str">
        <f t="shared" si="2"/>
        <v>//**BC emitted by ships: **</v>
      </c>
      <c r="T50" s="138" t="str">
        <f t="shared" si="1"/>
        <v>//**BC emitted by ships: ** In the United States, since 1997, the 24-hour national ambient air quality standard (NAAQS) for PM2.5, the most harmful type of particulate for human health, declined from 65 µg/m^3 to 35 µg/m^3, a reduction of 46%.</v>
      </c>
    </row>
    <row r="51" spans="1:21" x14ac:dyDescent="0.2">
      <c r="A51" s="149" t="s">
        <v>1780</v>
      </c>
      <c r="B51" s="150"/>
      <c r="C51" s="174" t="s">
        <v>4</v>
      </c>
      <c r="D51" s="174" t="s">
        <v>712</v>
      </c>
      <c r="E51" s="174" t="s">
        <v>707</v>
      </c>
      <c r="F51" s="167" t="s">
        <v>44</v>
      </c>
      <c r="G51" s="167" t="s">
        <v>539</v>
      </c>
      <c r="H51" s="167" t="s">
        <v>44</v>
      </c>
      <c r="I51" s="167" t="s">
        <v>539</v>
      </c>
      <c r="J51" s="151">
        <v>347</v>
      </c>
      <c r="K51" s="201" t="s">
        <v>46</v>
      </c>
      <c r="L51" s="169" t="s">
        <v>1781</v>
      </c>
      <c r="N51" s="149" t="s">
        <v>1778</v>
      </c>
      <c r="O51" s="149" t="str">
        <f>INDEX('Standard Descriptions'!$E:$E,MATCH(Guidance!E51,'Standard Descriptions'!$C:$C,0))</f>
        <v xml:space="preserve"> This policy represents strengthening standards for the selected pollutant(s) emitted by the selected vehicle type(s).  Conventional pollutants' most important, harmful impacts are on human health rather than on climate change. // </v>
      </c>
      <c r="P51" s="152" t="s">
        <v>1779</v>
      </c>
      <c r="Q51" s="152" t="s">
        <v>46</v>
      </c>
      <c r="R51" s="152" t="str">
        <f t="shared" si="0"/>
        <v>OC emitted by ships</v>
      </c>
      <c r="S51" s="152" t="str">
        <f t="shared" si="2"/>
        <v>//**OC emitted by ships: **</v>
      </c>
      <c r="T51" s="138" t="str">
        <f t="shared" si="1"/>
        <v>//**OC emitted by ships: ** In the United States, since 1997, the 24-hour national ambient air quality standard (NAAQS) for PM2.5, the most harmful type of particulate for human health, declined from 65 µg/m^3 to 35 µg/m^3, a reduction of 46%.</v>
      </c>
    </row>
    <row r="52" spans="1:21" x14ac:dyDescent="0.2">
      <c r="A52" s="149" t="s">
        <v>1780</v>
      </c>
      <c r="B52" s="150"/>
      <c r="C52" s="174" t="s">
        <v>4</v>
      </c>
      <c r="D52" s="174" t="s">
        <v>712</v>
      </c>
      <c r="E52" s="174" t="s">
        <v>707</v>
      </c>
      <c r="F52" s="167" t="s">
        <v>44</v>
      </c>
      <c r="G52" s="167" t="s">
        <v>540</v>
      </c>
      <c r="H52" s="167" t="s">
        <v>44</v>
      </c>
      <c r="I52" s="167" t="s">
        <v>540</v>
      </c>
      <c r="J52" s="151">
        <v>348</v>
      </c>
      <c r="K52" s="202" t="s">
        <v>47</v>
      </c>
      <c r="L52" s="169"/>
      <c r="N52" s="149" t="s">
        <v>1778</v>
      </c>
      <c r="O52" s="149" t="str">
        <f>INDEX('Standard Descriptions'!$E:$E,MATCH(Guidance!E52,'Standard Descriptions'!$C:$C,0))</f>
        <v xml:space="preserve"> This policy represents strengthening standards for the selected pollutant(s) emitted by the selected vehicle type(s).  Conventional pollutants' most important, harmful impacts are on human health rather than on climate change. // </v>
      </c>
      <c r="P52" s="152" t="s">
        <v>1779</v>
      </c>
      <c r="Q52" s="152" t="s">
        <v>46</v>
      </c>
      <c r="R52" s="152" t="str">
        <f t="shared" si="0"/>
        <v>CH4 emitted by ships</v>
      </c>
      <c r="S52" s="152" t="str">
        <f t="shared" si="2"/>
        <v>//**CH4 emitted by ships: **</v>
      </c>
      <c r="T52" s="138" t="str">
        <f t="shared" si="1"/>
        <v/>
      </c>
    </row>
    <row r="53" spans="1:21" x14ac:dyDescent="0.2">
      <c r="A53" s="149" t="s">
        <v>1780</v>
      </c>
      <c r="B53" s="150"/>
      <c r="C53" s="174" t="s">
        <v>4</v>
      </c>
      <c r="D53" s="174" t="s">
        <v>712</v>
      </c>
      <c r="E53" s="174" t="s">
        <v>707</v>
      </c>
      <c r="F53" s="167" t="s">
        <v>44</v>
      </c>
      <c r="G53" s="167" t="s">
        <v>541</v>
      </c>
      <c r="H53" s="167" t="s">
        <v>44</v>
      </c>
      <c r="I53" s="167" t="s">
        <v>541</v>
      </c>
      <c r="J53" s="151">
        <v>349</v>
      </c>
      <c r="K53" s="202" t="s">
        <v>47</v>
      </c>
      <c r="L53" s="169"/>
      <c r="N53" s="149" t="s">
        <v>1778</v>
      </c>
      <c r="O53" s="149" t="str">
        <f>INDEX('Standard Descriptions'!$E:$E,MATCH(Guidance!E53,'Standard Descriptions'!$C:$C,0))</f>
        <v xml:space="preserve"> This policy represents strengthening standards for the selected pollutant(s) emitted by the selected vehicle type(s).  Conventional pollutants' most important, harmful impacts are on human health rather than on climate change. // </v>
      </c>
      <c r="P53" s="152" t="s">
        <v>1779</v>
      </c>
      <c r="Q53" s="152" t="s">
        <v>46</v>
      </c>
      <c r="R53" s="152" t="str">
        <f t="shared" si="0"/>
        <v>N2O emitted by ships</v>
      </c>
      <c r="S53" s="152" t="str">
        <f t="shared" si="2"/>
        <v>//**N2O emitted by ships: **</v>
      </c>
      <c r="T53" s="138" t="str">
        <f t="shared" si="1"/>
        <v/>
      </c>
    </row>
    <row r="54" spans="1:21" x14ac:dyDescent="0.2">
      <c r="A54" s="149" t="s">
        <v>1780</v>
      </c>
      <c r="B54" s="150"/>
      <c r="C54" s="174" t="s">
        <v>4</v>
      </c>
      <c r="D54" s="174" t="s">
        <v>712</v>
      </c>
      <c r="E54" s="174" t="s">
        <v>707</v>
      </c>
      <c r="F54" s="167" t="s">
        <v>119</v>
      </c>
      <c r="G54" s="167" t="s">
        <v>533</v>
      </c>
      <c r="H54" s="167" t="s">
        <v>119</v>
      </c>
      <c r="I54" s="167" t="s">
        <v>760</v>
      </c>
      <c r="J54" s="151">
        <v>350</v>
      </c>
      <c r="K54" s="201" t="s">
        <v>46</v>
      </c>
      <c r="L54" s="169" t="s">
        <v>1781</v>
      </c>
      <c r="N54" s="149" t="s">
        <v>1778</v>
      </c>
      <c r="O54" s="149" t="str">
        <f>INDEX('Standard Descriptions'!$E:$E,MATCH(Guidance!E54,'Standard Descriptions'!$C:$C,0))</f>
        <v xml:space="preserve"> This policy represents strengthening standards for the selected pollutant(s) emitted by the selected vehicle type(s).  Conventional pollutants' most important, harmful impacts are on human health rather than on climate change. // </v>
      </c>
      <c r="P54" s="152" t="s">
        <v>1779</v>
      </c>
      <c r="Q54" s="152" t="s">
        <v>46</v>
      </c>
      <c r="R54" s="152" t="str">
        <f t="shared" si="0"/>
        <v>VOCs emitted by motorbikes</v>
      </c>
      <c r="S54" s="152" t="str">
        <f t="shared" si="2"/>
        <v>//**VOCs emitted by motorbikes: **</v>
      </c>
      <c r="T54" s="138" t="str">
        <f t="shared" si="1"/>
        <v>//**VOCs emitted by motorbikes: ** In the United States, since 1997, the 24-hour national ambient air quality standard (NAAQS) for PM2.5, the most harmful type of particulate for human health, declined from 65 µg/m^3 to 35 µg/m^3, a reduction of 46%.</v>
      </c>
    </row>
    <row r="55" spans="1:21" x14ac:dyDescent="0.2">
      <c r="A55" s="149" t="s">
        <v>1780</v>
      </c>
      <c r="B55" s="150"/>
      <c r="C55" s="174" t="s">
        <v>4</v>
      </c>
      <c r="D55" s="174" t="s">
        <v>712</v>
      </c>
      <c r="E55" s="174" t="s">
        <v>707</v>
      </c>
      <c r="F55" s="167" t="s">
        <v>119</v>
      </c>
      <c r="G55" s="167" t="s">
        <v>527</v>
      </c>
      <c r="H55" s="167" t="s">
        <v>119</v>
      </c>
      <c r="I55" s="167" t="s">
        <v>527</v>
      </c>
      <c r="J55" s="151">
        <v>351</v>
      </c>
      <c r="K55" s="201" t="s">
        <v>46</v>
      </c>
      <c r="L55" s="169" t="s">
        <v>1781</v>
      </c>
      <c r="N55" s="149" t="s">
        <v>1778</v>
      </c>
      <c r="O55" s="149" t="str">
        <f>INDEX('Standard Descriptions'!$E:$E,MATCH(Guidance!E55,'Standard Descriptions'!$C:$C,0))</f>
        <v xml:space="preserve"> This policy represents strengthening standards for the selected pollutant(s) emitted by the selected vehicle type(s).  Conventional pollutants' most important, harmful impacts are on human health rather than on climate change. // </v>
      </c>
      <c r="P55" s="152" t="s">
        <v>1779</v>
      </c>
      <c r="Q55" s="152" t="s">
        <v>46</v>
      </c>
      <c r="R55" s="152" t="str">
        <f t="shared" si="0"/>
        <v>CO emitted by motorbikes</v>
      </c>
      <c r="S55" s="152" t="str">
        <f t="shared" si="2"/>
        <v>//**CO emitted by motorbikes: **</v>
      </c>
      <c r="T55" s="138" t="str">
        <f t="shared" si="1"/>
        <v>//**CO emitted by motorbikes: ** In the United States, since 1997, the 24-hour national ambient air quality standard (NAAQS) for PM2.5, the most harmful type of particulate for human health, declined from 65 µg/m^3 to 35 µg/m^3, a reduction of 46%.</v>
      </c>
    </row>
    <row r="56" spans="1:21" x14ac:dyDescent="0.2">
      <c r="A56" s="149" t="s">
        <v>1780</v>
      </c>
      <c r="B56" s="150"/>
      <c r="C56" s="174" t="s">
        <v>4</v>
      </c>
      <c r="D56" s="174" t="s">
        <v>712</v>
      </c>
      <c r="E56" s="174" t="s">
        <v>707</v>
      </c>
      <c r="F56" s="167" t="s">
        <v>119</v>
      </c>
      <c r="G56" s="167" t="s">
        <v>534</v>
      </c>
      <c r="H56" s="167" t="s">
        <v>119</v>
      </c>
      <c r="I56" s="167" t="s">
        <v>534</v>
      </c>
      <c r="J56" s="151">
        <v>352</v>
      </c>
      <c r="K56" s="201" t="s">
        <v>46</v>
      </c>
      <c r="L56" s="169" t="s">
        <v>1781</v>
      </c>
      <c r="N56" s="149" t="s">
        <v>1778</v>
      </c>
      <c r="O56" s="149" t="str">
        <f>INDEX('Standard Descriptions'!$E:$E,MATCH(Guidance!E56,'Standard Descriptions'!$C:$C,0))</f>
        <v xml:space="preserve"> This policy represents strengthening standards for the selected pollutant(s) emitted by the selected vehicle type(s).  Conventional pollutants' most important, harmful impacts are on human health rather than on climate change. // </v>
      </c>
      <c r="P56" s="152" t="s">
        <v>1779</v>
      </c>
      <c r="Q56" s="152" t="s">
        <v>46</v>
      </c>
      <c r="R56" s="152" t="str">
        <f t="shared" si="0"/>
        <v>NOx emitted by motorbikes</v>
      </c>
      <c r="S56" s="152" t="str">
        <f t="shared" si="2"/>
        <v>//**NOx emitted by motorbikes: **</v>
      </c>
      <c r="T56" s="138" t="str">
        <f t="shared" si="1"/>
        <v>//**NOx emitted by motorbikes: ** In the United States, since 1997, the 24-hour national ambient air quality standard (NAAQS) for PM2.5, the most harmful type of particulate for human health, declined from 65 µg/m^3 to 35 µg/m^3, a reduction of 46%.</v>
      </c>
    </row>
    <row r="57" spans="1:21" x14ac:dyDescent="0.2">
      <c r="A57" s="149" t="s">
        <v>1780</v>
      </c>
      <c r="B57" s="150"/>
      <c r="C57" s="174" t="s">
        <v>4</v>
      </c>
      <c r="D57" s="174" t="s">
        <v>712</v>
      </c>
      <c r="E57" s="174" t="s">
        <v>707</v>
      </c>
      <c r="F57" s="167" t="s">
        <v>119</v>
      </c>
      <c r="G57" s="167" t="s">
        <v>535</v>
      </c>
      <c r="H57" s="167" t="s">
        <v>119</v>
      </c>
      <c r="I57" s="167" t="s">
        <v>535</v>
      </c>
      <c r="J57" s="151">
        <v>353</v>
      </c>
      <c r="K57" s="201" t="s">
        <v>46</v>
      </c>
      <c r="L57" s="169" t="s">
        <v>1781</v>
      </c>
      <c r="N57" s="149" t="s">
        <v>1778</v>
      </c>
      <c r="O57" s="149" t="str">
        <f>INDEX('Standard Descriptions'!$E:$E,MATCH(Guidance!E57,'Standard Descriptions'!$C:$C,0))</f>
        <v xml:space="preserve"> This policy represents strengthening standards for the selected pollutant(s) emitted by the selected vehicle type(s).  Conventional pollutants' most important, harmful impacts are on human health rather than on climate change. // </v>
      </c>
      <c r="P57" s="152" t="s">
        <v>1779</v>
      </c>
      <c r="Q57" s="152" t="s">
        <v>46</v>
      </c>
      <c r="R57" s="152" t="str">
        <f t="shared" si="0"/>
        <v>PM10 emitted by motorbikes</v>
      </c>
      <c r="S57" s="152" t="str">
        <f t="shared" si="2"/>
        <v>//**PM10 emitted by motorbikes: **</v>
      </c>
      <c r="T57" s="138" t="str">
        <f t="shared" si="1"/>
        <v>//**PM10 emitted by motorbikes: ** In the United States, since 1997, the 24-hour national ambient air quality standard (NAAQS) for PM2.5, the most harmful type of particulate for human health, declined from 65 µg/m^3 to 35 µg/m^3, a reduction of 46%.</v>
      </c>
    </row>
    <row r="58" spans="1:21" x14ac:dyDescent="0.2">
      <c r="A58" s="149" t="s">
        <v>1780</v>
      </c>
      <c r="B58" s="150"/>
      <c r="C58" s="174" t="s">
        <v>4</v>
      </c>
      <c r="D58" s="174" t="s">
        <v>712</v>
      </c>
      <c r="E58" s="174" t="s">
        <v>707</v>
      </c>
      <c r="F58" s="167" t="s">
        <v>119</v>
      </c>
      <c r="G58" s="167" t="s">
        <v>536</v>
      </c>
      <c r="H58" s="167" t="s">
        <v>119</v>
      </c>
      <c r="I58" s="167" t="s">
        <v>625</v>
      </c>
      <c r="J58" s="151">
        <v>354</v>
      </c>
      <c r="K58" s="201" t="s">
        <v>46</v>
      </c>
      <c r="L58" s="169" t="s">
        <v>1781</v>
      </c>
      <c r="N58" s="149" t="s">
        <v>1778</v>
      </c>
      <c r="O58" s="149" t="str">
        <f>INDEX('Standard Descriptions'!$E:$E,MATCH(Guidance!E58,'Standard Descriptions'!$C:$C,0))</f>
        <v xml:space="preserve"> This policy represents strengthening standards for the selected pollutant(s) emitted by the selected vehicle type(s).  Conventional pollutants' most important, harmful impacts are on human health rather than on climate change. // </v>
      </c>
      <c r="P58" s="152" t="s">
        <v>1779</v>
      </c>
      <c r="Q58" s="152" t="s">
        <v>46</v>
      </c>
      <c r="R58" s="152" t="str">
        <f t="shared" si="0"/>
        <v>PM2.5 emitted by motorbikes</v>
      </c>
      <c r="S58" s="152" t="str">
        <f t="shared" si="2"/>
        <v>//**PM2.5 emitted by motorbikes: **</v>
      </c>
      <c r="T58" s="138" t="str">
        <f t="shared" si="1"/>
        <v>//**PM2.5 emitted by motorbikes: ** In the United States, since 1997, the 24-hour national ambient air quality standard (NAAQS) for PM2.5, the most harmful type of particulate for human health, declined from 65 µg/m^3 to 35 µg/m^3, a reduction of 46%.</v>
      </c>
    </row>
    <row r="59" spans="1:21" x14ac:dyDescent="0.2">
      <c r="A59" s="149" t="s">
        <v>1780</v>
      </c>
      <c r="B59" s="150"/>
      <c r="C59" s="174" t="s">
        <v>4</v>
      </c>
      <c r="D59" s="174" t="s">
        <v>712</v>
      </c>
      <c r="E59" s="174" t="s">
        <v>707</v>
      </c>
      <c r="F59" s="167" t="s">
        <v>119</v>
      </c>
      <c r="G59" s="167" t="s">
        <v>537</v>
      </c>
      <c r="H59" s="167" t="s">
        <v>119</v>
      </c>
      <c r="I59" s="167" t="s">
        <v>537</v>
      </c>
      <c r="J59" s="151">
        <v>355</v>
      </c>
      <c r="K59" s="201" t="s">
        <v>46</v>
      </c>
      <c r="L59" s="169" t="s">
        <v>1781</v>
      </c>
      <c r="N59" s="149" t="s">
        <v>1778</v>
      </c>
      <c r="O59" s="149" t="str">
        <f>INDEX('Standard Descriptions'!$E:$E,MATCH(Guidance!E59,'Standard Descriptions'!$C:$C,0))</f>
        <v xml:space="preserve"> This policy represents strengthening standards for the selected pollutant(s) emitted by the selected vehicle type(s).  Conventional pollutants' most important, harmful impacts are on human health rather than on climate change. // </v>
      </c>
      <c r="P59" s="152" t="s">
        <v>1779</v>
      </c>
      <c r="Q59" s="152" t="s">
        <v>46</v>
      </c>
      <c r="R59" s="152" t="str">
        <f t="shared" si="0"/>
        <v>SOx emitted by motorbikes</v>
      </c>
      <c r="S59" s="152" t="str">
        <f t="shared" si="2"/>
        <v>//**SOx emitted by motorbikes: **</v>
      </c>
      <c r="T59" s="138" t="str">
        <f t="shared" si="1"/>
        <v>//**SOx emitted by motorbikes: ** In the United States, since 1997, the 24-hour national ambient air quality standard (NAAQS) for PM2.5, the most harmful type of particulate for human health, declined from 65 µg/m^3 to 35 µg/m^3, a reduction of 46%.</v>
      </c>
    </row>
    <row r="60" spans="1:21" x14ac:dyDescent="0.2">
      <c r="A60" s="149" t="s">
        <v>1780</v>
      </c>
      <c r="B60" s="150"/>
      <c r="C60" s="174" t="s">
        <v>4</v>
      </c>
      <c r="D60" s="174" t="s">
        <v>712</v>
      </c>
      <c r="E60" s="174" t="s">
        <v>707</v>
      </c>
      <c r="F60" s="167" t="s">
        <v>119</v>
      </c>
      <c r="G60" s="167" t="s">
        <v>538</v>
      </c>
      <c r="H60" s="167" t="s">
        <v>119</v>
      </c>
      <c r="I60" s="167" t="s">
        <v>538</v>
      </c>
      <c r="J60" s="151">
        <v>356</v>
      </c>
      <c r="K60" s="201" t="s">
        <v>46</v>
      </c>
      <c r="L60" s="169" t="s">
        <v>1781</v>
      </c>
      <c r="N60" s="149" t="s">
        <v>1778</v>
      </c>
      <c r="O60" s="149" t="str">
        <f>INDEX('Standard Descriptions'!$E:$E,MATCH(Guidance!E60,'Standard Descriptions'!$C:$C,0))</f>
        <v xml:space="preserve"> This policy represents strengthening standards for the selected pollutant(s) emitted by the selected vehicle type(s).  Conventional pollutants' most important, harmful impacts are on human health rather than on climate change. // </v>
      </c>
      <c r="P60" s="152" t="s">
        <v>1779</v>
      </c>
      <c r="Q60" s="152" t="s">
        <v>46</v>
      </c>
      <c r="R60" s="152" t="str">
        <f t="shared" si="0"/>
        <v>BC emitted by motorbikes</v>
      </c>
      <c r="S60" s="152" t="str">
        <f t="shared" si="2"/>
        <v>//**BC emitted by motorbikes: **</v>
      </c>
      <c r="T60" s="138" t="str">
        <f t="shared" si="1"/>
        <v>//**BC emitted by motorbikes: ** In the United States, since 1997, the 24-hour national ambient air quality standard (NAAQS) for PM2.5, the most harmful type of particulate for human health, declined from 65 µg/m^3 to 35 µg/m^3, a reduction of 46%.</v>
      </c>
    </row>
    <row r="61" spans="1:21" x14ac:dyDescent="0.2">
      <c r="A61" s="149" t="s">
        <v>1780</v>
      </c>
      <c r="B61" s="150"/>
      <c r="C61" s="174" t="s">
        <v>4</v>
      </c>
      <c r="D61" s="174" t="s">
        <v>712</v>
      </c>
      <c r="E61" s="174" t="s">
        <v>707</v>
      </c>
      <c r="F61" s="167" t="s">
        <v>119</v>
      </c>
      <c r="G61" s="167" t="s">
        <v>539</v>
      </c>
      <c r="H61" s="167" t="s">
        <v>119</v>
      </c>
      <c r="I61" s="167" t="s">
        <v>539</v>
      </c>
      <c r="J61" s="151">
        <v>357</v>
      </c>
      <c r="K61" s="201" t="s">
        <v>46</v>
      </c>
      <c r="L61" s="169" t="s">
        <v>1781</v>
      </c>
      <c r="N61" s="149" t="s">
        <v>1778</v>
      </c>
      <c r="O61" s="149" t="str">
        <f>INDEX('Standard Descriptions'!$E:$E,MATCH(Guidance!E61,'Standard Descriptions'!$C:$C,0))</f>
        <v xml:space="preserve"> This policy represents strengthening standards for the selected pollutant(s) emitted by the selected vehicle type(s).  Conventional pollutants' most important, harmful impacts are on human health rather than on climate change. // </v>
      </c>
      <c r="P61" s="152" t="s">
        <v>1779</v>
      </c>
      <c r="Q61" s="152" t="s">
        <v>46</v>
      </c>
      <c r="R61" s="152" t="str">
        <f t="shared" si="0"/>
        <v>OC emitted by motorbikes</v>
      </c>
      <c r="S61" s="152" t="str">
        <f t="shared" si="2"/>
        <v>//**OC emitted by motorbikes: **</v>
      </c>
      <c r="T61" s="138" t="str">
        <f t="shared" si="1"/>
        <v>//**OC emitted by motorbikes: ** In the United States, since 1997, the 24-hour national ambient air quality standard (NAAQS) for PM2.5, the most harmful type of particulate for human health, declined from 65 µg/m^3 to 35 µg/m^3, a reduction of 46%.</v>
      </c>
    </row>
    <row r="62" spans="1:21" x14ac:dyDescent="0.2">
      <c r="A62" s="149" t="s">
        <v>1780</v>
      </c>
      <c r="B62" s="150"/>
      <c r="C62" s="174" t="s">
        <v>4</v>
      </c>
      <c r="D62" s="174" t="s">
        <v>712</v>
      </c>
      <c r="E62" s="174" t="s">
        <v>707</v>
      </c>
      <c r="F62" s="167" t="s">
        <v>119</v>
      </c>
      <c r="G62" s="167" t="s">
        <v>540</v>
      </c>
      <c r="H62" s="167" t="s">
        <v>119</v>
      </c>
      <c r="I62" s="167" t="s">
        <v>540</v>
      </c>
      <c r="J62" s="151">
        <v>358</v>
      </c>
      <c r="K62" s="202" t="s">
        <v>47</v>
      </c>
      <c r="L62" s="169"/>
      <c r="N62" s="149" t="s">
        <v>1778</v>
      </c>
      <c r="O62" s="149" t="str">
        <f>INDEX('Standard Descriptions'!$E:$E,MATCH(Guidance!E62,'Standard Descriptions'!$C:$C,0))</f>
        <v xml:space="preserve"> This policy represents strengthening standards for the selected pollutant(s) emitted by the selected vehicle type(s).  Conventional pollutants' most important, harmful impacts are on human health rather than on climate change. // </v>
      </c>
      <c r="P62" s="152" t="s">
        <v>1779</v>
      </c>
      <c r="Q62" s="152" t="s">
        <v>46</v>
      </c>
      <c r="R62" s="152" t="str">
        <f t="shared" si="0"/>
        <v>CH4 emitted by motorbikes</v>
      </c>
      <c r="S62" s="152" t="str">
        <f t="shared" si="2"/>
        <v>//**CH4 emitted by motorbikes: **</v>
      </c>
      <c r="T62" s="138" t="str">
        <f t="shared" si="1"/>
        <v/>
      </c>
    </row>
    <row r="63" spans="1:21" x14ac:dyDescent="0.2">
      <c r="A63" s="149" t="s">
        <v>1780</v>
      </c>
      <c r="B63" s="150"/>
      <c r="C63" s="174" t="s">
        <v>4</v>
      </c>
      <c r="D63" s="174" t="s">
        <v>712</v>
      </c>
      <c r="E63" s="174" t="s">
        <v>707</v>
      </c>
      <c r="F63" s="167" t="s">
        <v>119</v>
      </c>
      <c r="G63" s="167" t="s">
        <v>541</v>
      </c>
      <c r="H63" s="167" t="s">
        <v>119</v>
      </c>
      <c r="I63" s="167" t="s">
        <v>541</v>
      </c>
      <c r="J63" s="151">
        <v>359</v>
      </c>
      <c r="K63" s="202" t="s">
        <v>47</v>
      </c>
      <c r="L63" s="220"/>
      <c r="N63" s="149" t="s">
        <v>1778</v>
      </c>
      <c r="O63" s="149" t="str">
        <f>INDEX('Standard Descriptions'!$E:$E,MATCH(Guidance!E63,'Standard Descriptions'!$C:$C,0))</f>
        <v xml:space="preserve"> This policy represents strengthening standards for the selected pollutant(s) emitted by the selected vehicle type(s).  Conventional pollutants' most important, harmful impacts are on human health rather than on climate change. // </v>
      </c>
      <c r="P63" s="152" t="s">
        <v>1779</v>
      </c>
      <c r="Q63" s="152" t="s">
        <v>46</v>
      </c>
      <c r="R63" s="152" t="str">
        <f t="shared" si="0"/>
        <v>N2O emitted by motorbikes</v>
      </c>
      <c r="S63" s="152" t="str">
        <f>IF(R63="","","//**"&amp;R63&amp;": **")</f>
        <v>//**N2O emitted by motorbikes: **</v>
      </c>
      <c r="T63" s="138" t="str">
        <f t="shared" si="1"/>
        <v/>
      </c>
    </row>
    <row r="64" spans="1:21" s="154" customFormat="1" x14ac:dyDescent="0.2">
      <c r="A64" s="154" t="s">
        <v>1777</v>
      </c>
      <c r="B64" s="139"/>
      <c r="C64" s="239" t="s">
        <v>4</v>
      </c>
      <c r="D64" s="239" t="s">
        <v>797</v>
      </c>
      <c r="E64" s="239" t="s">
        <v>798</v>
      </c>
      <c r="F64" s="239"/>
      <c r="G64" s="239"/>
      <c r="H64" s="239"/>
      <c r="I64" s="239"/>
      <c r="J64" s="240">
        <v>360</v>
      </c>
      <c r="K64" s="241" t="s">
        <v>46</v>
      </c>
      <c r="L64" s="242" t="s">
        <v>1900</v>
      </c>
      <c r="M64" s="140"/>
      <c r="N64" s="156" t="s">
        <v>1778</v>
      </c>
      <c r="O64" s="156" t="str">
        <f>INDEX('Standard Descriptions'!$E:$E,MATCH(Guidance!E64,'Standard Descriptions'!$C:$C,0))</f>
        <v xml:space="preserve"> This policy represents increasing the deployment of EV charging stations, including DC Fast and Level 2 charging stations.  It is set in chargers per 100,000 people (cumulative, not per year), additional to chargers in the BAU case.  This policy only affects passenger LDVs.  // </v>
      </c>
      <c r="P64" s="157" t="s">
        <v>1779</v>
      </c>
      <c r="Q64" s="157" t="s">
        <v>47</v>
      </c>
      <c r="R64" s="157"/>
      <c r="S64" s="154" t="str">
        <f t="shared" si="2"/>
        <v/>
      </c>
      <c r="T64" s="154" t="str">
        <f t="shared" si="1"/>
        <v xml:space="preserve"> As of November 2020, Colorado had 2,741 EV charging outlets, approximately 48 per 100k pop.  In 2016, the U.S. had approximately 275 gas fuel pumps per 100k pop.  Therefore, a lever setting of 227 would cause the population density of EV chargers to equal the 2016 population density of fuel pumps.</v>
      </c>
      <c r="U64" s="147" t="str">
        <f>N64&amp;O64&amp;P64&amp;T64</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 As of November 2020, Colorado had 2,741 EV charging outlets, approximately 48 per 100k pop.  In 2016, the U.S. had approximately 275 gas fuel pumps per 100k pop.  Therefore, a lever setting of 227 would cause the population density of EV chargers to equal the 2016 population density of fuel pumps.</v>
      </c>
    </row>
    <row r="65" spans="1:21" s="154" customFormat="1" x14ac:dyDescent="0.2">
      <c r="A65" s="154" t="s">
        <v>1777</v>
      </c>
      <c r="B65" s="139"/>
      <c r="C65" s="243" t="s">
        <v>4</v>
      </c>
      <c r="D65" s="239" t="s">
        <v>793</v>
      </c>
      <c r="E65" s="239" t="s">
        <v>794</v>
      </c>
      <c r="F65" s="244"/>
      <c r="G65" s="244"/>
      <c r="H65" s="244"/>
      <c r="I65" s="244"/>
      <c r="J65" s="240">
        <v>361</v>
      </c>
      <c r="K65" s="244" t="s">
        <v>46</v>
      </c>
      <c r="L65" s="245" t="s">
        <v>1782</v>
      </c>
      <c r="M65" s="140"/>
      <c r="N65" s="156" t="s">
        <v>1778</v>
      </c>
      <c r="O65" s="156" t="str">
        <f>INDEX('Standard Descriptions'!$E:$E,MATCH(Guidance!E65,'Standard Descriptions'!$C:$C,0))</f>
        <v xml:space="preserve">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v>
      </c>
      <c r="P65" s="157" t="s">
        <v>1779</v>
      </c>
      <c r="Q65" s="157" t="s">
        <v>47</v>
      </c>
      <c r="R65" s="157"/>
      <c r="S65" s="154" t="str">
        <f t="shared" si="2"/>
        <v/>
      </c>
      <c r="T65" s="154" t="str">
        <f t="shared" si="1"/>
        <v xml:space="preserve"> U.S. model year 2017 all-electric (not hybrid) vehicles had ranges from 58 to 335 miles (median 114 miles), and the typical charging time was 0.5 hours (with a DC Fast charger) or 3.5 hours (with a Level 2 charger).</v>
      </c>
      <c r="U65" s="147" t="str">
        <f>N65&amp;O65&amp;P65&amp;T65</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U.S. model year 2017 all-electric (not hybrid) vehicles had ranges from 58 to 335 miles (median 114 miles), and the typical charging time was 0.5 hours (with a DC Fast charger) or 3.5 hours (with a Level 2 charger).</v>
      </c>
    </row>
    <row r="66" spans="1:21" s="154" customFormat="1" x14ac:dyDescent="0.2">
      <c r="A66" s="154" t="s">
        <v>1777</v>
      </c>
      <c r="B66" s="139"/>
      <c r="C66" s="243" t="s">
        <v>4</v>
      </c>
      <c r="D66" s="243" t="s">
        <v>1694</v>
      </c>
      <c r="E66" s="243" t="str">
        <f>E67</f>
        <v>Additional Minimum Required EV Sales Percentage</v>
      </c>
      <c r="F66" s="243"/>
      <c r="G66" s="243"/>
      <c r="H66" s="243"/>
      <c r="I66" s="243"/>
      <c r="J66" s="243"/>
      <c r="K66" s="243"/>
      <c r="L66" s="243"/>
      <c r="M66" s="140"/>
      <c r="N66" s="156" t="s">
        <v>1778</v>
      </c>
      <c r="O66" s="156" t="str">
        <f>INDEX('Standard Descriptions'!$E:$E,MATCH(Guidance!E66,'Standard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66" s="154" t="s">
        <v>1779</v>
      </c>
      <c r="Q66" s="154" t="s">
        <v>46</v>
      </c>
      <c r="R66" s="157"/>
      <c r="S66" s="154" t="str">
        <f t="shared" si="2"/>
        <v/>
      </c>
      <c r="T66" s="154" t="str">
        <f t="shared" si="1"/>
        <v/>
      </c>
      <c r="U66" s="147" t="str">
        <f>N66&amp;O66&amp;P66&amp;T67&amp;T68&amp;T69&amp;T70&amp;T71&amp;T72&amp;T73&amp;T74&amp;T75&amp;T76&amp;T77&amp;T78</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row>
    <row r="67" spans="1:21" x14ac:dyDescent="0.2">
      <c r="A67" s="149" t="s">
        <v>1780</v>
      </c>
      <c r="B67" s="150"/>
      <c r="C67" s="167" t="s">
        <v>4</v>
      </c>
      <c r="D67" s="167" t="s">
        <v>1634</v>
      </c>
      <c r="E67" s="167" t="s">
        <v>510</v>
      </c>
      <c r="F67" s="201" t="s">
        <v>48</v>
      </c>
      <c r="G67" s="201" t="s">
        <v>40</v>
      </c>
      <c r="H67" s="201" t="s">
        <v>88</v>
      </c>
      <c r="I67" s="201" t="s">
        <v>40</v>
      </c>
      <c r="J67" s="151">
        <v>186</v>
      </c>
      <c r="K67" s="201" t="s">
        <v>46</v>
      </c>
      <c r="L67" s="226" t="s">
        <v>1901</v>
      </c>
      <c r="N67" s="149" t="s">
        <v>1778</v>
      </c>
      <c r="O67" s="149" t="str">
        <f>INDEX('Standard Descriptions'!$E:$E,MATCH(Guidance!E67,'Standard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67" s="152" t="s">
        <v>1779</v>
      </c>
      <c r="Q67" s="152" t="s">
        <v>46</v>
      </c>
      <c r="R67" s="152" t="str">
        <f t="shared" ref="R67:R78" si="3">H67&amp;" "&amp;I67</f>
        <v>Passenger LDVs</v>
      </c>
      <c r="S67" s="152" t="str">
        <f t="shared" si="2"/>
        <v>//**Passenger LDVs: **</v>
      </c>
      <c r="T67" s="138" t="str">
        <f t="shared" si="1"/>
        <v xml:space="preserve">//**Passenger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v>
      </c>
      <c r="U67" s="227"/>
    </row>
    <row r="68" spans="1:21" x14ac:dyDescent="0.2">
      <c r="A68" s="149" t="s">
        <v>1780</v>
      </c>
      <c r="B68" s="150"/>
      <c r="C68" s="174" t="s">
        <v>4</v>
      </c>
      <c r="D68" s="174" t="s">
        <v>1634</v>
      </c>
      <c r="E68" s="174" t="s">
        <v>510</v>
      </c>
      <c r="F68" s="167" t="s">
        <v>45</v>
      </c>
      <c r="G68" s="167" t="s">
        <v>40</v>
      </c>
      <c r="H68" s="167" t="s">
        <v>89</v>
      </c>
      <c r="I68" s="167" t="s">
        <v>40</v>
      </c>
      <c r="J68" s="151">
        <v>203</v>
      </c>
      <c r="K68" s="202" t="s">
        <v>46</v>
      </c>
      <c r="L68" s="169" t="s">
        <v>1783</v>
      </c>
      <c r="N68" s="149" t="s">
        <v>1778</v>
      </c>
      <c r="O68" s="149" t="str">
        <f>INDEX('Standard Descriptions'!$E:$E,MATCH(Guidance!E68,'Standard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68" s="152" t="s">
        <v>1779</v>
      </c>
      <c r="Q68" s="152" t="s">
        <v>46</v>
      </c>
      <c r="R68" s="152" t="str">
        <f t="shared" si="3"/>
        <v>Freight LDVs</v>
      </c>
      <c r="S68" s="152" t="str">
        <f t="shared" si="2"/>
        <v>//**Freight LDVs: **</v>
      </c>
      <c r="T68" s="138" t="str">
        <f t="shared" ref="T68:T131" si="4">IF(K68="Yes",S68&amp;L68,"")</f>
        <v>//**Freight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v>
      </c>
      <c r="U68" s="227"/>
    </row>
    <row r="69" spans="1:21" x14ac:dyDescent="0.2">
      <c r="A69" s="149" t="s">
        <v>1780</v>
      </c>
      <c r="B69" s="150"/>
      <c r="C69" s="174" t="s">
        <v>4</v>
      </c>
      <c r="D69" s="174" t="s">
        <v>1634</v>
      </c>
      <c r="E69" s="174" t="s">
        <v>510</v>
      </c>
      <c r="F69" s="167" t="s">
        <v>48</v>
      </c>
      <c r="G69" s="167" t="s">
        <v>41</v>
      </c>
      <c r="H69" s="167" t="s">
        <v>88</v>
      </c>
      <c r="I69" s="167" t="s">
        <v>41</v>
      </c>
      <c r="J69" s="151">
        <v>187</v>
      </c>
      <c r="K69" s="201" t="s">
        <v>46</v>
      </c>
      <c r="L69" s="169" t="s">
        <v>1902</v>
      </c>
      <c r="N69" s="149" t="s">
        <v>1778</v>
      </c>
      <c r="O69" s="149" t="str">
        <f>INDEX('Standard Descriptions'!$E:$E,MATCH(Guidance!E69,'Standard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69" s="152" t="s">
        <v>1779</v>
      </c>
      <c r="Q69" s="152" t="s">
        <v>46</v>
      </c>
      <c r="R69" s="152" t="str">
        <f t="shared" si="3"/>
        <v>Passenger HDVs</v>
      </c>
      <c r="S69" s="152" t="str">
        <f t="shared" ref="S69:S132" si="5">IF(R69="","","//**"&amp;R69&amp;": **")</f>
        <v>//**Passenger HDVs: **</v>
      </c>
      <c r="T69" s="138" t="str">
        <f t="shared" si="4"/>
        <v>//**Passenger HDVs: ** Electric bus manufacturer Proterra believes all new transit bus sales could be electric as early as 2030, but transit buses make up roughly 15% of the bus fleet.</v>
      </c>
      <c r="U69" s="227"/>
    </row>
    <row r="70" spans="1:21" x14ac:dyDescent="0.2">
      <c r="A70" s="149" t="s">
        <v>1780</v>
      </c>
      <c r="B70" s="150"/>
      <c r="C70" s="174" t="s">
        <v>4</v>
      </c>
      <c r="D70" s="174" t="s">
        <v>1634</v>
      </c>
      <c r="E70" s="174" t="s">
        <v>510</v>
      </c>
      <c r="F70" s="167" t="s">
        <v>45</v>
      </c>
      <c r="G70" s="167" t="s">
        <v>41</v>
      </c>
      <c r="H70" s="167" t="s">
        <v>89</v>
      </c>
      <c r="I70" s="167" t="s">
        <v>41</v>
      </c>
      <c r="J70" s="151">
        <v>191</v>
      </c>
      <c r="K70" s="201" t="s">
        <v>46</v>
      </c>
      <c r="L70" s="169" t="s">
        <v>1783</v>
      </c>
      <c r="N70" s="149" t="s">
        <v>1778</v>
      </c>
      <c r="O70" s="149" t="str">
        <f>INDEX('Standard Descriptions'!$E:$E,MATCH(Guidance!E70,'Standard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0" s="152" t="s">
        <v>1779</v>
      </c>
      <c r="Q70" s="152" t="s">
        <v>46</v>
      </c>
      <c r="R70" s="152" t="str">
        <f t="shared" si="3"/>
        <v>Freight HDVs</v>
      </c>
      <c r="S70" s="152" t="str">
        <f t="shared" si="5"/>
        <v>//**Freight HDVs: **</v>
      </c>
      <c r="T70" s="138" t="str">
        <f t="shared" si="4"/>
        <v>//**Freight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v>
      </c>
      <c r="U70" s="227"/>
    </row>
    <row r="71" spans="1:21" x14ac:dyDescent="0.2">
      <c r="A71" s="149" t="s">
        <v>1780</v>
      </c>
      <c r="B71" s="150"/>
      <c r="C71" s="174" t="s">
        <v>4</v>
      </c>
      <c r="D71" s="174" t="s">
        <v>1634</v>
      </c>
      <c r="E71" s="174" t="s">
        <v>510</v>
      </c>
      <c r="F71" s="167" t="s">
        <v>48</v>
      </c>
      <c r="G71" s="167" t="s">
        <v>42</v>
      </c>
      <c r="H71" s="167" t="s">
        <v>88</v>
      </c>
      <c r="I71" s="167" t="s">
        <v>90</v>
      </c>
      <c r="J71" s="151">
        <v>496</v>
      </c>
      <c r="K71" s="201" t="s">
        <v>46</v>
      </c>
      <c r="L71" s="169" t="s">
        <v>1784</v>
      </c>
      <c r="N71" s="149" t="s">
        <v>1778</v>
      </c>
      <c r="O71" s="149" t="str">
        <f>INDEX('Standard Descriptions'!$E:$E,MATCH(Guidance!E71,'Standard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1" s="152" t="s">
        <v>1779</v>
      </c>
      <c r="Q71" s="152" t="s">
        <v>46</v>
      </c>
      <c r="R71" s="152" t="str">
        <f t="shared" si="3"/>
        <v>Passenger Aircraft</v>
      </c>
      <c r="S71" s="152" t="str">
        <f t="shared" si="5"/>
        <v>//**Passenger Aircraft: **</v>
      </c>
      <c r="T71" s="138" t="str">
        <f t="shared" si="4"/>
        <v>//**Passenger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v>
      </c>
      <c r="U71" s="227"/>
    </row>
    <row r="72" spans="1:21" x14ac:dyDescent="0.2">
      <c r="A72" s="149" t="s">
        <v>1780</v>
      </c>
      <c r="B72" s="150"/>
      <c r="C72" s="174" t="s">
        <v>4</v>
      </c>
      <c r="D72" s="174" t="s">
        <v>1634</v>
      </c>
      <c r="E72" s="174" t="s">
        <v>510</v>
      </c>
      <c r="F72" s="167" t="s">
        <v>45</v>
      </c>
      <c r="G72" s="167" t="s">
        <v>42</v>
      </c>
      <c r="H72" s="167" t="s">
        <v>89</v>
      </c>
      <c r="I72" s="167" t="s">
        <v>90</v>
      </c>
      <c r="J72" s="151">
        <v>497</v>
      </c>
      <c r="K72" s="201" t="s">
        <v>46</v>
      </c>
      <c r="L72" s="169" t="s">
        <v>1784</v>
      </c>
      <c r="N72" s="149" t="s">
        <v>1778</v>
      </c>
      <c r="O72" s="149" t="str">
        <f>INDEX('Standard Descriptions'!$E:$E,MATCH(Guidance!E72,'Standard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2" s="152" t="s">
        <v>1779</v>
      </c>
      <c r="Q72" s="152" t="s">
        <v>46</v>
      </c>
      <c r="R72" s="152" t="str">
        <f t="shared" si="3"/>
        <v>Freight Aircraft</v>
      </c>
      <c r="S72" s="152" t="str">
        <f t="shared" si="5"/>
        <v>//**Freight Aircraft: **</v>
      </c>
      <c r="T72" s="138" t="str">
        <f t="shared" si="4"/>
        <v>//**Freight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v>
      </c>
      <c r="U72" s="227"/>
    </row>
    <row r="73" spans="1:21" x14ac:dyDescent="0.2">
      <c r="A73" s="149" t="s">
        <v>1780</v>
      </c>
      <c r="B73" s="150"/>
      <c r="C73" s="174" t="s">
        <v>4</v>
      </c>
      <c r="D73" s="174" t="s">
        <v>1634</v>
      </c>
      <c r="E73" s="174" t="s">
        <v>510</v>
      </c>
      <c r="F73" s="167" t="s">
        <v>48</v>
      </c>
      <c r="G73" s="167" t="s">
        <v>43</v>
      </c>
      <c r="H73" s="167" t="s">
        <v>88</v>
      </c>
      <c r="I73" s="167" t="s">
        <v>91</v>
      </c>
      <c r="J73" s="151">
        <v>498</v>
      </c>
      <c r="K73" s="201" t="s">
        <v>46</v>
      </c>
      <c r="L73" s="226" t="s">
        <v>1903</v>
      </c>
      <c r="N73" s="149" t="s">
        <v>1778</v>
      </c>
      <c r="O73" s="149" t="str">
        <f>INDEX('Standard Descriptions'!$E:$E,MATCH(Guidance!E73,'Standard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3" s="152" t="s">
        <v>1779</v>
      </c>
      <c r="Q73" s="152" t="s">
        <v>46</v>
      </c>
      <c r="R73" s="152" t="str">
        <f t="shared" si="3"/>
        <v>Passenger Rail</v>
      </c>
      <c r="S73" s="152" t="str">
        <f t="shared" si="5"/>
        <v>//**Passenger Rail: **</v>
      </c>
      <c r="T73" s="138" t="str">
        <f t="shared" si="4"/>
        <v>//**Passenger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U73" s="227"/>
    </row>
    <row r="74" spans="1:21" x14ac:dyDescent="0.2">
      <c r="A74" s="149" t="s">
        <v>1780</v>
      </c>
      <c r="B74" s="150"/>
      <c r="C74" s="174" t="s">
        <v>4</v>
      </c>
      <c r="D74" s="174" t="s">
        <v>1634</v>
      </c>
      <c r="E74" s="174" t="s">
        <v>510</v>
      </c>
      <c r="F74" s="167" t="s">
        <v>45</v>
      </c>
      <c r="G74" s="167" t="s">
        <v>43</v>
      </c>
      <c r="H74" s="167" t="s">
        <v>89</v>
      </c>
      <c r="I74" s="167" t="s">
        <v>91</v>
      </c>
      <c r="J74" s="151">
        <v>499</v>
      </c>
      <c r="K74" s="201" t="s">
        <v>46</v>
      </c>
      <c r="L74" s="226" t="s">
        <v>1904</v>
      </c>
      <c r="N74" s="149" t="s">
        <v>1778</v>
      </c>
      <c r="O74" s="149" t="str">
        <f>INDEX('Standard Descriptions'!$E:$E,MATCH(Guidance!E74,'Standard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4" s="152" t="s">
        <v>1779</v>
      </c>
      <c r="Q74" s="152" t="s">
        <v>46</v>
      </c>
      <c r="R74" s="152" t="str">
        <f t="shared" si="3"/>
        <v>Freight Rail</v>
      </c>
      <c r="S74" s="152" t="str">
        <f t="shared" si="5"/>
        <v>//**Freight Rail: **</v>
      </c>
      <c r="T74" s="138" t="str">
        <f t="shared" si="4"/>
        <v>//**Freight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U74" s="227"/>
    </row>
    <row r="75" spans="1:21" x14ac:dyDescent="0.2">
      <c r="A75" s="149" t="s">
        <v>1780</v>
      </c>
      <c r="B75" s="150"/>
      <c r="C75" s="174" t="s">
        <v>4</v>
      </c>
      <c r="D75" s="174" t="s">
        <v>1634</v>
      </c>
      <c r="E75" s="174" t="s">
        <v>510</v>
      </c>
      <c r="F75" s="167" t="s">
        <v>48</v>
      </c>
      <c r="G75" s="167" t="s">
        <v>44</v>
      </c>
      <c r="H75" s="167" t="s">
        <v>88</v>
      </c>
      <c r="I75" s="167" t="s">
        <v>92</v>
      </c>
      <c r="J75" s="151">
        <v>500</v>
      </c>
      <c r="K75" s="201" t="s">
        <v>46</v>
      </c>
      <c r="L75" s="169" t="s">
        <v>1785</v>
      </c>
      <c r="N75" s="149" t="s">
        <v>1778</v>
      </c>
      <c r="O75" s="149" t="str">
        <f>INDEX('Standard Descriptions'!$E:$E,MATCH(Guidance!E75,'Standard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5" s="152" t="s">
        <v>1779</v>
      </c>
      <c r="Q75" s="152" t="s">
        <v>46</v>
      </c>
      <c r="R75" s="152" t="str">
        <f t="shared" si="3"/>
        <v>Passenger Ships</v>
      </c>
      <c r="S75" s="152" t="str">
        <f t="shared" si="5"/>
        <v>//**Passenger Ships: **</v>
      </c>
      <c r="T75" s="138" t="str">
        <f t="shared" si="4"/>
        <v>//**Passenger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v>
      </c>
      <c r="U75" s="227"/>
    </row>
    <row r="76" spans="1:21" x14ac:dyDescent="0.2">
      <c r="A76" s="149" t="s">
        <v>1780</v>
      </c>
      <c r="B76" s="150"/>
      <c r="C76" s="174" t="s">
        <v>4</v>
      </c>
      <c r="D76" s="174" t="s">
        <v>1634</v>
      </c>
      <c r="E76" s="174" t="s">
        <v>510</v>
      </c>
      <c r="F76" s="167" t="s">
        <v>45</v>
      </c>
      <c r="G76" s="167" t="s">
        <v>44</v>
      </c>
      <c r="H76" s="167" t="s">
        <v>89</v>
      </c>
      <c r="I76" s="167" t="s">
        <v>92</v>
      </c>
      <c r="J76" s="151">
        <v>501</v>
      </c>
      <c r="K76" s="201" t="s">
        <v>46</v>
      </c>
      <c r="L76" s="169" t="s">
        <v>1786</v>
      </c>
      <c r="N76" s="149" t="s">
        <v>1778</v>
      </c>
      <c r="O76" s="149" t="str">
        <f>INDEX('Standard Descriptions'!$E:$E,MATCH(Guidance!E76,'Standard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6" s="152" t="s">
        <v>1779</v>
      </c>
      <c r="Q76" s="152" t="s">
        <v>46</v>
      </c>
      <c r="R76" s="152" t="str">
        <f t="shared" si="3"/>
        <v>Freight Ships</v>
      </c>
      <c r="S76" s="152" t="str">
        <f t="shared" si="5"/>
        <v>//**Freight Ships: **</v>
      </c>
      <c r="T76" s="138" t="str">
        <f t="shared" si="4"/>
        <v>//**Freight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v>
      </c>
      <c r="U76" s="227"/>
    </row>
    <row r="77" spans="1:21" x14ac:dyDescent="0.2">
      <c r="A77" s="149" t="s">
        <v>1780</v>
      </c>
      <c r="B77" s="150"/>
      <c r="C77" s="174" t="s">
        <v>4</v>
      </c>
      <c r="D77" s="174" t="s">
        <v>1634</v>
      </c>
      <c r="E77" s="174" t="s">
        <v>510</v>
      </c>
      <c r="F77" s="167" t="s">
        <v>48</v>
      </c>
      <c r="G77" s="167" t="s">
        <v>119</v>
      </c>
      <c r="H77" s="167" t="s">
        <v>88</v>
      </c>
      <c r="I77" s="167" t="s">
        <v>159</v>
      </c>
      <c r="J77" s="151">
        <v>188</v>
      </c>
      <c r="K77" s="201" t="s">
        <v>46</v>
      </c>
      <c r="L77" s="169" t="s">
        <v>1787</v>
      </c>
      <c r="N77" s="149" t="s">
        <v>1778</v>
      </c>
      <c r="O77" s="149" t="str">
        <f>INDEX('Standard Descriptions'!$E:$E,MATCH(Guidance!E77,'Standard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7" s="152" t="s">
        <v>1779</v>
      </c>
      <c r="Q77" s="152" t="s">
        <v>46</v>
      </c>
      <c r="R77" s="152" t="str">
        <f t="shared" si="3"/>
        <v>Passenger Motorbikes</v>
      </c>
      <c r="S77" s="152" t="str">
        <f t="shared" si="5"/>
        <v>//**Passenger Motorbikes: **</v>
      </c>
      <c r="T77" s="138" t="str">
        <f t="shared" si="4"/>
        <v>//**Passenger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U77" s="227"/>
    </row>
    <row r="78" spans="1:21" x14ac:dyDescent="0.2">
      <c r="A78" s="149" t="s">
        <v>1780</v>
      </c>
      <c r="B78" s="150"/>
      <c r="C78" s="174" t="s">
        <v>4</v>
      </c>
      <c r="D78" s="174" t="s">
        <v>1634</v>
      </c>
      <c r="E78" s="174" t="s">
        <v>510</v>
      </c>
      <c r="F78" s="167" t="s">
        <v>45</v>
      </c>
      <c r="G78" s="167" t="s">
        <v>119</v>
      </c>
      <c r="H78" s="167" t="s">
        <v>89</v>
      </c>
      <c r="I78" s="167" t="s">
        <v>159</v>
      </c>
      <c r="J78" s="151">
        <v>591</v>
      </c>
      <c r="K78" s="202" t="s">
        <v>47</v>
      </c>
      <c r="L78" s="169"/>
      <c r="N78" s="149" t="s">
        <v>1778</v>
      </c>
      <c r="O78" s="149" t="str">
        <f>INDEX('Standard Descriptions'!$E:$E,MATCH(Guidance!E78,'Standard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8" s="152" t="s">
        <v>1779</v>
      </c>
      <c r="Q78" s="152" t="s">
        <v>46</v>
      </c>
      <c r="R78" s="152" t="str">
        <f t="shared" si="3"/>
        <v>Freight Motorbikes</v>
      </c>
      <c r="S78" s="152" t="str">
        <f t="shared" si="5"/>
        <v>//**Freight Motorbikes: **</v>
      </c>
      <c r="T78" s="138" t="str">
        <f t="shared" si="4"/>
        <v/>
      </c>
      <c r="U78" s="227"/>
    </row>
    <row r="79" spans="1:21" s="154" customFormat="1" x14ac:dyDescent="0.2">
      <c r="A79" s="157" t="s">
        <v>1777</v>
      </c>
      <c r="B79" s="140"/>
      <c r="C79" s="243" t="s">
        <v>4</v>
      </c>
      <c r="D79" s="246" t="s">
        <v>509</v>
      </c>
      <c r="E79" s="246" t="str">
        <f>E80</f>
        <v>Additional EV Subsidy Percentage</v>
      </c>
      <c r="F79" s="246"/>
      <c r="G79" s="246"/>
      <c r="H79" s="246"/>
      <c r="I79" s="246"/>
      <c r="J79" s="246"/>
      <c r="K79" s="246"/>
      <c r="L79" s="246"/>
      <c r="M79" s="139"/>
      <c r="N79" s="156" t="s">
        <v>1778</v>
      </c>
      <c r="O79" s="156" t="str">
        <f>INDEX('Standard Descriptions'!$E:$E,MATCH(Guidance!E79,'Standard Descriptions'!$C:$C,0))</f>
        <v xml:space="preserve"> This policy causes government to pay for the specified percentage of the purchase price of new battery electric passenger LDVs.  This is in addition to EV subsidies that exist in the BAU case.  // </v>
      </c>
      <c r="P79" s="154" t="s">
        <v>1779</v>
      </c>
      <c r="Q79" s="154" t="s">
        <v>46</v>
      </c>
      <c r="S79" s="154" t="str">
        <f t="shared" si="5"/>
        <v/>
      </c>
      <c r="T79" s="154" t="str">
        <f t="shared" si="4"/>
        <v/>
      </c>
      <c r="U79" s="147" t="str">
        <f>N79&amp;O79&amp;P79&amp;T80&amp;T81&amp;T82&amp;T83&amp;T84&amp;T85&amp;T86&amp;T87&amp;T88&amp;T89&amp;T90&amp;T91</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row>
    <row r="80" spans="1:21" x14ac:dyDescent="0.2">
      <c r="A80" s="149" t="s">
        <v>1780</v>
      </c>
      <c r="B80" s="150"/>
      <c r="C80" s="167" t="s">
        <v>4</v>
      </c>
      <c r="D80" s="167" t="s">
        <v>509</v>
      </c>
      <c r="E80" s="167" t="s">
        <v>505</v>
      </c>
      <c r="F80" s="201" t="s">
        <v>48</v>
      </c>
      <c r="G80" s="201" t="s">
        <v>40</v>
      </c>
      <c r="H80" s="201" t="s">
        <v>88</v>
      </c>
      <c r="I80" s="201" t="s">
        <v>40</v>
      </c>
      <c r="J80" s="151">
        <v>189</v>
      </c>
      <c r="K80" s="201" t="s">
        <v>46</v>
      </c>
      <c r="L80" s="226" t="s">
        <v>1905</v>
      </c>
      <c r="N80" s="149" t="s">
        <v>1778</v>
      </c>
      <c r="O80" s="149" t="str">
        <f>INDEX('Standard Descriptions'!$E:$E,MATCH(Guidance!E80,'Standard Descriptions'!$C:$C,0))</f>
        <v xml:space="preserve"> This policy causes government to pay for the specified percentage of the purchase price of new battery electric passenger LDVs.  This is in addition to EV subsidies that exist in the BAU case.  // </v>
      </c>
      <c r="P80" s="152" t="s">
        <v>1779</v>
      </c>
      <c r="Q80" s="152" t="s">
        <v>46</v>
      </c>
      <c r="R80" s="152" t="str">
        <f t="shared" ref="R80:R91" si="6">H80&amp;" "&amp;I80</f>
        <v>Passenger LDVs</v>
      </c>
      <c r="S80" s="152" t="str">
        <f t="shared" si="5"/>
        <v>//**Passenger LDVs: **</v>
      </c>
      <c r="T80" s="138" t="str">
        <f t="shared" si="4"/>
        <v>//**Passenger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row>
    <row r="81" spans="1:21" x14ac:dyDescent="0.2">
      <c r="A81" s="149" t="s">
        <v>1780</v>
      </c>
      <c r="B81" s="150"/>
      <c r="C81" s="174" t="s">
        <v>4</v>
      </c>
      <c r="D81" s="174" t="s">
        <v>509</v>
      </c>
      <c r="E81" s="174" t="s">
        <v>505</v>
      </c>
      <c r="F81" s="167" t="s">
        <v>45</v>
      </c>
      <c r="G81" s="167" t="s">
        <v>40</v>
      </c>
      <c r="H81" s="167" t="s">
        <v>89</v>
      </c>
      <c r="I81" s="167" t="s">
        <v>40</v>
      </c>
      <c r="J81" s="56">
        <v>592</v>
      </c>
      <c r="K81" s="202" t="s">
        <v>47</v>
      </c>
      <c r="L81" s="172"/>
      <c r="N81" s="149" t="s">
        <v>1778</v>
      </c>
      <c r="O81" s="149" t="str">
        <f>INDEX('Standard Descriptions'!$E:$E,MATCH(Guidance!E81,'Standard Descriptions'!$C:$C,0))</f>
        <v xml:space="preserve"> This policy causes government to pay for the specified percentage of the purchase price of new battery electric passenger LDVs.  This is in addition to EV subsidies that exist in the BAU case.  // </v>
      </c>
      <c r="P81" s="152" t="s">
        <v>1779</v>
      </c>
      <c r="Q81" s="152" t="s">
        <v>46</v>
      </c>
      <c r="R81" s="152" t="str">
        <f t="shared" si="6"/>
        <v>Freight LDVs</v>
      </c>
      <c r="S81" s="152" t="str">
        <f t="shared" si="5"/>
        <v>//**Freight LDVs: **</v>
      </c>
      <c r="T81" s="138" t="str">
        <f t="shared" si="4"/>
        <v/>
      </c>
    </row>
    <row r="82" spans="1:21" x14ac:dyDescent="0.2">
      <c r="A82" s="149" t="s">
        <v>1780</v>
      </c>
      <c r="B82" s="150"/>
      <c r="C82" s="174" t="s">
        <v>4</v>
      </c>
      <c r="D82" s="174" t="s">
        <v>509</v>
      </c>
      <c r="E82" s="174" t="s">
        <v>505</v>
      </c>
      <c r="F82" s="167" t="s">
        <v>48</v>
      </c>
      <c r="G82" s="167" t="s">
        <v>41</v>
      </c>
      <c r="H82" s="167" t="s">
        <v>88</v>
      </c>
      <c r="I82" s="167" t="s">
        <v>41</v>
      </c>
      <c r="J82" s="56">
        <v>593</v>
      </c>
      <c r="K82" s="202" t="s">
        <v>47</v>
      </c>
      <c r="L82" s="172"/>
      <c r="N82" s="149" t="s">
        <v>1778</v>
      </c>
      <c r="O82" s="149" t="str">
        <f>INDEX('Standard Descriptions'!$E:$E,MATCH(Guidance!E82,'Standard Descriptions'!$C:$C,0))</f>
        <v xml:space="preserve"> This policy causes government to pay for the specified percentage of the purchase price of new battery electric passenger LDVs.  This is in addition to EV subsidies that exist in the BAU case.  // </v>
      </c>
      <c r="P82" s="152" t="s">
        <v>1779</v>
      </c>
      <c r="Q82" s="152" t="s">
        <v>46</v>
      </c>
      <c r="R82" s="152" t="str">
        <f t="shared" si="6"/>
        <v>Passenger HDVs</v>
      </c>
      <c r="S82" s="152" t="str">
        <f t="shared" si="5"/>
        <v>//**Passenger HDVs: **</v>
      </c>
      <c r="T82" s="138" t="str">
        <f t="shared" si="4"/>
        <v/>
      </c>
    </row>
    <row r="83" spans="1:21" x14ac:dyDescent="0.2">
      <c r="A83" s="149" t="s">
        <v>1780</v>
      </c>
      <c r="B83" s="150"/>
      <c r="C83" s="174" t="s">
        <v>4</v>
      </c>
      <c r="D83" s="174" t="s">
        <v>509</v>
      </c>
      <c r="E83" s="174" t="s">
        <v>505</v>
      </c>
      <c r="F83" s="167" t="s">
        <v>45</v>
      </c>
      <c r="G83" s="167" t="s">
        <v>41</v>
      </c>
      <c r="H83" s="167" t="s">
        <v>89</v>
      </c>
      <c r="I83" s="167" t="s">
        <v>41</v>
      </c>
      <c r="J83" s="56">
        <v>594</v>
      </c>
      <c r="K83" s="202" t="s">
        <v>47</v>
      </c>
      <c r="L83" s="172"/>
      <c r="N83" s="149" t="s">
        <v>1778</v>
      </c>
      <c r="O83" s="149" t="str">
        <f>INDEX('Standard Descriptions'!$E:$E,MATCH(Guidance!E83,'Standard Descriptions'!$C:$C,0))</f>
        <v xml:space="preserve"> This policy causes government to pay for the specified percentage of the purchase price of new battery electric passenger LDVs.  This is in addition to EV subsidies that exist in the BAU case.  // </v>
      </c>
      <c r="P83" s="152" t="s">
        <v>1779</v>
      </c>
      <c r="Q83" s="152" t="s">
        <v>46</v>
      </c>
      <c r="R83" s="152" t="str">
        <f t="shared" si="6"/>
        <v>Freight HDVs</v>
      </c>
      <c r="S83" s="152" t="str">
        <f t="shared" si="5"/>
        <v>//**Freight HDVs: **</v>
      </c>
      <c r="T83" s="138" t="str">
        <f t="shared" si="4"/>
        <v/>
      </c>
    </row>
    <row r="84" spans="1:21" x14ac:dyDescent="0.2">
      <c r="A84" s="149" t="s">
        <v>1780</v>
      </c>
      <c r="B84" s="150"/>
      <c r="C84" s="174" t="s">
        <v>4</v>
      </c>
      <c r="D84" s="174" t="s">
        <v>509</v>
      </c>
      <c r="E84" s="174" t="s">
        <v>505</v>
      </c>
      <c r="F84" s="167" t="s">
        <v>48</v>
      </c>
      <c r="G84" s="167" t="s">
        <v>42</v>
      </c>
      <c r="H84" s="167" t="s">
        <v>88</v>
      </c>
      <c r="I84" s="167" t="s">
        <v>90</v>
      </c>
      <c r="J84" s="56">
        <v>595</v>
      </c>
      <c r="K84" s="202" t="s">
        <v>47</v>
      </c>
      <c r="L84" s="172"/>
      <c r="N84" s="149" t="s">
        <v>1778</v>
      </c>
      <c r="O84" s="149" t="str">
        <f>INDEX('Standard Descriptions'!$E:$E,MATCH(Guidance!E84,'Standard Descriptions'!$C:$C,0))</f>
        <v xml:space="preserve"> This policy causes government to pay for the specified percentage of the purchase price of new battery electric passenger LDVs.  This is in addition to EV subsidies that exist in the BAU case.  // </v>
      </c>
      <c r="P84" s="152" t="s">
        <v>1779</v>
      </c>
      <c r="Q84" s="152" t="s">
        <v>46</v>
      </c>
      <c r="R84" s="152" t="str">
        <f t="shared" si="6"/>
        <v>Passenger Aircraft</v>
      </c>
      <c r="S84" s="152" t="str">
        <f t="shared" si="5"/>
        <v>//**Passenger Aircraft: **</v>
      </c>
      <c r="T84" s="138" t="str">
        <f t="shared" si="4"/>
        <v/>
      </c>
    </row>
    <row r="85" spans="1:21" x14ac:dyDescent="0.2">
      <c r="A85" s="149" t="s">
        <v>1780</v>
      </c>
      <c r="B85" s="150"/>
      <c r="C85" s="174" t="s">
        <v>4</v>
      </c>
      <c r="D85" s="174" t="s">
        <v>509</v>
      </c>
      <c r="E85" s="174" t="s">
        <v>505</v>
      </c>
      <c r="F85" s="167" t="s">
        <v>45</v>
      </c>
      <c r="G85" s="167" t="s">
        <v>42</v>
      </c>
      <c r="H85" s="167" t="s">
        <v>89</v>
      </c>
      <c r="I85" s="167" t="s">
        <v>90</v>
      </c>
      <c r="J85" s="56">
        <v>596</v>
      </c>
      <c r="K85" s="202" t="s">
        <v>47</v>
      </c>
      <c r="L85" s="172"/>
      <c r="N85" s="149" t="s">
        <v>1778</v>
      </c>
      <c r="O85" s="149" t="str">
        <f>INDEX('Standard Descriptions'!$E:$E,MATCH(Guidance!E85,'Standard Descriptions'!$C:$C,0))</f>
        <v xml:space="preserve"> This policy causes government to pay for the specified percentage of the purchase price of new battery electric passenger LDVs.  This is in addition to EV subsidies that exist in the BAU case.  // </v>
      </c>
      <c r="P85" s="152" t="s">
        <v>1779</v>
      </c>
      <c r="Q85" s="152" t="s">
        <v>46</v>
      </c>
      <c r="R85" s="152" t="str">
        <f t="shared" si="6"/>
        <v>Freight Aircraft</v>
      </c>
      <c r="S85" s="152" t="str">
        <f t="shared" si="5"/>
        <v>//**Freight Aircraft: **</v>
      </c>
      <c r="T85" s="138" t="str">
        <f t="shared" si="4"/>
        <v/>
      </c>
    </row>
    <row r="86" spans="1:21" x14ac:dyDescent="0.2">
      <c r="A86" s="149" t="s">
        <v>1780</v>
      </c>
      <c r="B86" s="150"/>
      <c r="C86" s="174" t="s">
        <v>4</v>
      </c>
      <c r="D86" s="174" t="s">
        <v>509</v>
      </c>
      <c r="E86" s="174" t="s">
        <v>505</v>
      </c>
      <c r="F86" s="167" t="s">
        <v>48</v>
      </c>
      <c r="G86" s="167" t="s">
        <v>43</v>
      </c>
      <c r="H86" s="167" t="s">
        <v>88</v>
      </c>
      <c r="I86" s="167" t="s">
        <v>91</v>
      </c>
      <c r="J86" s="56">
        <v>597</v>
      </c>
      <c r="K86" s="202" t="s">
        <v>47</v>
      </c>
      <c r="L86" s="172"/>
      <c r="N86" s="149" t="s">
        <v>1778</v>
      </c>
      <c r="O86" s="149" t="str">
        <f>INDEX('Standard Descriptions'!$E:$E,MATCH(Guidance!E86,'Standard Descriptions'!$C:$C,0))</f>
        <v xml:space="preserve"> This policy causes government to pay for the specified percentage of the purchase price of new battery electric passenger LDVs.  This is in addition to EV subsidies that exist in the BAU case.  // </v>
      </c>
      <c r="P86" s="152" t="s">
        <v>1779</v>
      </c>
      <c r="Q86" s="152" t="s">
        <v>46</v>
      </c>
      <c r="R86" s="152" t="str">
        <f t="shared" si="6"/>
        <v>Passenger Rail</v>
      </c>
      <c r="S86" s="152" t="str">
        <f t="shared" si="5"/>
        <v>//**Passenger Rail: **</v>
      </c>
      <c r="T86" s="138" t="str">
        <f t="shared" si="4"/>
        <v/>
      </c>
    </row>
    <row r="87" spans="1:21" x14ac:dyDescent="0.2">
      <c r="A87" s="149" t="s">
        <v>1780</v>
      </c>
      <c r="B87" s="150"/>
      <c r="C87" s="174" t="s">
        <v>4</v>
      </c>
      <c r="D87" s="174" t="s">
        <v>509</v>
      </c>
      <c r="E87" s="174" t="s">
        <v>505</v>
      </c>
      <c r="F87" s="167" t="s">
        <v>45</v>
      </c>
      <c r="G87" s="167" t="s">
        <v>43</v>
      </c>
      <c r="H87" s="167" t="s">
        <v>89</v>
      </c>
      <c r="I87" s="167" t="s">
        <v>91</v>
      </c>
      <c r="J87" s="56">
        <v>598</v>
      </c>
      <c r="K87" s="202" t="s">
        <v>47</v>
      </c>
      <c r="L87" s="172"/>
      <c r="N87" s="149" t="s">
        <v>1778</v>
      </c>
      <c r="O87" s="149" t="str">
        <f>INDEX('Standard Descriptions'!$E:$E,MATCH(Guidance!E87,'Standard Descriptions'!$C:$C,0))</f>
        <v xml:space="preserve"> This policy causes government to pay for the specified percentage of the purchase price of new battery electric passenger LDVs.  This is in addition to EV subsidies that exist in the BAU case.  // </v>
      </c>
      <c r="P87" s="152" t="s">
        <v>1779</v>
      </c>
      <c r="Q87" s="152" t="s">
        <v>46</v>
      </c>
      <c r="R87" s="152" t="str">
        <f t="shared" si="6"/>
        <v>Freight Rail</v>
      </c>
      <c r="S87" s="152" t="str">
        <f t="shared" si="5"/>
        <v>//**Freight Rail: **</v>
      </c>
      <c r="T87" s="138" t="str">
        <f t="shared" si="4"/>
        <v/>
      </c>
    </row>
    <row r="88" spans="1:21" x14ac:dyDescent="0.2">
      <c r="A88" s="149" t="s">
        <v>1780</v>
      </c>
      <c r="B88" s="150"/>
      <c r="C88" s="174" t="s">
        <v>4</v>
      </c>
      <c r="D88" s="174" t="s">
        <v>509</v>
      </c>
      <c r="E88" s="174" t="s">
        <v>505</v>
      </c>
      <c r="F88" s="167" t="s">
        <v>48</v>
      </c>
      <c r="G88" s="167" t="s">
        <v>44</v>
      </c>
      <c r="H88" s="167" t="s">
        <v>88</v>
      </c>
      <c r="I88" s="167" t="s">
        <v>92</v>
      </c>
      <c r="J88" s="56">
        <v>599</v>
      </c>
      <c r="K88" s="202" t="s">
        <v>47</v>
      </c>
      <c r="L88" s="172"/>
      <c r="N88" s="149" t="s">
        <v>1778</v>
      </c>
      <c r="O88" s="149" t="str">
        <f>INDEX('Standard Descriptions'!$E:$E,MATCH(Guidance!E88,'Standard Descriptions'!$C:$C,0))</f>
        <v xml:space="preserve"> This policy causes government to pay for the specified percentage of the purchase price of new battery electric passenger LDVs.  This is in addition to EV subsidies that exist in the BAU case.  // </v>
      </c>
      <c r="P88" s="152" t="s">
        <v>1779</v>
      </c>
      <c r="Q88" s="152" t="s">
        <v>46</v>
      </c>
      <c r="R88" s="152" t="str">
        <f t="shared" si="6"/>
        <v>Passenger Ships</v>
      </c>
      <c r="S88" s="152" t="str">
        <f t="shared" si="5"/>
        <v>//**Passenger Ships: **</v>
      </c>
      <c r="T88" s="138" t="str">
        <f t="shared" si="4"/>
        <v/>
      </c>
    </row>
    <row r="89" spans="1:21" x14ac:dyDescent="0.2">
      <c r="A89" s="149" t="s">
        <v>1780</v>
      </c>
      <c r="B89" s="150"/>
      <c r="C89" s="174" t="s">
        <v>4</v>
      </c>
      <c r="D89" s="174" t="s">
        <v>509</v>
      </c>
      <c r="E89" s="174" t="s">
        <v>505</v>
      </c>
      <c r="F89" s="167" t="s">
        <v>45</v>
      </c>
      <c r="G89" s="167" t="s">
        <v>44</v>
      </c>
      <c r="H89" s="167" t="s">
        <v>89</v>
      </c>
      <c r="I89" s="167" t="s">
        <v>92</v>
      </c>
      <c r="J89" s="56">
        <v>600</v>
      </c>
      <c r="K89" s="202" t="s">
        <v>47</v>
      </c>
      <c r="L89" s="172"/>
      <c r="N89" s="149" t="s">
        <v>1778</v>
      </c>
      <c r="O89" s="149" t="str">
        <f>INDEX('Standard Descriptions'!$E:$E,MATCH(Guidance!E89,'Standard Descriptions'!$C:$C,0))</f>
        <v xml:space="preserve"> This policy causes government to pay for the specified percentage of the purchase price of new battery electric passenger LDVs.  This is in addition to EV subsidies that exist in the BAU case.  // </v>
      </c>
      <c r="P89" s="152" t="s">
        <v>1779</v>
      </c>
      <c r="Q89" s="152" t="s">
        <v>46</v>
      </c>
      <c r="R89" s="152" t="str">
        <f t="shared" si="6"/>
        <v>Freight Ships</v>
      </c>
      <c r="S89" s="152" t="str">
        <f t="shared" si="5"/>
        <v>//**Freight Ships: **</v>
      </c>
      <c r="T89" s="138" t="str">
        <f t="shared" si="4"/>
        <v/>
      </c>
    </row>
    <row r="90" spans="1:21" x14ac:dyDescent="0.2">
      <c r="A90" s="149" t="s">
        <v>1780</v>
      </c>
      <c r="B90" s="150"/>
      <c r="C90" s="174" t="s">
        <v>4</v>
      </c>
      <c r="D90" s="174" t="s">
        <v>509</v>
      </c>
      <c r="E90" s="174" t="s">
        <v>505</v>
      </c>
      <c r="F90" s="167" t="s">
        <v>48</v>
      </c>
      <c r="G90" s="167" t="s">
        <v>119</v>
      </c>
      <c r="H90" s="167" t="s">
        <v>88</v>
      </c>
      <c r="I90" s="167" t="s">
        <v>159</v>
      </c>
      <c r="J90" s="56">
        <v>601</v>
      </c>
      <c r="K90" s="202" t="s">
        <v>47</v>
      </c>
      <c r="L90" s="172"/>
      <c r="N90" s="149" t="s">
        <v>1778</v>
      </c>
      <c r="O90" s="149" t="str">
        <f>INDEX('Standard Descriptions'!$E:$E,MATCH(Guidance!E90,'Standard Descriptions'!$C:$C,0))</f>
        <v xml:space="preserve"> This policy causes government to pay for the specified percentage of the purchase price of new battery electric passenger LDVs.  This is in addition to EV subsidies that exist in the BAU case.  // </v>
      </c>
      <c r="P90" s="152" t="s">
        <v>1779</v>
      </c>
      <c r="Q90" s="152" t="s">
        <v>46</v>
      </c>
      <c r="R90" s="152" t="str">
        <f t="shared" si="6"/>
        <v>Passenger Motorbikes</v>
      </c>
      <c r="S90" s="152" t="str">
        <f t="shared" si="5"/>
        <v>//**Passenger Motorbikes: **</v>
      </c>
      <c r="T90" s="138" t="str">
        <f t="shared" si="4"/>
        <v/>
      </c>
    </row>
    <row r="91" spans="1:21" x14ac:dyDescent="0.2">
      <c r="A91" s="149" t="s">
        <v>1780</v>
      </c>
      <c r="B91" s="150"/>
      <c r="C91" s="174" t="s">
        <v>4</v>
      </c>
      <c r="D91" s="174" t="s">
        <v>509</v>
      </c>
      <c r="E91" s="174" t="s">
        <v>505</v>
      </c>
      <c r="F91" s="167" t="s">
        <v>45</v>
      </c>
      <c r="G91" s="167" t="s">
        <v>119</v>
      </c>
      <c r="H91" s="167" t="s">
        <v>89</v>
      </c>
      <c r="I91" s="167" t="s">
        <v>159</v>
      </c>
      <c r="J91" s="56">
        <v>602</v>
      </c>
      <c r="K91" s="202" t="s">
        <v>47</v>
      </c>
      <c r="L91" s="172"/>
      <c r="N91" s="149" t="s">
        <v>1778</v>
      </c>
      <c r="O91" s="149" t="str">
        <f>INDEX('Standard Descriptions'!$E:$E,MATCH(Guidance!E91,'Standard Descriptions'!$C:$C,0))</f>
        <v xml:space="preserve"> This policy causes government to pay for the specified percentage of the purchase price of new battery electric passenger LDVs.  This is in addition to EV subsidies that exist in the BAU case.  // </v>
      </c>
      <c r="P91" s="152" t="s">
        <v>1779</v>
      </c>
      <c r="Q91" s="152" t="s">
        <v>46</v>
      </c>
      <c r="R91" s="152" t="str">
        <f t="shared" si="6"/>
        <v>Freight Motorbikes</v>
      </c>
      <c r="S91" s="152" t="str">
        <f t="shared" si="5"/>
        <v>//**Freight Motorbikes: **</v>
      </c>
      <c r="T91" s="138" t="str">
        <f t="shared" si="4"/>
        <v/>
      </c>
    </row>
    <row r="92" spans="1:21" s="154" customFormat="1" x14ac:dyDescent="0.2">
      <c r="A92" s="157" t="s">
        <v>1777</v>
      </c>
      <c r="B92" s="140"/>
      <c r="C92" s="242" t="s">
        <v>4</v>
      </c>
      <c r="D92" s="242" t="s">
        <v>11</v>
      </c>
      <c r="E92" s="242" t="s">
        <v>117</v>
      </c>
      <c r="F92" s="244"/>
      <c r="G92" s="244"/>
      <c r="H92" s="244"/>
      <c r="I92" s="244"/>
      <c r="J92" s="247">
        <v>1</v>
      </c>
      <c r="K92" s="244" t="s">
        <v>46</v>
      </c>
      <c r="L92" s="248" t="s">
        <v>1788</v>
      </c>
      <c r="M92" s="140"/>
      <c r="N92" s="156" t="s">
        <v>1778</v>
      </c>
      <c r="O92" s="156" t="str">
        <f>INDEX('Standard Descriptions'!$E:$E,MATCH(Guidance!E92,'Standard Descriptions'!$C:$C,0))</f>
        <v xml:space="preserve">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v>
      </c>
      <c r="P92" s="157" t="s">
        <v>1779</v>
      </c>
      <c r="Q92" s="157" t="s">
        <v>47</v>
      </c>
      <c r="S92" s="154" t="str">
        <f t="shared" si="5"/>
        <v/>
      </c>
      <c r="T92" s="154" t="str">
        <f t="shared" si="4"/>
        <v xml:space="preserve">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U92" s="147" t="str">
        <f>N92&amp;O92&amp;P92&amp;T92</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row>
    <row r="93" spans="1:21" s="154" customFormat="1" x14ac:dyDescent="0.2">
      <c r="A93" s="157" t="s">
        <v>1777</v>
      </c>
      <c r="B93" s="140"/>
      <c r="C93" s="243" t="s">
        <v>4</v>
      </c>
      <c r="D93" s="243" t="s">
        <v>5</v>
      </c>
      <c r="E93" s="243" t="str">
        <f>E94</f>
        <v>Percentage Additional Improvement of Fuel Economy Std</v>
      </c>
      <c r="F93" s="243"/>
      <c r="G93" s="243"/>
      <c r="H93" s="243"/>
      <c r="I93" s="243"/>
      <c r="J93" s="243"/>
      <c r="K93" s="243"/>
      <c r="L93" s="243"/>
      <c r="M93" s="140"/>
      <c r="N93" s="156" t="s">
        <v>1778</v>
      </c>
      <c r="O93" s="156" t="str">
        <f>INDEX('Standard Descriptions'!$E:$E,MATCH(Guidance!E93,'Standard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3" s="154" t="s">
        <v>1779</v>
      </c>
      <c r="Q93" s="154" t="s">
        <v>46</v>
      </c>
      <c r="S93" s="154" t="str">
        <f t="shared" si="5"/>
        <v/>
      </c>
      <c r="T93" s="154" t="str">
        <f t="shared" si="4"/>
        <v/>
      </c>
      <c r="U93" s="147" t="str">
        <f>N93&amp;O93&amp;P93&amp;T94&amp;T95&amp;T96&amp;T97&amp;T98&amp;T99&amp;T100&amp;T101&amp;T102&amp;T103&amp;T104&amp;T105</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row>
    <row r="94" spans="1:21" x14ac:dyDescent="0.2">
      <c r="A94" s="149" t="s">
        <v>1780</v>
      </c>
      <c r="B94" s="150"/>
      <c r="C94" s="4" t="s">
        <v>4</v>
      </c>
      <c r="D94" s="4" t="s">
        <v>5</v>
      </c>
      <c r="E94" s="4" t="s">
        <v>325</v>
      </c>
      <c r="F94" s="201" t="s">
        <v>48</v>
      </c>
      <c r="G94" s="201" t="s">
        <v>40</v>
      </c>
      <c r="H94" s="201" t="s">
        <v>88</v>
      </c>
      <c r="I94" s="201" t="s">
        <v>40</v>
      </c>
      <c r="J94" s="56">
        <v>362</v>
      </c>
      <c r="K94" s="202" t="s">
        <v>46</v>
      </c>
      <c r="L94" s="169" t="s">
        <v>1789</v>
      </c>
      <c r="N94" s="149" t="s">
        <v>1778</v>
      </c>
      <c r="O94" s="149" t="str">
        <f>INDEX('Standard Descriptions'!$E:$E,MATCH(Guidance!E94,'Standard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4" s="152" t="s">
        <v>1779</v>
      </c>
      <c r="Q94" s="152" t="s">
        <v>46</v>
      </c>
      <c r="R94" s="152" t="str">
        <f t="shared" ref="R94:R105" si="7">H94&amp;" "&amp;I94</f>
        <v>Passenger LDVs</v>
      </c>
      <c r="S94" s="152" t="str">
        <f t="shared" si="5"/>
        <v>//**Passenger LDVs: **</v>
      </c>
      <c r="T94" s="138" t="str">
        <f t="shared" si="4"/>
        <v>//**Passenger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v>
      </c>
    </row>
    <row r="95" spans="1:21" x14ac:dyDescent="0.2">
      <c r="A95" s="149" t="s">
        <v>1780</v>
      </c>
      <c r="B95" s="150"/>
      <c r="C95" s="174" t="s">
        <v>4</v>
      </c>
      <c r="D95" s="174" t="s">
        <v>5</v>
      </c>
      <c r="E95" s="174" t="s">
        <v>325</v>
      </c>
      <c r="F95" s="201" t="s">
        <v>45</v>
      </c>
      <c r="G95" s="201" t="s">
        <v>40</v>
      </c>
      <c r="H95" s="201" t="s">
        <v>89</v>
      </c>
      <c r="I95" s="201" t="s">
        <v>40</v>
      </c>
      <c r="J95" s="56">
        <v>363</v>
      </c>
      <c r="K95" s="202" t="s">
        <v>46</v>
      </c>
      <c r="L95" s="169" t="s">
        <v>1789</v>
      </c>
      <c r="N95" s="149" t="s">
        <v>1778</v>
      </c>
      <c r="O95" s="149" t="str">
        <f>INDEX('Standard Descriptions'!$E:$E,MATCH(Guidance!E95,'Standard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5" s="152" t="s">
        <v>1779</v>
      </c>
      <c r="Q95" s="152" t="s">
        <v>46</v>
      </c>
      <c r="R95" s="152" t="str">
        <f t="shared" si="7"/>
        <v>Freight LDVs</v>
      </c>
      <c r="S95" s="152" t="str">
        <f t="shared" si="5"/>
        <v>//**Freight LDVs: **</v>
      </c>
      <c r="T95" s="138" t="str">
        <f t="shared" si="4"/>
        <v>//**Freight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v>
      </c>
    </row>
    <row r="96" spans="1:21" x14ac:dyDescent="0.2">
      <c r="A96" s="149" t="s">
        <v>1780</v>
      </c>
      <c r="B96" s="150"/>
      <c r="C96" s="174" t="s">
        <v>4</v>
      </c>
      <c r="D96" s="174" t="s">
        <v>5</v>
      </c>
      <c r="E96" s="174" t="s">
        <v>325</v>
      </c>
      <c r="F96" s="201" t="s">
        <v>48</v>
      </c>
      <c r="G96" s="201" t="s">
        <v>41</v>
      </c>
      <c r="H96" s="201" t="s">
        <v>88</v>
      </c>
      <c r="I96" s="201" t="s">
        <v>41</v>
      </c>
      <c r="J96" s="56">
        <v>364</v>
      </c>
      <c r="K96" s="202" t="s">
        <v>46</v>
      </c>
      <c r="L96" s="169" t="s">
        <v>1790</v>
      </c>
      <c r="N96" s="149" t="s">
        <v>1778</v>
      </c>
      <c r="O96" s="149" t="str">
        <f>INDEX('Standard Descriptions'!$E:$E,MATCH(Guidance!E96,'Standard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6" s="152" t="s">
        <v>1779</v>
      </c>
      <c r="Q96" s="152" t="s">
        <v>46</v>
      </c>
      <c r="R96" s="152" t="str">
        <f t="shared" si="7"/>
        <v>Passenger HDVs</v>
      </c>
      <c r="S96" s="152" t="str">
        <f t="shared" si="5"/>
        <v>//**Passenger HDVs: **</v>
      </c>
      <c r="T96" s="138" t="str">
        <f t="shared" si="4"/>
        <v>//**Passenger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v>
      </c>
    </row>
    <row r="97" spans="1:21" x14ac:dyDescent="0.2">
      <c r="A97" s="149" t="s">
        <v>1780</v>
      </c>
      <c r="B97" s="150"/>
      <c r="C97" s="174" t="s">
        <v>4</v>
      </c>
      <c r="D97" s="174" t="s">
        <v>5</v>
      </c>
      <c r="E97" s="174" t="s">
        <v>325</v>
      </c>
      <c r="F97" s="201" t="s">
        <v>45</v>
      </c>
      <c r="G97" s="201" t="s">
        <v>41</v>
      </c>
      <c r="H97" s="201" t="s">
        <v>89</v>
      </c>
      <c r="I97" s="201" t="s">
        <v>41</v>
      </c>
      <c r="J97" s="56">
        <v>365</v>
      </c>
      <c r="K97" s="202" t="s">
        <v>46</v>
      </c>
      <c r="L97" s="169" t="s">
        <v>1791</v>
      </c>
      <c r="N97" s="149" t="s">
        <v>1778</v>
      </c>
      <c r="O97" s="149" t="str">
        <f>INDEX('Standard Descriptions'!$E:$E,MATCH(Guidance!E97,'Standard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7" s="152" t="s">
        <v>1779</v>
      </c>
      <c r="Q97" s="152" t="s">
        <v>46</v>
      </c>
      <c r="R97" s="152" t="str">
        <f t="shared" si="7"/>
        <v>Freight HDVs</v>
      </c>
      <c r="S97" s="152" t="str">
        <f t="shared" si="5"/>
        <v>//**Freight HDVs: **</v>
      </c>
      <c r="T97" s="138" t="str">
        <f t="shared" si="4"/>
        <v>//**Freight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v>
      </c>
    </row>
    <row r="98" spans="1:21" x14ac:dyDescent="0.2">
      <c r="A98" s="149" t="s">
        <v>1780</v>
      </c>
      <c r="B98" s="150"/>
      <c r="C98" s="174" t="s">
        <v>4</v>
      </c>
      <c r="D98" s="174" t="s">
        <v>5</v>
      </c>
      <c r="E98" s="174" t="s">
        <v>325</v>
      </c>
      <c r="F98" s="201" t="s">
        <v>48</v>
      </c>
      <c r="G98" s="201" t="s">
        <v>42</v>
      </c>
      <c r="H98" s="201" t="s">
        <v>88</v>
      </c>
      <c r="I98" s="201" t="s">
        <v>90</v>
      </c>
      <c r="J98" s="56">
        <v>366</v>
      </c>
      <c r="K98" s="202" t="s">
        <v>46</v>
      </c>
      <c r="L98" s="172" t="s">
        <v>1792</v>
      </c>
      <c r="N98" s="149" t="s">
        <v>1778</v>
      </c>
      <c r="O98" s="149" t="str">
        <f>INDEX('Standard Descriptions'!$E:$E,MATCH(Guidance!E98,'Standard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8" s="152" t="s">
        <v>1779</v>
      </c>
      <c r="Q98" s="152" t="s">
        <v>46</v>
      </c>
      <c r="R98" s="152" t="str">
        <f t="shared" si="7"/>
        <v>Passenger Aircraft</v>
      </c>
      <c r="S98" s="152" t="str">
        <f t="shared" si="5"/>
        <v>//**Passenger Aircraft: **</v>
      </c>
      <c r="T98" s="138" t="str">
        <f t="shared" si="4"/>
        <v>//**Passenger Aircraft: ** The U.S. currently does not have fuel economy standards for aircraft.  In the absence of standards, new passenger aircraft fuel economy is projected to improve roughly 17% from 2018-2050 in the BAU case.</v>
      </c>
    </row>
    <row r="99" spans="1:21" x14ac:dyDescent="0.2">
      <c r="A99" s="149" t="s">
        <v>1780</v>
      </c>
      <c r="B99" s="150"/>
      <c r="C99" s="174" t="s">
        <v>4</v>
      </c>
      <c r="D99" s="174" t="s">
        <v>5</v>
      </c>
      <c r="E99" s="174" t="s">
        <v>325</v>
      </c>
      <c r="F99" s="201" t="s">
        <v>45</v>
      </c>
      <c r="G99" s="201" t="s">
        <v>42</v>
      </c>
      <c r="H99" s="201" t="s">
        <v>89</v>
      </c>
      <c r="I99" s="201" t="s">
        <v>90</v>
      </c>
      <c r="J99" s="56">
        <v>367</v>
      </c>
      <c r="K99" s="202" t="s">
        <v>46</v>
      </c>
      <c r="L99" s="169" t="s">
        <v>1793</v>
      </c>
      <c r="N99" s="149" t="s">
        <v>1778</v>
      </c>
      <c r="O99" s="149" t="str">
        <f>INDEX('Standard Descriptions'!$E:$E,MATCH(Guidance!E99,'Standard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9" s="152" t="s">
        <v>1779</v>
      </c>
      <c r="Q99" s="152" t="s">
        <v>46</v>
      </c>
      <c r="R99" s="152" t="str">
        <f t="shared" si="7"/>
        <v>Freight Aircraft</v>
      </c>
      <c r="S99" s="152" t="str">
        <f t="shared" si="5"/>
        <v>//**Freight Aircraft: **</v>
      </c>
      <c r="T99" s="138" t="str">
        <f t="shared" si="4"/>
        <v>//**Freight Aircraft: ** The U.S. currently does not have fuel economy standards for aircraft.  In the absence of standards, new freight aircraft fuel economy is projected to improve roughly 50% from 2018-2050 in the BAU case.</v>
      </c>
    </row>
    <row r="100" spans="1:21" x14ac:dyDescent="0.2">
      <c r="A100" s="149" t="s">
        <v>1780</v>
      </c>
      <c r="B100" s="150"/>
      <c r="C100" s="174" t="s">
        <v>4</v>
      </c>
      <c r="D100" s="174" t="s">
        <v>5</v>
      </c>
      <c r="E100" s="174" t="s">
        <v>325</v>
      </c>
      <c r="F100" s="201" t="s">
        <v>48</v>
      </c>
      <c r="G100" s="201" t="s">
        <v>43</v>
      </c>
      <c r="H100" s="201" t="s">
        <v>88</v>
      </c>
      <c r="I100" s="201" t="s">
        <v>91</v>
      </c>
      <c r="J100" s="56">
        <v>368</v>
      </c>
      <c r="K100" s="202" t="s">
        <v>46</v>
      </c>
      <c r="L100" s="169" t="s">
        <v>1794</v>
      </c>
      <c r="N100" s="149" t="s">
        <v>1778</v>
      </c>
      <c r="O100" s="149" t="str">
        <f>INDEX('Standard Descriptions'!$E:$E,MATCH(Guidance!E100,'Standard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0" s="152" t="s">
        <v>1779</v>
      </c>
      <c r="Q100" s="152" t="s">
        <v>46</v>
      </c>
      <c r="R100" s="152" t="str">
        <f t="shared" si="7"/>
        <v>Passenger Rail</v>
      </c>
      <c r="S100" s="152" t="str">
        <f t="shared" si="5"/>
        <v>//**Passenger Rail: **</v>
      </c>
      <c r="T100" s="138" t="str">
        <f t="shared" si="4"/>
        <v>//**Passenger Rail: ** The U.S. currently does not have fuel economy standards for trains.  In the absence of standards, new passenger train fuel economy is not projected to change significantly from 2018-2050 in the BAU case.</v>
      </c>
    </row>
    <row r="101" spans="1:21" x14ac:dyDescent="0.2">
      <c r="A101" s="149" t="s">
        <v>1780</v>
      </c>
      <c r="B101" s="150"/>
      <c r="C101" s="174" t="s">
        <v>4</v>
      </c>
      <c r="D101" s="174" t="s">
        <v>5</v>
      </c>
      <c r="E101" s="174" t="s">
        <v>325</v>
      </c>
      <c r="F101" s="201" t="s">
        <v>45</v>
      </c>
      <c r="G101" s="201" t="s">
        <v>43</v>
      </c>
      <c r="H101" s="201" t="s">
        <v>89</v>
      </c>
      <c r="I101" s="201" t="s">
        <v>91</v>
      </c>
      <c r="J101" s="56">
        <v>369</v>
      </c>
      <c r="K101" s="202" t="s">
        <v>46</v>
      </c>
      <c r="L101" s="169" t="s">
        <v>1795</v>
      </c>
      <c r="N101" s="149" t="s">
        <v>1778</v>
      </c>
      <c r="O101" s="149" t="str">
        <f>INDEX('Standard Descriptions'!$E:$E,MATCH(Guidance!E101,'Standard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1" s="152" t="s">
        <v>1779</v>
      </c>
      <c r="Q101" s="152" t="s">
        <v>46</v>
      </c>
      <c r="R101" s="152" t="str">
        <f t="shared" si="7"/>
        <v>Freight Rail</v>
      </c>
      <c r="S101" s="152" t="str">
        <f t="shared" si="5"/>
        <v>//**Freight Rail: **</v>
      </c>
      <c r="T101" s="138" t="str">
        <f t="shared" si="4"/>
        <v>//**Freight Rail: ** The U.S. currently does not have fuel economy standards for trains.  In the absence of standards, new freight train fuel economy is projected to improve roughly 23% from 2018-2050 in the BAU case.</v>
      </c>
    </row>
    <row r="102" spans="1:21" x14ac:dyDescent="0.2">
      <c r="A102" s="149" t="s">
        <v>1780</v>
      </c>
      <c r="B102" s="150"/>
      <c r="C102" s="174" t="s">
        <v>4</v>
      </c>
      <c r="D102" s="174" t="s">
        <v>5</v>
      </c>
      <c r="E102" s="174" t="s">
        <v>325</v>
      </c>
      <c r="F102" s="201" t="s">
        <v>48</v>
      </c>
      <c r="G102" s="201" t="s">
        <v>44</v>
      </c>
      <c r="H102" s="201" t="s">
        <v>88</v>
      </c>
      <c r="I102" s="201" t="s">
        <v>92</v>
      </c>
      <c r="J102" s="56">
        <v>370</v>
      </c>
      <c r="K102" s="202" t="s">
        <v>46</v>
      </c>
      <c r="L102" s="169" t="s">
        <v>1796</v>
      </c>
      <c r="N102" s="149" t="s">
        <v>1778</v>
      </c>
      <c r="O102" s="149" t="str">
        <f>INDEX('Standard Descriptions'!$E:$E,MATCH(Guidance!E102,'Standard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2" s="152" t="s">
        <v>1779</v>
      </c>
      <c r="Q102" s="152" t="s">
        <v>46</v>
      </c>
      <c r="R102" s="152" t="str">
        <f t="shared" si="7"/>
        <v>Passenger Ships</v>
      </c>
      <c r="S102" s="152" t="str">
        <f t="shared" si="5"/>
        <v>//**Passenger Ships: **</v>
      </c>
      <c r="T102" s="138" t="str">
        <f t="shared" si="4"/>
        <v>//**Passenger Ships: ** The U.S. currently does not have fuel economy standards for ships.  In the absence of standards, new passenger ship fuel economy is not projected to change significantly from 2018-2050 in the BAU case.</v>
      </c>
    </row>
    <row r="103" spans="1:21" x14ac:dyDescent="0.2">
      <c r="A103" s="149" t="s">
        <v>1780</v>
      </c>
      <c r="B103" s="150"/>
      <c r="C103" s="174" t="s">
        <v>4</v>
      </c>
      <c r="D103" s="174" t="s">
        <v>5</v>
      </c>
      <c r="E103" s="174" t="s">
        <v>325</v>
      </c>
      <c r="F103" s="201" t="s">
        <v>45</v>
      </c>
      <c r="G103" s="201" t="s">
        <v>44</v>
      </c>
      <c r="H103" s="201" t="s">
        <v>89</v>
      </c>
      <c r="I103" s="201" t="s">
        <v>92</v>
      </c>
      <c r="J103" s="56">
        <v>371</v>
      </c>
      <c r="K103" s="202" t="s">
        <v>46</v>
      </c>
      <c r="L103" s="169" t="s">
        <v>1797</v>
      </c>
      <c r="N103" s="149" t="s">
        <v>1778</v>
      </c>
      <c r="O103" s="149" t="str">
        <f>INDEX('Standard Descriptions'!$E:$E,MATCH(Guidance!E103,'Standard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3" s="152" t="s">
        <v>1779</v>
      </c>
      <c r="Q103" s="152" t="s">
        <v>46</v>
      </c>
      <c r="R103" s="152" t="str">
        <f t="shared" si="7"/>
        <v>Freight Ships</v>
      </c>
      <c r="S103" s="152" t="str">
        <f t="shared" si="5"/>
        <v>//**Freight Ships: **</v>
      </c>
      <c r="T103" s="138" t="str">
        <f t="shared" si="4"/>
        <v>//**Freight Ships: ** The U.S. currently does not have fuel economy standards for ships.  In the absence of standards, new freight ship fuel economy is projected to improve roughly 21% from 2018-2050 in the BAU case.</v>
      </c>
    </row>
    <row r="104" spans="1:21" x14ac:dyDescent="0.2">
      <c r="A104" s="149" t="s">
        <v>1780</v>
      </c>
      <c r="B104" s="150"/>
      <c r="C104" s="174" t="s">
        <v>4</v>
      </c>
      <c r="D104" s="174" t="s">
        <v>5</v>
      </c>
      <c r="E104" s="174" t="s">
        <v>325</v>
      </c>
      <c r="F104" s="201" t="s">
        <v>48</v>
      </c>
      <c r="G104" s="201" t="s">
        <v>119</v>
      </c>
      <c r="H104" s="201" t="s">
        <v>88</v>
      </c>
      <c r="I104" s="201" t="s">
        <v>159</v>
      </c>
      <c r="J104" s="56">
        <v>372</v>
      </c>
      <c r="K104" s="202" t="s">
        <v>46</v>
      </c>
      <c r="L104" s="169" t="s">
        <v>1798</v>
      </c>
      <c r="N104" s="149" t="s">
        <v>1778</v>
      </c>
      <c r="O104" s="149" t="str">
        <f>INDEX('Standard Descriptions'!$E:$E,MATCH(Guidance!E104,'Standard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4" s="152" t="s">
        <v>1779</v>
      </c>
      <c r="Q104" s="152" t="s">
        <v>46</v>
      </c>
      <c r="R104" s="152" t="str">
        <f t="shared" si="7"/>
        <v>Passenger Motorbikes</v>
      </c>
      <c r="S104" s="152" t="str">
        <f t="shared" si="5"/>
        <v>//**Passenger Motorbikes: **</v>
      </c>
      <c r="T104" s="138" t="str">
        <f t="shared" si="4"/>
        <v>//**Passenger Motorbikes: ** The U.S. currently does not have fuel economy standards for motorbikes.  In the absence of standards, new motorbike fuel economy is not projected to change significantly from 2018-2050 in the BAU case.</v>
      </c>
    </row>
    <row r="105" spans="1:21" x14ac:dyDescent="0.2">
      <c r="A105" s="149" t="s">
        <v>1780</v>
      </c>
      <c r="B105" s="150"/>
      <c r="C105" s="174" t="s">
        <v>4</v>
      </c>
      <c r="D105" s="174" t="s">
        <v>5</v>
      </c>
      <c r="E105" s="174" t="s">
        <v>325</v>
      </c>
      <c r="F105" s="201" t="s">
        <v>45</v>
      </c>
      <c r="G105" s="201" t="s">
        <v>119</v>
      </c>
      <c r="H105" s="201" t="s">
        <v>89</v>
      </c>
      <c r="I105" s="201" t="s">
        <v>159</v>
      </c>
      <c r="J105" s="56">
        <v>373</v>
      </c>
      <c r="K105" s="202" t="s">
        <v>47</v>
      </c>
      <c r="L105" s="169"/>
      <c r="N105" s="149" t="s">
        <v>1778</v>
      </c>
      <c r="O105" s="149" t="str">
        <f>INDEX('Standard Descriptions'!$E:$E,MATCH(Guidance!E105,'Standard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5" s="152" t="s">
        <v>1779</v>
      </c>
      <c r="Q105" s="152" t="s">
        <v>46</v>
      </c>
      <c r="R105" s="152" t="str">
        <f t="shared" si="7"/>
        <v>Freight Motorbikes</v>
      </c>
      <c r="S105" s="152" t="str">
        <f t="shared" si="5"/>
        <v>//**Freight Motorbikes: **</v>
      </c>
      <c r="T105" s="138" t="str">
        <f t="shared" si="4"/>
        <v/>
      </c>
    </row>
    <row r="106" spans="1:21" s="157" customFormat="1" x14ac:dyDescent="0.2">
      <c r="A106" s="157" t="s">
        <v>1777</v>
      </c>
      <c r="B106" s="140"/>
      <c r="C106" s="243" t="s">
        <v>4</v>
      </c>
      <c r="D106" s="243" t="s">
        <v>1699</v>
      </c>
      <c r="E106" s="243" t="str">
        <f>E107</f>
        <v>Minimum Required Hydrogen Vehicle Sales Percentage</v>
      </c>
      <c r="F106" s="243"/>
      <c r="G106" s="243"/>
      <c r="H106" s="243"/>
      <c r="I106" s="243"/>
      <c r="J106" s="243"/>
      <c r="K106" s="243"/>
      <c r="M106" s="140"/>
      <c r="N106" s="156" t="s">
        <v>1778</v>
      </c>
      <c r="O106" s="156" t="str">
        <f>INDEX('Standard Descriptions'!$E:$E,MATCH(Guidance!E106,'Standard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6" s="154" t="s">
        <v>1779</v>
      </c>
      <c r="Q106" s="154" t="s">
        <v>46</v>
      </c>
      <c r="S106" s="154" t="str">
        <f t="shared" si="5"/>
        <v/>
      </c>
      <c r="T106" s="154" t="str">
        <f t="shared" si="4"/>
        <v/>
      </c>
      <c r="U106" s="147" t="str">
        <f>N106&amp;O106&amp;P106&amp;T107&amp;T108&amp;T109&amp;T110&amp;T111&amp;T112&amp;T113&amp;T114&amp;T115&amp;T116&amp;T117&amp;T118</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row>
    <row r="107" spans="1:21" x14ac:dyDescent="0.2">
      <c r="A107" s="149" t="s">
        <v>1780</v>
      </c>
      <c r="B107" s="150"/>
      <c r="C107" s="167" t="s">
        <v>4</v>
      </c>
      <c r="D107" s="167" t="s">
        <v>1636</v>
      </c>
      <c r="E107" s="167" t="s">
        <v>840</v>
      </c>
      <c r="F107" s="201" t="s">
        <v>48</v>
      </c>
      <c r="G107" s="201" t="s">
        <v>40</v>
      </c>
      <c r="H107" s="201" t="s">
        <v>88</v>
      </c>
      <c r="I107" s="201" t="s">
        <v>40</v>
      </c>
      <c r="J107" s="151">
        <v>460</v>
      </c>
      <c r="K107" s="201" t="s">
        <v>46</v>
      </c>
      <c r="L107" s="169" t="s">
        <v>1906</v>
      </c>
      <c r="N107" s="149" t="s">
        <v>1778</v>
      </c>
      <c r="O107" s="149" t="str">
        <f>INDEX('Standard Descriptions'!$E:$E,MATCH(Guidance!E107,'Standard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7" s="152" t="s">
        <v>1779</v>
      </c>
      <c r="Q107" s="152" t="s">
        <v>46</v>
      </c>
      <c r="R107" s="152" t="str">
        <f t="shared" ref="R107:R118" si="8">H107&amp;" "&amp;I107</f>
        <v>Passenger LDVs</v>
      </c>
      <c r="S107" s="152" t="str">
        <f t="shared" si="5"/>
        <v>//**Passenger LDVs: **</v>
      </c>
      <c r="T107" s="138" t="str">
        <f t="shared" si="4"/>
        <v>//**Passenger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v>
      </c>
    </row>
    <row r="108" spans="1:21" x14ac:dyDescent="0.2">
      <c r="A108" s="149" t="s">
        <v>1780</v>
      </c>
      <c r="B108" s="150"/>
      <c r="C108" s="174" t="s">
        <v>4</v>
      </c>
      <c r="D108" s="174" t="s">
        <v>1636</v>
      </c>
      <c r="E108" s="174" t="s">
        <v>840</v>
      </c>
      <c r="F108" s="201" t="s">
        <v>45</v>
      </c>
      <c r="G108" s="201" t="s">
        <v>40</v>
      </c>
      <c r="H108" s="201" t="s">
        <v>89</v>
      </c>
      <c r="I108" s="201" t="s">
        <v>40</v>
      </c>
      <c r="J108" s="56">
        <v>461</v>
      </c>
      <c r="K108" s="201" t="s">
        <v>46</v>
      </c>
      <c r="L108" s="169" t="s">
        <v>1906</v>
      </c>
      <c r="N108" s="149" t="s">
        <v>1778</v>
      </c>
      <c r="O108" s="149" t="str">
        <f>INDEX('Standard Descriptions'!$E:$E,MATCH(Guidance!E108,'Standard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8" s="152" t="s">
        <v>1779</v>
      </c>
      <c r="Q108" s="152" t="s">
        <v>46</v>
      </c>
      <c r="R108" s="152" t="str">
        <f t="shared" si="8"/>
        <v>Freight LDVs</v>
      </c>
      <c r="S108" s="152" t="str">
        <f t="shared" si="5"/>
        <v>//**Freight LDVs: **</v>
      </c>
      <c r="T108" s="138" t="str">
        <f t="shared" si="4"/>
        <v>//**Freight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v>
      </c>
    </row>
    <row r="109" spans="1:21" x14ac:dyDescent="0.2">
      <c r="A109" s="149" t="s">
        <v>1780</v>
      </c>
      <c r="B109" s="150"/>
      <c r="C109" s="174" t="s">
        <v>4</v>
      </c>
      <c r="D109" s="174" t="s">
        <v>1636</v>
      </c>
      <c r="E109" s="174" t="s">
        <v>840</v>
      </c>
      <c r="F109" s="201" t="s">
        <v>48</v>
      </c>
      <c r="G109" s="201" t="s">
        <v>41</v>
      </c>
      <c r="H109" s="201" t="s">
        <v>88</v>
      </c>
      <c r="I109" s="201" t="s">
        <v>41</v>
      </c>
      <c r="J109" s="151">
        <v>462</v>
      </c>
      <c r="K109" s="201" t="s">
        <v>46</v>
      </c>
      <c r="L109" s="169" t="s">
        <v>1906</v>
      </c>
      <c r="N109" s="149" t="s">
        <v>1778</v>
      </c>
      <c r="O109" s="149" t="str">
        <f>INDEX('Standard Descriptions'!$E:$E,MATCH(Guidance!E109,'Standard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9" s="152" t="s">
        <v>1779</v>
      </c>
      <c r="Q109" s="152" t="s">
        <v>46</v>
      </c>
      <c r="R109" s="152" t="str">
        <f t="shared" si="8"/>
        <v>Passenger HDVs</v>
      </c>
      <c r="S109" s="152" t="str">
        <f t="shared" si="5"/>
        <v>//**Passenger HDVs: **</v>
      </c>
      <c r="T109" s="138" t="str">
        <f t="shared" si="4"/>
        <v>//**Passenger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v>
      </c>
    </row>
    <row r="110" spans="1:21" x14ac:dyDescent="0.2">
      <c r="A110" s="149" t="s">
        <v>1780</v>
      </c>
      <c r="B110" s="150"/>
      <c r="C110" s="174" t="s">
        <v>4</v>
      </c>
      <c r="D110" s="174" t="s">
        <v>1636</v>
      </c>
      <c r="E110" s="174" t="s">
        <v>840</v>
      </c>
      <c r="F110" s="201" t="s">
        <v>45</v>
      </c>
      <c r="G110" s="201" t="s">
        <v>41</v>
      </c>
      <c r="H110" s="201" t="s">
        <v>89</v>
      </c>
      <c r="I110" s="201" t="s">
        <v>41</v>
      </c>
      <c r="J110" s="56">
        <v>463</v>
      </c>
      <c r="K110" s="201" t="s">
        <v>46</v>
      </c>
      <c r="L110" s="169" t="s">
        <v>1906</v>
      </c>
      <c r="N110" s="149" t="s">
        <v>1778</v>
      </c>
      <c r="O110" s="149" t="str">
        <f>INDEX('Standard Descriptions'!$E:$E,MATCH(Guidance!E110,'Standard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0" s="152" t="s">
        <v>1779</v>
      </c>
      <c r="Q110" s="152" t="s">
        <v>46</v>
      </c>
      <c r="R110" s="152" t="str">
        <f t="shared" si="8"/>
        <v>Freight HDVs</v>
      </c>
      <c r="S110" s="152" t="str">
        <f t="shared" si="5"/>
        <v>//**Freight HDVs: **</v>
      </c>
      <c r="T110" s="138" t="str">
        <f t="shared" si="4"/>
        <v>//**Freight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v>
      </c>
    </row>
    <row r="111" spans="1:21" x14ac:dyDescent="0.2">
      <c r="A111" s="149" t="s">
        <v>1780</v>
      </c>
      <c r="B111" s="150"/>
      <c r="C111" s="174" t="s">
        <v>4</v>
      </c>
      <c r="D111" s="174" t="s">
        <v>1636</v>
      </c>
      <c r="E111" s="174" t="s">
        <v>840</v>
      </c>
      <c r="F111" s="201" t="s">
        <v>48</v>
      </c>
      <c r="G111" s="201" t="s">
        <v>42</v>
      </c>
      <c r="H111" s="201" t="s">
        <v>88</v>
      </c>
      <c r="I111" s="201" t="s">
        <v>90</v>
      </c>
      <c r="J111" s="56">
        <v>502</v>
      </c>
      <c r="K111" s="201" t="s">
        <v>46</v>
      </c>
      <c r="L111" s="169" t="s">
        <v>1799</v>
      </c>
      <c r="N111" s="149" t="s">
        <v>1778</v>
      </c>
      <c r="O111" s="149" t="str">
        <f>INDEX('Standard Descriptions'!$E:$E,MATCH(Guidance!E111,'Standard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1" s="152" t="s">
        <v>1779</v>
      </c>
      <c r="Q111" s="152" t="s">
        <v>46</v>
      </c>
      <c r="R111" s="152" t="str">
        <f t="shared" si="8"/>
        <v>Passenger Aircraft</v>
      </c>
      <c r="S111" s="152" t="str">
        <f t="shared" si="5"/>
        <v>//**Passenger Aircraft: **</v>
      </c>
      <c r="T111" s="138" t="str">
        <f t="shared" si="4"/>
        <v>//**Passenger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v>
      </c>
    </row>
    <row r="112" spans="1:21" x14ac:dyDescent="0.2">
      <c r="A112" s="149" t="s">
        <v>1780</v>
      </c>
      <c r="B112" s="150"/>
      <c r="C112" s="174" t="s">
        <v>4</v>
      </c>
      <c r="D112" s="174" t="s">
        <v>1636</v>
      </c>
      <c r="E112" s="174" t="s">
        <v>840</v>
      </c>
      <c r="F112" s="201" t="s">
        <v>45</v>
      </c>
      <c r="G112" s="201" t="s">
        <v>42</v>
      </c>
      <c r="H112" s="201" t="s">
        <v>89</v>
      </c>
      <c r="I112" s="201" t="s">
        <v>90</v>
      </c>
      <c r="J112" s="56">
        <v>503</v>
      </c>
      <c r="K112" s="201" t="s">
        <v>46</v>
      </c>
      <c r="L112" s="169" t="s">
        <v>1799</v>
      </c>
      <c r="N112" s="149" t="s">
        <v>1778</v>
      </c>
      <c r="O112" s="149" t="str">
        <f>INDEX('Standard Descriptions'!$E:$E,MATCH(Guidance!E112,'Standard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2" s="152" t="s">
        <v>1779</v>
      </c>
      <c r="Q112" s="152" t="s">
        <v>46</v>
      </c>
      <c r="R112" s="152" t="str">
        <f t="shared" si="8"/>
        <v>Freight Aircraft</v>
      </c>
      <c r="S112" s="152" t="str">
        <f t="shared" si="5"/>
        <v>//**Freight Aircraft: **</v>
      </c>
      <c r="T112" s="138" t="str">
        <f t="shared" si="4"/>
        <v>//**Freight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v>
      </c>
    </row>
    <row r="113" spans="1:21" x14ac:dyDescent="0.2">
      <c r="A113" s="149" t="s">
        <v>1780</v>
      </c>
      <c r="B113" s="150"/>
      <c r="C113" s="174" t="s">
        <v>4</v>
      </c>
      <c r="D113" s="174" t="s">
        <v>1636</v>
      </c>
      <c r="E113" s="174" t="s">
        <v>840</v>
      </c>
      <c r="F113" s="201" t="s">
        <v>48</v>
      </c>
      <c r="G113" s="201" t="s">
        <v>43</v>
      </c>
      <c r="H113" s="201" t="s">
        <v>88</v>
      </c>
      <c r="I113" s="201" t="s">
        <v>91</v>
      </c>
      <c r="J113" s="56">
        <v>504</v>
      </c>
      <c r="K113" s="201" t="s">
        <v>46</v>
      </c>
      <c r="L113" s="169" t="s">
        <v>1800</v>
      </c>
      <c r="N113" s="149" t="s">
        <v>1778</v>
      </c>
      <c r="O113" s="149" t="str">
        <f>INDEX('Standard Descriptions'!$E:$E,MATCH(Guidance!E113,'Standard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3" s="152" t="s">
        <v>1779</v>
      </c>
      <c r="Q113" s="152" t="s">
        <v>46</v>
      </c>
      <c r="R113" s="152" t="str">
        <f t="shared" si="8"/>
        <v>Passenger Rail</v>
      </c>
      <c r="S113" s="152" t="str">
        <f t="shared" si="5"/>
        <v>//**Passenger Rail: **</v>
      </c>
      <c r="T113" s="138" t="str">
        <f t="shared" si="4"/>
        <v>//**Passenger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v>
      </c>
    </row>
    <row r="114" spans="1:21" x14ac:dyDescent="0.2">
      <c r="A114" s="149" t="s">
        <v>1780</v>
      </c>
      <c r="B114" s="150"/>
      <c r="C114" s="174" t="s">
        <v>4</v>
      </c>
      <c r="D114" s="174" t="s">
        <v>1636</v>
      </c>
      <c r="E114" s="174" t="s">
        <v>840</v>
      </c>
      <c r="F114" s="201" t="s">
        <v>45</v>
      </c>
      <c r="G114" s="201" t="s">
        <v>43</v>
      </c>
      <c r="H114" s="201" t="s">
        <v>89</v>
      </c>
      <c r="I114" s="201" t="s">
        <v>91</v>
      </c>
      <c r="J114" s="56">
        <v>505</v>
      </c>
      <c r="K114" s="201" t="s">
        <v>46</v>
      </c>
      <c r="L114" s="169" t="s">
        <v>1800</v>
      </c>
      <c r="N114" s="149" t="s">
        <v>1778</v>
      </c>
      <c r="O114" s="149" t="str">
        <f>INDEX('Standard Descriptions'!$E:$E,MATCH(Guidance!E114,'Standard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4" s="152" t="s">
        <v>1779</v>
      </c>
      <c r="Q114" s="152" t="s">
        <v>46</v>
      </c>
      <c r="R114" s="152" t="str">
        <f t="shared" si="8"/>
        <v>Freight Rail</v>
      </c>
      <c r="S114" s="152" t="str">
        <f t="shared" si="5"/>
        <v>//**Freight Rail: **</v>
      </c>
      <c r="T114" s="138" t="str">
        <f t="shared" si="4"/>
        <v>//**Freight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v>
      </c>
    </row>
    <row r="115" spans="1:21" x14ac:dyDescent="0.2">
      <c r="A115" s="149" t="s">
        <v>1780</v>
      </c>
      <c r="B115" s="150"/>
      <c r="C115" s="174" t="s">
        <v>4</v>
      </c>
      <c r="D115" s="174" t="s">
        <v>1636</v>
      </c>
      <c r="E115" s="174" t="s">
        <v>840</v>
      </c>
      <c r="F115" s="201" t="s">
        <v>48</v>
      </c>
      <c r="G115" s="201" t="s">
        <v>44</v>
      </c>
      <c r="H115" s="201" t="s">
        <v>88</v>
      </c>
      <c r="I115" s="201" t="s">
        <v>92</v>
      </c>
      <c r="J115" s="56">
        <v>506</v>
      </c>
      <c r="K115" s="201" t="s">
        <v>46</v>
      </c>
      <c r="L115" s="169" t="s">
        <v>1801</v>
      </c>
      <c r="N115" s="149" t="s">
        <v>1778</v>
      </c>
      <c r="O115" s="149" t="str">
        <f>INDEX('Standard Descriptions'!$E:$E,MATCH(Guidance!E115,'Standard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5" s="152" t="s">
        <v>1779</v>
      </c>
      <c r="Q115" s="152" t="s">
        <v>46</v>
      </c>
      <c r="R115" s="152" t="str">
        <f t="shared" si="8"/>
        <v>Passenger Ships</v>
      </c>
      <c r="S115" s="152" t="str">
        <f t="shared" si="5"/>
        <v>//**Passenger Ships: **</v>
      </c>
      <c r="T115" s="138" t="str">
        <f t="shared" si="4"/>
        <v>//**Passenger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v>
      </c>
    </row>
    <row r="116" spans="1:21" x14ac:dyDescent="0.2">
      <c r="A116" s="149" t="s">
        <v>1780</v>
      </c>
      <c r="B116" s="150"/>
      <c r="C116" s="174" t="s">
        <v>4</v>
      </c>
      <c r="D116" s="174" t="s">
        <v>1636</v>
      </c>
      <c r="E116" s="174" t="s">
        <v>840</v>
      </c>
      <c r="F116" s="201" t="s">
        <v>45</v>
      </c>
      <c r="G116" s="201" t="s">
        <v>44</v>
      </c>
      <c r="H116" s="201" t="s">
        <v>89</v>
      </c>
      <c r="I116" s="201" t="s">
        <v>92</v>
      </c>
      <c r="J116" s="56">
        <v>507</v>
      </c>
      <c r="K116" s="201" t="s">
        <v>46</v>
      </c>
      <c r="L116" s="169" t="s">
        <v>1802</v>
      </c>
      <c r="N116" s="149" t="s">
        <v>1778</v>
      </c>
      <c r="O116" s="149" t="str">
        <f>INDEX('Standard Descriptions'!$E:$E,MATCH(Guidance!E116,'Standard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6" s="152" t="s">
        <v>1779</v>
      </c>
      <c r="Q116" s="152" t="s">
        <v>46</v>
      </c>
      <c r="R116" s="152" t="str">
        <f t="shared" si="8"/>
        <v>Freight Ships</v>
      </c>
      <c r="S116" s="152" t="str">
        <f t="shared" si="5"/>
        <v>//**Freight Ships: **</v>
      </c>
      <c r="T116" s="138" t="str">
        <f t="shared" si="4"/>
        <v>//**Freight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row>
    <row r="117" spans="1:21" x14ac:dyDescent="0.2">
      <c r="A117" s="149" t="s">
        <v>1780</v>
      </c>
      <c r="B117" s="150"/>
      <c r="C117" s="174" t="s">
        <v>4</v>
      </c>
      <c r="D117" s="174" t="s">
        <v>1636</v>
      </c>
      <c r="E117" s="174" t="s">
        <v>840</v>
      </c>
      <c r="F117" s="201" t="s">
        <v>48</v>
      </c>
      <c r="G117" s="201" t="s">
        <v>119</v>
      </c>
      <c r="H117" s="201" t="s">
        <v>88</v>
      </c>
      <c r="I117" s="201" t="s">
        <v>159</v>
      </c>
      <c r="J117" s="56">
        <v>603</v>
      </c>
      <c r="K117" s="202" t="s">
        <v>47</v>
      </c>
      <c r="L117" s="169"/>
      <c r="N117" s="149" t="s">
        <v>1778</v>
      </c>
      <c r="O117" s="149" t="str">
        <f>INDEX('Standard Descriptions'!$E:$E,MATCH(Guidance!E117,'Standard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7" s="152" t="s">
        <v>1779</v>
      </c>
      <c r="Q117" s="152" t="s">
        <v>46</v>
      </c>
      <c r="R117" s="152" t="str">
        <f t="shared" si="8"/>
        <v>Passenger Motorbikes</v>
      </c>
      <c r="S117" s="152" t="str">
        <f t="shared" si="5"/>
        <v>//**Passenger Motorbikes: **</v>
      </c>
      <c r="T117" s="138" t="str">
        <f t="shared" si="4"/>
        <v/>
      </c>
    </row>
    <row r="118" spans="1:21" x14ac:dyDescent="0.2">
      <c r="A118" s="149" t="s">
        <v>1780</v>
      </c>
      <c r="B118" s="150"/>
      <c r="C118" s="174" t="s">
        <v>4</v>
      </c>
      <c r="D118" s="174" t="s">
        <v>1636</v>
      </c>
      <c r="E118" s="174" t="s">
        <v>840</v>
      </c>
      <c r="F118" s="201" t="s">
        <v>45</v>
      </c>
      <c r="G118" s="201" t="s">
        <v>119</v>
      </c>
      <c r="H118" s="201" t="s">
        <v>89</v>
      </c>
      <c r="I118" s="201" t="s">
        <v>159</v>
      </c>
      <c r="J118" s="56">
        <v>604</v>
      </c>
      <c r="K118" s="202" t="s">
        <v>47</v>
      </c>
      <c r="L118" s="169"/>
      <c r="N118" s="149" t="s">
        <v>1778</v>
      </c>
      <c r="O118" s="149" t="str">
        <f>INDEX('Standard Descriptions'!$E:$E,MATCH(Guidance!E118,'Standard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8" s="152" t="s">
        <v>1779</v>
      </c>
      <c r="Q118" s="152" t="s">
        <v>46</v>
      </c>
      <c r="R118" s="152" t="str">
        <f t="shared" si="8"/>
        <v>Freight Motorbikes</v>
      </c>
      <c r="S118" s="152" t="str">
        <f t="shared" si="5"/>
        <v>//**Freight Motorbikes: **</v>
      </c>
      <c r="T118" s="138" t="str">
        <f t="shared" si="4"/>
        <v/>
      </c>
    </row>
    <row r="119" spans="1:21" s="157" customFormat="1" x14ac:dyDescent="0.2">
      <c r="A119" s="157" t="s">
        <v>1777</v>
      </c>
      <c r="B119" s="140"/>
      <c r="C119" s="249" t="s">
        <v>4</v>
      </c>
      <c r="D119" s="249" t="s">
        <v>515</v>
      </c>
      <c r="E119" s="249" t="s">
        <v>516</v>
      </c>
      <c r="F119" s="250"/>
      <c r="G119" s="250"/>
      <c r="H119" s="250"/>
      <c r="I119" s="250"/>
      <c r="J119" s="251">
        <v>190</v>
      </c>
      <c r="K119" s="250" t="s">
        <v>46</v>
      </c>
      <c r="L119" s="252" t="s">
        <v>1907</v>
      </c>
      <c r="M119" s="140"/>
      <c r="N119" s="156" t="s">
        <v>1778</v>
      </c>
      <c r="O119" s="156" t="str">
        <f>INDEX('Standard Descriptions'!$E:$E,MATCH(Guidance!E119,'Standard Descriptions'!$C:$C,0))</f>
        <v xml:space="preserve"> This policy specifies the percentage reduction in carbon emissions from the transportation sector that must be achieved via fuel switching.  This value is in addition to BAU requirements. // </v>
      </c>
      <c r="P119" s="157" t="s">
        <v>1779</v>
      </c>
      <c r="Q119" s="157" t="s">
        <v>47</v>
      </c>
      <c r="S119" s="154" t="str">
        <f>IF(R119="","","//**"&amp;R119&amp;": **")</f>
        <v/>
      </c>
      <c r="T119" s="154" t="str">
        <f t="shared" si="4"/>
        <v xml:space="preserve"> The U.S. National Renewable Fuel Standard equates to a BAU LCFS of 2.2% - 4.6% (varying by year).  California adopted an LCFS that requires a 10% reduction in carbon intensity of the transportation fuel pool by 2020.</v>
      </c>
      <c r="U119" s="147" t="str">
        <f>N119&amp;O119&amp;P119&amp;T119</f>
        <v>**Description:** This policy specifies the percentage reduction in carbon emissions from the transportation sector that must be achieved via fuel switching.  This value is in addition to BAU requirements. // **Guidance for setting values: ** The U.S. National Renewable Fuel Standard equates to a BAU LCFS of 2.2% - 4.6% (varying by year).  California adopted an LCFS that requires a 10% reduction in carbon intensity of the transportation fuel pool by 2020.</v>
      </c>
    </row>
    <row r="120" spans="1:21" s="157" customFormat="1" x14ac:dyDescent="0.2">
      <c r="A120" s="157" t="s">
        <v>1777</v>
      </c>
      <c r="B120" s="140"/>
      <c r="C120" s="243" t="s">
        <v>4</v>
      </c>
      <c r="D120" s="246" t="s">
        <v>1438</v>
      </c>
      <c r="E120" s="243" t="str">
        <f>E121</f>
        <v>Percent of Travel Demand Shifted to Other Modes or Eliminated</v>
      </c>
      <c r="F120" s="243"/>
      <c r="G120" s="243"/>
      <c r="H120" s="243"/>
      <c r="I120" s="243"/>
      <c r="J120" s="243"/>
      <c r="K120" s="243"/>
      <c r="L120" s="243"/>
      <c r="M120" s="140"/>
      <c r="N120" s="156" t="s">
        <v>1778</v>
      </c>
      <c r="O120" s="156" t="str">
        <f>INDEX('Standard Descriptions'!$E:$E,MATCH(Guidance!E120,'Standard Descriptions'!$C:$C,0))</f>
        <v xml:space="preserve"> This policy represents a set of measures aimed at reducing demand for passenger or freight transportation in the selected vehicle type(s).  //</v>
      </c>
      <c r="P120" s="154" t="s">
        <v>1779</v>
      </c>
      <c r="Q120" s="154" t="s">
        <v>46</v>
      </c>
      <c r="S120" s="154" t="str">
        <f t="shared" si="5"/>
        <v/>
      </c>
      <c r="T120" s="154" t="str">
        <f t="shared" si="4"/>
        <v/>
      </c>
      <c r="U120" s="147" t="str">
        <f>N120&amp;O120&amp;P120&amp;T121&amp;T122&amp;T123&amp;T124&amp;T125&amp;T126&amp;T127&amp;T128&amp;T129&amp;T130&amp;T131&amp;T132</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row>
    <row r="121" spans="1:21" x14ac:dyDescent="0.2">
      <c r="A121" s="149" t="s">
        <v>1780</v>
      </c>
      <c r="B121" s="150"/>
      <c r="C121" s="4" t="s">
        <v>4</v>
      </c>
      <c r="D121" s="4" t="s">
        <v>1438</v>
      </c>
      <c r="E121" s="4" t="s">
        <v>1439</v>
      </c>
      <c r="F121" s="201" t="s">
        <v>48</v>
      </c>
      <c r="G121" s="201" t="s">
        <v>40</v>
      </c>
      <c r="H121" s="201" t="s">
        <v>88</v>
      </c>
      <c r="I121" s="201" t="s">
        <v>40</v>
      </c>
      <c r="J121" s="56">
        <v>848</v>
      </c>
      <c r="K121" s="201" t="s">
        <v>46</v>
      </c>
      <c r="L121" s="168" t="s">
        <v>1803</v>
      </c>
      <c r="N121" s="149" t="s">
        <v>1778</v>
      </c>
      <c r="O121" s="149" t="str">
        <f>INDEX('Standard Descriptions'!$E:$E,MATCH(Guidance!E121,'Standard Descriptions'!$C:$C,0))</f>
        <v xml:space="preserve"> This policy represents a set of measures aimed at reducing demand for passenger or freight transportation in the selected vehicle type(s).  //</v>
      </c>
      <c r="P121" s="152" t="s">
        <v>1779</v>
      </c>
      <c r="Q121" s="152" t="s">
        <v>46</v>
      </c>
      <c r="R121" s="152" t="str">
        <f t="shared" ref="R121:R132" si="9">H121&amp;" "&amp;I121</f>
        <v>Passenger LDVs</v>
      </c>
      <c r="S121" s="152" t="str">
        <f t="shared" si="5"/>
        <v>//**Passenger LDVs: **</v>
      </c>
      <c r="T121" s="138" t="str">
        <f t="shared" si="4"/>
        <v>//**Passenger LDVs: **  The International Energy Agency's BLUE Shifts scenario (from the 2009 report "Transport, Energy, and CO2: Moving Toward Sustainability") includes a 26% reduction in usage of cars and SUVs in OECD countries by 2050 relative to a BAU case.</v>
      </c>
    </row>
    <row r="122" spans="1:21" x14ac:dyDescent="0.2">
      <c r="A122" s="149" t="s">
        <v>1780</v>
      </c>
      <c r="B122" s="150"/>
      <c r="C122" s="174" t="s">
        <v>4</v>
      </c>
      <c r="D122" s="174" t="s">
        <v>1438</v>
      </c>
      <c r="E122" s="174" t="s">
        <v>1439</v>
      </c>
      <c r="F122" s="201" t="s">
        <v>48</v>
      </c>
      <c r="G122" s="201" t="s">
        <v>41</v>
      </c>
      <c r="H122" s="201" t="s">
        <v>88</v>
      </c>
      <c r="I122" s="201" t="s">
        <v>41</v>
      </c>
      <c r="J122" s="56">
        <v>849</v>
      </c>
      <c r="K122" s="202" t="s">
        <v>47</v>
      </c>
      <c r="L122" s="168" t="s">
        <v>1804</v>
      </c>
      <c r="N122" s="149" t="s">
        <v>1778</v>
      </c>
      <c r="O122" s="149" t="str">
        <f>INDEX('Standard Descriptions'!$E:$E,MATCH(Guidance!E122,'Standard Descriptions'!$C:$C,0))</f>
        <v xml:space="preserve"> This policy represents a set of measures aimed at reducing demand for passenger or freight transportation in the selected vehicle type(s).  //</v>
      </c>
      <c r="P122" s="152" t="s">
        <v>1779</v>
      </c>
      <c r="Q122" s="152" t="s">
        <v>46</v>
      </c>
      <c r="R122" s="152" t="str">
        <f t="shared" si="9"/>
        <v>Passenger HDVs</v>
      </c>
      <c r="S122" s="152" t="str">
        <f t="shared" si="5"/>
        <v>//**Passenger HDVs: **</v>
      </c>
      <c r="T122" s="138" t="str">
        <f t="shared" si="4"/>
        <v/>
      </c>
    </row>
    <row r="123" spans="1:21" x14ac:dyDescent="0.2">
      <c r="A123" s="149" t="s">
        <v>1780</v>
      </c>
      <c r="B123" s="150"/>
      <c r="C123" s="174" t="s">
        <v>4</v>
      </c>
      <c r="D123" s="174" t="s">
        <v>1438</v>
      </c>
      <c r="E123" s="174" t="s">
        <v>1439</v>
      </c>
      <c r="F123" s="201" t="s">
        <v>48</v>
      </c>
      <c r="G123" s="201" t="s">
        <v>42</v>
      </c>
      <c r="H123" s="201" t="s">
        <v>88</v>
      </c>
      <c r="I123" s="201" t="s">
        <v>90</v>
      </c>
      <c r="J123" s="56">
        <v>850</v>
      </c>
      <c r="K123" s="201" t="s">
        <v>46</v>
      </c>
      <c r="L123" s="168" t="s">
        <v>1805</v>
      </c>
      <c r="N123" s="149" t="s">
        <v>1778</v>
      </c>
      <c r="O123" s="149" t="str">
        <f>INDEX('Standard Descriptions'!$E:$E,MATCH(Guidance!E123,'Standard Descriptions'!$C:$C,0))</f>
        <v xml:space="preserve"> This policy represents a set of measures aimed at reducing demand for passenger or freight transportation in the selected vehicle type(s).  //</v>
      </c>
      <c r="P123" s="152" t="s">
        <v>1779</v>
      </c>
      <c r="Q123" s="152" t="s">
        <v>46</v>
      </c>
      <c r="R123" s="152" t="str">
        <f t="shared" si="9"/>
        <v>Passenger Aircraft</v>
      </c>
      <c r="S123" s="152" t="str">
        <f t="shared" si="5"/>
        <v>//**Passenger Aircraft: **</v>
      </c>
      <c r="T123" s="138" t="str">
        <f t="shared" si="4"/>
        <v>//**Passenger Aircraft: **  The International Energy Agency's BLUE Shifts scenario (from the 2009 report "Transport, Energy, and CO2: Moving Toward Sustainability") includes a 30% reduction in usage of aircraft in OECD countries by 2050 relative to a BAU case.</v>
      </c>
    </row>
    <row r="124" spans="1:21" x14ac:dyDescent="0.2">
      <c r="A124" s="149" t="s">
        <v>1780</v>
      </c>
      <c r="B124" s="150"/>
      <c r="C124" s="174" t="s">
        <v>4</v>
      </c>
      <c r="D124" s="174" t="s">
        <v>1438</v>
      </c>
      <c r="E124" s="174" t="s">
        <v>1439</v>
      </c>
      <c r="F124" s="201" t="s">
        <v>48</v>
      </c>
      <c r="G124" s="201" t="s">
        <v>43</v>
      </c>
      <c r="H124" s="201" t="s">
        <v>88</v>
      </c>
      <c r="I124" s="201" t="s">
        <v>91</v>
      </c>
      <c r="J124" s="56">
        <v>851</v>
      </c>
      <c r="K124" s="202" t="s">
        <v>47</v>
      </c>
      <c r="L124" s="168"/>
      <c r="N124" s="149" t="s">
        <v>1778</v>
      </c>
      <c r="O124" s="149" t="str">
        <f>INDEX('Standard Descriptions'!$E:$E,MATCH(Guidance!E124,'Standard Descriptions'!$C:$C,0))</f>
        <v xml:space="preserve"> This policy represents a set of measures aimed at reducing demand for passenger or freight transportation in the selected vehicle type(s).  //</v>
      </c>
      <c r="P124" s="152" t="s">
        <v>1779</v>
      </c>
      <c r="Q124" s="152" t="s">
        <v>46</v>
      </c>
      <c r="R124" s="152" t="str">
        <f t="shared" si="9"/>
        <v>Passenger Rail</v>
      </c>
      <c r="S124" s="152" t="str">
        <f t="shared" si="5"/>
        <v>//**Passenger Rail: **</v>
      </c>
      <c r="T124" s="138" t="str">
        <f t="shared" si="4"/>
        <v/>
      </c>
    </row>
    <row r="125" spans="1:21" x14ac:dyDescent="0.2">
      <c r="A125" s="149" t="s">
        <v>1780</v>
      </c>
      <c r="B125" s="150"/>
      <c r="C125" s="174" t="s">
        <v>4</v>
      </c>
      <c r="D125" s="174" t="s">
        <v>1438</v>
      </c>
      <c r="E125" s="174" t="s">
        <v>1439</v>
      </c>
      <c r="F125" s="201" t="s">
        <v>48</v>
      </c>
      <c r="G125" s="201" t="s">
        <v>44</v>
      </c>
      <c r="H125" s="201" t="s">
        <v>88</v>
      </c>
      <c r="I125" s="201" t="s">
        <v>92</v>
      </c>
      <c r="J125" s="56">
        <v>852</v>
      </c>
      <c r="K125" s="202" t="s">
        <v>47</v>
      </c>
      <c r="L125" s="168"/>
      <c r="N125" s="149" t="s">
        <v>1778</v>
      </c>
      <c r="O125" s="149" t="str">
        <f>INDEX('Standard Descriptions'!$E:$E,MATCH(Guidance!E125,'Standard Descriptions'!$C:$C,0))</f>
        <v xml:space="preserve"> This policy represents a set of measures aimed at reducing demand for passenger or freight transportation in the selected vehicle type(s).  //</v>
      </c>
      <c r="P125" s="152" t="s">
        <v>1779</v>
      </c>
      <c r="Q125" s="152" t="s">
        <v>46</v>
      </c>
      <c r="R125" s="152" t="str">
        <f t="shared" si="9"/>
        <v>Passenger Ships</v>
      </c>
      <c r="S125" s="152" t="str">
        <f t="shared" si="5"/>
        <v>//**Passenger Ships: **</v>
      </c>
      <c r="T125" s="138" t="str">
        <f t="shared" si="4"/>
        <v/>
      </c>
    </row>
    <row r="126" spans="1:21" x14ac:dyDescent="0.2">
      <c r="A126" s="149" t="s">
        <v>1780</v>
      </c>
      <c r="B126" s="150"/>
      <c r="C126" s="174" t="s">
        <v>4</v>
      </c>
      <c r="D126" s="174" t="s">
        <v>1438</v>
      </c>
      <c r="E126" s="174" t="s">
        <v>1439</v>
      </c>
      <c r="F126" s="201" t="s">
        <v>48</v>
      </c>
      <c r="G126" s="201" t="s">
        <v>119</v>
      </c>
      <c r="H126" s="201" t="s">
        <v>88</v>
      </c>
      <c r="I126" s="201" t="s">
        <v>159</v>
      </c>
      <c r="J126" s="56">
        <v>853</v>
      </c>
      <c r="K126" s="202" t="s">
        <v>47</v>
      </c>
      <c r="L126" s="168"/>
      <c r="N126" s="149" t="s">
        <v>1778</v>
      </c>
      <c r="O126" s="149" t="str">
        <f>INDEX('Standard Descriptions'!$E:$E,MATCH(Guidance!E126,'Standard Descriptions'!$C:$C,0))</f>
        <v xml:space="preserve"> This policy represents a set of measures aimed at reducing demand for passenger or freight transportation in the selected vehicle type(s).  //</v>
      </c>
      <c r="P126" s="152" t="s">
        <v>1779</v>
      </c>
      <c r="Q126" s="152" t="s">
        <v>46</v>
      </c>
      <c r="R126" s="152" t="str">
        <f t="shared" si="9"/>
        <v>Passenger Motorbikes</v>
      </c>
      <c r="S126" s="152" t="str">
        <f t="shared" si="5"/>
        <v>//**Passenger Motorbikes: **</v>
      </c>
      <c r="T126" s="138" t="str">
        <f t="shared" si="4"/>
        <v/>
      </c>
    </row>
    <row r="127" spans="1:21" x14ac:dyDescent="0.2">
      <c r="A127" s="149" t="s">
        <v>1780</v>
      </c>
      <c r="B127" s="150"/>
      <c r="C127" s="174" t="s">
        <v>4</v>
      </c>
      <c r="D127" s="174" t="s">
        <v>1438</v>
      </c>
      <c r="E127" s="174" t="s">
        <v>1439</v>
      </c>
      <c r="F127" s="201" t="s">
        <v>45</v>
      </c>
      <c r="G127" s="201" t="s">
        <v>40</v>
      </c>
      <c r="H127" s="201" t="s">
        <v>89</v>
      </c>
      <c r="I127" s="201" t="s">
        <v>40</v>
      </c>
      <c r="J127" s="56">
        <v>854</v>
      </c>
      <c r="K127" s="202" t="s">
        <v>47</v>
      </c>
      <c r="L127" s="168"/>
      <c r="N127" s="149" t="s">
        <v>1778</v>
      </c>
      <c r="O127" s="149" t="str">
        <f>INDEX('Standard Descriptions'!$E:$E,MATCH(Guidance!E127,'Standard Descriptions'!$C:$C,0))</f>
        <v xml:space="preserve"> This policy represents a set of measures aimed at reducing demand for passenger or freight transportation in the selected vehicle type(s).  //</v>
      </c>
      <c r="P127" s="152" t="s">
        <v>1779</v>
      </c>
      <c r="Q127" s="152" t="s">
        <v>46</v>
      </c>
      <c r="R127" s="152" t="str">
        <f t="shared" si="9"/>
        <v>Freight LDVs</v>
      </c>
      <c r="S127" s="152" t="str">
        <f t="shared" si="5"/>
        <v>//**Freight LDVs: **</v>
      </c>
      <c r="T127" s="138" t="str">
        <f t="shared" si="4"/>
        <v/>
      </c>
    </row>
    <row r="128" spans="1:21" x14ac:dyDescent="0.2">
      <c r="A128" s="149" t="s">
        <v>1780</v>
      </c>
      <c r="B128" s="150"/>
      <c r="C128" s="174" t="s">
        <v>4</v>
      </c>
      <c r="D128" s="174" t="s">
        <v>1438</v>
      </c>
      <c r="E128" s="174" t="s">
        <v>1439</v>
      </c>
      <c r="F128" s="201" t="s">
        <v>45</v>
      </c>
      <c r="G128" s="201" t="s">
        <v>41</v>
      </c>
      <c r="H128" s="201" t="s">
        <v>89</v>
      </c>
      <c r="I128" s="201" t="s">
        <v>41</v>
      </c>
      <c r="J128" s="56">
        <v>855</v>
      </c>
      <c r="K128" s="201" t="s">
        <v>46</v>
      </c>
      <c r="L128" s="168" t="s">
        <v>1806</v>
      </c>
      <c r="N128" s="149" t="s">
        <v>1778</v>
      </c>
      <c r="O128" s="149" t="str">
        <f>INDEX('Standard Descriptions'!$E:$E,MATCH(Guidance!E128,'Standard Descriptions'!$C:$C,0))</f>
        <v xml:space="preserve"> This policy represents a set of measures aimed at reducing demand for passenger or freight transportation in the selected vehicle type(s).  //</v>
      </c>
      <c r="P128" s="152" t="s">
        <v>1779</v>
      </c>
      <c r="Q128" s="152" t="s">
        <v>46</v>
      </c>
      <c r="R128" s="152" t="str">
        <f t="shared" si="9"/>
        <v>Freight HDVs</v>
      </c>
      <c r="S128" s="152" t="str">
        <f t="shared" si="5"/>
        <v>//**Freight HDVs: **</v>
      </c>
      <c r="T128" s="138" t="str">
        <f t="shared" si="4"/>
        <v>//**Freight HDVs: **  The International Energy Agency's BLUE Shifts scenario (from the 2009 report "Transport, Energy, and CO2: Moving Toward Sustainability") includes a 22% reduction in usage of freight trucks in OECD countries by 2050 relative to a BAU case.</v>
      </c>
    </row>
    <row r="129" spans="1:21" x14ac:dyDescent="0.2">
      <c r="A129" s="149" t="s">
        <v>1780</v>
      </c>
      <c r="B129" s="150"/>
      <c r="C129" s="174" t="s">
        <v>4</v>
      </c>
      <c r="D129" s="174" t="s">
        <v>1438</v>
      </c>
      <c r="E129" s="174" t="s">
        <v>1439</v>
      </c>
      <c r="F129" s="201" t="s">
        <v>45</v>
      </c>
      <c r="G129" s="201" t="s">
        <v>42</v>
      </c>
      <c r="H129" s="201" t="s">
        <v>89</v>
      </c>
      <c r="I129" s="201" t="s">
        <v>90</v>
      </c>
      <c r="J129" s="56">
        <v>856</v>
      </c>
      <c r="K129" s="202" t="s">
        <v>47</v>
      </c>
      <c r="L129" s="168"/>
      <c r="N129" s="149" t="s">
        <v>1778</v>
      </c>
      <c r="O129" s="149" t="str">
        <f>INDEX('Standard Descriptions'!$E:$E,MATCH(Guidance!E129,'Standard Descriptions'!$C:$C,0))</f>
        <v xml:space="preserve"> This policy represents a set of measures aimed at reducing demand for passenger or freight transportation in the selected vehicle type(s).  //</v>
      </c>
      <c r="P129" s="152" t="s">
        <v>1779</v>
      </c>
      <c r="Q129" s="152" t="s">
        <v>46</v>
      </c>
      <c r="R129" s="152" t="str">
        <f t="shared" si="9"/>
        <v>Freight Aircraft</v>
      </c>
      <c r="S129" s="152" t="str">
        <f t="shared" si="5"/>
        <v>//**Freight Aircraft: **</v>
      </c>
      <c r="T129" s="138" t="str">
        <f t="shared" si="4"/>
        <v/>
      </c>
    </row>
    <row r="130" spans="1:21" x14ac:dyDescent="0.2">
      <c r="A130" s="149" t="s">
        <v>1780</v>
      </c>
      <c r="B130" s="150"/>
      <c r="C130" s="174" t="s">
        <v>4</v>
      </c>
      <c r="D130" s="174" t="s">
        <v>1438</v>
      </c>
      <c r="E130" s="174" t="s">
        <v>1439</v>
      </c>
      <c r="F130" s="201" t="s">
        <v>45</v>
      </c>
      <c r="G130" s="201" t="s">
        <v>43</v>
      </c>
      <c r="H130" s="201" t="s">
        <v>89</v>
      </c>
      <c r="I130" s="201" t="s">
        <v>91</v>
      </c>
      <c r="J130" s="56">
        <v>857</v>
      </c>
      <c r="K130" s="202" t="s">
        <v>47</v>
      </c>
      <c r="L130" s="168"/>
      <c r="N130" s="149" t="s">
        <v>1778</v>
      </c>
      <c r="O130" s="149" t="str">
        <f>INDEX('Standard Descriptions'!$E:$E,MATCH(Guidance!E130,'Standard Descriptions'!$C:$C,0))</f>
        <v xml:space="preserve"> This policy represents a set of measures aimed at reducing demand for passenger or freight transportation in the selected vehicle type(s).  //</v>
      </c>
      <c r="P130" s="152" t="s">
        <v>1779</v>
      </c>
      <c r="Q130" s="152" t="s">
        <v>46</v>
      </c>
      <c r="R130" s="152" t="str">
        <f t="shared" si="9"/>
        <v>Freight Rail</v>
      </c>
      <c r="S130" s="152" t="str">
        <f t="shared" si="5"/>
        <v>//**Freight Rail: **</v>
      </c>
      <c r="T130" s="138" t="str">
        <f t="shared" si="4"/>
        <v/>
      </c>
    </row>
    <row r="131" spans="1:21" x14ac:dyDescent="0.2">
      <c r="A131" s="149" t="s">
        <v>1780</v>
      </c>
      <c r="B131" s="150"/>
      <c r="C131" s="174" t="s">
        <v>4</v>
      </c>
      <c r="D131" s="174" t="s">
        <v>1438</v>
      </c>
      <c r="E131" s="174" t="s">
        <v>1439</v>
      </c>
      <c r="F131" s="201" t="s">
        <v>45</v>
      </c>
      <c r="G131" s="201" t="s">
        <v>44</v>
      </c>
      <c r="H131" s="201" t="s">
        <v>89</v>
      </c>
      <c r="I131" s="201" t="s">
        <v>92</v>
      </c>
      <c r="J131" s="56">
        <v>858</v>
      </c>
      <c r="K131" s="202" t="s">
        <v>47</v>
      </c>
      <c r="L131" s="168"/>
      <c r="N131" s="149" t="s">
        <v>1778</v>
      </c>
      <c r="O131" s="149" t="str">
        <f>INDEX('Standard Descriptions'!$E:$E,MATCH(Guidance!E131,'Standard Descriptions'!$C:$C,0))</f>
        <v xml:space="preserve"> This policy represents a set of measures aimed at reducing demand for passenger or freight transportation in the selected vehicle type(s).  //</v>
      </c>
      <c r="P131" s="152" t="s">
        <v>1779</v>
      </c>
      <c r="Q131" s="152" t="s">
        <v>46</v>
      </c>
      <c r="R131" s="152" t="str">
        <f t="shared" si="9"/>
        <v>Freight Ships</v>
      </c>
      <c r="S131" s="152" t="str">
        <f t="shared" si="5"/>
        <v>//**Freight Ships: **</v>
      </c>
      <c r="T131" s="138" t="str">
        <f t="shared" si="4"/>
        <v/>
      </c>
    </row>
    <row r="132" spans="1:21" x14ac:dyDescent="0.2">
      <c r="A132" s="149" t="s">
        <v>1780</v>
      </c>
      <c r="B132" s="150"/>
      <c r="C132" s="174" t="s">
        <v>4</v>
      </c>
      <c r="D132" s="174" t="s">
        <v>1438</v>
      </c>
      <c r="E132" s="174" t="s">
        <v>1439</v>
      </c>
      <c r="F132" s="201" t="s">
        <v>45</v>
      </c>
      <c r="G132" s="201" t="s">
        <v>119</v>
      </c>
      <c r="H132" s="201" t="s">
        <v>89</v>
      </c>
      <c r="I132" s="201" t="s">
        <v>159</v>
      </c>
      <c r="J132" s="56">
        <v>859</v>
      </c>
      <c r="K132" s="202" t="s">
        <v>47</v>
      </c>
      <c r="L132" s="168"/>
      <c r="N132" s="149" t="s">
        <v>1778</v>
      </c>
      <c r="O132" s="149" t="str">
        <f>INDEX('Standard Descriptions'!$E:$E,MATCH(Guidance!E132,'Standard Descriptions'!$C:$C,0))</f>
        <v xml:space="preserve"> This policy represents a set of measures aimed at reducing demand for passenger or freight transportation in the selected vehicle type(s).  //</v>
      </c>
      <c r="P132" s="152" t="s">
        <v>1779</v>
      </c>
      <c r="Q132" s="152" t="s">
        <v>46</v>
      </c>
      <c r="R132" s="152" t="str">
        <f t="shared" si="9"/>
        <v>Freight Motorbikes</v>
      </c>
      <c r="S132" s="152" t="str">
        <f t="shared" si="5"/>
        <v>//**Freight Motorbikes: **</v>
      </c>
      <c r="T132" s="138" t="str">
        <f t="shared" ref="T132:T195" si="10">IF(K132="Yes",S132&amp;L132,"")</f>
        <v/>
      </c>
    </row>
    <row r="133" spans="1:21" s="154" customFormat="1" x14ac:dyDescent="0.2">
      <c r="A133" s="157" t="s">
        <v>1777</v>
      </c>
      <c r="B133" s="140"/>
      <c r="C133" s="246" t="s">
        <v>74</v>
      </c>
      <c r="D133" s="246" t="s">
        <v>15</v>
      </c>
      <c r="E133" s="246" t="str">
        <f>E134</f>
        <v>Fraction of New Bldg Components Shifted to Other Fuels</v>
      </c>
      <c r="F133" s="246"/>
      <c r="G133" s="246"/>
      <c r="H133" s="246"/>
      <c r="I133" s="246"/>
      <c r="J133" s="246"/>
      <c r="K133" s="246"/>
      <c r="L133" s="246"/>
      <c r="M133" s="139"/>
      <c r="N133" s="156" t="s">
        <v>1778</v>
      </c>
      <c r="O133" s="156" t="str">
        <f>INDEX('Standard Descriptions'!$E:$E,MATCH(Guidance!E133,'Standard Descriptions'!$C:$C,0))</f>
        <v xml:space="preserve"> This policy replaces the specified fraction of newly sold non-electric building components of the selected type(s) in buildings of the selected type(s) with electricity-using components. // </v>
      </c>
      <c r="P133" s="154" t="s">
        <v>1779</v>
      </c>
      <c r="Q133" s="154" t="s">
        <v>46</v>
      </c>
      <c r="S133" s="154" t="str">
        <f t="shared" ref="S133:S196" si="11">IF(R133="","","//**"&amp;R133&amp;": **")</f>
        <v/>
      </c>
      <c r="T133" s="154" t="str">
        <f t="shared" si="10"/>
        <v/>
      </c>
      <c r="U133" s="147" t="str">
        <f>N133&amp;O133&amp;P133&amp;T134&amp;T135&amp;T136&amp;T137&amp;T138&amp;T139&amp;T140&amp;T141&amp;T142&amp;T143&amp;T144&amp;T145&amp;T146&amp;T147&amp;T148</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row>
    <row r="134" spans="1:21" x14ac:dyDescent="0.2">
      <c r="A134" s="149" t="s">
        <v>1780</v>
      </c>
      <c r="B134" s="150"/>
      <c r="C134" s="4" t="s">
        <v>74</v>
      </c>
      <c r="D134" s="4" t="s">
        <v>15</v>
      </c>
      <c r="E134" s="4" t="s">
        <v>832</v>
      </c>
      <c r="F134" s="201" t="s">
        <v>121</v>
      </c>
      <c r="G134" s="201" t="s">
        <v>301</v>
      </c>
      <c r="H134" s="201" t="s">
        <v>305</v>
      </c>
      <c r="I134" s="201" t="s">
        <v>127</v>
      </c>
      <c r="J134" s="56">
        <v>435</v>
      </c>
      <c r="K134" s="201" t="s">
        <v>46</v>
      </c>
      <c r="L134" s="229" t="s">
        <v>1908</v>
      </c>
      <c r="N134" s="149" t="s">
        <v>1778</v>
      </c>
      <c r="O134" s="149" t="str">
        <f>INDEX('Standard Descriptions'!$E:$E,MATCH(Guidance!E134,'Standard Descriptions'!$C:$C,0))</f>
        <v xml:space="preserve"> This policy replaces the specified fraction of newly sold non-electric building components of the selected type(s) in buildings of the selected type(s) with electricity-using components. // </v>
      </c>
      <c r="P134" s="152" t="s">
        <v>1779</v>
      </c>
      <c r="Q134" s="152" t="s">
        <v>46</v>
      </c>
      <c r="R134" s="152" t="str">
        <f t="shared" ref="R134:R148" si="12">H134&amp;" "&amp;I134</f>
        <v>Urban Residential Heating</v>
      </c>
      <c r="S134" s="152" t="str">
        <f t="shared" si="11"/>
        <v>//**Urban Residential Heating: **</v>
      </c>
      <c r="T134" s="138" t="str">
        <f t="shared" si="10"/>
        <v>//**Urban Residential Heating: ** In Colorado, approximately 19% of residential homes currently use electricity as a primary space heating fuel. In the BAU case, this is expected to grow by 1-2% by 2050.</v>
      </c>
    </row>
    <row r="135" spans="1:21" x14ac:dyDescent="0.2">
      <c r="A135" s="149" t="s">
        <v>1780</v>
      </c>
      <c r="B135" s="150"/>
      <c r="C135" s="174" t="s">
        <v>74</v>
      </c>
      <c r="D135" s="174" t="s">
        <v>15</v>
      </c>
      <c r="E135" s="174" t="s">
        <v>832</v>
      </c>
      <c r="F135" s="201" t="s">
        <v>122</v>
      </c>
      <c r="G135" s="201" t="s">
        <v>301</v>
      </c>
      <c r="H135" s="201" t="s">
        <v>305</v>
      </c>
      <c r="I135" s="201" t="s">
        <v>128</v>
      </c>
      <c r="J135" s="56">
        <v>436</v>
      </c>
      <c r="K135" s="201" t="s">
        <v>47</v>
      </c>
      <c r="L135" s="169"/>
      <c r="N135" s="149" t="s">
        <v>1778</v>
      </c>
      <c r="O135" s="149" t="str">
        <f>INDEX('Standard Descriptions'!$E:$E,MATCH(Guidance!E135,'Standard Descriptions'!$C:$C,0))</f>
        <v xml:space="preserve"> This policy replaces the specified fraction of newly sold non-electric building components of the selected type(s) in buildings of the selected type(s) with electricity-using components. // </v>
      </c>
      <c r="P135" s="152" t="s">
        <v>1779</v>
      </c>
      <c r="Q135" s="152" t="s">
        <v>46</v>
      </c>
      <c r="R135" s="152" t="str">
        <f t="shared" si="12"/>
        <v>Urban Residential Cooling and Ventilation</v>
      </c>
      <c r="S135" s="152" t="str">
        <f t="shared" si="11"/>
        <v>//**Urban Residential Cooling and Ventilation: **</v>
      </c>
      <c r="T135" s="138" t="str">
        <f t="shared" si="10"/>
        <v/>
      </c>
    </row>
    <row r="136" spans="1:21" x14ac:dyDescent="0.2">
      <c r="A136" s="149" t="s">
        <v>1780</v>
      </c>
      <c r="B136" s="150"/>
      <c r="C136" s="174" t="s">
        <v>74</v>
      </c>
      <c r="D136" s="174" t="s">
        <v>15</v>
      </c>
      <c r="E136" s="174" t="s">
        <v>832</v>
      </c>
      <c r="F136" s="201" t="s">
        <v>124</v>
      </c>
      <c r="G136" s="201" t="s">
        <v>301</v>
      </c>
      <c r="H136" s="201" t="s">
        <v>305</v>
      </c>
      <c r="I136" s="201" t="s">
        <v>130</v>
      </c>
      <c r="J136" s="56">
        <v>437</v>
      </c>
      <c r="K136" s="201" t="s">
        <v>47</v>
      </c>
      <c r="L136" s="169"/>
      <c r="N136" s="149" t="s">
        <v>1778</v>
      </c>
      <c r="O136" s="149" t="str">
        <f>INDEX('Standard Descriptions'!$E:$E,MATCH(Guidance!E136,'Standard Descriptions'!$C:$C,0))</f>
        <v xml:space="preserve"> This policy replaces the specified fraction of newly sold non-electric building components of the selected type(s) in buildings of the selected type(s) with electricity-using components. // </v>
      </c>
      <c r="P136" s="152" t="s">
        <v>1779</v>
      </c>
      <c r="Q136" s="152" t="s">
        <v>46</v>
      </c>
      <c r="R136" s="152" t="str">
        <f t="shared" si="12"/>
        <v>Urban Residential Lighting</v>
      </c>
      <c r="S136" s="152" t="str">
        <f t="shared" si="11"/>
        <v>//**Urban Residential Lighting: **</v>
      </c>
      <c r="T136" s="138" t="str">
        <f t="shared" si="10"/>
        <v/>
      </c>
    </row>
    <row r="137" spans="1:21" x14ac:dyDescent="0.2">
      <c r="A137" s="149" t="s">
        <v>1780</v>
      </c>
      <c r="B137" s="150"/>
      <c r="C137" s="174" t="s">
        <v>74</v>
      </c>
      <c r="D137" s="174" t="s">
        <v>15</v>
      </c>
      <c r="E137" s="174" t="s">
        <v>832</v>
      </c>
      <c r="F137" s="201" t="s">
        <v>125</v>
      </c>
      <c r="G137" s="201" t="s">
        <v>301</v>
      </c>
      <c r="H137" s="201" t="s">
        <v>305</v>
      </c>
      <c r="I137" s="201" t="s">
        <v>131</v>
      </c>
      <c r="J137" s="56">
        <v>438</v>
      </c>
      <c r="K137" s="201" t="s">
        <v>46</v>
      </c>
      <c r="L137" s="230" t="s">
        <v>1916</v>
      </c>
      <c r="N137" s="149" t="s">
        <v>1778</v>
      </c>
      <c r="O137" s="149" t="str">
        <f>INDEX('Standard Descriptions'!$E:$E,MATCH(Guidance!E137,'Standard Descriptions'!$C:$C,0))</f>
        <v xml:space="preserve"> This policy replaces the specified fraction of newly sold non-electric building components of the selected type(s) in buildings of the selected type(s) with electricity-using components. // </v>
      </c>
      <c r="P137" s="152" t="s">
        <v>1779</v>
      </c>
      <c r="Q137" s="152" t="s">
        <v>46</v>
      </c>
      <c r="R137" s="152" t="str">
        <f t="shared" si="12"/>
        <v>Urban Residential Appliances</v>
      </c>
      <c r="S137" s="152" t="str">
        <f t="shared" si="11"/>
        <v>//**Urban Residential Appliances: **</v>
      </c>
      <c r="T137" s="138" t="str">
        <f t="shared" si="10"/>
        <v>//**Urban Residential Appliances: ** In the BAU case, in Colorado, the share of electricity among fuels used by appliances in urban, residential buildings will grow from 46% in 2019 to 58% in 2050 .</v>
      </c>
    </row>
    <row r="138" spans="1:21" x14ac:dyDescent="0.2">
      <c r="A138" s="149" t="s">
        <v>1780</v>
      </c>
      <c r="B138" s="150"/>
      <c r="C138" s="174" t="s">
        <v>74</v>
      </c>
      <c r="D138" s="174" t="s">
        <v>15</v>
      </c>
      <c r="E138" s="174" t="s">
        <v>832</v>
      </c>
      <c r="F138" s="201" t="s">
        <v>126</v>
      </c>
      <c r="G138" s="201" t="s">
        <v>301</v>
      </c>
      <c r="H138" s="201" t="s">
        <v>305</v>
      </c>
      <c r="I138" s="201" t="s">
        <v>132</v>
      </c>
      <c r="J138" s="56">
        <v>439</v>
      </c>
      <c r="K138" s="201" t="s">
        <v>47</v>
      </c>
      <c r="L138" s="169" t="s">
        <v>1909</v>
      </c>
      <c r="N138" s="149" t="s">
        <v>1778</v>
      </c>
      <c r="O138" s="149" t="str">
        <f>INDEX('Standard Descriptions'!$E:$E,MATCH(Guidance!E138,'Standard Descriptions'!$C:$C,0))</f>
        <v xml:space="preserve"> This policy replaces the specified fraction of newly sold non-electric building components of the selected type(s) in buildings of the selected type(s) with electricity-using components. // </v>
      </c>
      <c r="P138" s="152" t="s">
        <v>1779</v>
      </c>
      <c r="Q138" s="152" t="s">
        <v>46</v>
      </c>
      <c r="R138" s="152" t="str">
        <f t="shared" si="12"/>
        <v>Urban Residential Other Components</v>
      </c>
      <c r="S138" s="152" t="str">
        <f t="shared" si="11"/>
        <v>//**Urban Residential Other Components: **</v>
      </c>
      <c r="T138" s="138" t="str">
        <f t="shared" si="10"/>
        <v/>
      </c>
    </row>
    <row r="139" spans="1:21" x14ac:dyDescent="0.2">
      <c r="A139" s="149" t="s">
        <v>1780</v>
      </c>
      <c r="B139" s="150"/>
      <c r="C139" s="174" t="s">
        <v>74</v>
      </c>
      <c r="D139" s="174" t="s">
        <v>15</v>
      </c>
      <c r="E139" s="174" t="s">
        <v>832</v>
      </c>
      <c r="F139" s="201" t="s">
        <v>121</v>
      </c>
      <c r="G139" s="201" t="s">
        <v>302</v>
      </c>
      <c r="H139" s="201" t="s">
        <v>304</v>
      </c>
      <c r="I139" s="201" t="s">
        <v>127</v>
      </c>
      <c r="J139" s="56">
        <v>440</v>
      </c>
      <c r="K139" s="201" t="s">
        <v>46</v>
      </c>
      <c r="L139" s="230" t="s">
        <v>1910</v>
      </c>
      <c r="N139" s="149" t="s">
        <v>1778</v>
      </c>
      <c r="O139" s="149" t="str">
        <f>INDEX('Standard Descriptions'!$E:$E,MATCH(Guidance!E139,'Standard Descriptions'!$C:$C,0))</f>
        <v xml:space="preserve"> This policy replaces the specified fraction of newly sold non-electric building components of the selected type(s) in buildings of the selected type(s) with electricity-using components. // </v>
      </c>
      <c r="P139" s="152" t="s">
        <v>1779</v>
      </c>
      <c r="Q139" s="152" t="s">
        <v>46</v>
      </c>
      <c r="R139" s="152" t="str">
        <f t="shared" si="12"/>
        <v>Rural Residential Heating</v>
      </c>
      <c r="S139" s="152" t="str">
        <f t="shared" si="11"/>
        <v>//**Rural Residential Heating: **</v>
      </c>
      <c r="T139" s="138" t="str">
        <f t="shared" si="10"/>
        <v>//**Rural Residential Heating: ** In Virginia, approximately 19% of residential homes currently use electricity as a primary space heating fuel. In the BAU case, this is expected to grow by 1-2% by 2050.</v>
      </c>
    </row>
    <row r="140" spans="1:21" x14ac:dyDescent="0.2">
      <c r="A140" s="149" t="s">
        <v>1780</v>
      </c>
      <c r="B140" s="150"/>
      <c r="C140" s="174" t="s">
        <v>74</v>
      </c>
      <c r="D140" s="174" t="s">
        <v>15</v>
      </c>
      <c r="E140" s="174" t="s">
        <v>832</v>
      </c>
      <c r="F140" s="201" t="s">
        <v>122</v>
      </c>
      <c r="G140" s="201" t="s">
        <v>302</v>
      </c>
      <c r="H140" s="201" t="s">
        <v>304</v>
      </c>
      <c r="I140" s="201" t="s">
        <v>128</v>
      </c>
      <c r="J140" s="56">
        <v>441</v>
      </c>
      <c r="K140" s="201" t="s">
        <v>47</v>
      </c>
      <c r="L140" s="169"/>
      <c r="N140" s="149" t="s">
        <v>1778</v>
      </c>
      <c r="O140" s="149" t="str">
        <f>INDEX('Standard Descriptions'!$E:$E,MATCH(Guidance!E140,'Standard Descriptions'!$C:$C,0))</f>
        <v xml:space="preserve"> This policy replaces the specified fraction of newly sold non-electric building components of the selected type(s) in buildings of the selected type(s) with electricity-using components. // </v>
      </c>
      <c r="P140" s="152" t="s">
        <v>1779</v>
      </c>
      <c r="Q140" s="152" t="s">
        <v>46</v>
      </c>
      <c r="R140" s="152" t="str">
        <f t="shared" si="12"/>
        <v>Rural Residential Cooling and Ventilation</v>
      </c>
      <c r="S140" s="152" t="str">
        <f t="shared" si="11"/>
        <v>//**Rural Residential Cooling and Ventilation: **</v>
      </c>
      <c r="T140" s="138" t="str">
        <f t="shared" si="10"/>
        <v/>
      </c>
    </row>
    <row r="141" spans="1:21" x14ac:dyDescent="0.2">
      <c r="A141" s="149" t="s">
        <v>1780</v>
      </c>
      <c r="B141" s="150"/>
      <c r="C141" s="174" t="s">
        <v>74</v>
      </c>
      <c r="D141" s="174" t="s">
        <v>15</v>
      </c>
      <c r="E141" s="174" t="s">
        <v>832</v>
      </c>
      <c r="F141" s="201" t="s">
        <v>124</v>
      </c>
      <c r="G141" s="201" t="s">
        <v>302</v>
      </c>
      <c r="H141" s="201" t="s">
        <v>304</v>
      </c>
      <c r="I141" s="201" t="s">
        <v>130</v>
      </c>
      <c r="J141" s="56">
        <v>442</v>
      </c>
      <c r="K141" s="201" t="s">
        <v>47</v>
      </c>
      <c r="L141" s="169"/>
      <c r="N141" s="149" t="s">
        <v>1778</v>
      </c>
      <c r="O141" s="149" t="str">
        <f>INDEX('Standard Descriptions'!$E:$E,MATCH(Guidance!E141,'Standard Descriptions'!$C:$C,0))</f>
        <v xml:space="preserve"> This policy replaces the specified fraction of newly sold non-electric building components of the selected type(s) in buildings of the selected type(s) with electricity-using components. // </v>
      </c>
      <c r="P141" s="152" t="s">
        <v>1779</v>
      </c>
      <c r="Q141" s="152" t="s">
        <v>46</v>
      </c>
      <c r="R141" s="152" t="str">
        <f t="shared" si="12"/>
        <v>Rural Residential Lighting</v>
      </c>
      <c r="S141" s="152" t="str">
        <f t="shared" si="11"/>
        <v>//**Rural Residential Lighting: **</v>
      </c>
      <c r="T141" s="138" t="str">
        <f t="shared" si="10"/>
        <v/>
      </c>
    </row>
    <row r="142" spans="1:21" x14ac:dyDescent="0.2">
      <c r="A142" s="149" t="s">
        <v>1780</v>
      </c>
      <c r="B142" s="150"/>
      <c r="C142" s="174" t="s">
        <v>74</v>
      </c>
      <c r="D142" s="174" t="s">
        <v>15</v>
      </c>
      <c r="E142" s="174" t="s">
        <v>832</v>
      </c>
      <c r="F142" s="201" t="s">
        <v>125</v>
      </c>
      <c r="G142" s="201" t="s">
        <v>302</v>
      </c>
      <c r="H142" s="201" t="s">
        <v>304</v>
      </c>
      <c r="I142" s="201" t="s">
        <v>131</v>
      </c>
      <c r="J142" s="56">
        <v>443</v>
      </c>
      <c r="K142" s="201" t="s">
        <v>46</v>
      </c>
      <c r="L142" s="230" t="s">
        <v>1911</v>
      </c>
      <c r="N142" s="149" t="s">
        <v>1778</v>
      </c>
      <c r="O142" s="149" t="str">
        <f>INDEX('Standard Descriptions'!$E:$E,MATCH(Guidance!E142,'Standard Descriptions'!$C:$C,0))</f>
        <v xml:space="preserve"> This policy replaces the specified fraction of newly sold non-electric building components of the selected type(s) in buildings of the selected type(s) with electricity-using components. // </v>
      </c>
      <c r="P142" s="152" t="s">
        <v>1779</v>
      </c>
      <c r="Q142" s="152" t="s">
        <v>46</v>
      </c>
      <c r="R142" s="152" t="str">
        <f t="shared" si="12"/>
        <v>Rural Residential Appliances</v>
      </c>
      <c r="S142" s="152" t="str">
        <f t="shared" si="11"/>
        <v>//**Rural Residential Appliances: **</v>
      </c>
      <c r="T142" s="138" t="str">
        <f t="shared" si="10"/>
        <v>//**Rural Residential Appliances: ** In the BAU case, in Colorado, the share of electricity among fuels used by appliances in rural, residential buildings will grow from 46% in 2019 to 58% in 2050 .</v>
      </c>
    </row>
    <row r="143" spans="1:21" x14ac:dyDescent="0.2">
      <c r="A143" s="149" t="s">
        <v>1780</v>
      </c>
      <c r="B143" s="150"/>
      <c r="C143" s="174" t="s">
        <v>74</v>
      </c>
      <c r="D143" s="174" t="s">
        <v>15</v>
      </c>
      <c r="E143" s="174" t="s">
        <v>832</v>
      </c>
      <c r="F143" s="201" t="s">
        <v>126</v>
      </c>
      <c r="G143" s="201" t="s">
        <v>302</v>
      </c>
      <c r="H143" s="201" t="s">
        <v>304</v>
      </c>
      <c r="I143" s="201" t="s">
        <v>132</v>
      </c>
      <c r="J143" s="56">
        <v>444</v>
      </c>
      <c r="K143" s="201" t="s">
        <v>47</v>
      </c>
      <c r="L143" s="169" t="s">
        <v>1912</v>
      </c>
      <c r="N143" s="149" t="s">
        <v>1778</v>
      </c>
      <c r="O143" s="149" t="str">
        <f>INDEX('Standard Descriptions'!$E:$E,MATCH(Guidance!E143,'Standard Descriptions'!$C:$C,0))</f>
        <v xml:space="preserve"> This policy replaces the specified fraction of newly sold non-electric building components of the selected type(s) in buildings of the selected type(s) with electricity-using components. // </v>
      </c>
      <c r="P143" s="152" t="s">
        <v>1779</v>
      </c>
      <c r="Q143" s="152" t="s">
        <v>46</v>
      </c>
      <c r="R143" s="152" t="str">
        <f t="shared" si="12"/>
        <v>Rural Residential Other Components</v>
      </c>
      <c r="S143" s="152" t="str">
        <f t="shared" si="11"/>
        <v>//**Rural Residential Other Components: **</v>
      </c>
      <c r="T143" s="138" t="str">
        <f t="shared" si="10"/>
        <v/>
      </c>
    </row>
    <row r="144" spans="1:21" x14ac:dyDescent="0.2">
      <c r="A144" s="149" t="s">
        <v>1780</v>
      </c>
      <c r="B144" s="150"/>
      <c r="C144" s="174" t="s">
        <v>74</v>
      </c>
      <c r="D144" s="174" t="s">
        <v>15</v>
      </c>
      <c r="E144" s="174" t="s">
        <v>832</v>
      </c>
      <c r="F144" s="201" t="s">
        <v>121</v>
      </c>
      <c r="G144" s="201" t="s">
        <v>303</v>
      </c>
      <c r="H144" s="201" t="s">
        <v>180</v>
      </c>
      <c r="I144" s="201" t="s">
        <v>127</v>
      </c>
      <c r="J144" s="56">
        <v>445</v>
      </c>
      <c r="K144" s="201" t="s">
        <v>46</v>
      </c>
      <c r="L144" s="230" t="s">
        <v>1913</v>
      </c>
      <c r="N144" s="149" t="s">
        <v>1778</v>
      </c>
      <c r="O144" s="149" t="str">
        <f>INDEX('Standard Descriptions'!$E:$E,MATCH(Guidance!E144,'Standard Descriptions'!$C:$C,0))</f>
        <v xml:space="preserve"> This policy replaces the specified fraction of newly sold non-electric building components of the selected type(s) in buildings of the selected type(s) with electricity-using components. // </v>
      </c>
      <c r="P144" s="152" t="s">
        <v>1779</v>
      </c>
      <c r="Q144" s="152" t="s">
        <v>46</v>
      </c>
      <c r="R144" s="152" t="str">
        <f t="shared" si="12"/>
        <v>Commercial Heating</v>
      </c>
      <c r="S144" s="152" t="str">
        <f t="shared" si="11"/>
        <v>//**Commercial Heating: **</v>
      </c>
      <c r="T144" s="138" t="str">
        <f t="shared" si="10"/>
        <v>//**Commercial Heating: ** In the BAU case, in Colorado, the share of electricity among fuels used for heating in commercial buildings will grow from 1.5% in 2019 to 14% in 2050 .</v>
      </c>
    </row>
    <row r="145" spans="1:21" x14ac:dyDescent="0.2">
      <c r="A145" s="149" t="s">
        <v>1780</v>
      </c>
      <c r="B145" s="150"/>
      <c r="C145" s="174" t="s">
        <v>74</v>
      </c>
      <c r="D145" s="174" t="s">
        <v>15</v>
      </c>
      <c r="E145" s="174" t="s">
        <v>832</v>
      </c>
      <c r="F145" s="201" t="s">
        <v>122</v>
      </c>
      <c r="G145" s="201" t="s">
        <v>303</v>
      </c>
      <c r="H145" s="201" t="s">
        <v>180</v>
      </c>
      <c r="I145" s="201" t="s">
        <v>128</v>
      </c>
      <c r="J145" s="56">
        <v>446</v>
      </c>
      <c r="K145" s="201" t="s">
        <v>47</v>
      </c>
      <c r="L145" s="169"/>
      <c r="N145" s="149" t="s">
        <v>1778</v>
      </c>
      <c r="O145" s="149" t="str">
        <f>INDEX('Standard Descriptions'!$E:$E,MATCH(Guidance!E145,'Standard Descriptions'!$C:$C,0))</f>
        <v xml:space="preserve"> This policy replaces the specified fraction of newly sold non-electric building components of the selected type(s) in buildings of the selected type(s) with electricity-using components. // </v>
      </c>
      <c r="P145" s="152" t="s">
        <v>1779</v>
      </c>
      <c r="Q145" s="152" t="s">
        <v>46</v>
      </c>
      <c r="R145" s="152" t="str">
        <f t="shared" si="12"/>
        <v>Commercial Cooling and Ventilation</v>
      </c>
      <c r="S145" s="152" t="str">
        <f t="shared" si="11"/>
        <v>//**Commercial Cooling and Ventilation: **</v>
      </c>
      <c r="T145" s="138" t="str">
        <f t="shared" si="10"/>
        <v/>
      </c>
    </row>
    <row r="146" spans="1:21" x14ac:dyDescent="0.2">
      <c r="A146" s="149" t="s">
        <v>1780</v>
      </c>
      <c r="B146" s="150"/>
      <c r="C146" s="174" t="s">
        <v>74</v>
      </c>
      <c r="D146" s="174" t="s">
        <v>15</v>
      </c>
      <c r="E146" s="174" t="s">
        <v>832</v>
      </c>
      <c r="F146" s="201" t="s">
        <v>124</v>
      </c>
      <c r="G146" s="201" t="s">
        <v>303</v>
      </c>
      <c r="H146" s="201" t="s">
        <v>180</v>
      </c>
      <c r="I146" s="201" t="s">
        <v>130</v>
      </c>
      <c r="J146" s="56">
        <v>447</v>
      </c>
      <c r="K146" s="201" t="s">
        <v>47</v>
      </c>
      <c r="L146" s="169"/>
      <c r="N146" s="149" t="s">
        <v>1778</v>
      </c>
      <c r="O146" s="149" t="str">
        <f>INDEX('Standard Descriptions'!$E:$E,MATCH(Guidance!E146,'Standard Descriptions'!$C:$C,0))</f>
        <v xml:space="preserve"> This policy replaces the specified fraction of newly sold non-electric building components of the selected type(s) in buildings of the selected type(s) with electricity-using components. // </v>
      </c>
      <c r="P146" s="152" t="s">
        <v>1779</v>
      </c>
      <c r="Q146" s="152" t="s">
        <v>46</v>
      </c>
      <c r="R146" s="152" t="str">
        <f t="shared" si="12"/>
        <v>Commercial Lighting</v>
      </c>
      <c r="S146" s="152" t="str">
        <f t="shared" si="11"/>
        <v>//**Commercial Lighting: **</v>
      </c>
      <c r="T146" s="138" t="str">
        <f t="shared" si="10"/>
        <v/>
      </c>
    </row>
    <row r="147" spans="1:21" x14ac:dyDescent="0.2">
      <c r="A147" s="149" t="s">
        <v>1780</v>
      </c>
      <c r="B147" s="150"/>
      <c r="C147" s="174" t="s">
        <v>74</v>
      </c>
      <c r="D147" s="174" t="s">
        <v>15</v>
      </c>
      <c r="E147" s="174" t="s">
        <v>832</v>
      </c>
      <c r="F147" s="201" t="s">
        <v>125</v>
      </c>
      <c r="G147" s="201" t="s">
        <v>303</v>
      </c>
      <c r="H147" s="201" t="s">
        <v>180</v>
      </c>
      <c r="I147" s="201" t="s">
        <v>131</v>
      </c>
      <c r="J147" s="56">
        <v>448</v>
      </c>
      <c r="K147" s="201" t="s">
        <v>46</v>
      </c>
      <c r="L147" s="230" t="s">
        <v>1914</v>
      </c>
      <c r="N147" s="149" t="s">
        <v>1778</v>
      </c>
      <c r="O147" s="149" t="str">
        <f>INDEX('Standard Descriptions'!$E:$E,MATCH(Guidance!E147,'Standard Descriptions'!$C:$C,0))</f>
        <v xml:space="preserve"> This policy replaces the specified fraction of newly sold non-electric building components of the selected type(s) in buildings of the selected type(s) with electricity-using components. // </v>
      </c>
      <c r="P147" s="152" t="s">
        <v>1779</v>
      </c>
      <c r="Q147" s="152" t="s">
        <v>46</v>
      </c>
      <c r="R147" s="152" t="str">
        <f t="shared" si="12"/>
        <v>Commercial Appliances</v>
      </c>
      <c r="S147" s="152" t="str">
        <f t="shared" si="11"/>
        <v>//**Commercial Appliances: **</v>
      </c>
      <c r="T147" s="138" t="str">
        <f t="shared" si="10"/>
        <v>//**Commercial Appliances: ** In the BAU case, in Colorado, the share of electricity among fuels used by appliances in commercial buildings will grow from 45% to 54% in 2050.</v>
      </c>
    </row>
    <row r="148" spans="1:21" x14ac:dyDescent="0.2">
      <c r="A148" s="149" t="s">
        <v>1780</v>
      </c>
      <c r="B148" s="150"/>
      <c r="C148" s="174" t="s">
        <v>74</v>
      </c>
      <c r="D148" s="174" t="s">
        <v>15</v>
      </c>
      <c r="E148" s="174" t="s">
        <v>832</v>
      </c>
      <c r="F148" s="201" t="s">
        <v>126</v>
      </c>
      <c r="G148" s="201" t="s">
        <v>303</v>
      </c>
      <c r="H148" s="201" t="s">
        <v>180</v>
      </c>
      <c r="I148" s="201" t="s">
        <v>132</v>
      </c>
      <c r="J148" s="56">
        <v>449</v>
      </c>
      <c r="K148" s="201" t="s">
        <v>46</v>
      </c>
      <c r="L148" s="230" t="s">
        <v>1915</v>
      </c>
      <c r="N148" s="149" t="s">
        <v>1778</v>
      </c>
      <c r="O148" s="149" t="str">
        <f>INDEX('Standard Descriptions'!$E:$E,MATCH(Guidance!E148,'Standard Descriptions'!$C:$C,0))</f>
        <v xml:space="preserve"> This policy replaces the specified fraction of newly sold non-electric building components of the selected type(s) in buildings of the selected type(s) with electricity-using components. // </v>
      </c>
      <c r="P148" s="152" t="s">
        <v>1779</v>
      </c>
      <c r="Q148" s="152" t="s">
        <v>46</v>
      </c>
      <c r="R148" s="152" t="str">
        <f t="shared" si="12"/>
        <v>Commercial Other Components</v>
      </c>
      <c r="S148" s="152" t="str">
        <f t="shared" si="11"/>
        <v>//**Commercial Other Components: **</v>
      </c>
      <c r="T148" s="138" t="str">
        <f t="shared" si="10"/>
        <v xml:space="preserve">//**Commercial Other Components: ** In the BAU case, in Colorado, the share of electricity among fuels used by other components in commercial buildings will grow from 8% to 9% through 2050. </v>
      </c>
    </row>
    <row r="149" spans="1:21" s="154" customFormat="1" x14ac:dyDescent="0.2">
      <c r="A149" s="154" t="s">
        <v>1777</v>
      </c>
      <c r="B149" s="139"/>
      <c r="C149" s="246" t="s">
        <v>74</v>
      </c>
      <c r="D149" s="246" t="s">
        <v>106</v>
      </c>
      <c r="E149" s="246" t="str">
        <f>E150</f>
        <v>Reduction in E Use Allowed by Component Eff Std</v>
      </c>
      <c r="F149" s="246"/>
      <c r="G149" s="246"/>
      <c r="H149" s="246"/>
      <c r="I149" s="246"/>
      <c r="J149" s="246"/>
      <c r="K149" s="246"/>
      <c r="L149" s="246"/>
      <c r="M149" s="139"/>
      <c r="N149" s="156" t="s">
        <v>1778</v>
      </c>
      <c r="O149" s="156" t="str">
        <f>INDEX('Standard Descriptions'!$E:$E,MATCH(Guidance!E149,'Standard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49" s="154" t="s">
        <v>1779</v>
      </c>
      <c r="Q149" s="154" t="s">
        <v>46</v>
      </c>
      <c r="S149" s="154" t="str">
        <f t="shared" si="11"/>
        <v/>
      </c>
      <c r="T149" s="154" t="str">
        <f t="shared" si="10"/>
        <v/>
      </c>
      <c r="U149" s="145" t="str">
        <f>N149&amp;O149&amp;P149&amp;T150&amp;T151&amp;T152&amp;T153&amp;T154&amp;T155&amp;T156&amp;T157&amp;T165&amp;T158&amp;T159&amp;T160&amp;T161&amp;T162&amp;T163&amp;T164&amp;T165&amp;T166&amp;T167</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50" spans="1:21" x14ac:dyDescent="0.2">
      <c r="A150" s="149" t="s">
        <v>1780</v>
      </c>
      <c r="B150" s="150"/>
      <c r="C150" s="4" t="s">
        <v>74</v>
      </c>
      <c r="D150" s="4" t="s">
        <v>106</v>
      </c>
      <c r="E150" s="4" t="s">
        <v>326</v>
      </c>
      <c r="F150" s="201" t="s">
        <v>121</v>
      </c>
      <c r="G150" s="201" t="s">
        <v>301</v>
      </c>
      <c r="H150" s="201" t="s">
        <v>305</v>
      </c>
      <c r="I150" s="201" t="s">
        <v>127</v>
      </c>
      <c r="J150" s="56">
        <v>13</v>
      </c>
      <c r="K150" s="201" t="s">
        <v>46</v>
      </c>
      <c r="L150" s="218" t="s">
        <v>1917</v>
      </c>
      <c r="N150" s="149" t="s">
        <v>1778</v>
      </c>
      <c r="O150" s="149" t="str">
        <f>INDEX('Standard Descriptions'!$E:$E,MATCH(Guidance!E150,'Standard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0" s="152" t="s">
        <v>1779</v>
      </c>
      <c r="Q150" s="152" t="s">
        <v>46</v>
      </c>
      <c r="R150" s="152" t="str">
        <f t="shared" ref="R150:R162" si="13">H150&amp;" "&amp;I150</f>
        <v>Urban Residential Heating</v>
      </c>
      <c r="S150" s="152" t="str">
        <f t="shared" si="11"/>
        <v>//**Urban Residential Heating: **</v>
      </c>
      <c r="T150" s="138" t="str">
        <f t="shared" si="10"/>
        <v>//**Urban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51" spans="1:21" x14ac:dyDescent="0.2">
      <c r="A151" s="149" t="s">
        <v>1780</v>
      </c>
      <c r="B151" s="150"/>
      <c r="C151" s="174" t="s">
        <v>74</v>
      </c>
      <c r="D151" s="174" t="s">
        <v>106</v>
      </c>
      <c r="E151" s="174" t="s">
        <v>326</v>
      </c>
      <c r="F151" s="201" t="s">
        <v>122</v>
      </c>
      <c r="G151" s="201" t="s">
        <v>301</v>
      </c>
      <c r="H151" s="201" t="s">
        <v>305</v>
      </c>
      <c r="I151" s="201" t="s">
        <v>128</v>
      </c>
      <c r="J151" s="56">
        <v>14</v>
      </c>
      <c r="K151" s="201" t="s">
        <v>46</v>
      </c>
      <c r="L151" s="218" t="s">
        <v>1917</v>
      </c>
      <c r="N151" s="149" t="s">
        <v>1778</v>
      </c>
      <c r="O151" s="149" t="str">
        <f>INDEX('Standard Descriptions'!$E:$E,MATCH(Guidance!E151,'Standard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1" s="152" t="s">
        <v>1779</v>
      </c>
      <c r="Q151" s="152" t="s">
        <v>46</v>
      </c>
      <c r="R151" s="152" t="str">
        <f t="shared" si="13"/>
        <v>Urban Residential Cooling and Ventilation</v>
      </c>
      <c r="S151" s="152" t="str">
        <f t="shared" si="11"/>
        <v>//**Urban Residential Cooling and Ventilation: **</v>
      </c>
      <c r="T151" s="138" t="str">
        <f t="shared" si="10"/>
        <v>//**Urban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52" spans="1:21" x14ac:dyDescent="0.2">
      <c r="A152" s="149" t="s">
        <v>1780</v>
      </c>
      <c r="B152" s="150"/>
      <c r="C152" s="174" t="s">
        <v>74</v>
      </c>
      <c r="D152" s="174" t="s">
        <v>106</v>
      </c>
      <c r="E152" s="174" t="s">
        <v>326</v>
      </c>
      <c r="F152" s="201" t="s">
        <v>123</v>
      </c>
      <c r="G152" s="201" t="s">
        <v>301</v>
      </c>
      <c r="H152" s="201" t="s">
        <v>305</v>
      </c>
      <c r="I152" s="201" t="s">
        <v>129</v>
      </c>
      <c r="J152" s="56">
        <v>15</v>
      </c>
      <c r="K152" s="201" t="s">
        <v>46</v>
      </c>
      <c r="L152" s="218" t="s">
        <v>1917</v>
      </c>
      <c r="N152" s="149" t="s">
        <v>1778</v>
      </c>
      <c r="O152" s="149" t="str">
        <f>INDEX('Standard Descriptions'!$E:$E,MATCH(Guidance!E152,'Standard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2" s="152" t="s">
        <v>1779</v>
      </c>
      <c r="Q152" s="152" t="s">
        <v>46</v>
      </c>
      <c r="R152" s="152" t="str">
        <f t="shared" si="13"/>
        <v>Urban Residential Envelope</v>
      </c>
      <c r="S152" s="152" t="str">
        <f t="shared" si="11"/>
        <v>//**Urban Residential Envelope: **</v>
      </c>
      <c r="T152" s="138" t="str">
        <f t="shared" si="10"/>
        <v>//**Urban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53" spans="1:21" x14ac:dyDescent="0.2">
      <c r="A153" s="149" t="s">
        <v>1780</v>
      </c>
      <c r="B153" s="150"/>
      <c r="C153" s="174" t="s">
        <v>74</v>
      </c>
      <c r="D153" s="174" t="s">
        <v>106</v>
      </c>
      <c r="E153" s="174" t="s">
        <v>326</v>
      </c>
      <c r="F153" s="201" t="s">
        <v>124</v>
      </c>
      <c r="G153" s="201" t="s">
        <v>301</v>
      </c>
      <c r="H153" s="201" t="s">
        <v>305</v>
      </c>
      <c r="I153" s="201" t="s">
        <v>130</v>
      </c>
      <c r="J153" s="56">
        <v>16</v>
      </c>
      <c r="K153" s="201" t="s">
        <v>46</v>
      </c>
      <c r="L153" s="218" t="s">
        <v>1917</v>
      </c>
      <c r="N153" s="149" t="s">
        <v>1778</v>
      </c>
      <c r="O153" s="149" t="str">
        <f>INDEX('Standard Descriptions'!$E:$E,MATCH(Guidance!E153,'Standard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3" s="152" t="s">
        <v>1779</v>
      </c>
      <c r="Q153" s="152" t="s">
        <v>46</v>
      </c>
      <c r="R153" s="152" t="str">
        <f t="shared" si="13"/>
        <v>Urban Residential Lighting</v>
      </c>
      <c r="S153" s="152" t="str">
        <f t="shared" si="11"/>
        <v>//**Urban Residential Lighting: **</v>
      </c>
      <c r="T153" s="138" t="str">
        <f t="shared" si="10"/>
        <v>//**Urban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54" spans="1:21" x14ac:dyDescent="0.2">
      <c r="A154" s="149" t="s">
        <v>1780</v>
      </c>
      <c r="B154" s="150"/>
      <c r="C154" s="174" t="s">
        <v>74</v>
      </c>
      <c r="D154" s="174" t="s">
        <v>106</v>
      </c>
      <c r="E154" s="174" t="s">
        <v>326</v>
      </c>
      <c r="F154" s="201" t="s">
        <v>125</v>
      </c>
      <c r="G154" s="201" t="s">
        <v>301</v>
      </c>
      <c r="H154" s="201" t="s">
        <v>305</v>
      </c>
      <c r="I154" s="201" t="s">
        <v>131</v>
      </c>
      <c r="J154" s="56">
        <v>17</v>
      </c>
      <c r="K154" s="201" t="s">
        <v>46</v>
      </c>
      <c r="L154" s="218" t="s">
        <v>1917</v>
      </c>
      <c r="N154" s="149" t="s">
        <v>1778</v>
      </c>
      <c r="O154" s="149" t="str">
        <f>INDEX('Standard Descriptions'!$E:$E,MATCH(Guidance!E154,'Standard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4" s="152" t="s">
        <v>1779</v>
      </c>
      <c r="Q154" s="152" t="s">
        <v>46</v>
      </c>
      <c r="R154" s="152" t="str">
        <f t="shared" si="13"/>
        <v>Urban Residential Appliances</v>
      </c>
      <c r="S154" s="152" t="str">
        <f t="shared" si="11"/>
        <v>//**Urban Residential Appliances: **</v>
      </c>
      <c r="T154" s="138" t="str">
        <f t="shared" si="10"/>
        <v>//**Urban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55" spans="1:21" x14ac:dyDescent="0.2">
      <c r="A155" s="149" t="s">
        <v>1780</v>
      </c>
      <c r="B155" s="150"/>
      <c r="C155" s="174" t="s">
        <v>74</v>
      </c>
      <c r="D155" s="174" t="s">
        <v>106</v>
      </c>
      <c r="E155" s="174" t="s">
        <v>326</v>
      </c>
      <c r="F155" s="201" t="s">
        <v>126</v>
      </c>
      <c r="G155" s="201" t="s">
        <v>301</v>
      </c>
      <c r="H155" s="201" t="s">
        <v>305</v>
      </c>
      <c r="I155" s="201" t="s">
        <v>132</v>
      </c>
      <c r="J155" s="56">
        <v>18</v>
      </c>
      <c r="K155" s="201" t="s">
        <v>46</v>
      </c>
      <c r="L155" s="218" t="s">
        <v>1917</v>
      </c>
      <c r="N155" s="149" t="s">
        <v>1778</v>
      </c>
      <c r="O155" s="149" t="str">
        <f>INDEX('Standard Descriptions'!$E:$E,MATCH(Guidance!E155,'Standard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5" s="152" t="s">
        <v>1779</v>
      </c>
      <c r="Q155" s="152" t="s">
        <v>46</v>
      </c>
      <c r="R155" s="152" t="str">
        <f t="shared" si="13"/>
        <v>Urban Residential Other Components</v>
      </c>
      <c r="S155" s="152" t="str">
        <f t="shared" si="11"/>
        <v>//**Urban Residential Other Components: **</v>
      </c>
      <c r="T155" s="138" t="str">
        <f t="shared" si="10"/>
        <v>//**Urban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56" spans="1:21" x14ac:dyDescent="0.2">
      <c r="A156" s="149" t="s">
        <v>1780</v>
      </c>
      <c r="B156" s="150"/>
      <c r="C156" s="174" t="s">
        <v>74</v>
      </c>
      <c r="D156" s="174" t="s">
        <v>106</v>
      </c>
      <c r="E156" s="174" t="s">
        <v>326</v>
      </c>
      <c r="F156" s="201" t="s">
        <v>121</v>
      </c>
      <c r="G156" s="201" t="s">
        <v>302</v>
      </c>
      <c r="H156" s="201" t="s">
        <v>304</v>
      </c>
      <c r="I156" s="201" t="s">
        <v>127</v>
      </c>
      <c r="J156" s="56">
        <v>150</v>
      </c>
      <c r="K156" s="201" t="s">
        <v>46</v>
      </c>
      <c r="L156" s="218" t="s">
        <v>1917</v>
      </c>
      <c r="N156" s="149" t="s">
        <v>1778</v>
      </c>
      <c r="O156" s="149" t="str">
        <f>INDEX('Standard Descriptions'!$E:$E,MATCH(Guidance!E156,'Standard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6" s="152" t="s">
        <v>1779</v>
      </c>
      <c r="Q156" s="152" t="s">
        <v>46</v>
      </c>
      <c r="R156" s="152" t="str">
        <f t="shared" si="13"/>
        <v>Rural Residential Heating</v>
      </c>
      <c r="S156" s="152" t="str">
        <f t="shared" si="11"/>
        <v>//**Rural Residential Heating: **</v>
      </c>
      <c r="T156" s="138" t="str">
        <f t="shared" si="10"/>
        <v>//**Rural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57" spans="1:21" x14ac:dyDescent="0.2">
      <c r="A157" s="149" t="s">
        <v>1780</v>
      </c>
      <c r="B157" s="150"/>
      <c r="C157" s="174" t="s">
        <v>74</v>
      </c>
      <c r="D157" s="174" t="s">
        <v>106</v>
      </c>
      <c r="E157" s="174" t="s">
        <v>326</v>
      </c>
      <c r="F157" s="201" t="s">
        <v>122</v>
      </c>
      <c r="G157" s="201" t="s">
        <v>302</v>
      </c>
      <c r="H157" s="201" t="s">
        <v>304</v>
      </c>
      <c r="I157" s="201" t="s">
        <v>128</v>
      </c>
      <c r="J157" s="56">
        <v>151</v>
      </c>
      <c r="K157" s="201" t="s">
        <v>46</v>
      </c>
      <c r="L157" s="218" t="s">
        <v>1917</v>
      </c>
      <c r="N157" s="149" t="s">
        <v>1778</v>
      </c>
      <c r="O157" s="149" t="str">
        <f>INDEX('Standard Descriptions'!$E:$E,MATCH(Guidance!E157,'Standard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7" s="152" t="s">
        <v>1779</v>
      </c>
      <c r="Q157" s="152" t="s">
        <v>46</v>
      </c>
      <c r="R157" s="152" t="str">
        <f t="shared" si="13"/>
        <v>Rural Residential Cooling and Ventilation</v>
      </c>
      <c r="S157" s="152" t="str">
        <f t="shared" si="11"/>
        <v>//**Rural Residential Cooling and Ventilation: **</v>
      </c>
      <c r="T157" s="138" t="str">
        <f t="shared" si="10"/>
        <v>//**Rural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58" spans="1:21" x14ac:dyDescent="0.2">
      <c r="A158" s="149" t="s">
        <v>1780</v>
      </c>
      <c r="B158" s="150"/>
      <c r="C158" s="174" t="s">
        <v>74</v>
      </c>
      <c r="D158" s="174" t="s">
        <v>106</v>
      </c>
      <c r="E158" s="174" t="s">
        <v>326</v>
      </c>
      <c r="F158" s="201" t="s">
        <v>123</v>
      </c>
      <c r="G158" s="201" t="s">
        <v>302</v>
      </c>
      <c r="H158" s="201" t="s">
        <v>304</v>
      </c>
      <c r="I158" s="201" t="s">
        <v>129</v>
      </c>
      <c r="J158" s="56">
        <v>152</v>
      </c>
      <c r="K158" s="201" t="s">
        <v>46</v>
      </c>
      <c r="L158" s="218" t="s">
        <v>1917</v>
      </c>
      <c r="N158" s="149" t="s">
        <v>1778</v>
      </c>
      <c r="O158" s="149" t="str">
        <f>INDEX('Standard Descriptions'!$E:$E,MATCH(Guidance!E158,'Standard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8" s="152" t="s">
        <v>1779</v>
      </c>
      <c r="Q158" s="152" t="s">
        <v>46</v>
      </c>
      <c r="R158" s="152" t="str">
        <f t="shared" si="13"/>
        <v>Rural Residential Envelope</v>
      </c>
      <c r="S158" s="152" t="str">
        <f t="shared" si="11"/>
        <v>//**Rural Residential Envelope: **</v>
      </c>
      <c r="T158" s="138" t="str">
        <f t="shared" si="10"/>
        <v>//**Rural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59" spans="1:21" x14ac:dyDescent="0.2">
      <c r="A159" s="149" t="s">
        <v>1780</v>
      </c>
      <c r="B159" s="150"/>
      <c r="C159" s="174" t="s">
        <v>74</v>
      </c>
      <c r="D159" s="174" t="s">
        <v>106</v>
      </c>
      <c r="E159" s="174" t="s">
        <v>326</v>
      </c>
      <c r="F159" s="201" t="s">
        <v>124</v>
      </c>
      <c r="G159" s="201" t="s">
        <v>302</v>
      </c>
      <c r="H159" s="201" t="s">
        <v>304</v>
      </c>
      <c r="I159" s="201" t="s">
        <v>130</v>
      </c>
      <c r="J159" s="56">
        <v>153</v>
      </c>
      <c r="K159" s="201" t="s">
        <v>46</v>
      </c>
      <c r="L159" s="218" t="s">
        <v>1917</v>
      </c>
      <c r="N159" s="149" t="s">
        <v>1778</v>
      </c>
      <c r="O159" s="149" t="str">
        <f>INDEX('Standard Descriptions'!$E:$E,MATCH(Guidance!E159,'Standard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9" s="152" t="s">
        <v>1779</v>
      </c>
      <c r="Q159" s="152" t="s">
        <v>46</v>
      </c>
      <c r="R159" s="152" t="str">
        <f t="shared" si="13"/>
        <v>Rural Residential Lighting</v>
      </c>
      <c r="S159" s="152" t="str">
        <f t="shared" si="11"/>
        <v>//**Rural Residential Lighting: **</v>
      </c>
      <c r="T159" s="138" t="str">
        <f t="shared" si="10"/>
        <v>//**Rural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60" spans="1:21" x14ac:dyDescent="0.2">
      <c r="A160" s="149" t="s">
        <v>1780</v>
      </c>
      <c r="B160" s="150"/>
      <c r="C160" s="174" t="s">
        <v>74</v>
      </c>
      <c r="D160" s="174" t="s">
        <v>106</v>
      </c>
      <c r="E160" s="174" t="s">
        <v>326</v>
      </c>
      <c r="F160" s="201" t="s">
        <v>125</v>
      </c>
      <c r="G160" s="201" t="s">
        <v>302</v>
      </c>
      <c r="H160" s="201" t="s">
        <v>304</v>
      </c>
      <c r="I160" s="201" t="s">
        <v>131</v>
      </c>
      <c r="J160" s="56">
        <v>154</v>
      </c>
      <c r="K160" s="201" t="s">
        <v>46</v>
      </c>
      <c r="L160" s="218" t="s">
        <v>1917</v>
      </c>
      <c r="N160" s="149" t="s">
        <v>1778</v>
      </c>
      <c r="O160" s="149" t="str">
        <f>INDEX('Standard Descriptions'!$E:$E,MATCH(Guidance!E160,'Standard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0" s="152" t="s">
        <v>1779</v>
      </c>
      <c r="Q160" s="152" t="s">
        <v>46</v>
      </c>
      <c r="R160" s="152" t="str">
        <f t="shared" si="13"/>
        <v>Rural Residential Appliances</v>
      </c>
      <c r="S160" s="152" t="str">
        <f t="shared" si="11"/>
        <v>//**Rural Residential Appliances: **</v>
      </c>
      <c r="T160" s="138" t="str">
        <f t="shared" si="10"/>
        <v>//**Rural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61" spans="1:21" x14ac:dyDescent="0.2">
      <c r="A161" s="149" t="s">
        <v>1780</v>
      </c>
      <c r="B161" s="150"/>
      <c r="C161" s="174" t="s">
        <v>74</v>
      </c>
      <c r="D161" s="174" t="s">
        <v>106</v>
      </c>
      <c r="E161" s="174" t="s">
        <v>326</v>
      </c>
      <c r="F161" s="201" t="s">
        <v>126</v>
      </c>
      <c r="G161" s="201" t="s">
        <v>302</v>
      </c>
      <c r="H161" s="201" t="s">
        <v>304</v>
      </c>
      <c r="I161" s="201" t="s">
        <v>132</v>
      </c>
      <c r="J161" s="56">
        <v>155</v>
      </c>
      <c r="K161" s="201" t="s">
        <v>46</v>
      </c>
      <c r="L161" s="218" t="s">
        <v>1917</v>
      </c>
      <c r="N161" s="149" t="s">
        <v>1778</v>
      </c>
      <c r="O161" s="149" t="str">
        <f>INDEX('Standard Descriptions'!$E:$E,MATCH(Guidance!E161,'Standard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1" s="152" t="s">
        <v>1779</v>
      </c>
      <c r="Q161" s="152" t="s">
        <v>46</v>
      </c>
      <c r="R161" s="152" t="str">
        <f t="shared" si="13"/>
        <v>Rural Residential Other Components</v>
      </c>
      <c r="S161" s="152" t="str">
        <f t="shared" si="11"/>
        <v>//**Rural Residential Other Components: **</v>
      </c>
      <c r="T161" s="138" t="str">
        <f t="shared" si="10"/>
        <v>//**Rural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62" spans="1:21" x14ac:dyDescent="0.2">
      <c r="A162" s="149" t="s">
        <v>1780</v>
      </c>
      <c r="B162" s="150"/>
      <c r="C162" s="174" t="s">
        <v>74</v>
      </c>
      <c r="D162" s="174" t="s">
        <v>106</v>
      </c>
      <c r="E162" s="174" t="s">
        <v>326</v>
      </c>
      <c r="F162" s="201" t="s">
        <v>121</v>
      </c>
      <c r="G162" s="201" t="s">
        <v>303</v>
      </c>
      <c r="H162" s="201" t="s">
        <v>180</v>
      </c>
      <c r="I162" s="201" t="s">
        <v>127</v>
      </c>
      <c r="J162" s="56">
        <v>156</v>
      </c>
      <c r="K162" s="201" t="s">
        <v>46</v>
      </c>
      <c r="L162" s="218" t="s">
        <v>1917</v>
      </c>
      <c r="N162" s="149" t="s">
        <v>1778</v>
      </c>
      <c r="O162" s="149" t="str">
        <f>INDEX('Standard Descriptions'!$E:$E,MATCH(Guidance!E162,'Standard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2" s="152" t="s">
        <v>1779</v>
      </c>
      <c r="Q162" s="152" t="s">
        <v>46</v>
      </c>
      <c r="R162" s="152" t="str">
        <f t="shared" si="13"/>
        <v>Commercial Heating</v>
      </c>
      <c r="S162" s="152" t="str">
        <f t="shared" si="11"/>
        <v>//**Commercial Heating: **</v>
      </c>
      <c r="T162" s="138" t="str">
        <f t="shared" si="10"/>
        <v>//**Commercial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63" spans="1:21" x14ac:dyDescent="0.2">
      <c r="A163" s="149" t="s">
        <v>1780</v>
      </c>
      <c r="B163" s="150"/>
      <c r="C163" s="174" t="s">
        <v>74</v>
      </c>
      <c r="D163" s="174" t="s">
        <v>106</v>
      </c>
      <c r="E163" s="174" t="s">
        <v>326</v>
      </c>
      <c r="F163" s="201" t="s">
        <v>122</v>
      </c>
      <c r="G163" s="201" t="s">
        <v>303</v>
      </c>
      <c r="H163" s="201" t="s">
        <v>180</v>
      </c>
      <c r="I163" s="201" t="s">
        <v>128</v>
      </c>
      <c r="J163" s="56">
        <v>157</v>
      </c>
      <c r="K163" s="201" t="s">
        <v>46</v>
      </c>
      <c r="L163" s="218" t="s">
        <v>1917</v>
      </c>
      <c r="N163" s="149" t="s">
        <v>1778</v>
      </c>
      <c r="O163" s="149" t="str">
        <f>INDEX('Standard Descriptions'!$E:$E,MATCH(Guidance!E163,'Standard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3" s="152" t="s">
        <v>1779</v>
      </c>
      <c r="Q163" s="152" t="s">
        <v>46</v>
      </c>
      <c r="R163" s="152" t="str">
        <f>H163&amp;" "&amp;I163</f>
        <v>Commercial Cooling and Ventilation</v>
      </c>
      <c r="S163" s="152" t="str">
        <f t="shared" si="11"/>
        <v>//**Commercial Cooling and Ventilation: **</v>
      </c>
      <c r="T163" s="138" t="str">
        <f t="shared" si="10"/>
        <v>//**Commercial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64" spans="1:21" x14ac:dyDescent="0.2">
      <c r="A164" s="149" t="s">
        <v>1780</v>
      </c>
      <c r="B164" s="150"/>
      <c r="C164" s="174" t="s">
        <v>74</v>
      </c>
      <c r="D164" s="174" t="s">
        <v>106</v>
      </c>
      <c r="E164" s="174" t="s">
        <v>326</v>
      </c>
      <c r="F164" s="201" t="s">
        <v>123</v>
      </c>
      <c r="G164" s="201" t="s">
        <v>303</v>
      </c>
      <c r="H164" s="201" t="s">
        <v>180</v>
      </c>
      <c r="I164" s="201" t="s">
        <v>129</v>
      </c>
      <c r="J164" s="56">
        <v>158</v>
      </c>
      <c r="K164" s="201" t="s">
        <v>46</v>
      </c>
      <c r="L164" s="218" t="s">
        <v>1917</v>
      </c>
      <c r="N164" s="149" t="s">
        <v>1778</v>
      </c>
      <c r="O164" s="149" t="str">
        <f>INDEX('Standard Descriptions'!$E:$E,MATCH(Guidance!E164,'Standard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4" s="152" t="s">
        <v>1779</v>
      </c>
      <c r="Q164" s="152" t="s">
        <v>46</v>
      </c>
      <c r="R164" s="152" t="str">
        <f>H164&amp;" "&amp;I164</f>
        <v>Commercial Envelope</v>
      </c>
      <c r="S164" s="152" t="str">
        <f t="shared" si="11"/>
        <v>//**Commercial Envelope: **</v>
      </c>
      <c r="T164" s="138" t="str">
        <f t="shared" si="10"/>
        <v>//**Commercial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65" spans="1:21" x14ac:dyDescent="0.2">
      <c r="A165" s="149" t="s">
        <v>1780</v>
      </c>
      <c r="B165" s="150"/>
      <c r="C165" s="174" t="s">
        <v>74</v>
      </c>
      <c r="D165" s="174" t="s">
        <v>106</v>
      </c>
      <c r="E165" s="174" t="s">
        <v>326</v>
      </c>
      <c r="F165" s="201" t="s">
        <v>124</v>
      </c>
      <c r="G165" s="201" t="s">
        <v>303</v>
      </c>
      <c r="H165" s="201" t="s">
        <v>180</v>
      </c>
      <c r="I165" s="201" t="s">
        <v>130</v>
      </c>
      <c r="J165" s="56">
        <v>159</v>
      </c>
      <c r="K165" s="201" t="s">
        <v>46</v>
      </c>
      <c r="L165" s="218" t="s">
        <v>1917</v>
      </c>
      <c r="N165" s="149" t="s">
        <v>1778</v>
      </c>
      <c r="O165" s="149" t="str">
        <f>INDEX('Standard Descriptions'!$E:$E,MATCH(Guidance!E165,'Standard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5" s="152" t="s">
        <v>1779</v>
      </c>
      <c r="Q165" s="152" t="s">
        <v>46</v>
      </c>
      <c r="R165" s="152" t="str">
        <f>H165&amp;" "&amp;I165</f>
        <v>Commercial Lighting</v>
      </c>
      <c r="S165" s="152" t="str">
        <f t="shared" si="11"/>
        <v>//**Commercial Lighting: **</v>
      </c>
      <c r="T165" s="138" t="str">
        <f t="shared" si="10"/>
        <v>//**Commercial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66" spans="1:21" x14ac:dyDescent="0.2">
      <c r="A166" s="149" t="s">
        <v>1780</v>
      </c>
      <c r="B166" s="150"/>
      <c r="C166" s="174" t="s">
        <v>74</v>
      </c>
      <c r="D166" s="174" t="s">
        <v>106</v>
      </c>
      <c r="E166" s="174" t="s">
        <v>326</v>
      </c>
      <c r="F166" s="201" t="s">
        <v>125</v>
      </c>
      <c r="G166" s="201" t="s">
        <v>303</v>
      </c>
      <c r="H166" s="201" t="s">
        <v>180</v>
      </c>
      <c r="I166" s="201" t="s">
        <v>131</v>
      </c>
      <c r="J166" s="56">
        <v>160</v>
      </c>
      <c r="K166" s="201" t="s">
        <v>46</v>
      </c>
      <c r="L166" s="218" t="s">
        <v>1917</v>
      </c>
      <c r="N166" s="149" t="s">
        <v>1778</v>
      </c>
      <c r="O166" s="149" t="str">
        <f>INDEX('Standard Descriptions'!$E:$E,MATCH(Guidance!E166,'Standard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6" s="152" t="s">
        <v>1779</v>
      </c>
      <c r="Q166" s="152" t="s">
        <v>46</v>
      </c>
      <c r="R166" s="152" t="str">
        <f>H166&amp;" "&amp;I166</f>
        <v>Commercial Appliances</v>
      </c>
      <c r="S166" s="152" t="str">
        <f t="shared" si="11"/>
        <v>//**Commercial Appliances: **</v>
      </c>
      <c r="T166" s="138" t="str">
        <f t="shared" si="10"/>
        <v>//**Commercial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67" spans="1:21" x14ac:dyDescent="0.2">
      <c r="A167" s="149" t="s">
        <v>1780</v>
      </c>
      <c r="B167" s="150"/>
      <c r="C167" s="174" t="s">
        <v>74</v>
      </c>
      <c r="D167" s="174" t="s">
        <v>106</v>
      </c>
      <c r="E167" s="174" t="s">
        <v>326</v>
      </c>
      <c r="F167" s="201" t="s">
        <v>126</v>
      </c>
      <c r="G167" s="201" t="s">
        <v>303</v>
      </c>
      <c r="H167" s="201" t="s">
        <v>180</v>
      </c>
      <c r="I167" s="201" t="s">
        <v>132</v>
      </c>
      <c r="J167" s="56">
        <v>161</v>
      </c>
      <c r="K167" s="201" t="s">
        <v>46</v>
      </c>
      <c r="L167" s="218" t="s">
        <v>1917</v>
      </c>
      <c r="N167" s="149" t="s">
        <v>1778</v>
      </c>
      <c r="O167" s="149" t="str">
        <f>INDEX('Standard Descriptions'!$E:$E,MATCH(Guidance!E167,'Standard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7" s="152" t="s">
        <v>1779</v>
      </c>
      <c r="Q167" s="152" t="s">
        <v>46</v>
      </c>
      <c r="R167" s="152" t="str">
        <f>H167&amp;" "&amp;I167</f>
        <v>Commercial Other Components</v>
      </c>
      <c r="S167" s="152" t="str">
        <f t="shared" si="11"/>
        <v>//**Commercial Other Components: **</v>
      </c>
      <c r="T167" s="138" t="str">
        <f t="shared" si="10"/>
        <v>//**Commercial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68" spans="1:21" s="157" customFormat="1" x14ac:dyDescent="0.2">
      <c r="A168" s="157" t="s">
        <v>1777</v>
      </c>
      <c r="B168" s="140"/>
      <c r="C168" s="242" t="s">
        <v>74</v>
      </c>
      <c r="D168" s="242" t="s">
        <v>14</v>
      </c>
      <c r="E168" s="242" t="s">
        <v>7</v>
      </c>
      <c r="F168" s="244"/>
      <c r="G168" s="244"/>
      <c r="H168" s="244"/>
      <c r="I168" s="244"/>
      <c r="J168" s="247">
        <v>19</v>
      </c>
      <c r="K168" s="244" t="s">
        <v>46</v>
      </c>
      <c r="L168" s="253"/>
      <c r="M168" s="140"/>
      <c r="N168" s="159" t="s">
        <v>1778</v>
      </c>
      <c r="O168" s="159" t="str">
        <f>INDEX('Standard Descriptions'!$E:$E,MATCH(Guidance!E168,'Standard Descriptions'!$C:$C,0))</f>
        <v xml:space="preserve">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P168" s="157" t="s">
        <v>1779</v>
      </c>
      <c r="Q168" s="157" t="s">
        <v>47</v>
      </c>
      <c r="S168" s="157" t="str">
        <f t="shared" si="11"/>
        <v/>
      </c>
      <c r="T168" s="157" t="str">
        <f t="shared" si="10"/>
        <v/>
      </c>
      <c r="U168" s="145" t="str">
        <f>N168&amp;O168</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row>
    <row r="169" spans="1:21" s="157" customFormat="1" x14ac:dyDescent="0.2">
      <c r="A169" s="157" t="s">
        <v>1777</v>
      </c>
      <c r="B169" s="140"/>
      <c r="C169" s="242" t="s">
        <v>74</v>
      </c>
      <c r="D169" s="242" t="s">
        <v>283</v>
      </c>
      <c r="E169" s="242" t="s">
        <v>327</v>
      </c>
      <c r="F169" s="244"/>
      <c r="G169" s="244"/>
      <c r="H169" s="244"/>
      <c r="I169" s="244"/>
      <c r="J169" s="247">
        <v>146</v>
      </c>
      <c r="K169" s="244" t="s">
        <v>46</v>
      </c>
      <c r="L169" s="248" t="s">
        <v>1918</v>
      </c>
      <c r="M169" s="140"/>
      <c r="N169" s="159" t="s">
        <v>1778</v>
      </c>
      <c r="O169" s="159" t="str">
        <f>INDEX('Standard Descriptions'!$E:$E,MATCH(Guidance!E169,'Standard Descriptions'!$C:$C,0))</f>
        <v xml:space="preserve"> This policy requires at least the specified percentage of total retail electricity demand to be generated by residential and commercial buildings' distributed solar systems (typically rooftop PV). // </v>
      </c>
      <c r="P169" s="157" t="s">
        <v>1779</v>
      </c>
      <c r="Q169" s="157" t="s">
        <v>47</v>
      </c>
      <c r="S169" s="157" t="str">
        <f>IF(R169="","","//**"&amp;R169&amp;": **")</f>
        <v/>
      </c>
      <c r="T169" s="157" t="str">
        <f t="shared" si="10"/>
        <v xml:space="preserve"> Colorado has established a 3% carve-out for 2020 (though it includes non-solar on-site sources).</v>
      </c>
      <c r="U169" s="145" t="str">
        <f>N169&amp;O169&amp;P169&amp;T169</f>
        <v>**Description:** This policy requires at least the specified percentage of total retail electricity demand to be generated by residential and commercial buildings' distributed solar systems (typically rooftop PV). // **Guidance for setting values: ** Colorado has established a 3% carve-out for 2020 (though it includes non-solar on-site sources).</v>
      </c>
    </row>
    <row r="170" spans="1:21" s="157" customFormat="1" x14ac:dyDescent="0.2">
      <c r="A170" s="157" t="s">
        <v>1777</v>
      </c>
      <c r="B170" s="140"/>
      <c r="C170" s="242" t="s">
        <v>74</v>
      </c>
      <c r="D170" s="242" t="s">
        <v>287</v>
      </c>
      <c r="E170" s="242" t="s">
        <v>290</v>
      </c>
      <c r="F170" s="244"/>
      <c r="G170" s="244"/>
      <c r="H170" s="244"/>
      <c r="I170" s="244"/>
      <c r="J170" s="247">
        <v>147</v>
      </c>
      <c r="K170" s="244" t="s">
        <v>46</v>
      </c>
      <c r="L170" s="248" t="s">
        <v>1919</v>
      </c>
      <c r="M170" s="140"/>
      <c r="N170" s="159" t="s">
        <v>1778</v>
      </c>
      <c r="O170" s="159" t="str">
        <f>INDEX('Standard Descriptions'!$E:$E,MATCH(Guidance!E170,'Standard Descriptions'!$C:$C,0))</f>
        <v xml:space="preserve"> This policy causes the government to reimburse building owners for a percentage of the cost of new distributed solar PV capacity that is installed on or around buildings. // </v>
      </c>
      <c r="P170" s="157" t="s">
        <v>1779</v>
      </c>
      <c r="Q170" s="157" t="s">
        <v>46</v>
      </c>
      <c r="S170" s="157" t="str">
        <f t="shared" si="11"/>
        <v/>
      </c>
      <c r="T170" s="157" t="str">
        <f t="shared" si="10"/>
        <v xml:space="preserve"> The federal Business Energy Investment Tax Credit (ITC) (whose effects are accounted for in the BAU case in this simulator) offers a 30% rebate through 2019, with lower values thereafter.</v>
      </c>
      <c r="U170" s="145" t="str">
        <f>N170&amp;O170&amp;P170&amp;T170</f>
        <v>**Description:** This policy causes the government to reimburse building owners for a percentage of the cost of new distributed solar PV capacity that is installed on or around buildings. // **Guidance for setting values: ** The federal Business Energy Investment Tax Credit (ITC) (whose effects are accounted for in the BAU case in this simulator) offers a 30% rebate through 2019, with lower values thereafter.</v>
      </c>
    </row>
    <row r="171" spans="1:21" s="157" customFormat="1" x14ac:dyDescent="0.2">
      <c r="A171" s="157" t="s">
        <v>1777</v>
      </c>
      <c r="B171" s="140"/>
      <c r="C171" s="242" t="s">
        <v>74</v>
      </c>
      <c r="D171" s="242" t="s">
        <v>13</v>
      </c>
      <c r="E171" s="242" t="s">
        <v>133</v>
      </c>
      <c r="F171" s="244"/>
      <c r="G171" s="244"/>
      <c r="H171" s="244"/>
      <c r="I171" s="244"/>
      <c r="J171" s="247">
        <v>20</v>
      </c>
      <c r="K171" s="244" t="s">
        <v>46</v>
      </c>
      <c r="L171" s="248"/>
      <c r="M171" s="140"/>
      <c r="N171" s="159" t="s">
        <v>1778</v>
      </c>
      <c r="O171" s="159" t="str">
        <f>INDEX('Standard Descriptions'!$E:$E,MATCH(Guidance!E171,'Standard Descriptions'!$C:$C,0))</f>
        <v xml:space="preserve">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P171" s="157" t="s">
        <v>1779</v>
      </c>
      <c r="Q171" s="157" t="s">
        <v>47</v>
      </c>
      <c r="S171" s="157" t="str">
        <f t="shared" si="11"/>
        <v/>
      </c>
      <c r="T171" s="157" t="str">
        <f t="shared" si="10"/>
        <v/>
      </c>
      <c r="U171" s="145" t="str">
        <f>N171&amp;O171</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row>
    <row r="172" spans="1:21" s="157" customFormat="1" x14ac:dyDescent="0.2">
      <c r="A172" s="157" t="s">
        <v>1777</v>
      </c>
      <c r="B172" s="140"/>
      <c r="C172" s="157" t="s">
        <v>74</v>
      </c>
      <c r="D172" s="157" t="s">
        <v>807</v>
      </c>
      <c r="E172" s="157" t="str">
        <f>E173</f>
        <v>Share of Preexisting Buildings Subject to Retrofitting</v>
      </c>
      <c r="M172" s="140"/>
      <c r="N172" s="159" t="s">
        <v>1778</v>
      </c>
      <c r="O172" s="159" t="str">
        <f>INDEX('Standard Descriptions'!$E:$E,MATCH(Guidance!E172,'Standard Descriptions'!$C:$C,0))</f>
        <v xml:space="preserve"> Each year, the specified percentage of the selected building type(s) that existed at the start of the model run will be retrofit with more efficient heating, cooling, and envelope components. // </v>
      </c>
      <c r="P172" s="157" t="s">
        <v>1779</v>
      </c>
      <c r="Q172" s="157" t="s">
        <v>46</v>
      </c>
      <c r="S172" s="157" t="str">
        <f t="shared" si="11"/>
        <v/>
      </c>
      <c r="T172" s="157" t="str">
        <f t="shared" si="10"/>
        <v/>
      </c>
      <c r="U172" s="145" t="str">
        <f>N172&amp;O172&amp;P172&amp;T173&amp;T174&amp;T175</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row>
    <row r="173" spans="1:21" x14ac:dyDescent="0.2">
      <c r="A173" s="138" t="s">
        <v>1780</v>
      </c>
      <c r="C173" s="4" t="s">
        <v>74</v>
      </c>
      <c r="D173" s="4" t="s">
        <v>807</v>
      </c>
      <c r="E173" s="4" t="s">
        <v>806</v>
      </c>
      <c r="F173" s="201" t="s">
        <v>301</v>
      </c>
      <c r="G173" s="201"/>
      <c r="H173" s="201" t="s">
        <v>305</v>
      </c>
      <c r="I173" s="201"/>
      <c r="J173" s="56">
        <v>378</v>
      </c>
      <c r="K173" s="201" t="s">
        <v>46</v>
      </c>
      <c r="L173" s="169" t="s">
        <v>1807</v>
      </c>
      <c r="N173" s="149" t="s">
        <v>1778</v>
      </c>
      <c r="O173" s="149" t="str">
        <f>INDEX('Standard Descriptions'!$E:$E,MATCH(Guidance!E173,'Standard Descriptions'!$C:$C,0))</f>
        <v xml:space="preserve"> Each year, the specified percentage of the selected building type(s) that existed at the start of the model run will be retrofit with more efficient heating, cooling, and envelope components. // </v>
      </c>
      <c r="P173" s="152" t="s">
        <v>1779</v>
      </c>
      <c r="Q173" s="152" t="s">
        <v>46</v>
      </c>
      <c r="R173" s="152" t="str">
        <f>H173&amp;" "&amp;I173</f>
        <v xml:space="preserve">Urban Residential </v>
      </c>
      <c r="S173" s="152" t="str">
        <f t="shared" si="11"/>
        <v>//**Urban Residential : **</v>
      </c>
      <c r="T173" s="138" t="str">
        <f t="shared" si="10"/>
        <v>//**Urban Residential : ** By 2050, roughly 37% of the preexisting buildings will still survive without major renovations, so a value of 37% will retrofit all such surviving buildings by 2050.  Policy settings higher than this will retrofit all eligible buildings sooner than 2050.</v>
      </c>
    </row>
    <row r="174" spans="1:21" x14ac:dyDescent="0.2">
      <c r="A174" s="138" t="s">
        <v>1780</v>
      </c>
      <c r="C174" s="174" t="s">
        <v>74</v>
      </c>
      <c r="D174" s="174" t="s">
        <v>807</v>
      </c>
      <c r="E174" s="174" t="s">
        <v>806</v>
      </c>
      <c r="F174" s="201" t="s">
        <v>302</v>
      </c>
      <c r="G174" s="201"/>
      <c r="H174" s="201" t="s">
        <v>304</v>
      </c>
      <c r="I174" s="201"/>
      <c r="J174" s="56">
        <v>379</v>
      </c>
      <c r="K174" s="201" t="s">
        <v>46</v>
      </c>
      <c r="L174" s="169" t="s">
        <v>1807</v>
      </c>
      <c r="N174" s="149" t="s">
        <v>1778</v>
      </c>
      <c r="O174" s="149" t="str">
        <f>INDEX('Standard Descriptions'!$E:$E,MATCH(Guidance!E174,'Standard Descriptions'!$C:$C,0))</f>
        <v xml:space="preserve"> Each year, the specified percentage of the selected building type(s) that existed at the start of the model run will be retrofit with more efficient heating, cooling, and envelope components. // </v>
      </c>
      <c r="P174" s="152" t="s">
        <v>1779</v>
      </c>
      <c r="Q174" s="152" t="s">
        <v>46</v>
      </c>
      <c r="R174" s="152" t="str">
        <f>H174&amp;" "&amp;I174</f>
        <v xml:space="preserve">Rural Residential </v>
      </c>
      <c r="S174" s="152" t="str">
        <f t="shared" si="11"/>
        <v>//**Rural Residential : **</v>
      </c>
      <c r="T174" s="138" t="str">
        <f t="shared" si="10"/>
        <v>//**Rural Residential : ** By 2050, roughly 37% of the preexisting buildings will still survive without major renovations, so a value of 37% will retrofit all such surviving buildings by 2050.  Policy settings higher than this will retrofit all eligible buildings sooner than 2050.</v>
      </c>
    </row>
    <row r="175" spans="1:21" x14ac:dyDescent="0.2">
      <c r="A175" s="138" t="s">
        <v>1780</v>
      </c>
      <c r="C175" s="174" t="s">
        <v>74</v>
      </c>
      <c r="D175" s="174" t="s">
        <v>807</v>
      </c>
      <c r="E175" s="174" t="s">
        <v>806</v>
      </c>
      <c r="F175" s="201" t="s">
        <v>303</v>
      </c>
      <c r="G175" s="201"/>
      <c r="H175" s="201" t="s">
        <v>180</v>
      </c>
      <c r="I175" s="201"/>
      <c r="J175" s="56">
        <v>380</v>
      </c>
      <c r="K175" s="201" t="s">
        <v>46</v>
      </c>
      <c r="L175" s="169" t="s">
        <v>1807</v>
      </c>
      <c r="N175" s="149" t="s">
        <v>1778</v>
      </c>
      <c r="O175" s="149" t="str">
        <f>INDEX('Standard Descriptions'!$E:$E,MATCH(Guidance!E175,'Standard Descriptions'!$C:$C,0))</f>
        <v xml:space="preserve"> Each year, the specified percentage of the selected building type(s) that existed at the start of the model run will be retrofit with more efficient heating, cooling, and envelope components. // </v>
      </c>
      <c r="P175" s="152" t="s">
        <v>1779</v>
      </c>
      <c r="Q175" s="152" t="s">
        <v>46</v>
      </c>
      <c r="R175" s="152" t="str">
        <f>H175&amp;" "&amp;I175</f>
        <v xml:space="preserve">Commercial </v>
      </c>
      <c r="S175" s="152" t="str">
        <f t="shared" si="11"/>
        <v>//**Commercial : **</v>
      </c>
      <c r="T175" s="138" t="str">
        <f t="shared" si="10"/>
        <v>//**Commercial : ** By 2050, roughly 37% of the preexisting buildings will still survive without major renovations, so a value of 37% will retrofit all such surviving buildings by 2050.  Policy settings higher than this will retrofit all eligible buildings sooner than 2050.</v>
      </c>
    </row>
    <row r="176" spans="1:21" s="157" customFormat="1" x14ac:dyDescent="0.2">
      <c r="A176" s="157" t="s">
        <v>1777</v>
      </c>
      <c r="B176" s="140"/>
      <c r="C176" s="157" t="s">
        <v>74</v>
      </c>
      <c r="D176" s="157" t="s">
        <v>12</v>
      </c>
      <c r="E176" s="157" t="str">
        <f>E177</f>
        <v>Boolean Rebate Program for Efficient Components</v>
      </c>
      <c r="M176" s="140"/>
      <c r="N176" s="159" t="s">
        <v>1778</v>
      </c>
      <c r="O176" s="159" t="str">
        <f>INDEX('Standard Descriptions'!$E:$E,MATCH(Guidance!E176,'Standard Descriptions'!$C:$C,0))</f>
        <v xml:space="preserve"> This policy represents a modest rebate paid to customers who purchase energy-efficient building equipment of the selected type(s).  Typical rebate amounts represented by this policy are $50-100 for a clothes washer and $25-50 for a dishwasher or refrigerator.//</v>
      </c>
      <c r="P176" s="157" t="s">
        <v>1779</v>
      </c>
      <c r="Q176" s="157" t="s">
        <v>46</v>
      </c>
      <c r="S176" s="157" t="str">
        <f t="shared" si="11"/>
        <v/>
      </c>
      <c r="T176" s="157" t="str">
        <f t="shared" si="10"/>
        <v/>
      </c>
      <c r="U176" s="145" t="str">
        <f>N176&amp;O176&amp;P176&amp;T177&amp;T178&amp;T179&amp;T180&amp;T181&amp;T182</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**//**Cooling and Ventilation : **//**Appliances : **</v>
      </c>
    </row>
    <row r="177" spans="1:21" x14ac:dyDescent="0.2">
      <c r="A177" s="138" t="s">
        <v>1780</v>
      </c>
      <c r="C177" s="4" t="s">
        <v>74</v>
      </c>
      <c r="D177" s="4" t="s">
        <v>12</v>
      </c>
      <c r="E177" s="4" t="s">
        <v>6</v>
      </c>
      <c r="F177" s="201" t="s">
        <v>121</v>
      </c>
      <c r="G177" s="201"/>
      <c r="H177" s="201" t="s">
        <v>127</v>
      </c>
      <c r="I177" s="201"/>
      <c r="J177" s="56">
        <v>27</v>
      </c>
      <c r="K177" s="201" t="s">
        <v>47</v>
      </c>
      <c r="L177" s="169" t="s">
        <v>1920</v>
      </c>
      <c r="N177" s="149" t="s">
        <v>1778</v>
      </c>
      <c r="O177" s="149" t="str">
        <f>INDEX('Standard Descriptions'!$E:$E,MATCH(Guidance!E177,'Standard Descriptions'!$C:$C,0))</f>
        <v xml:space="preserve"> This policy represents a modest rebate paid to customers who purchase energy-efficient building equipment of the selected type(s).  Typical rebate amounts represented by this policy are $50-100 for a clothes washer and $25-50 for a dishwasher or refrigerator.//</v>
      </c>
      <c r="P177" s="152" t="s">
        <v>1779</v>
      </c>
      <c r="Q177" s="152" t="s">
        <v>46</v>
      </c>
      <c r="R177" s="152" t="str">
        <f t="shared" ref="R177:R182" si="14">H177&amp;" "&amp;I177</f>
        <v xml:space="preserve">Heating </v>
      </c>
      <c r="S177" s="152" t="str">
        <f t="shared" si="11"/>
        <v>//**Heating : **</v>
      </c>
      <c r="T177" s="138" t="str">
        <f t="shared" si="10"/>
        <v/>
      </c>
    </row>
    <row r="178" spans="1:21" x14ac:dyDescent="0.2">
      <c r="A178" s="138" t="s">
        <v>1780</v>
      </c>
      <c r="C178" s="174" t="s">
        <v>74</v>
      </c>
      <c r="D178" s="174" t="s">
        <v>12</v>
      </c>
      <c r="E178" s="174" t="s">
        <v>6</v>
      </c>
      <c r="F178" s="201" t="s">
        <v>122</v>
      </c>
      <c r="G178" s="201"/>
      <c r="H178" s="201" t="s">
        <v>128</v>
      </c>
      <c r="I178" s="201"/>
      <c r="J178" s="56">
        <v>28</v>
      </c>
      <c r="K178" s="201" t="s">
        <v>46</v>
      </c>
      <c r="L178" s="169"/>
      <c r="N178" s="149" t="s">
        <v>1778</v>
      </c>
      <c r="O178" s="149" t="str">
        <f>INDEX('Standard Descriptions'!$E:$E,MATCH(Guidance!E178,'Standard Descriptions'!$C:$C,0))</f>
        <v xml:space="preserve"> This policy represents a modest rebate paid to customers who purchase energy-efficient building equipment of the selected type(s).  Typical rebate amounts represented by this policy are $50-100 for a clothes washer and $25-50 for a dishwasher or refrigerator.//</v>
      </c>
      <c r="P178" s="152" t="s">
        <v>1779</v>
      </c>
      <c r="Q178" s="152" t="s">
        <v>46</v>
      </c>
      <c r="R178" s="152" t="str">
        <f t="shared" si="14"/>
        <v xml:space="preserve">Cooling and Ventilation </v>
      </c>
      <c r="S178" s="152" t="str">
        <f t="shared" si="11"/>
        <v>//**Cooling and Ventilation : **</v>
      </c>
      <c r="T178" s="138" t="str">
        <f t="shared" si="10"/>
        <v>//**Cooling and Ventilation : **</v>
      </c>
    </row>
    <row r="179" spans="1:21" x14ac:dyDescent="0.2">
      <c r="A179" s="138" t="s">
        <v>1780</v>
      </c>
      <c r="C179" s="174" t="s">
        <v>74</v>
      </c>
      <c r="D179" s="174" t="s">
        <v>12</v>
      </c>
      <c r="E179" s="174" t="s">
        <v>6</v>
      </c>
      <c r="F179" s="201" t="s">
        <v>123</v>
      </c>
      <c r="G179" s="201"/>
      <c r="H179" s="201" t="s">
        <v>129</v>
      </c>
      <c r="I179" s="201"/>
      <c r="J179" s="56">
        <v>605</v>
      </c>
      <c r="K179" s="201" t="s">
        <v>47</v>
      </c>
      <c r="L179" s="169"/>
      <c r="N179" s="149" t="s">
        <v>1778</v>
      </c>
      <c r="O179" s="149" t="str">
        <f>INDEX('Standard Descriptions'!$E:$E,MATCH(Guidance!E179,'Standard Descriptions'!$C:$C,0))</f>
        <v xml:space="preserve"> This policy represents a modest rebate paid to customers who purchase energy-efficient building equipment of the selected type(s).  Typical rebate amounts represented by this policy are $50-100 for a clothes washer and $25-50 for a dishwasher or refrigerator.//</v>
      </c>
      <c r="P179" s="152" t="s">
        <v>1779</v>
      </c>
      <c r="Q179" s="152" t="s">
        <v>46</v>
      </c>
      <c r="R179" s="152" t="str">
        <f t="shared" si="14"/>
        <v xml:space="preserve">Envelope </v>
      </c>
      <c r="S179" s="152" t="str">
        <f t="shared" si="11"/>
        <v>//**Envelope : **</v>
      </c>
      <c r="T179" s="138" t="str">
        <f t="shared" si="10"/>
        <v/>
      </c>
    </row>
    <row r="180" spans="1:21" x14ac:dyDescent="0.2">
      <c r="A180" s="138" t="s">
        <v>1780</v>
      </c>
      <c r="C180" s="174" t="s">
        <v>74</v>
      </c>
      <c r="D180" s="174" t="s">
        <v>12</v>
      </c>
      <c r="E180" s="174" t="s">
        <v>6</v>
      </c>
      <c r="F180" s="201" t="s">
        <v>124</v>
      </c>
      <c r="G180" s="201"/>
      <c r="H180" s="201" t="s">
        <v>130</v>
      </c>
      <c r="I180" s="201"/>
      <c r="J180" s="56">
        <v>606</v>
      </c>
      <c r="K180" s="201" t="s">
        <v>47</v>
      </c>
      <c r="L180" s="169"/>
      <c r="N180" s="149" t="s">
        <v>1778</v>
      </c>
      <c r="O180" s="149" t="str">
        <f>INDEX('Standard Descriptions'!$E:$E,MATCH(Guidance!E180,'Standard Descriptions'!$C:$C,0))</f>
        <v xml:space="preserve"> This policy represents a modest rebate paid to customers who purchase energy-efficient building equipment of the selected type(s).  Typical rebate amounts represented by this policy are $50-100 for a clothes washer and $25-50 for a dishwasher or refrigerator.//</v>
      </c>
      <c r="P180" s="152" t="s">
        <v>1779</v>
      </c>
      <c r="Q180" s="152" t="s">
        <v>46</v>
      </c>
      <c r="R180" s="152" t="str">
        <f t="shared" si="14"/>
        <v xml:space="preserve">Lighting </v>
      </c>
      <c r="S180" s="152" t="str">
        <f t="shared" si="11"/>
        <v>//**Lighting : **</v>
      </c>
      <c r="T180" s="138" t="str">
        <f t="shared" si="10"/>
        <v/>
      </c>
    </row>
    <row r="181" spans="1:21" x14ac:dyDescent="0.2">
      <c r="A181" s="138" t="s">
        <v>1780</v>
      </c>
      <c r="C181" s="174" t="s">
        <v>74</v>
      </c>
      <c r="D181" s="174" t="s">
        <v>12</v>
      </c>
      <c r="E181" s="174" t="s">
        <v>6</v>
      </c>
      <c r="F181" s="201" t="s">
        <v>125</v>
      </c>
      <c r="G181" s="201"/>
      <c r="H181" s="201" t="s">
        <v>131</v>
      </c>
      <c r="I181" s="201"/>
      <c r="J181" s="56">
        <v>29</v>
      </c>
      <c r="K181" s="201" t="s">
        <v>46</v>
      </c>
      <c r="L181" s="169"/>
      <c r="N181" s="149" t="s">
        <v>1778</v>
      </c>
      <c r="O181" s="149" t="str">
        <f>INDEX('Standard Descriptions'!$E:$E,MATCH(Guidance!E181,'Standard Descriptions'!$C:$C,0))</f>
        <v xml:space="preserve"> This policy represents a modest rebate paid to customers who purchase energy-efficient building equipment of the selected type(s).  Typical rebate amounts represented by this policy are $50-100 for a clothes washer and $25-50 for a dishwasher or refrigerator.//</v>
      </c>
      <c r="P181" s="152" t="s">
        <v>1779</v>
      </c>
      <c r="Q181" s="152" t="s">
        <v>46</v>
      </c>
      <c r="R181" s="152" t="str">
        <f t="shared" si="14"/>
        <v xml:space="preserve">Appliances </v>
      </c>
      <c r="S181" s="152" t="str">
        <f t="shared" si="11"/>
        <v>//**Appliances : **</v>
      </c>
      <c r="T181" s="138" t="str">
        <f t="shared" si="10"/>
        <v>//**Appliances : **</v>
      </c>
    </row>
    <row r="182" spans="1:21" x14ac:dyDescent="0.2">
      <c r="A182" s="138" t="s">
        <v>1780</v>
      </c>
      <c r="C182" s="174" t="s">
        <v>74</v>
      </c>
      <c r="D182" s="174" t="s">
        <v>12</v>
      </c>
      <c r="E182" s="174" t="s">
        <v>6</v>
      </c>
      <c r="F182" s="201" t="s">
        <v>126</v>
      </c>
      <c r="G182" s="201"/>
      <c r="H182" s="201" t="s">
        <v>132</v>
      </c>
      <c r="I182" s="201"/>
      <c r="J182" s="56">
        <v>607</v>
      </c>
      <c r="K182" s="201" t="s">
        <v>47</v>
      </c>
      <c r="L182" s="169"/>
      <c r="N182" s="149" t="s">
        <v>1778</v>
      </c>
      <c r="O182" s="149" t="str">
        <f>INDEX('Standard Descriptions'!$E:$E,MATCH(Guidance!E182,'Standard Descriptions'!$C:$C,0))</f>
        <v xml:space="preserve"> This policy represents a modest rebate paid to customers who purchase energy-efficient building equipment of the selected type(s).  Typical rebate amounts represented by this policy are $50-100 for a clothes washer and $25-50 for a dishwasher or refrigerator.//</v>
      </c>
      <c r="P182" s="152" t="s">
        <v>1779</v>
      </c>
      <c r="Q182" s="152" t="s">
        <v>46</v>
      </c>
      <c r="R182" s="152" t="str">
        <f t="shared" si="14"/>
        <v xml:space="preserve">Other Components </v>
      </c>
      <c r="S182" s="152" t="str">
        <f t="shared" si="11"/>
        <v>//**Other Components : **</v>
      </c>
      <c r="T182" s="138" t="str">
        <f t="shared" si="10"/>
        <v/>
      </c>
    </row>
    <row r="183" spans="1:21" s="154" customFormat="1" x14ac:dyDescent="0.2">
      <c r="A183" s="157" t="s">
        <v>1777</v>
      </c>
      <c r="B183" s="140"/>
      <c r="C183" s="157" t="s">
        <v>8</v>
      </c>
      <c r="D183" s="157" t="s">
        <v>367</v>
      </c>
      <c r="E183" s="157" t="str">
        <f>E184</f>
        <v>Boolean Ban New Power Plants</v>
      </c>
      <c r="F183" s="157"/>
      <c r="G183" s="157"/>
      <c r="H183" s="157"/>
      <c r="I183" s="157"/>
      <c r="J183" s="157"/>
      <c r="K183" s="157"/>
      <c r="L183" s="157"/>
      <c r="M183" s="140"/>
      <c r="N183" s="159" t="s">
        <v>1778</v>
      </c>
      <c r="O183" s="159" t="str">
        <f>INDEX('Standard Descriptions'!$E:$E,MATCH(Guidance!E183,'Standard Descriptions'!$C:$C,0))</f>
        <v xml:space="preserve"> This policy prevents new capacity of the selected type(s) from being built or deployed.//</v>
      </c>
      <c r="P183" s="157" t="s">
        <v>1779</v>
      </c>
      <c r="Q183" s="157" t="s">
        <v>46</v>
      </c>
      <c r="R183" s="157"/>
      <c r="S183" s="157" t="str">
        <f t="shared" si="11"/>
        <v/>
      </c>
      <c r="T183" s="157" t="str">
        <f t="shared" si="10"/>
        <v/>
      </c>
      <c r="U183" s="145" t="str">
        <f>N183&amp;O183&amp;P183&amp;T184</f>
        <v>**Description:** This policy prevents new capacity of the selected type(s) from being built or deployed.//**Guidance for setting values: **//**Hard Coal : ** No new coal plants are planned in Colorado.</v>
      </c>
    </row>
    <row r="184" spans="1:21" x14ac:dyDescent="0.2">
      <c r="A184" s="138" t="s">
        <v>1780</v>
      </c>
      <c r="C184" s="167" t="s">
        <v>8</v>
      </c>
      <c r="D184" s="167" t="s">
        <v>367</v>
      </c>
      <c r="E184" s="167" t="s">
        <v>368</v>
      </c>
      <c r="F184" s="201" t="s">
        <v>493</v>
      </c>
      <c r="G184" s="201"/>
      <c r="H184" s="201" t="s">
        <v>492</v>
      </c>
      <c r="I184" s="202"/>
      <c r="J184" s="151">
        <v>167</v>
      </c>
      <c r="K184" s="202" t="s">
        <v>46</v>
      </c>
      <c r="L184" s="231" t="s">
        <v>1921</v>
      </c>
      <c r="N184" s="149" t="s">
        <v>1778</v>
      </c>
      <c r="O184" s="149" t="str">
        <f>INDEX('Standard Descriptions'!$E:$E,MATCH(Guidance!E184,'Standard Descriptions'!$C:$C,0))</f>
        <v xml:space="preserve"> This policy prevents new capacity of the selected type(s) from being built or deployed.//</v>
      </c>
      <c r="P184" s="152" t="s">
        <v>1779</v>
      </c>
      <c r="Q184" s="152" t="s">
        <v>46</v>
      </c>
      <c r="R184" s="152" t="str">
        <f t="shared" ref="R184:R199" si="15">H184&amp;" "&amp;I184</f>
        <v xml:space="preserve">Hard Coal </v>
      </c>
      <c r="S184" s="152" t="str">
        <f t="shared" si="11"/>
        <v>//**Hard Coal : **</v>
      </c>
      <c r="T184" s="138" t="str">
        <f t="shared" si="10"/>
        <v>//**Hard Coal : ** No new coal plants are planned in Colorado.</v>
      </c>
    </row>
    <row r="185" spans="1:21" x14ac:dyDescent="0.2">
      <c r="A185" s="138" t="s">
        <v>1780</v>
      </c>
      <c r="C185" s="174" t="s">
        <v>8</v>
      </c>
      <c r="D185" s="174" t="s">
        <v>367</v>
      </c>
      <c r="E185" s="174" t="s">
        <v>368</v>
      </c>
      <c r="F185" s="202" t="s">
        <v>335</v>
      </c>
      <c r="G185" s="201"/>
      <c r="H185" s="202" t="s">
        <v>336</v>
      </c>
      <c r="I185" s="201"/>
      <c r="J185" s="56">
        <v>168</v>
      </c>
      <c r="K185" s="201" t="s">
        <v>46</v>
      </c>
      <c r="L185" s="169"/>
      <c r="N185" s="149" t="s">
        <v>1778</v>
      </c>
      <c r="O185" s="149" t="str">
        <f>INDEX('Standard Descriptions'!$E:$E,MATCH(Guidance!E185,'Standard Descriptions'!$C:$C,0))</f>
        <v xml:space="preserve"> This policy prevents new capacity of the selected type(s) from being built or deployed.//</v>
      </c>
      <c r="P185" s="152" t="s">
        <v>1779</v>
      </c>
      <c r="Q185" s="152" t="s">
        <v>46</v>
      </c>
      <c r="R185" s="152" t="str">
        <f t="shared" si="15"/>
        <v xml:space="preserve">Natural Gas Nonpeaker </v>
      </c>
      <c r="S185" s="152" t="str">
        <f t="shared" si="11"/>
        <v>//**Natural Gas Nonpeaker : **</v>
      </c>
      <c r="T185" s="138" t="str">
        <f t="shared" si="10"/>
        <v>//**Natural Gas Nonpeaker : **</v>
      </c>
    </row>
    <row r="186" spans="1:21" x14ac:dyDescent="0.2">
      <c r="A186" s="138" t="s">
        <v>1780</v>
      </c>
      <c r="C186" s="174" t="s">
        <v>8</v>
      </c>
      <c r="D186" s="174" t="s">
        <v>367</v>
      </c>
      <c r="E186" s="174" t="s">
        <v>368</v>
      </c>
      <c r="F186" s="202" t="s">
        <v>80</v>
      </c>
      <c r="G186" s="201"/>
      <c r="H186" s="202" t="s">
        <v>94</v>
      </c>
      <c r="I186" s="201"/>
      <c r="J186" s="151">
        <v>169</v>
      </c>
      <c r="K186" s="201" t="s">
        <v>46</v>
      </c>
      <c r="L186" s="169"/>
      <c r="N186" s="149" t="s">
        <v>1778</v>
      </c>
      <c r="O186" s="149" t="str">
        <f>INDEX('Standard Descriptions'!$E:$E,MATCH(Guidance!E186,'Standard Descriptions'!$C:$C,0))</f>
        <v xml:space="preserve"> This policy prevents new capacity of the selected type(s) from being built or deployed.//</v>
      </c>
      <c r="P186" s="152" t="s">
        <v>1779</v>
      </c>
      <c r="Q186" s="152" t="s">
        <v>46</v>
      </c>
      <c r="R186" s="152" t="str">
        <f t="shared" si="15"/>
        <v xml:space="preserve">Nuclear </v>
      </c>
      <c r="S186" s="152" t="str">
        <f t="shared" si="11"/>
        <v>//**Nuclear : **</v>
      </c>
      <c r="T186" s="138" t="str">
        <f t="shared" si="10"/>
        <v>//**Nuclear : **</v>
      </c>
    </row>
    <row r="187" spans="1:21" x14ac:dyDescent="0.2">
      <c r="A187" s="138" t="s">
        <v>1780</v>
      </c>
      <c r="C187" s="174" t="s">
        <v>8</v>
      </c>
      <c r="D187" s="174" t="s">
        <v>367</v>
      </c>
      <c r="E187" s="174" t="s">
        <v>368</v>
      </c>
      <c r="F187" s="202" t="s">
        <v>81</v>
      </c>
      <c r="G187" s="201"/>
      <c r="H187" s="202" t="s">
        <v>95</v>
      </c>
      <c r="I187" s="201"/>
      <c r="J187" s="56">
        <v>170</v>
      </c>
      <c r="K187" s="201" t="s">
        <v>46</v>
      </c>
      <c r="L187" s="169"/>
      <c r="N187" s="149" t="s">
        <v>1778</v>
      </c>
      <c r="O187" s="149" t="str">
        <f>INDEX('Standard Descriptions'!$E:$E,MATCH(Guidance!E187,'Standard Descriptions'!$C:$C,0))</f>
        <v xml:space="preserve"> This policy prevents new capacity of the selected type(s) from being built or deployed.//</v>
      </c>
      <c r="P187" s="152" t="s">
        <v>1779</v>
      </c>
      <c r="Q187" s="152" t="s">
        <v>46</v>
      </c>
      <c r="R187" s="152" t="str">
        <f t="shared" si="15"/>
        <v xml:space="preserve">Hydro </v>
      </c>
      <c r="S187" s="152" t="str">
        <f t="shared" si="11"/>
        <v>//**Hydro : **</v>
      </c>
      <c r="T187" s="138" t="str">
        <f t="shared" si="10"/>
        <v>//**Hydro : **</v>
      </c>
    </row>
    <row r="188" spans="1:21" x14ac:dyDescent="0.2">
      <c r="A188" s="138" t="s">
        <v>1780</v>
      </c>
      <c r="C188" s="174" t="s">
        <v>8</v>
      </c>
      <c r="D188" s="174" t="s">
        <v>367</v>
      </c>
      <c r="E188" s="174" t="s">
        <v>368</v>
      </c>
      <c r="F188" s="202" t="s">
        <v>494</v>
      </c>
      <c r="G188" s="201"/>
      <c r="H188" s="202" t="s">
        <v>497</v>
      </c>
      <c r="I188" s="201"/>
      <c r="J188" s="56">
        <v>608</v>
      </c>
      <c r="K188" s="201" t="s">
        <v>47</v>
      </c>
      <c r="L188" s="169"/>
      <c r="N188" s="149" t="s">
        <v>1778</v>
      </c>
      <c r="O188" s="149" t="str">
        <f>INDEX('Standard Descriptions'!$E:$E,MATCH(Guidance!E188,'Standard Descriptions'!$C:$C,0))</f>
        <v xml:space="preserve"> This policy prevents new capacity of the selected type(s) from being built or deployed.//</v>
      </c>
      <c r="P188" s="152" t="s">
        <v>1779</v>
      </c>
      <c r="Q188" s="152" t="s">
        <v>46</v>
      </c>
      <c r="R188" s="152" t="str">
        <f t="shared" si="15"/>
        <v xml:space="preserve">Onshore Wind </v>
      </c>
      <c r="S188" s="152" t="str">
        <f t="shared" si="11"/>
        <v>//**Onshore Wind : **</v>
      </c>
      <c r="T188" s="138" t="str">
        <f t="shared" si="10"/>
        <v/>
      </c>
    </row>
    <row r="189" spans="1:21" x14ac:dyDescent="0.2">
      <c r="A189" s="138" t="s">
        <v>1780</v>
      </c>
      <c r="C189" s="174" t="s">
        <v>8</v>
      </c>
      <c r="D189" s="174" t="s">
        <v>367</v>
      </c>
      <c r="E189" s="174" t="s">
        <v>368</v>
      </c>
      <c r="F189" s="202" t="s">
        <v>82</v>
      </c>
      <c r="G189" s="201"/>
      <c r="H189" s="202" t="s">
        <v>96</v>
      </c>
      <c r="I189" s="201"/>
      <c r="J189" s="56">
        <v>609</v>
      </c>
      <c r="K189" s="201" t="s">
        <v>47</v>
      </c>
      <c r="L189" s="169"/>
      <c r="N189" s="149" t="s">
        <v>1778</v>
      </c>
      <c r="O189" s="149" t="str">
        <f>INDEX('Standard Descriptions'!$E:$E,MATCH(Guidance!E189,'Standard Descriptions'!$C:$C,0))</f>
        <v xml:space="preserve"> This policy prevents new capacity of the selected type(s) from being built or deployed.//</v>
      </c>
      <c r="P189" s="152" t="s">
        <v>1779</v>
      </c>
      <c r="Q189" s="152" t="s">
        <v>46</v>
      </c>
      <c r="R189" s="152" t="str">
        <f t="shared" si="15"/>
        <v xml:space="preserve">Solar PV </v>
      </c>
      <c r="S189" s="152" t="str">
        <f t="shared" si="11"/>
        <v>//**Solar PV : **</v>
      </c>
      <c r="T189" s="138" t="str">
        <f t="shared" si="10"/>
        <v/>
      </c>
    </row>
    <row r="190" spans="1:21" x14ac:dyDescent="0.2">
      <c r="A190" s="138" t="s">
        <v>1780</v>
      </c>
      <c r="C190" s="174" t="s">
        <v>8</v>
      </c>
      <c r="D190" s="174" t="s">
        <v>367</v>
      </c>
      <c r="E190" s="174" t="s">
        <v>368</v>
      </c>
      <c r="F190" s="202" t="s">
        <v>83</v>
      </c>
      <c r="G190" s="201"/>
      <c r="H190" s="202" t="s">
        <v>97</v>
      </c>
      <c r="I190" s="201"/>
      <c r="J190" s="56">
        <v>610</v>
      </c>
      <c r="K190" s="201" t="s">
        <v>47</v>
      </c>
      <c r="L190" s="169"/>
      <c r="N190" s="149" t="s">
        <v>1778</v>
      </c>
      <c r="O190" s="149" t="str">
        <f>INDEX('Standard Descriptions'!$E:$E,MATCH(Guidance!E190,'Standard Descriptions'!$C:$C,0))</f>
        <v xml:space="preserve"> This policy prevents new capacity of the selected type(s) from being built or deployed.//</v>
      </c>
      <c r="P190" s="152" t="s">
        <v>1779</v>
      </c>
      <c r="Q190" s="152" t="s">
        <v>46</v>
      </c>
      <c r="R190" s="152" t="str">
        <f t="shared" si="15"/>
        <v xml:space="preserve">Solar Thermal </v>
      </c>
      <c r="S190" s="152" t="str">
        <f t="shared" si="11"/>
        <v>//**Solar Thermal : **</v>
      </c>
      <c r="T190" s="138" t="str">
        <f t="shared" si="10"/>
        <v/>
      </c>
    </row>
    <row r="191" spans="1:21" x14ac:dyDescent="0.2">
      <c r="A191" s="138" t="s">
        <v>1780</v>
      </c>
      <c r="C191" s="174" t="s">
        <v>8</v>
      </c>
      <c r="D191" s="174" t="s">
        <v>367</v>
      </c>
      <c r="E191" s="174" t="s">
        <v>368</v>
      </c>
      <c r="F191" s="202" t="s">
        <v>84</v>
      </c>
      <c r="G191" s="201"/>
      <c r="H191" s="202" t="s">
        <v>98</v>
      </c>
      <c r="I191" s="201"/>
      <c r="J191" s="56">
        <v>611</v>
      </c>
      <c r="K191" s="201" t="s">
        <v>47</v>
      </c>
      <c r="L191" s="169"/>
      <c r="N191" s="149" t="s">
        <v>1778</v>
      </c>
      <c r="O191" s="149" t="str">
        <f>INDEX('Standard Descriptions'!$E:$E,MATCH(Guidance!E191,'Standard Descriptions'!$C:$C,0))</f>
        <v xml:space="preserve"> This policy prevents new capacity of the selected type(s) from being built or deployed.//</v>
      </c>
      <c r="P191" s="152" t="s">
        <v>1779</v>
      </c>
      <c r="Q191" s="152" t="s">
        <v>46</v>
      </c>
      <c r="R191" s="152" t="str">
        <f t="shared" si="15"/>
        <v xml:space="preserve">Biomass </v>
      </c>
      <c r="S191" s="152" t="str">
        <f t="shared" si="11"/>
        <v>//**Biomass : **</v>
      </c>
      <c r="T191" s="138" t="str">
        <f t="shared" si="10"/>
        <v/>
      </c>
    </row>
    <row r="192" spans="1:21" x14ac:dyDescent="0.2">
      <c r="A192" s="138" t="s">
        <v>1780</v>
      </c>
      <c r="C192" s="174" t="s">
        <v>8</v>
      </c>
      <c r="D192" s="174" t="s">
        <v>367</v>
      </c>
      <c r="E192" s="174" t="s">
        <v>368</v>
      </c>
      <c r="F192" s="202" t="s">
        <v>759</v>
      </c>
      <c r="G192" s="201"/>
      <c r="H192" s="202" t="s">
        <v>481</v>
      </c>
      <c r="I192" s="201"/>
      <c r="J192" s="56">
        <v>612</v>
      </c>
      <c r="K192" s="201" t="s">
        <v>47</v>
      </c>
      <c r="L192" s="169"/>
      <c r="N192" s="149" t="s">
        <v>1778</v>
      </c>
      <c r="O192" s="149" t="str">
        <f>INDEX('Standard Descriptions'!$E:$E,MATCH(Guidance!E192,'Standard Descriptions'!$C:$C,0))</f>
        <v xml:space="preserve"> This policy prevents new capacity of the selected type(s) from being built or deployed.//</v>
      </c>
      <c r="P192" s="152" t="s">
        <v>1779</v>
      </c>
      <c r="Q192" s="152" t="s">
        <v>46</v>
      </c>
      <c r="R192" s="152" t="str">
        <f t="shared" si="15"/>
        <v xml:space="preserve">Geothermal </v>
      </c>
      <c r="S192" s="152" t="str">
        <f t="shared" si="11"/>
        <v>//**Geothermal : **</v>
      </c>
      <c r="T192" s="138" t="str">
        <f t="shared" si="10"/>
        <v/>
      </c>
    </row>
    <row r="193" spans="1:21" x14ac:dyDescent="0.2">
      <c r="A193" s="138" t="s">
        <v>1780</v>
      </c>
      <c r="C193" s="174" t="s">
        <v>8</v>
      </c>
      <c r="D193" s="174" t="s">
        <v>367</v>
      </c>
      <c r="E193" s="174" t="s">
        <v>368</v>
      </c>
      <c r="F193" s="202" t="s">
        <v>337</v>
      </c>
      <c r="G193" s="201"/>
      <c r="H193" s="202" t="s">
        <v>339</v>
      </c>
      <c r="I193" s="201"/>
      <c r="J193" s="56">
        <v>613</v>
      </c>
      <c r="K193" s="201" t="s">
        <v>47</v>
      </c>
      <c r="L193" s="169"/>
      <c r="N193" s="149" t="s">
        <v>1778</v>
      </c>
      <c r="O193" s="149" t="str">
        <f>INDEX('Standard Descriptions'!$E:$E,MATCH(Guidance!E193,'Standard Descriptions'!$C:$C,0))</f>
        <v xml:space="preserve"> This policy prevents new capacity of the selected type(s) from being built or deployed.//</v>
      </c>
      <c r="P193" s="152" t="s">
        <v>1779</v>
      </c>
      <c r="Q193" s="152" t="s">
        <v>46</v>
      </c>
      <c r="R193" s="152" t="str">
        <f t="shared" si="15"/>
        <v xml:space="preserve">Petroleum </v>
      </c>
      <c r="S193" s="152" t="str">
        <f t="shared" si="11"/>
        <v>//**Petroleum : **</v>
      </c>
      <c r="T193" s="138" t="str">
        <f t="shared" si="10"/>
        <v/>
      </c>
    </row>
    <row r="194" spans="1:21" x14ac:dyDescent="0.2">
      <c r="A194" s="138" t="s">
        <v>1780</v>
      </c>
      <c r="C194" s="174" t="s">
        <v>8</v>
      </c>
      <c r="D194" s="174" t="s">
        <v>367</v>
      </c>
      <c r="E194" s="174" t="s">
        <v>368</v>
      </c>
      <c r="F194" s="202" t="s">
        <v>338</v>
      </c>
      <c r="G194" s="201"/>
      <c r="H194" s="202" t="s">
        <v>340</v>
      </c>
      <c r="I194" s="201"/>
      <c r="J194" s="56">
        <v>614</v>
      </c>
      <c r="K194" s="201" t="s">
        <v>46</v>
      </c>
      <c r="L194" s="169"/>
      <c r="N194" s="149" t="s">
        <v>1778</v>
      </c>
      <c r="O194" s="149" t="str">
        <f>INDEX('Standard Descriptions'!$E:$E,MATCH(Guidance!E194,'Standard Descriptions'!$C:$C,0))</f>
        <v xml:space="preserve"> This policy prevents new capacity of the selected type(s) from being built or deployed.//</v>
      </c>
      <c r="P194" s="152" t="s">
        <v>1779</v>
      </c>
      <c r="Q194" s="152" t="s">
        <v>46</v>
      </c>
      <c r="R194" s="152" t="str">
        <f t="shared" si="15"/>
        <v xml:space="preserve">Natural Gas Peaker </v>
      </c>
      <c r="S194" s="152" t="str">
        <f t="shared" si="11"/>
        <v>//**Natural Gas Peaker : **</v>
      </c>
      <c r="T194" s="138" t="str">
        <f t="shared" si="10"/>
        <v>//**Natural Gas Peaker : **</v>
      </c>
    </row>
    <row r="195" spans="1:21" x14ac:dyDescent="0.2">
      <c r="A195" s="138" t="s">
        <v>1780</v>
      </c>
      <c r="C195" s="174" t="s">
        <v>8</v>
      </c>
      <c r="D195" s="174" t="s">
        <v>367</v>
      </c>
      <c r="E195" s="174" t="s">
        <v>368</v>
      </c>
      <c r="F195" s="202" t="s">
        <v>490</v>
      </c>
      <c r="G195" s="201"/>
      <c r="H195" s="202" t="s">
        <v>489</v>
      </c>
      <c r="I195" s="201"/>
      <c r="J195" s="56">
        <v>116</v>
      </c>
      <c r="K195" s="201" t="s">
        <v>46</v>
      </c>
      <c r="L195" s="169"/>
      <c r="N195" s="149" t="s">
        <v>1778</v>
      </c>
      <c r="O195" s="149" t="str">
        <f>INDEX('Standard Descriptions'!$E:$E,MATCH(Guidance!E195,'Standard Descriptions'!$C:$C,0))</f>
        <v xml:space="preserve"> This policy prevents new capacity of the selected type(s) from being built or deployed.//</v>
      </c>
      <c r="P195" s="152" t="s">
        <v>1779</v>
      </c>
      <c r="Q195" s="152" t="s">
        <v>46</v>
      </c>
      <c r="R195" s="152" t="str">
        <f t="shared" si="15"/>
        <v xml:space="preserve">Lignite </v>
      </c>
      <c r="S195" s="152" t="str">
        <f t="shared" si="11"/>
        <v>//**Lignite : **</v>
      </c>
      <c r="T195" s="138" t="str">
        <f t="shared" si="10"/>
        <v>//**Lignite : **</v>
      </c>
    </row>
    <row r="196" spans="1:21" x14ac:dyDescent="0.2">
      <c r="A196" s="138" t="s">
        <v>1780</v>
      </c>
      <c r="C196" s="174" t="s">
        <v>8</v>
      </c>
      <c r="D196" s="174" t="s">
        <v>367</v>
      </c>
      <c r="E196" s="174" t="s">
        <v>368</v>
      </c>
      <c r="F196" s="202" t="s">
        <v>499</v>
      </c>
      <c r="G196" s="201"/>
      <c r="H196" s="202" t="s">
        <v>500</v>
      </c>
      <c r="I196" s="201"/>
      <c r="J196" s="56">
        <v>615</v>
      </c>
      <c r="K196" s="201" t="s">
        <v>47</v>
      </c>
      <c r="L196" s="169"/>
      <c r="N196" s="149" t="s">
        <v>1778</v>
      </c>
      <c r="O196" s="149" t="str">
        <f>INDEX('Standard Descriptions'!$E:$E,MATCH(Guidance!E196,'Standard Descriptions'!$C:$C,0))</f>
        <v xml:space="preserve"> This policy prevents new capacity of the selected type(s) from being built or deployed.//</v>
      </c>
      <c r="P196" s="152" t="s">
        <v>1779</v>
      </c>
      <c r="Q196" s="152" t="s">
        <v>46</v>
      </c>
      <c r="R196" s="152" t="str">
        <f t="shared" si="15"/>
        <v xml:space="preserve">Offshore Wind </v>
      </c>
      <c r="S196" s="152" t="str">
        <f t="shared" si="11"/>
        <v>//**Offshore Wind : **</v>
      </c>
      <c r="T196" s="138" t="str">
        <f t="shared" ref="T196:T259" si="16">IF(K196="Yes",S196&amp;L196,"")</f>
        <v/>
      </c>
    </row>
    <row r="197" spans="1:21" x14ac:dyDescent="0.2">
      <c r="A197" s="138" t="s">
        <v>1780</v>
      </c>
      <c r="C197" s="174" t="s">
        <v>8</v>
      </c>
      <c r="D197" s="174" t="s">
        <v>367</v>
      </c>
      <c r="E197" s="174" t="s">
        <v>368</v>
      </c>
      <c r="F197" s="202" t="s">
        <v>1146</v>
      </c>
      <c r="G197" s="201"/>
      <c r="H197" s="202" t="s">
        <v>815</v>
      </c>
      <c r="I197" s="201"/>
      <c r="J197" s="56">
        <v>616</v>
      </c>
      <c r="K197" s="201" t="s">
        <v>47</v>
      </c>
      <c r="L197" s="169"/>
      <c r="N197" s="149" t="s">
        <v>1778</v>
      </c>
      <c r="O197" s="149" t="str">
        <f>INDEX('Standard Descriptions'!$E:$E,MATCH(Guidance!E197,'Standard Descriptions'!$C:$C,0))</f>
        <v xml:space="preserve"> This policy prevents new capacity of the selected type(s) from being built or deployed.//</v>
      </c>
      <c r="P197" s="152" t="s">
        <v>1779</v>
      </c>
      <c r="Q197" s="152" t="s">
        <v>46</v>
      </c>
      <c r="R197" s="152" t="str">
        <f t="shared" si="15"/>
        <v xml:space="preserve">Crude Oil </v>
      </c>
      <c r="S197" s="152" t="str">
        <f t="shared" ref="S197:S260" si="17">IF(R197="","","//**"&amp;R197&amp;": **")</f>
        <v>//**Crude Oil : **</v>
      </c>
      <c r="T197" s="138" t="str">
        <f t="shared" si="16"/>
        <v/>
      </c>
    </row>
    <row r="198" spans="1:21" x14ac:dyDescent="0.2">
      <c r="A198" s="138" t="s">
        <v>1780</v>
      </c>
      <c r="C198" s="174" t="s">
        <v>8</v>
      </c>
      <c r="D198" s="174" t="s">
        <v>367</v>
      </c>
      <c r="E198" s="174" t="s">
        <v>368</v>
      </c>
      <c r="F198" s="202" t="s">
        <v>1147</v>
      </c>
      <c r="G198" s="201"/>
      <c r="H198" s="202" t="s">
        <v>958</v>
      </c>
      <c r="I198" s="201"/>
      <c r="J198" s="56">
        <v>617</v>
      </c>
      <c r="K198" s="201" t="s">
        <v>47</v>
      </c>
      <c r="L198" s="169"/>
      <c r="N198" s="149" t="s">
        <v>1778</v>
      </c>
      <c r="O198" s="149" t="str">
        <f>INDEX('Standard Descriptions'!$E:$E,MATCH(Guidance!E198,'Standard Descriptions'!$C:$C,0))</f>
        <v xml:space="preserve"> This policy prevents new capacity of the selected type(s) from being built or deployed.//</v>
      </c>
      <c r="P198" s="152" t="s">
        <v>1779</v>
      </c>
      <c r="Q198" s="152" t="s">
        <v>46</v>
      </c>
      <c r="R198" s="152" t="str">
        <f t="shared" si="15"/>
        <v xml:space="preserve">Heavy or Residual Fuel Oil </v>
      </c>
      <c r="S198" s="152" t="str">
        <f t="shared" si="17"/>
        <v>//**Heavy or Residual Fuel Oil : **</v>
      </c>
      <c r="T198" s="138" t="str">
        <f t="shared" si="16"/>
        <v/>
      </c>
    </row>
    <row r="199" spans="1:21" x14ac:dyDescent="0.2">
      <c r="A199" s="138" t="s">
        <v>1780</v>
      </c>
      <c r="C199" s="174" t="s">
        <v>8</v>
      </c>
      <c r="D199" s="174" t="s">
        <v>367</v>
      </c>
      <c r="E199" s="174" t="s">
        <v>368</v>
      </c>
      <c r="F199" s="202" t="s">
        <v>1148</v>
      </c>
      <c r="G199" s="201"/>
      <c r="H199" s="202" t="s">
        <v>817</v>
      </c>
      <c r="I199" s="201"/>
      <c r="J199" s="56">
        <v>618</v>
      </c>
      <c r="K199" s="201" t="s">
        <v>47</v>
      </c>
      <c r="L199" s="169"/>
      <c r="N199" s="149" t="s">
        <v>1778</v>
      </c>
      <c r="O199" s="149" t="str">
        <f>INDEX('Standard Descriptions'!$E:$E,MATCH(Guidance!E199,'Standard Descriptions'!$C:$C,0))</f>
        <v xml:space="preserve"> This policy prevents new capacity of the selected type(s) from being built or deployed.//</v>
      </c>
      <c r="P199" s="152" t="s">
        <v>1779</v>
      </c>
      <c r="Q199" s="152" t="s">
        <v>46</v>
      </c>
      <c r="R199" s="152" t="str">
        <f t="shared" si="15"/>
        <v xml:space="preserve">Municipal Solid Waste </v>
      </c>
      <c r="S199" s="152" t="str">
        <f t="shared" si="17"/>
        <v>//**Municipal Solid Waste : **</v>
      </c>
      <c r="T199" s="138" t="str">
        <f t="shared" si="16"/>
        <v/>
      </c>
    </row>
    <row r="200" spans="1:21" s="154" customFormat="1" x14ac:dyDescent="0.2">
      <c r="A200" s="154" t="s">
        <v>1777</v>
      </c>
      <c r="B200" s="139"/>
      <c r="C200" s="154" t="s">
        <v>8</v>
      </c>
      <c r="D200" s="154" t="s">
        <v>29</v>
      </c>
      <c r="E200" s="154" t="str">
        <f>E201</f>
        <v>Electricity Sector Fraction of Potential Additional CCS Achieved</v>
      </c>
      <c r="M200" s="139"/>
      <c r="N200" s="156" t="s">
        <v>1778</v>
      </c>
      <c r="O200" s="156" t="str">
        <f>INDEX('Standard Descriptions'!$E:$E,MATCH(Guidance!E200,'Standard Descriptions'!$C:$C,0))</f>
        <v xml:space="preserve"> This policy specifies the fraction of CO2 emissions from power plants that is captured and stored, above the amount predicted in the business-as-usual scenario. // </v>
      </c>
      <c r="P200" s="154" t="s">
        <v>1779</v>
      </c>
      <c r="Q200" s="154" t="s">
        <v>46</v>
      </c>
      <c r="S200" s="154" t="str">
        <f t="shared" si="17"/>
        <v/>
      </c>
      <c r="T200" s="154" t="str">
        <f t="shared" si="16"/>
        <v/>
      </c>
      <c r="U200" s="145" t="str">
        <f>N200&amp;O200&amp;P200&amp;T201&amp;T202&amp;T203&amp;T204&amp;T205&amp;T206&amp;T207&amp;T208&amp;T209&amp;T210&amp;T211&amp;T212&amp;T213&amp;T214&amp;T215&amp;T216</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row>
    <row r="201" spans="1:21" x14ac:dyDescent="0.2">
      <c r="A201" s="138" t="s">
        <v>1780</v>
      </c>
      <c r="C201" s="167" t="s">
        <v>8</v>
      </c>
      <c r="D201" s="167" t="s">
        <v>29</v>
      </c>
      <c r="E201" s="167" t="s">
        <v>1651</v>
      </c>
      <c r="F201" s="201" t="s">
        <v>493</v>
      </c>
      <c r="G201" s="201"/>
      <c r="H201" s="201" t="s">
        <v>492</v>
      </c>
      <c r="I201" s="202"/>
      <c r="J201" s="151">
        <v>876</v>
      </c>
      <c r="K201" s="202" t="s">
        <v>46</v>
      </c>
      <c r="L201" s="201" t="s">
        <v>1808</v>
      </c>
      <c r="N201" s="149" t="s">
        <v>1778</v>
      </c>
      <c r="O201" s="149" t="str">
        <f>INDEX('Standard Descriptions'!$E:$E,MATCH(Guidance!E201,'Standard Descriptions'!$C:$C,0))</f>
        <v xml:space="preserve"> This policy specifies the fraction of CO2 emissions from power plants that is captured and stored, above the amount predicted in the business-as-usual scenario. // </v>
      </c>
      <c r="P201" s="152" t="s">
        <v>1779</v>
      </c>
      <c r="Q201" s="152" t="s">
        <v>46</v>
      </c>
      <c r="R201" s="152" t="str">
        <f t="shared" ref="R201:R218" si="18">H201&amp;" "&amp;I201</f>
        <v xml:space="preserve">Hard Coal </v>
      </c>
      <c r="S201" s="152" t="str">
        <f t="shared" si="17"/>
        <v>//**Hard Coal : **</v>
      </c>
      <c r="T201" s="138" t="str">
        <f t="shared" si="16"/>
        <v>//**Hard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U201" s="164"/>
    </row>
    <row r="202" spans="1:21" x14ac:dyDescent="0.2">
      <c r="A202" s="138" t="s">
        <v>1780</v>
      </c>
      <c r="C202" s="174" t="s">
        <v>8</v>
      </c>
      <c r="D202" s="174" t="s">
        <v>29</v>
      </c>
      <c r="E202" s="174" t="s">
        <v>1651</v>
      </c>
      <c r="F202" s="202" t="s">
        <v>335</v>
      </c>
      <c r="G202" s="201"/>
      <c r="H202" s="202" t="s">
        <v>336</v>
      </c>
      <c r="I202" s="201"/>
      <c r="J202" s="151">
        <v>877</v>
      </c>
      <c r="K202" s="202" t="s">
        <v>46</v>
      </c>
      <c r="L202" s="232" t="s">
        <v>1808</v>
      </c>
      <c r="N202" s="149" t="s">
        <v>1778</v>
      </c>
      <c r="O202" s="149" t="str">
        <f>INDEX('Standard Descriptions'!$E:$E,MATCH(Guidance!E202,'Standard Descriptions'!$C:$C,0))</f>
        <v xml:space="preserve"> This policy specifies the fraction of CO2 emissions from power plants that is captured and stored, above the amount predicted in the business-as-usual scenario. // </v>
      </c>
      <c r="P202" s="152" t="s">
        <v>1779</v>
      </c>
      <c r="Q202" s="152" t="s">
        <v>46</v>
      </c>
      <c r="R202" s="152" t="str">
        <f t="shared" si="18"/>
        <v xml:space="preserve">Natural Gas Nonpeaker </v>
      </c>
      <c r="S202" s="152" t="str">
        <f t="shared" si="17"/>
        <v>//**Natural Gas Nonpeaker : **</v>
      </c>
      <c r="T202" s="138" t="str">
        <f t="shared" si="16"/>
        <v>//**Natural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U202" s="164"/>
    </row>
    <row r="203" spans="1:21" x14ac:dyDescent="0.2">
      <c r="A203" s="138" t="s">
        <v>1780</v>
      </c>
      <c r="C203" s="174" t="s">
        <v>8</v>
      </c>
      <c r="D203" s="174" t="s">
        <v>29</v>
      </c>
      <c r="E203" s="174" t="s">
        <v>1651</v>
      </c>
      <c r="F203" s="202" t="s">
        <v>80</v>
      </c>
      <c r="G203" s="201"/>
      <c r="H203" s="202" t="s">
        <v>94</v>
      </c>
      <c r="I203" s="201"/>
      <c r="J203" s="151">
        <v>878</v>
      </c>
      <c r="K203" s="201" t="s">
        <v>47</v>
      </c>
      <c r="L203" s="201"/>
      <c r="N203" s="149" t="s">
        <v>1778</v>
      </c>
      <c r="O203" s="149" t="str">
        <f>INDEX('Standard Descriptions'!$E:$E,MATCH(Guidance!E203,'Standard Descriptions'!$C:$C,0))</f>
        <v xml:space="preserve"> This policy specifies the fraction of CO2 emissions from power plants that is captured and stored, above the amount predicted in the business-as-usual scenario. // </v>
      </c>
      <c r="P203" s="152" t="s">
        <v>1779</v>
      </c>
      <c r="Q203" s="152" t="s">
        <v>46</v>
      </c>
      <c r="R203" s="152" t="str">
        <f t="shared" si="18"/>
        <v xml:space="preserve">Nuclear </v>
      </c>
      <c r="S203" s="152" t="str">
        <f t="shared" si="17"/>
        <v>//**Nuclear : **</v>
      </c>
      <c r="T203" s="138" t="str">
        <f t="shared" si="16"/>
        <v/>
      </c>
      <c r="U203" s="164"/>
    </row>
    <row r="204" spans="1:21" x14ac:dyDescent="0.2">
      <c r="A204" s="138" t="s">
        <v>1780</v>
      </c>
      <c r="C204" s="174" t="s">
        <v>8</v>
      </c>
      <c r="D204" s="174" t="s">
        <v>29</v>
      </c>
      <c r="E204" s="174" t="s">
        <v>1651</v>
      </c>
      <c r="F204" s="202" t="s">
        <v>81</v>
      </c>
      <c r="G204" s="201"/>
      <c r="H204" s="202" t="s">
        <v>95</v>
      </c>
      <c r="I204" s="201"/>
      <c r="J204" s="151">
        <v>879</v>
      </c>
      <c r="K204" s="201" t="s">
        <v>47</v>
      </c>
      <c r="L204" s="201"/>
      <c r="N204" s="149" t="s">
        <v>1778</v>
      </c>
      <c r="O204" s="149" t="str">
        <f>INDEX('Standard Descriptions'!$E:$E,MATCH(Guidance!E204,'Standard Descriptions'!$C:$C,0))</f>
        <v xml:space="preserve"> This policy specifies the fraction of CO2 emissions from power plants that is captured and stored, above the amount predicted in the business-as-usual scenario. // </v>
      </c>
      <c r="P204" s="152" t="s">
        <v>1779</v>
      </c>
      <c r="Q204" s="152" t="s">
        <v>46</v>
      </c>
      <c r="R204" s="152" t="str">
        <f t="shared" si="18"/>
        <v xml:space="preserve">Hydro </v>
      </c>
      <c r="S204" s="152" t="str">
        <f t="shared" si="17"/>
        <v>//**Hydro : **</v>
      </c>
      <c r="T204" s="138" t="str">
        <f t="shared" si="16"/>
        <v/>
      </c>
      <c r="U204" s="164"/>
    </row>
    <row r="205" spans="1:21" x14ac:dyDescent="0.2">
      <c r="A205" s="138" t="s">
        <v>1780</v>
      </c>
      <c r="C205" s="174" t="s">
        <v>8</v>
      </c>
      <c r="D205" s="174" t="s">
        <v>29</v>
      </c>
      <c r="E205" s="174" t="s">
        <v>1651</v>
      </c>
      <c r="F205" s="202" t="s">
        <v>494</v>
      </c>
      <c r="G205" s="201"/>
      <c r="H205" s="202" t="s">
        <v>497</v>
      </c>
      <c r="I205" s="201"/>
      <c r="J205" s="151">
        <v>880</v>
      </c>
      <c r="K205" s="201" t="s">
        <v>47</v>
      </c>
      <c r="L205" s="201"/>
      <c r="N205" s="149" t="s">
        <v>1778</v>
      </c>
      <c r="O205" s="149" t="str">
        <f>INDEX('Standard Descriptions'!$E:$E,MATCH(Guidance!E205,'Standard Descriptions'!$C:$C,0))</f>
        <v xml:space="preserve"> This policy specifies the fraction of CO2 emissions from power plants that is captured and stored, above the amount predicted in the business-as-usual scenario. // </v>
      </c>
      <c r="P205" s="152" t="s">
        <v>1779</v>
      </c>
      <c r="Q205" s="152" t="s">
        <v>46</v>
      </c>
      <c r="R205" s="152" t="str">
        <f t="shared" si="18"/>
        <v xml:space="preserve">Onshore Wind </v>
      </c>
      <c r="S205" s="152" t="str">
        <f t="shared" si="17"/>
        <v>//**Onshore Wind : **</v>
      </c>
      <c r="T205" s="138" t="str">
        <f t="shared" si="16"/>
        <v/>
      </c>
      <c r="U205" s="164"/>
    </row>
    <row r="206" spans="1:21" x14ac:dyDescent="0.2">
      <c r="A206" s="138" t="s">
        <v>1780</v>
      </c>
      <c r="C206" s="174" t="s">
        <v>8</v>
      </c>
      <c r="D206" s="174" t="s">
        <v>29</v>
      </c>
      <c r="E206" s="174" t="s">
        <v>1651</v>
      </c>
      <c r="F206" s="202" t="s">
        <v>82</v>
      </c>
      <c r="G206" s="201"/>
      <c r="H206" s="202" t="s">
        <v>96</v>
      </c>
      <c r="I206" s="201"/>
      <c r="J206" s="151">
        <v>881</v>
      </c>
      <c r="K206" s="201" t="s">
        <v>47</v>
      </c>
      <c r="L206" s="201"/>
      <c r="N206" s="149" t="s">
        <v>1778</v>
      </c>
      <c r="O206" s="149" t="str">
        <f>INDEX('Standard Descriptions'!$E:$E,MATCH(Guidance!E206,'Standard Descriptions'!$C:$C,0))</f>
        <v xml:space="preserve"> This policy specifies the fraction of CO2 emissions from power plants that is captured and stored, above the amount predicted in the business-as-usual scenario. // </v>
      </c>
      <c r="P206" s="152" t="s">
        <v>1779</v>
      </c>
      <c r="Q206" s="152" t="s">
        <v>46</v>
      </c>
      <c r="R206" s="152" t="str">
        <f t="shared" si="18"/>
        <v xml:space="preserve">Solar PV </v>
      </c>
      <c r="S206" s="152" t="str">
        <f t="shared" si="17"/>
        <v>//**Solar PV : **</v>
      </c>
      <c r="T206" s="138" t="str">
        <f t="shared" si="16"/>
        <v/>
      </c>
      <c r="U206" s="164"/>
    </row>
    <row r="207" spans="1:21" x14ac:dyDescent="0.2">
      <c r="A207" s="138" t="s">
        <v>1780</v>
      </c>
      <c r="C207" s="174" t="s">
        <v>8</v>
      </c>
      <c r="D207" s="174" t="s">
        <v>29</v>
      </c>
      <c r="E207" s="174" t="s">
        <v>1651</v>
      </c>
      <c r="F207" s="202" t="s">
        <v>83</v>
      </c>
      <c r="G207" s="201"/>
      <c r="H207" s="202" t="s">
        <v>97</v>
      </c>
      <c r="I207" s="201"/>
      <c r="J207" s="151">
        <v>882</v>
      </c>
      <c r="K207" s="201" t="s">
        <v>47</v>
      </c>
      <c r="L207" s="201"/>
      <c r="N207" s="149" t="s">
        <v>1778</v>
      </c>
      <c r="O207" s="149" t="str">
        <f>INDEX('Standard Descriptions'!$E:$E,MATCH(Guidance!E207,'Standard Descriptions'!$C:$C,0))</f>
        <v xml:space="preserve"> This policy specifies the fraction of CO2 emissions from power plants that is captured and stored, above the amount predicted in the business-as-usual scenario. // </v>
      </c>
      <c r="P207" s="152" t="s">
        <v>1779</v>
      </c>
      <c r="Q207" s="152" t="s">
        <v>46</v>
      </c>
      <c r="R207" s="152" t="str">
        <f t="shared" si="18"/>
        <v xml:space="preserve">Solar Thermal </v>
      </c>
      <c r="S207" s="152" t="str">
        <f t="shared" si="17"/>
        <v>//**Solar Thermal : **</v>
      </c>
      <c r="T207" s="138" t="str">
        <f t="shared" si="16"/>
        <v/>
      </c>
      <c r="U207" s="164"/>
    </row>
    <row r="208" spans="1:21" x14ac:dyDescent="0.2">
      <c r="A208" s="138" t="s">
        <v>1780</v>
      </c>
      <c r="C208" s="174" t="s">
        <v>8</v>
      </c>
      <c r="D208" s="174" t="s">
        <v>29</v>
      </c>
      <c r="E208" s="174" t="s">
        <v>1651</v>
      </c>
      <c r="F208" s="202" t="s">
        <v>84</v>
      </c>
      <c r="G208" s="201"/>
      <c r="H208" s="202" t="s">
        <v>98</v>
      </c>
      <c r="I208" s="201"/>
      <c r="J208" s="151">
        <v>883</v>
      </c>
      <c r="K208" s="202" t="s">
        <v>46</v>
      </c>
      <c r="L208" s="232" t="s">
        <v>1808</v>
      </c>
      <c r="N208" s="149" t="s">
        <v>1778</v>
      </c>
      <c r="O208" s="149" t="str">
        <f>INDEX('Standard Descriptions'!$E:$E,MATCH(Guidance!E208,'Standard Descriptions'!$C:$C,0))</f>
        <v xml:space="preserve"> This policy specifies the fraction of CO2 emissions from power plants that is captured and stored, above the amount predicted in the business-as-usual scenario. // </v>
      </c>
      <c r="P208" s="152" t="s">
        <v>1779</v>
      </c>
      <c r="Q208" s="152" t="s">
        <v>46</v>
      </c>
      <c r="R208" s="152" t="str">
        <f t="shared" si="18"/>
        <v xml:space="preserve">Biomass </v>
      </c>
      <c r="S208" s="152" t="str">
        <f t="shared" si="17"/>
        <v>//**Biomass : **</v>
      </c>
      <c r="T208" s="138" t="str">
        <f t="shared" si="16"/>
        <v>//**Biomass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U208" s="164"/>
    </row>
    <row r="209" spans="1:21" x14ac:dyDescent="0.2">
      <c r="A209" s="138" t="s">
        <v>1780</v>
      </c>
      <c r="C209" s="174" t="s">
        <v>8</v>
      </c>
      <c r="D209" s="174" t="s">
        <v>29</v>
      </c>
      <c r="E209" s="174" t="s">
        <v>1651</v>
      </c>
      <c r="F209" s="202" t="s">
        <v>759</v>
      </c>
      <c r="G209" s="201"/>
      <c r="H209" s="202" t="s">
        <v>481</v>
      </c>
      <c r="I209" s="201"/>
      <c r="J209" s="151">
        <v>884</v>
      </c>
      <c r="K209" s="201" t="s">
        <v>47</v>
      </c>
      <c r="L209" s="201"/>
      <c r="N209" s="149" t="s">
        <v>1778</v>
      </c>
      <c r="O209" s="149" t="str">
        <f>INDEX('Standard Descriptions'!$E:$E,MATCH(Guidance!E209,'Standard Descriptions'!$C:$C,0))</f>
        <v xml:space="preserve"> This policy specifies the fraction of CO2 emissions from power plants that is captured and stored, above the amount predicted in the business-as-usual scenario. // </v>
      </c>
      <c r="P209" s="152" t="s">
        <v>1779</v>
      </c>
      <c r="Q209" s="152" t="s">
        <v>46</v>
      </c>
      <c r="R209" s="152" t="str">
        <f t="shared" si="18"/>
        <v xml:space="preserve">Geothermal </v>
      </c>
      <c r="S209" s="152" t="str">
        <f t="shared" si="17"/>
        <v>//**Geothermal : **</v>
      </c>
      <c r="T209" s="138" t="str">
        <f t="shared" si="16"/>
        <v/>
      </c>
      <c r="U209" s="164"/>
    </row>
    <row r="210" spans="1:21" x14ac:dyDescent="0.2">
      <c r="A210" s="138" t="s">
        <v>1780</v>
      </c>
      <c r="C210" s="174" t="s">
        <v>8</v>
      </c>
      <c r="D210" s="174" t="s">
        <v>29</v>
      </c>
      <c r="E210" s="174" t="s">
        <v>1651</v>
      </c>
      <c r="F210" s="202" t="s">
        <v>337</v>
      </c>
      <c r="G210" s="201"/>
      <c r="H210" s="202" t="s">
        <v>339</v>
      </c>
      <c r="I210" s="201"/>
      <c r="J210" s="151">
        <v>885</v>
      </c>
      <c r="K210" s="202" t="s">
        <v>46</v>
      </c>
      <c r="L210" s="232" t="s">
        <v>1808</v>
      </c>
      <c r="N210" s="149" t="s">
        <v>1778</v>
      </c>
      <c r="O210" s="149" t="str">
        <f>INDEX('Standard Descriptions'!$E:$E,MATCH(Guidance!E210,'Standard Descriptions'!$C:$C,0))</f>
        <v xml:space="preserve"> This policy specifies the fraction of CO2 emissions from power plants that is captured and stored, above the amount predicted in the business-as-usual scenario. // </v>
      </c>
      <c r="P210" s="152" t="s">
        <v>1779</v>
      </c>
      <c r="Q210" s="152" t="s">
        <v>46</v>
      </c>
      <c r="R210" s="152" t="str">
        <f t="shared" si="18"/>
        <v xml:space="preserve">Petroleum </v>
      </c>
      <c r="S210" s="152" t="str">
        <f t="shared" si="17"/>
        <v>//**Petroleum : **</v>
      </c>
      <c r="T210" s="138" t="str">
        <f t="shared" si="16"/>
        <v>//**Petroleum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U210" s="164"/>
    </row>
    <row r="211" spans="1:21" x14ac:dyDescent="0.2">
      <c r="A211" s="138" t="s">
        <v>1780</v>
      </c>
      <c r="C211" s="174" t="s">
        <v>8</v>
      </c>
      <c r="D211" s="174" t="s">
        <v>29</v>
      </c>
      <c r="E211" s="174" t="s">
        <v>1651</v>
      </c>
      <c r="F211" s="202" t="s">
        <v>338</v>
      </c>
      <c r="G211" s="201"/>
      <c r="H211" s="202" t="s">
        <v>340</v>
      </c>
      <c r="I211" s="201"/>
      <c r="J211" s="151">
        <v>886</v>
      </c>
      <c r="K211" s="202" t="s">
        <v>46</v>
      </c>
      <c r="L211" s="232" t="s">
        <v>1808</v>
      </c>
      <c r="N211" s="149" t="s">
        <v>1778</v>
      </c>
      <c r="O211" s="149" t="str">
        <f>INDEX('Standard Descriptions'!$E:$E,MATCH(Guidance!E211,'Standard Descriptions'!$C:$C,0))</f>
        <v xml:space="preserve"> This policy specifies the fraction of CO2 emissions from power plants that is captured and stored, above the amount predicted in the business-as-usual scenario. // </v>
      </c>
      <c r="P211" s="152" t="s">
        <v>1779</v>
      </c>
      <c r="Q211" s="152" t="s">
        <v>46</v>
      </c>
      <c r="R211" s="152" t="str">
        <f t="shared" si="18"/>
        <v xml:space="preserve">Natural Gas Peaker </v>
      </c>
      <c r="S211" s="152" t="str">
        <f t="shared" si="17"/>
        <v>//**Natural Gas Peaker : **</v>
      </c>
      <c r="T211" s="138" t="str">
        <f t="shared" si="16"/>
        <v>//**Natural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U211" s="164"/>
    </row>
    <row r="212" spans="1:21" x14ac:dyDescent="0.2">
      <c r="A212" s="138" t="s">
        <v>1780</v>
      </c>
      <c r="C212" s="174" t="s">
        <v>8</v>
      </c>
      <c r="D212" s="174" t="s">
        <v>29</v>
      </c>
      <c r="E212" s="174" t="s">
        <v>1651</v>
      </c>
      <c r="F212" s="202" t="s">
        <v>490</v>
      </c>
      <c r="G212" s="201"/>
      <c r="H212" s="202" t="s">
        <v>489</v>
      </c>
      <c r="I212" s="201"/>
      <c r="J212" s="151">
        <v>887</v>
      </c>
      <c r="K212" s="202" t="s">
        <v>46</v>
      </c>
      <c r="L212" s="232" t="s">
        <v>1808</v>
      </c>
      <c r="N212" s="149" t="s">
        <v>1778</v>
      </c>
      <c r="O212" s="149" t="str">
        <f>INDEX('Standard Descriptions'!$E:$E,MATCH(Guidance!E212,'Standard Descriptions'!$C:$C,0))</f>
        <v xml:space="preserve"> This policy specifies the fraction of CO2 emissions from power plants that is captured and stored, above the amount predicted in the business-as-usual scenario. // </v>
      </c>
      <c r="P212" s="152" t="s">
        <v>1779</v>
      </c>
      <c r="Q212" s="152" t="s">
        <v>46</v>
      </c>
      <c r="R212" s="152" t="str">
        <f t="shared" si="18"/>
        <v xml:space="preserve">Lignite </v>
      </c>
      <c r="S212" s="152" t="str">
        <f t="shared" si="17"/>
        <v>//**Lignite : **</v>
      </c>
      <c r="T212" s="138" t="str">
        <f t="shared" si="16"/>
        <v>//**Lignite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U212" s="164"/>
    </row>
    <row r="213" spans="1:21" x14ac:dyDescent="0.2">
      <c r="A213" s="138" t="s">
        <v>1780</v>
      </c>
      <c r="C213" s="174" t="s">
        <v>8</v>
      </c>
      <c r="D213" s="174" t="s">
        <v>29</v>
      </c>
      <c r="E213" s="174" t="s">
        <v>1651</v>
      </c>
      <c r="F213" s="202" t="s">
        <v>499</v>
      </c>
      <c r="G213" s="201"/>
      <c r="H213" s="202" t="s">
        <v>500</v>
      </c>
      <c r="I213" s="201"/>
      <c r="J213" s="151">
        <v>888</v>
      </c>
      <c r="K213" s="201" t="s">
        <v>47</v>
      </c>
      <c r="L213" s="201"/>
      <c r="N213" s="149" t="s">
        <v>1778</v>
      </c>
      <c r="O213" s="149" t="str">
        <f>INDEX('Standard Descriptions'!$E:$E,MATCH(Guidance!E213,'Standard Descriptions'!$C:$C,0))</f>
        <v xml:space="preserve"> This policy specifies the fraction of CO2 emissions from power plants that is captured and stored, above the amount predicted in the business-as-usual scenario. // </v>
      </c>
      <c r="P213" s="152" t="s">
        <v>1779</v>
      </c>
      <c r="Q213" s="152" t="s">
        <v>46</v>
      </c>
      <c r="R213" s="152" t="str">
        <f t="shared" si="18"/>
        <v xml:space="preserve">Offshore Wind </v>
      </c>
      <c r="S213" s="152" t="str">
        <f t="shared" si="17"/>
        <v>//**Offshore Wind : **</v>
      </c>
      <c r="T213" s="138" t="str">
        <f t="shared" si="16"/>
        <v/>
      </c>
      <c r="U213" s="164"/>
    </row>
    <row r="214" spans="1:21" x14ac:dyDescent="0.2">
      <c r="A214" s="138" t="s">
        <v>1780</v>
      </c>
      <c r="C214" s="174" t="s">
        <v>8</v>
      </c>
      <c r="D214" s="174" t="s">
        <v>29</v>
      </c>
      <c r="E214" s="174" t="s">
        <v>1651</v>
      </c>
      <c r="F214" s="202" t="s">
        <v>1146</v>
      </c>
      <c r="G214" s="201"/>
      <c r="H214" s="202" t="s">
        <v>815</v>
      </c>
      <c r="I214" s="201"/>
      <c r="J214" s="151">
        <v>889</v>
      </c>
      <c r="K214" s="201" t="s">
        <v>47</v>
      </c>
      <c r="L214" s="201"/>
      <c r="N214" s="149" t="s">
        <v>1778</v>
      </c>
      <c r="O214" s="149" t="str">
        <f>INDEX('Standard Descriptions'!$E:$E,MATCH(Guidance!E214,'Standard Descriptions'!$C:$C,0))</f>
        <v xml:space="preserve"> This policy specifies the fraction of CO2 emissions from power plants that is captured and stored, above the amount predicted in the business-as-usual scenario. // </v>
      </c>
      <c r="P214" s="152" t="s">
        <v>1779</v>
      </c>
      <c r="Q214" s="152" t="s">
        <v>46</v>
      </c>
      <c r="R214" s="152" t="str">
        <f t="shared" si="18"/>
        <v xml:space="preserve">Crude Oil </v>
      </c>
      <c r="S214" s="152" t="str">
        <f t="shared" si="17"/>
        <v>//**Crude Oil : **</v>
      </c>
      <c r="T214" s="138" t="str">
        <f t="shared" si="16"/>
        <v/>
      </c>
      <c r="U214" s="164"/>
    </row>
    <row r="215" spans="1:21" x14ac:dyDescent="0.2">
      <c r="A215" s="138" t="s">
        <v>1780</v>
      </c>
      <c r="C215" s="174" t="s">
        <v>8</v>
      </c>
      <c r="D215" s="174" t="s">
        <v>29</v>
      </c>
      <c r="E215" s="174" t="s">
        <v>1651</v>
      </c>
      <c r="F215" s="202" t="s">
        <v>1147</v>
      </c>
      <c r="G215" s="201"/>
      <c r="H215" s="202" t="s">
        <v>958</v>
      </c>
      <c r="I215" s="201"/>
      <c r="J215" s="151">
        <v>890</v>
      </c>
      <c r="K215" s="201" t="s">
        <v>47</v>
      </c>
      <c r="L215" s="201"/>
      <c r="N215" s="149" t="s">
        <v>1778</v>
      </c>
      <c r="O215" s="149" t="str">
        <f>INDEX('Standard Descriptions'!$E:$E,MATCH(Guidance!E215,'Standard Descriptions'!$C:$C,0))</f>
        <v xml:space="preserve"> This policy specifies the fraction of CO2 emissions from power plants that is captured and stored, above the amount predicted in the business-as-usual scenario. // </v>
      </c>
      <c r="P215" s="152" t="s">
        <v>1779</v>
      </c>
      <c r="Q215" s="152" t="s">
        <v>46</v>
      </c>
      <c r="R215" s="152" t="str">
        <f t="shared" si="18"/>
        <v xml:space="preserve">Heavy or Residual Fuel Oil </v>
      </c>
      <c r="S215" s="152" t="str">
        <f t="shared" si="17"/>
        <v>//**Heavy or Residual Fuel Oil : **</v>
      </c>
      <c r="T215" s="138" t="str">
        <f t="shared" si="16"/>
        <v/>
      </c>
      <c r="U215" s="164"/>
    </row>
    <row r="216" spans="1:21" x14ac:dyDescent="0.2">
      <c r="A216" s="138" t="s">
        <v>1780</v>
      </c>
      <c r="C216" s="174" t="s">
        <v>8</v>
      </c>
      <c r="D216" s="174" t="s">
        <v>29</v>
      </c>
      <c r="E216" s="174" t="s">
        <v>1651</v>
      </c>
      <c r="F216" s="202" t="s">
        <v>1148</v>
      </c>
      <c r="G216" s="201"/>
      <c r="H216" s="202" t="s">
        <v>817</v>
      </c>
      <c r="I216" s="201"/>
      <c r="J216" s="151">
        <v>891</v>
      </c>
      <c r="K216" s="202" t="s">
        <v>46</v>
      </c>
      <c r="L216" s="232" t="s">
        <v>1808</v>
      </c>
      <c r="N216" s="149" t="s">
        <v>1778</v>
      </c>
      <c r="O216" s="149" t="str">
        <f>INDEX('Standard Descriptions'!$E:$E,MATCH(Guidance!E216,'Standard Descriptions'!$C:$C,0))</f>
        <v xml:space="preserve"> This policy specifies the fraction of CO2 emissions from power plants that is captured and stored, above the amount predicted in the business-as-usual scenario. // </v>
      </c>
      <c r="P216" s="152" t="s">
        <v>1779</v>
      </c>
      <c r="Q216" s="152" t="s">
        <v>46</v>
      </c>
      <c r="R216" s="152" t="str">
        <f t="shared" si="18"/>
        <v xml:space="preserve">Municipal Solid Waste </v>
      </c>
      <c r="S216" s="152" t="str">
        <f t="shared" si="17"/>
        <v>//**Municipal Solid Waste : **</v>
      </c>
      <c r="T216" s="138" t="str">
        <f t="shared" si="16"/>
        <v>//**Municipal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U216" s="164"/>
    </row>
    <row r="217" spans="1:21" s="157" customFormat="1" x14ac:dyDescent="0.2">
      <c r="A217" s="157" t="s">
        <v>1777</v>
      </c>
      <c r="B217" s="140"/>
      <c r="C217" s="223" t="s">
        <v>8</v>
      </c>
      <c r="D217" s="224" t="s">
        <v>1131</v>
      </c>
      <c r="E217" s="223" t="s">
        <v>1132</v>
      </c>
      <c r="F217" s="224"/>
      <c r="G217" s="224"/>
      <c r="H217" s="224"/>
      <c r="I217" s="224"/>
      <c r="J217" s="158">
        <v>508</v>
      </c>
      <c r="K217" s="224" t="s">
        <v>46</v>
      </c>
      <c r="L217" s="223" t="s">
        <v>1922</v>
      </c>
      <c r="M217" s="140"/>
      <c r="N217" s="156" t="s">
        <v>1778</v>
      </c>
      <c r="O217" s="156" t="str">
        <f>INDEX('Standard Descriptions'!$E:$E,MATCH(Guidance!E217,'Standard Descriptions'!$C:$C,0))</f>
        <v xml:space="preserve">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v>
      </c>
      <c r="P217" s="157" t="s">
        <v>1779</v>
      </c>
      <c r="Q217" s="157" t="s">
        <v>47</v>
      </c>
      <c r="R217" s="157" t="str">
        <f t="shared" si="18"/>
        <v xml:space="preserve"> </v>
      </c>
      <c r="S217" s="154"/>
      <c r="T217" s="154" t="str">
        <f t="shared" si="16"/>
        <v xml:space="preserve"> Colorado requires IOUs to produce 30% renewables in 2020; munis and small co-ops (10%) large co-ops (20%). Colorado codified Xcel Energy's 100% carbon-free electricity by 2050 and set a goal of 100% renewable energy by 2050. </v>
      </c>
      <c r="U217" s="145" t="str">
        <f>N217&amp;O217&amp;P217&amp;T217</f>
        <v xml:space="preserve">**Description:**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 Colorado requires IOUs to produce 30% renewables in 2020; munis and small co-ops (10%) large co-ops (20%). Colorado codified Xcel Energy's 100% carbon-free electricity by 2050 and set a goal of 100% renewable energy by 2050. </v>
      </c>
    </row>
    <row r="218" spans="1:21" s="157" customFormat="1" x14ac:dyDescent="0.2">
      <c r="A218" s="157" t="s">
        <v>1777</v>
      </c>
      <c r="B218" s="140"/>
      <c r="C218" s="221" t="s">
        <v>8</v>
      </c>
      <c r="D218" s="221" t="s">
        <v>292</v>
      </c>
      <c r="E218" s="221" t="s">
        <v>295</v>
      </c>
      <c r="F218" s="222"/>
      <c r="G218" s="222"/>
      <c r="H218" s="222"/>
      <c r="I218" s="222"/>
      <c r="J218" s="155">
        <v>148</v>
      </c>
      <c r="K218" s="224" t="s">
        <v>46</v>
      </c>
      <c r="L218" s="221" t="s">
        <v>1923</v>
      </c>
      <c r="M218" s="140"/>
      <c r="N218" s="156" t="s">
        <v>1778</v>
      </c>
      <c r="O218" s="156" t="str">
        <f>INDEX('Standard Descriptions'!$E:$E,MATCH(Guidance!E218,'Standard Descriptions'!$C:$C,0))</f>
        <v xml:space="preserve"> This policy increases or decreases the amount of electricity exported from the United States to Canada and Mexico.  It does not cause the construction or removal of transmission lines linking these countries. // </v>
      </c>
      <c r="P218" s="157" t="s">
        <v>1779</v>
      </c>
      <c r="Q218" s="157" t="s">
        <v>47</v>
      </c>
      <c r="R218" s="157" t="str">
        <f t="shared" si="18"/>
        <v xml:space="preserve"> </v>
      </c>
      <c r="S218" s="154"/>
      <c r="T218" s="154" t="str">
        <f t="shared" si="16"/>
        <v xml:space="preserve"> Colorado currently is a net importer of electricity, importing electricity ~6% of total in-state generation.</v>
      </c>
      <c r="U218" s="145" t="str">
        <f>N218&amp;O218&amp;P218&amp;T218</f>
        <v>**Description:** This policy increases or decreases the amount of electricity exported from the United States to Canada and Mexico.  It does not cause the construction or removal of transmission lines linking these countries. // **Guidance for setting values: ** Colorado currently is a net importer of electricity, importing electricity ~6% of total in-state generation.</v>
      </c>
    </row>
    <row r="219" spans="1:21" s="157" customFormat="1" x14ac:dyDescent="0.2">
      <c r="A219" s="157" t="s">
        <v>1777</v>
      </c>
      <c r="B219" s="140"/>
      <c r="C219" s="157" t="s">
        <v>8</v>
      </c>
      <c r="D219" s="157" t="s">
        <v>293</v>
      </c>
      <c r="E219" s="157" t="str">
        <f>E220</f>
        <v>Percent Change in Electricity Imports</v>
      </c>
      <c r="M219" s="140"/>
      <c r="N219" s="156" t="s">
        <v>1778</v>
      </c>
      <c r="O219" s="156" t="str">
        <f>INDEX('Standard Descriptions'!$E:$E,MATCH(Guidance!E219,'Standard Descriptions'!$C:$C,0))</f>
        <v xml:space="preserve"> This policy increases or decreases the amount of electricity imported to the United States from Canada and Mexico.  It does not cause the construction or removal of transmission lines linking these countries. // </v>
      </c>
      <c r="P219" s="154" t="s">
        <v>1779</v>
      </c>
      <c r="Q219" s="154" t="s">
        <v>46</v>
      </c>
      <c r="S219" s="154" t="str">
        <f t="shared" si="17"/>
        <v/>
      </c>
      <c r="T219" s="154" t="str">
        <f t="shared" si="16"/>
        <v/>
      </c>
      <c r="U219" s="145" t="str">
        <f>N219&amp;O219&amp;P219&amp;T220&amp;T221&amp;T222&amp;T223&amp;T224&amp;T225&amp;T226&amp;T227&amp;T228&amp;T229&amp;T230&amp;T231&amp;T232&amp;T233&amp;T234&amp;T235</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row>
    <row r="220" spans="1:21" x14ac:dyDescent="0.2">
      <c r="A220" s="138" t="s">
        <v>1780</v>
      </c>
      <c r="C220" s="167" t="s">
        <v>8</v>
      </c>
      <c r="D220" s="167" t="s">
        <v>293</v>
      </c>
      <c r="E220" s="167" t="s">
        <v>294</v>
      </c>
      <c r="F220" s="201" t="s">
        <v>493</v>
      </c>
      <c r="G220" s="201"/>
      <c r="H220" s="201" t="s">
        <v>492</v>
      </c>
      <c r="I220" s="202"/>
      <c r="J220" s="151">
        <v>149</v>
      </c>
      <c r="K220" s="201" t="s">
        <v>46</v>
      </c>
      <c r="L220" s="226" t="s">
        <v>1924</v>
      </c>
      <c r="N220" s="149" t="s">
        <v>1778</v>
      </c>
      <c r="O220" s="149" t="str">
        <f>INDEX('Standard Descriptions'!$E:$E,MATCH(Guidance!E220,'Standard Descriptions'!$C:$C,0))</f>
        <v xml:space="preserve"> This policy increases or decreases the amount of electricity imported to the United States from Canada and Mexico.  It does not cause the construction or removal of transmission lines linking these countries. // </v>
      </c>
      <c r="P220" s="152" t="s">
        <v>1779</v>
      </c>
      <c r="Q220" s="152" t="s">
        <v>46</v>
      </c>
      <c r="R220" s="152" t="str">
        <f t="shared" ref="R220:R237" si="19">H220&amp;" "&amp;I220</f>
        <v xml:space="preserve">Hard Coal </v>
      </c>
      <c r="S220" s="152" t="str">
        <f t="shared" si="17"/>
        <v>//**Hard Coal : **</v>
      </c>
      <c r="T220" s="138" t="str">
        <f t="shared" si="16"/>
        <v xml:space="preserve">//**Hard Coal : ** From 2000-2018, electricity imports fluctuated between 3 and 6 GWh. </v>
      </c>
    </row>
    <row r="221" spans="1:21" x14ac:dyDescent="0.2">
      <c r="A221" s="138" t="s">
        <v>1780</v>
      </c>
      <c r="C221" s="174" t="s">
        <v>8</v>
      </c>
      <c r="D221" s="174" t="s">
        <v>293</v>
      </c>
      <c r="E221" s="174" t="s">
        <v>294</v>
      </c>
      <c r="F221" s="202" t="s">
        <v>335</v>
      </c>
      <c r="G221" s="201"/>
      <c r="H221" s="202" t="s">
        <v>336</v>
      </c>
      <c r="I221" s="202"/>
      <c r="J221" s="151">
        <v>526</v>
      </c>
      <c r="K221" s="201" t="s">
        <v>46</v>
      </c>
      <c r="L221" s="233" t="s">
        <v>1924</v>
      </c>
      <c r="N221" s="149" t="s">
        <v>1778</v>
      </c>
      <c r="O221" s="149" t="str">
        <f>INDEX('Standard Descriptions'!$E:$E,MATCH(Guidance!E221,'Standard Descriptions'!$C:$C,0))</f>
        <v xml:space="preserve"> This policy increases or decreases the amount of electricity imported to the United States from Canada and Mexico.  It does not cause the construction or removal of transmission lines linking these countries. // </v>
      </c>
      <c r="P221" s="152" t="s">
        <v>1779</v>
      </c>
      <c r="Q221" s="152" t="s">
        <v>46</v>
      </c>
      <c r="R221" s="152" t="str">
        <f t="shared" si="19"/>
        <v xml:space="preserve">Natural Gas Nonpeaker </v>
      </c>
      <c r="S221" s="152" t="str">
        <f t="shared" si="17"/>
        <v>//**Natural Gas Nonpeaker : **</v>
      </c>
      <c r="T221" s="138" t="str">
        <f t="shared" si="16"/>
        <v xml:space="preserve">//**Natural Gas Nonpeaker : ** From 2000-2018, electricity imports fluctuated between 3 and 6 GWh. </v>
      </c>
    </row>
    <row r="222" spans="1:21" x14ac:dyDescent="0.2">
      <c r="A222" s="138" t="s">
        <v>1780</v>
      </c>
      <c r="C222" s="174" t="s">
        <v>8</v>
      </c>
      <c r="D222" s="174" t="s">
        <v>293</v>
      </c>
      <c r="E222" s="174" t="s">
        <v>294</v>
      </c>
      <c r="F222" s="202" t="s">
        <v>80</v>
      </c>
      <c r="G222" s="201"/>
      <c r="H222" s="202" t="s">
        <v>94</v>
      </c>
      <c r="I222" s="202"/>
      <c r="J222" s="151">
        <v>527</v>
      </c>
      <c r="K222" s="201" t="s">
        <v>46</v>
      </c>
      <c r="L222" s="233" t="s">
        <v>1924</v>
      </c>
      <c r="N222" s="149" t="s">
        <v>1778</v>
      </c>
      <c r="O222" s="149" t="str">
        <f>INDEX('Standard Descriptions'!$E:$E,MATCH(Guidance!E222,'Standard Descriptions'!$C:$C,0))</f>
        <v xml:space="preserve"> This policy increases or decreases the amount of electricity imported to the United States from Canada and Mexico.  It does not cause the construction or removal of transmission lines linking these countries. // </v>
      </c>
      <c r="P222" s="152" t="s">
        <v>1779</v>
      </c>
      <c r="Q222" s="152" t="s">
        <v>46</v>
      </c>
      <c r="R222" s="152" t="str">
        <f t="shared" si="19"/>
        <v xml:space="preserve">Nuclear </v>
      </c>
      <c r="S222" s="152" t="str">
        <f t="shared" si="17"/>
        <v>//**Nuclear : **</v>
      </c>
      <c r="T222" s="138" t="str">
        <f t="shared" si="16"/>
        <v xml:space="preserve">//**Nuclear : ** From 2000-2018, electricity imports fluctuated between 3 and 6 GWh. </v>
      </c>
    </row>
    <row r="223" spans="1:21" x14ac:dyDescent="0.2">
      <c r="A223" s="138" t="s">
        <v>1780</v>
      </c>
      <c r="C223" s="174" t="s">
        <v>8</v>
      </c>
      <c r="D223" s="174" t="s">
        <v>293</v>
      </c>
      <c r="E223" s="174" t="s">
        <v>294</v>
      </c>
      <c r="F223" s="202" t="s">
        <v>81</v>
      </c>
      <c r="G223" s="201"/>
      <c r="H223" s="202" t="s">
        <v>95</v>
      </c>
      <c r="I223" s="202"/>
      <c r="J223" s="151">
        <v>528</v>
      </c>
      <c r="K223" s="201" t="s">
        <v>46</v>
      </c>
      <c r="L223" s="233" t="s">
        <v>1924</v>
      </c>
      <c r="N223" s="149" t="s">
        <v>1778</v>
      </c>
      <c r="O223" s="149" t="str">
        <f>INDEX('Standard Descriptions'!$E:$E,MATCH(Guidance!E223,'Standard Descriptions'!$C:$C,0))</f>
        <v xml:space="preserve"> This policy increases or decreases the amount of electricity imported to the United States from Canada and Mexico.  It does not cause the construction or removal of transmission lines linking these countries. // </v>
      </c>
      <c r="P223" s="152" t="s">
        <v>1779</v>
      </c>
      <c r="Q223" s="152" t="s">
        <v>46</v>
      </c>
      <c r="R223" s="152" t="str">
        <f t="shared" si="19"/>
        <v xml:space="preserve">Hydro </v>
      </c>
      <c r="S223" s="152" t="str">
        <f t="shared" si="17"/>
        <v>//**Hydro : **</v>
      </c>
      <c r="T223" s="138" t="str">
        <f t="shared" si="16"/>
        <v xml:space="preserve">//**Hydro : ** From 2000-2018, electricity imports fluctuated between 3 and 6 GWh. </v>
      </c>
    </row>
    <row r="224" spans="1:21" x14ac:dyDescent="0.2">
      <c r="A224" s="138" t="s">
        <v>1780</v>
      </c>
      <c r="C224" s="174" t="s">
        <v>8</v>
      </c>
      <c r="D224" s="174" t="s">
        <v>293</v>
      </c>
      <c r="E224" s="174" t="s">
        <v>294</v>
      </c>
      <c r="F224" s="202" t="s">
        <v>494</v>
      </c>
      <c r="G224" s="201"/>
      <c r="H224" s="202" t="s">
        <v>497</v>
      </c>
      <c r="I224" s="202"/>
      <c r="J224" s="151">
        <v>529</v>
      </c>
      <c r="K224" s="201" t="s">
        <v>46</v>
      </c>
      <c r="L224" s="233" t="s">
        <v>1924</v>
      </c>
      <c r="N224" s="149" t="s">
        <v>1778</v>
      </c>
      <c r="O224" s="149" t="str">
        <f>INDEX('Standard Descriptions'!$E:$E,MATCH(Guidance!E224,'Standard Descriptions'!$C:$C,0))</f>
        <v xml:space="preserve"> This policy increases or decreases the amount of electricity imported to the United States from Canada and Mexico.  It does not cause the construction or removal of transmission lines linking these countries. // </v>
      </c>
      <c r="P224" s="152" t="s">
        <v>1779</v>
      </c>
      <c r="Q224" s="152" t="s">
        <v>46</v>
      </c>
      <c r="R224" s="152" t="str">
        <f t="shared" si="19"/>
        <v xml:space="preserve">Onshore Wind </v>
      </c>
      <c r="S224" s="152" t="str">
        <f t="shared" si="17"/>
        <v>//**Onshore Wind : **</v>
      </c>
      <c r="T224" s="138" t="str">
        <f t="shared" si="16"/>
        <v xml:space="preserve">//**Onshore Wind : ** From 2000-2018, electricity imports fluctuated between 3 and 6 GWh. </v>
      </c>
    </row>
    <row r="225" spans="1:21" x14ac:dyDescent="0.2">
      <c r="A225" s="138" t="s">
        <v>1780</v>
      </c>
      <c r="C225" s="174" t="s">
        <v>8</v>
      </c>
      <c r="D225" s="174" t="s">
        <v>293</v>
      </c>
      <c r="E225" s="174" t="s">
        <v>294</v>
      </c>
      <c r="F225" s="202" t="s">
        <v>82</v>
      </c>
      <c r="G225" s="201"/>
      <c r="H225" s="202" t="s">
        <v>96</v>
      </c>
      <c r="I225" s="202"/>
      <c r="J225" s="151">
        <v>530</v>
      </c>
      <c r="K225" s="201" t="s">
        <v>46</v>
      </c>
      <c r="L225" s="233" t="s">
        <v>1924</v>
      </c>
      <c r="N225" s="149" t="s">
        <v>1778</v>
      </c>
      <c r="O225" s="149" t="str">
        <f>INDEX('Standard Descriptions'!$E:$E,MATCH(Guidance!E225,'Standard Descriptions'!$C:$C,0))</f>
        <v xml:space="preserve"> This policy increases or decreases the amount of electricity imported to the United States from Canada and Mexico.  It does not cause the construction or removal of transmission lines linking these countries. // </v>
      </c>
      <c r="P225" s="152" t="s">
        <v>1779</v>
      </c>
      <c r="Q225" s="152" t="s">
        <v>46</v>
      </c>
      <c r="R225" s="152" t="str">
        <f t="shared" si="19"/>
        <v xml:space="preserve">Solar PV </v>
      </c>
      <c r="S225" s="152" t="str">
        <f t="shared" si="17"/>
        <v>//**Solar PV : **</v>
      </c>
      <c r="T225" s="138" t="str">
        <f t="shared" si="16"/>
        <v xml:space="preserve">//**Solar PV : ** From 2000-2018, electricity imports fluctuated between 3 and 6 GWh. </v>
      </c>
    </row>
    <row r="226" spans="1:21" x14ac:dyDescent="0.2">
      <c r="A226" s="138" t="s">
        <v>1780</v>
      </c>
      <c r="C226" s="174" t="s">
        <v>8</v>
      </c>
      <c r="D226" s="174" t="s">
        <v>293</v>
      </c>
      <c r="E226" s="174" t="s">
        <v>294</v>
      </c>
      <c r="F226" s="202" t="s">
        <v>83</v>
      </c>
      <c r="G226" s="201"/>
      <c r="H226" s="202" t="s">
        <v>97</v>
      </c>
      <c r="I226" s="202"/>
      <c r="J226" s="151">
        <v>531</v>
      </c>
      <c r="K226" s="201" t="s">
        <v>47</v>
      </c>
      <c r="L226" s="169"/>
      <c r="N226" s="149" t="s">
        <v>1778</v>
      </c>
      <c r="O226" s="149" t="str">
        <f>INDEX('Standard Descriptions'!$E:$E,MATCH(Guidance!E226,'Standard Descriptions'!$C:$C,0))</f>
        <v xml:space="preserve"> This policy increases or decreases the amount of electricity imported to the United States from Canada and Mexico.  It does not cause the construction or removal of transmission lines linking these countries. // </v>
      </c>
      <c r="P226" s="152" t="s">
        <v>1779</v>
      </c>
      <c r="Q226" s="152" t="s">
        <v>46</v>
      </c>
      <c r="R226" s="152" t="str">
        <f t="shared" si="19"/>
        <v xml:space="preserve">Solar Thermal </v>
      </c>
      <c r="S226" s="152" t="str">
        <f t="shared" si="17"/>
        <v>//**Solar Thermal : **</v>
      </c>
      <c r="T226" s="138" t="str">
        <f t="shared" si="16"/>
        <v/>
      </c>
    </row>
    <row r="227" spans="1:21" x14ac:dyDescent="0.2">
      <c r="A227" s="138" t="s">
        <v>1780</v>
      </c>
      <c r="C227" s="174" t="s">
        <v>8</v>
      </c>
      <c r="D227" s="174" t="s">
        <v>293</v>
      </c>
      <c r="E227" s="174" t="s">
        <v>294</v>
      </c>
      <c r="F227" s="202" t="s">
        <v>84</v>
      </c>
      <c r="G227" s="201"/>
      <c r="H227" s="202" t="s">
        <v>98</v>
      </c>
      <c r="I227" s="202"/>
      <c r="J227" s="151">
        <v>532</v>
      </c>
      <c r="K227" s="201" t="s">
        <v>46</v>
      </c>
      <c r="L227" s="233" t="s">
        <v>1924</v>
      </c>
      <c r="N227" s="149" t="s">
        <v>1778</v>
      </c>
      <c r="O227" s="149" t="str">
        <f>INDEX('Standard Descriptions'!$E:$E,MATCH(Guidance!E227,'Standard Descriptions'!$C:$C,0))</f>
        <v xml:space="preserve"> This policy increases or decreases the amount of electricity imported to the United States from Canada and Mexico.  It does not cause the construction or removal of transmission lines linking these countries. // </v>
      </c>
      <c r="P227" s="152" t="s">
        <v>1779</v>
      </c>
      <c r="Q227" s="152" t="s">
        <v>46</v>
      </c>
      <c r="R227" s="152" t="str">
        <f t="shared" si="19"/>
        <v xml:space="preserve">Biomass </v>
      </c>
      <c r="S227" s="152" t="str">
        <f t="shared" si="17"/>
        <v>//**Biomass : **</v>
      </c>
      <c r="T227" s="138" t="str">
        <f t="shared" si="16"/>
        <v xml:space="preserve">//**Biomass : ** From 2000-2018, electricity imports fluctuated between 3 and 6 GWh. </v>
      </c>
    </row>
    <row r="228" spans="1:21" x14ac:dyDescent="0.2">
      <c r="A228" s="138" t="s">
        <v>1780</v>
      </c>
      <c r="C228" s="174" t="s">
        <v>8</v>
      </c>
      <c r="D228" s="174" t="s">
        <v>293</v>
      </c>
      <c r="E228" s="174" t="s">
        <v>294</v>
      </c>
      <c r="F228" s="202" t="s">
        <v>759</v>
      </c>
      <c r="G228" s="201"/>
      <c r="H228" s="202" t="s">
        <v>481</v>
      </c>
      <c r="I228" s="202"/>
      <c r="J228" s="151">
        <v>533</v>
      </c>
      <c r="K228" s="201" t="s">
        <v>47</v>
      </c>
      <c r="L228" s="169"/>
      <c r="N228" s="149" t="s">
        <v>1778</v>
      </c>
      <c r="O228" s="149" t="str">
        <f>INDEX('Standard Descriptions'!$E:$E,MATCH(Guidance!E228,'Standard Descriptions'!$C:$C,0))</f>
        <v xml:space="preserve"> This policy increases or decreases the amount of electricity imported to the United States from Canada and Mexico.  It does not cause the construction or removal of transmission lines linking these countries. // </v>
      </c>
      <c r="P228" s="152" t="s">
        <v>1779</v>
      </c>
      <c r="Q228" s="152" t="s">
        <v>46</v>
      </c>
      <c r="R228" s="152" t="str">
        <f t="shared" si="19"/>
        <v xml:space="preserve">Geothermal </v>
      </c>
      <c r="S228" s="152" t="str">
        <f t="shared" si="17"/>
        <v>//**Geothermal : **</v>
      </c>
      <c r="T228" s="138" t="str">
        <f t="shared" si="16"/>
        <v/>
      </c>
    </row>
    <row r="229" spans="1:21" x14ac:dyDescent="0.2">
      <c r="A229" s="138" t="s">
        <v>1780</v>
      </c>
      <c r="C229" s="174" t="s">
        <v>8</v>
      </c>
      <c r="D229" s="174" t="s">
        <v>293</v>
      </c>
      <c r="E229" s="174" t="s">
        <v>294</v>
      </c>
      <c r="F229" s="202" t="s">
        <v>337</v>
      </c>
      <c r="G229" s="201"/>
      <c r="H229" s="202" t="s">
        <v>339</v>
      </c>
      <c r="I229" s="202"/>
      <c r="J229" s="151">
        <v>534</v>
      </c>
      <c r="K229" s="201" t="s">
        <v>46</v>
      </c>
      <c r="L229" s="233" t="s">
        <v>1924</v>
      </c>
      <c r="N229" s="149" t="s">
        <v>1778</v>
      </c>
      <c r="O229" s="149" t="str">
        <f>INDEX('Standard Descriptions'!$E:$E,MATCH(Guidance!E229,'Standard Descriptions'!$C:$C,0))</f>
        <v xml:space="preserve"> This policy increases or decreases the amount of electricity imported to the United States from Canada and Mexico.  It does not cause the construction or removal of transmission lines linking these countries. // </v>
      </c>
      <c r="P229" s="152" t="s">
        <v>1779</v>
      </c>
      <c r="Q229" s="152" t="s">
        <v>46</v>
      </c>
      <c r="R229" s="152" t="str">
        <f t="shared" si="19"/>
        <v xml:space="preserve">Petroleum </v>
      </c>
      <c r="S229" s="152" t="str">
        <f t="shared" si="17"/>
        <v>//**Petroleum : **</v>
      </c>
      <c r="T229" s="138" t="str">
        <f t="shared" si="16"/>
        <v xml:space="preserve">//**Petroleum : ** From 2000-2018, electricity imports fluctuated between 3 and 6 GWh. </v>
      </c>
    </row>
    <row r="230" spans="1:21" x14ac:dyDescent="0.2">
      <c r="A230" s="138" t="s">
        <v>1780</v>
      </c>
      <c r="C230" s="174" t="s">
        <v>8</v>
      </c>
      <c r="D230" s="174" t="s">
        <v>293</v>
      </c>
      <c r="E230" s="174" t="s">
        <v>294</v>
      </c>
      <c r="F230" s="202" t="s">
        <v>338</v>
      </c>
      <c r="G230" s="201"/>
      <c r="H230" s="202" t="s">
        <v>340</v>
      </c>
      <c r="I230" s="202"/>
      <c r="J230" s="151">
        <v>535</v>
      </c>
      <c r="K230" s="201" t="s">
        <v>47</v>
      </c>
      <c r="L230" s="169"/>
      <c r="N230" s="149" t="s">
        <v>1778</v>
      </c>
      <c r="O230" s="149" t="str">
        <f>INDEX('Standard Descriptions'!$E:$E,MATCH(Guidance!E230,'Standard Descriptions'!$C:$C,0))</f>
        <v xml:space="preserve"> This policy increases or decreases the amount of electricity imported to the United States from Canada and Mexico.  It does not cause the construction or removal of transmission lines linking these countries. // </v>
      </c>
      <c r="P230" s="152" t="s">
        <v>1779</v>
      </c>
      <c r="Q230" s="152" t="s">
        <v>46</v>
      </c>
      <c r="R230" s="152" t="str">
        <f t="shared" si="19"/>
        <v xml:space="preserve">Natural Gas Peaker </v>
      </c>
      <c r="S230" s="152" t="str">
        <f t="shared" si="17"/>
        <v>//**Natural Gas Peaker : **</v>
      </c>
      <c r="T230" s="138" t="str">
        <f t="shared" si="16"/>
        <v/>
      </c>
    </row>
    <row r="231" spans="1:21" x14ac:dyDescent="0.2">
      <c r="A231" s="138" t="s">
        <v>1780</v>
      </c>
      <c r="C231" s="174" t="s">
        <v>8</v>
      </c>
      <c r="D231" s="174" t="s">
        <v>293</v>
      </c>
      <c r="E231" s="174" t="s">
        <v>294</v>
      </c>
      <c r="F231" s="202" t="s">
        <v>490</v>
      </c>
      <c r="G231" s="201"/>
      <c r="H231" s="202" t="s">
        <v>489</v>
      </c>
      <c r="I231" s="202"/>
      <c r="J231" s="151">
        <v>536</v>
      </c>
      <c r="K231" s="201" t="s">
        <v>47</v>
      </c>
      <c r="L231" s="169"/>
      <c r="N231" s="149" t="s">
        <v>1778</v>
      </c>
      <c r="O231" s="149" t="str">
        <f>INDEX('Standard Descriptions'!$E:$E,MATCH(Guidance!E231,'Standard Descriptions'!$C:$C,0))</f>
        <v xml:space="preserve"> This policy increases or decreases the amount of electricity imported to the United States from Canada and Mexico.  It does not cause the construction or removal of transmission lines linking these countries. // </v>
      </c>
      <c r="P231" s="152" t="s">
        <v>1779</v>
      </c>
      <c r="Q231" s="152" t="s">
        <v>46</v>
      </c>
      <c r="R231" s="152" t="str">
        <f t="shared" si="19"/>
        <v xml:space="preserve">Lignite </v>
      </c>
      <c r="S231" s="152" t="str">
        <f t="shared" si="17"/>
        <v>//**Lignite : **</v>
      </c>
      <c r="T231" s="138" t="str">
        <f t="shared" si="16"/>
        <v/>
      </c>
    </row>
    <row r="232" spans="1:21" x14ac:dyDescent="0.2">
      <c r="A232" s="138" t="s">
        <v>1780</v>
      </c>
      <c r="C232" s="174" t="s">
        <v>8</v>
      </c>
      <c r="D232" s="174" t="s">
        <v>293</v>
      </c>
      <c r="E232" s="174" t="s">
        <v>294</v>
      </c>
      <c r="F232" s="202" t="s">
        <v>499</v>
      </c>
      <c r="G232" s="201"/>
      <c r="H232" s="202" t="s">
        <v>500</v>
      </c>
      <c r="I232" s="202"/>
      <c r="J232" s="151">
        <v>537</v>
      </c>
      <c r="K232" s="201" t="s">
        <v>47</v>
      </c>
      <c r="L232" s="169"/>
      <c r="N232" s="149" t="s">
        <v>1778</v>
      </c>
      <c r="O232" s="149" t="str">
        <f>INDEX('Standard Descriptions'!$E:$E,MATCH(Guidance!E232,'Standard Descriptions'!$C:$C,0))</f>
        <v xml:space="preserve"> This policy increases or decreases the amount of electricity imported to the United States from Canada and Mexico.  It does not cause the construction or removal of transmission lines linking these countries. // </v>
      </c>
      <c r="P232" s="152" t="s">
        <v>1779</v>
      </c>
      <c r="Q232" s="152" t="s">
        <v>46</v>
      </c>
      <c r="R232" s="152" t="str">
        <f t="shared" si="19"/>
        <v xml:space="preserve">Offshore Wind </v>
      </c>
      <c r="S232" s="152" t="str">
        <f t="shared" si="17"/>
        <v>//**Offshore Wind : **</v>
      </c>
      <c r="T232" s="138" t="str">
        <f t="shared" si="16"/>
        <v/>
      </c>
    </row>
    <row r="233" spans="1:21" x14ac:dyDescent="0.2">
      <c r="A233" s="138" t="s">
        <v>1780</v>
      </c>
      <c r="C233" s="174" t="s">
        <v>8</v>
      </c>
      <c r="D233" s="174" t="s">
        <v>293</v>
      </c>
      <c r="E233" s="174" t="s">
        <v>294</v>
      </c>
      <c r="F233" s="202" t="s">
        <v>1146</v>
      </c>
      <c r="G233" s="201"/>
      <c r="H233" s="202" t="s">
        <v>815</v>
      </c>
      <c r="I233" s="202"/>
      <c r="J233" s="151">
        <v>538</v>
      </c>
      <c r="K233" s="201" t="s">
        <v>47</v>
      </c>
      <c r="L233" s="169"/>
      <c r="N233" s="149" t="s">
        <v>1778</v>
      </c>
      <c r="O233" s="149" t="str">
        <f>INDEX('Standard Descriptions'!$E:$E,MATCH(Guidance!E233,'Standard Descriptions'!$C:$C,0))</f>
        <v xml:space="preserve"> This policy increases or decreases the amount of electricity imported to the United States from Canada and Mexico.  It does not cause the construction or removal of transmission lines linking these countries. // </v>
      </c>
      <c r="P233" s="152" t="s">
        <v>1779</v>
      </c>
      <c r="Q233" s="152" t="s">
        <v>46</v>
      </c>
      <c r="R233" s="152" t="str">
        <f t="shared" si="19"/>
        <v xml:space="preserve">Crude Oil </v>
      </c>
      <c r="S233" s="152" t="str">
        <f t="shared" si="17"/>
        <v>//**Crude Oil : **</v>
      </c>
      <c r="T233" s="138" t="str">
        <f t="shared" si="16"/>
        <v/>
      </c>
    </row>
    <row r="234" spans="1:21" x14ac:dyDescent="0.2">
      <c r="A234" s="138" t="s">
        <v>1780</v>
      </c>
      <c r="C234" s="174" t="s">
        <v>8</v>
      </c>
      <c r="D234" s="174" t="s">
        <v>293</v>
      </c>
      <c r="E234" s="174" t="s">
        <v>294</v>
      </c>
      <c r="F234" s="202" t="s">
        <v>1147</v>
      </c>
      <c r="G234" s="201"/>
      <c r="H234" s="202" t="s">
        <v>958</v>
      </c>
      <c r="I234" s="202"/>
      <c r="J234" s="151">
        <v>539</v>
      </c>
      <c r="K234" s="201" t="s">
        <v>47</v>
      </c>
      <c r="L234" s="169"/>
      <c r="N234" s="149" t="s">
        <v>1778</v>
      </c>
      <c r="O234" s="149" t="str">
        <f>INDEX('Standard Descriptions'!$E:$E,MATCH(Guidance!E234,'Standard Descriptions'!$C:$C,0))</f>
        <v xml:space="preserve"> This policy increases or decreases the amount of electricity imported to the United States from Canada and Mexico.  It does not cause the construction or removal of transmission lines linking these countries. // </v>
      </c>
      <c r="P234" s="152" t="s">
        <v>1779</v>
      </c>
      <c r="Q234" s="152" t="s">
        <v>46</v>
      </c>
      <c r="R234" s="152" t="str">
        <f t="shared" si="19"/>
        <v xml:space="preserve">Heavy or Residual Fuel Oil </v>
      </c>
      <c r="S234" s="152" t="str">
        <f t="shared" si="17"/>
        <v>//**Heavy or Residual Fuel Oil : **</v>
      </c>
      <c r="T234" s="138" t="str">
        <f t="shared" si="16"/>
        <v/>
      </c>
    </row>
    <row r="235" spans="1:21" x14ac:dyDescent="0.2">
      <c r="A235" s="138" t="s">
        <v>1780</v>
      </c>
      <c r="C235" s="174" t="s">
        <v>8</v>
      </c>
      <c r="D235" s="174" t="s">
        <v>293</v>
      </c>
      <c r="E235" s="174" t="s">
        <v>294</v>
      </c>
      <c r="F235" s="202" t="s">
        <v>1148</v>
      </c>
      <c r="G235" s="201"/>
      <c r="H235" s="202" t="s">
        <v>817</v>
      </c>
      <c r="I235" s="202"/>
      <c r="J235" s="151">
        <v>540</v>
      </c>
      <c r="K235" s="201" t="s">
        <v>47</v>
      </c>
      <c r="L235" s="169"/>
      <c r="N235" s="149" t="s">
        <v>1778</v>
      </c>
      <c r="O235" s="149" t="str">
        <f>INDEX('Standard Descriptions'!$E:$E,MATCH(Guidance!E235,'Standard Descriptions'!$C:$C,0))</f>
        <v xml:space="preserve"> This policy increases or decreases the amount of electricity imported to the United States from Canada and Mexico.  It does not cause the construction or removal of transmission lines linking these countries. // </v>
      </c>
      <c r="P235" s="152" t="s">
        <v>1779</v>
      </c>
      <c r="Q235" s="152" t="s">
        <v>46</v>
      </c>
      <c r="R235" s="152" t="str">
        <f t="shared" si="19"/>
        <v xml:space="preserve">Municipal Solid Waste </v>
      </c>
      <c r="S235" s="152" t="str">
        <f t="shared" si="17"/>
        <v>//**Municipal Solid Waste : **</v>
      </c>
      <c r="T235" s="138" t="str">
        <f t="shared" si="16"/>
        <v/>
      </c>
    </row>
    <row r="236" spans="1:21" s="157" customFormat="1" x14ac:dyDescent="0.2">
      <c r="A236" s="157" t="s">
        <v>1777</v>
      </c>
      <c r="B236" s="140"/>
      <c r="C236" s="223" t="s">
        <v>8</v>
      </c>
      <c r="D236" s="223" t="s">
        <v>329</v>
      </c>
      <c r="E236" s="223" t="s">
        <v>328</v>
      </c>
      <c r="F236" s="224"/>
      <c r="G236" s="224"/>
      <c r="H236" s="224"/>
      <c r="I236" s="224"/>
      <c r="J236" s="158">
        <v>619</v>
      </c>
      <c r="K236" s="224" t="s">
        <v>47</v>
      </c>
      <c r="L236" s="228"/>
      <c r="M236" s="140"/>
      <c r="N236" s="156" t="s">
        <v>1778</v>
      </c>
      <c r="O236" s="160">
        <f>INDEX('Standard Descriptions'!$E:$E,MATCH(Guidance!E236,'Standard Descriptions'!$C:$C,0))</f>
        <v>0</v>
      </c>
      <c r="P236" s="157" t="s">
        <v>1779</v>
      </c>
      <c r="Q236" s="157" t="s">
        <v>47</v>
      </c>
      <c r="R236" s="157" t="str">
        <f t="shared" si="19"/>
        <v xml:space="preserve"> </v>
      </c>
      <c r="S236" s="154"/>
      <c r="T236" s="154" t="str">
        <f t="shared" si="16"/>
        <v/>
      </c>
      <c r="U236" s="145" t="str">
        <f>N236&amp;O236</f>
        <v>**Description:**0</v>
      </c>
    </row>
    <row r="237" spans="1:21" s="157" customFormat="1" x14ac:dyDescent="0.2">
      <c r="A237" s="157" t="s">
        <v>1777</v>
      </c>
      <c r="B237" s="140"/>
      <c r="C237" s="223" t="s">
        <v>8</v>
      </c>
      <c r="D237" s="223" t="s">
        <v>17</v>
      </c>
      <c r="E237" s="223" t="s">
        <v>30</v>
      </c>
      <c r="F237" s="224"/>
      <c r="G237" s="224"/>
      <c r="H237" s="224"/>
      <c r="I237" s="224"/>
      <c r="J237" s="158">
        <v>30</v>
      </c>
      <c r="K237" s="224" t="s">
        <v>46</v>
      </c>
      <c r="L237" s="223" t="s">
        <v>1925</v>
      </c>
      <c r="M237" s="140"/>
      <c r="N237" s="156" t="s">
        <v>1778</v>
      </c>
      <c r="O237" s="156" t="str">
        <f>INDEX('Standard Descriptions'!$E:$E,MATCH(Guidance!E237,'Standard Descriptions'!$C:$C,0))</f>
        <v xml:space="preserve"> This policy represents regulations that cause more demand response (DR) capacity to be added to the electric grid.  Demand response provides flexibility that allows for the integration of more wind and solar PV, if the electricity system is flexibility-constrained. // </v>
      </c>
      <c r="P237" s="157" t="s">
        <v>1779</v>
      </c>
      <c r="Q237" s="157" t="s">
        <v>47</v>
      </c>
      <c r="R237" s="157" t="str">
        <f t="shared" si="19"/>
        <v xml:space="preserve"> </v>
      </c>
      <c r="S237" s="154"/>
      <c r="T237" s="154" t="str">
        <f t="shared" si="16"/>
        <v xml:space="preserve"> A 100% setting provides for an additional 14 GW of demand response capacity in 2050 (on top of a BAU quantity of 0.6 GW).</v>
      </c>
      <c r="U237" s="145" t="str">
        <f>N237&amp;O237&amp;P237&amp;T237</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A 100% setting provides for an additional 14 GW of demand response capacity in 2050 (on top of a BAU quantity of 0.6 GW).</v>
      </c>
    </row>
    <row r="238" spans="1:21" s="157" customFormat="1" x14ac:dyDescent="0.2">
      <c r="A238" s="157" t="s">
        <v>1777</v>
      </c>
      <c r="B238" s="140"/>
      <c r="C238" s="157" t="s">
        <v>8</v>
      </c>
      <c r="D238" s="157" t="s">
        <v>135</v>
      </c>
      <c r="E238" s="157" t="str">
        <f>E239</f>
        <v>Annual Additional Capacity Retired due to Early Retirement Policy</v>
      </c>
      <c r="M238" s="140"/>
      <c r="N238" s="159" t="s">
        <v>1778</v>
      </c>
      <c r="O238" s="159" t="str">
        <f>INDEX('Standard Descriptions'!$E:$E,MATCH(Guidance!E238,'Standard Descriptions'!$C:$C,0))</f>
        <v xml:space="preserve"> This policy causes the specified quantity of otherwise non-retiring capacity of the selected type(s) to be retired each year. // </v>
      </c>
      <c r="P238" s="157" t="s">
        <v>1779</v>
      </c>
      <c r="Q238" s="157" t="s">
        <v>46</v>
      </c>
      <c r="T238" s="157" t="str">
        <f t="shared" si="16"/>
        <v/>
      </c>
      <c r="U238" s="145" t="str">
        <f>N238&amp;O238&amp;P238&amp;T239&amp;T240&amp;T241&amp;T242&amp;T243&amp;T244&amp;T245&amp;T246&amp;T247&amp;T248&amp;T249&amp;T250&amp;T251&amp;T252&amp;T253&amp;T254</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row>
    <row r="239" spans="1:21" x14ac:dyDescent="0.2">
      <c r="A239" s="138" t="s">
        <v>1780</v>
      </c>
      <c r="C239" s="4" t="s">
        <v>8</v>
      </c>
      <c r="D239" s="4" t="s">
        <v>135</v>
      </c>
      <c r="E239" s="4" t="s">
        <v>134</v>
      </c>
      <c r="F239" s="201" t="s">
        <v>493</v>
      </c>
      <c r="G239" s="201"/>
      <c r="H239" s="201" t="s">
        <v>492</v>
      </c>
      <c r="I239" s="201"/>
      <c r="J239" s="56">
        <v>31</v>
      </c>
      <c r="K239" s="201" t="s">
        <v>46</v>
      </c>
      <c r="L239" s="230" t="s">
        <v>1926</v>
      </c>
      <c r="N239" s="149" t="s">
        <v>1778</v>
      </c>
      <c r="O239" s="149" t="str">
        <f>INDEX('Standard Descriptions'!$E:$E,MATCH(Guidance!E239,'Standard Descriptions'!$C:$C,0))</f>
        <v xml:space="preserve"> This policy causes the specified quantity of otherwise non-retiring capacity of the selected type(s) to be retired each year. // </v>
      </c>
      <c r="P239" s="152" t="s">
        <v>1779</v>
      </c>
      <c r="Q239" s="152" t="s">
        <v>46</v>
      </c>
      <c r="R239" s="152" t="str">
        <f t="shared" ref="R239:R257" si="20">H239&amp;" "&amp;I239</f>
        <v xml:space="preserve">Hard Coal </v>
      </c>
      <c r="S239" s="152" t="str">
        <f t="shared" si="17"/>
        <v>//**Hard Coal : **</v>
      </c>
      <c r="T239" s="138" t="str">
        <f t="shared" si="16"/>
        <v xml:space="preserve">//**Hard Coal : ** Colorado policy does not currently require the early retirement of coal power plants. </v>
      </c>
    </row>
    <row r="240" spans="1:21" x14ac:dyDescent="0.2">
      <c r="A240" s="138" t="s">
        <v>1780</v>
      </c>
      <c r="C240" s="174" t="s">
        <v>8</v>
      </c>
      <c r="D240" s="174" t="s">
        <v>135</v>
      </c>
      <c r="E240" s="174" t="s">
        <v>134</v>
      </c>
      <c r="F240" s="202" t="s">
        <v>335</v>
      </c>
      <c r="G240" s="201"/>
      <c r="H240" s="202" t="s">
        <v>336</v>
      </c>
      <c r="I240" s="201"/>
      <c r="J240" s="56">
        <v>620</v>
      </c>
      <c r="K240" s="201" t="s">
        <v>46</v>
      </c>
      <c r="L240" s="230" t="s">
        <v>1927</v>
      </c>
      <c r="N240" s="149" t="s">
        <v>1778</v>
      </c>
      <c r="O240" s="149" t="str">
        <f>INDEX('Standard Descriptions'!$E:$E,MATCH(Guidance!E240,'Standard Descriptions'!$C:$C,0))</f>
        <v xml:space="preserve"> This policy causes the specified quantity of otherwise non-retiring capacity of the selected type(s) to be retired each year. // </v>
      </c>
      <c r="P240" s="152" t="s">
        <v>1779</v>
      </c>
      <c r="Q240" s="152" t="s">
        <v>46</v>
      </c>
      <c r="R240" s="152" t="str">
        <f t="shared" si="20"/>
        <v xml:space="preserve">Natural Gas Nonpeaker </v>
      </c>
      <c r="S240" s="152" t="str">
        <f t="shared" si="17"/>
        <v>//**Natural Gas Nonpeaker : **</v>
      </c>
      <c r="T240" s="138" t="str">
        <f t="shared" si="16"/>
        <v xml:space="preserve">//**Natural Gas Nonpeaker : ** Colorado policy does not currently require the early retirement of gas power plants. </v>
      </c>
    </row>
    <row r="241" spans="1:21" x14ac:dyDescent="0.2">
      <c r="A241" s="138" t="s">
        <v>1780</v>
      </c>
      <c r="C241" s="174" t="s">
        <v>8</v>
      </c>
      <c r="D241" s="174" t="s">
        <v>135</v>
      </c>
      <c r="E241" s="174" t="s">
        <v>134</v>
      </c>
      <c r="F241" s="202" t="s">
        <v>80</v>
      </c>
      <c r="G241" s="201"/>
      <c r="H241" s="202" t="s">
        <v>94</v>
      </c>
      <c r="I241" s="201"/>
      <c r="J241" s="56">
        <v>32</v>
      </c>
      <c r="K241" s="201" t="s">
        <v>47</v>
      </c>
      <c r="L241" s="230" t="s">
        <v>1928</v>
      </c>
      <c r="N241" s="149" t="s">
        <v>1778</v>
      </c>
      <c r="O241" s="149" t="str">
        <f>INDEX('Standard Descriptions'!$E:$E,MATCH(Guidance!E241,'Standard Descriptions'!$C:$C,0))</f>
        <v xml:space="preserve"> This policy causes the specified quantity of otherwise non-retiring capacity of the selected type(s) to be retired each year. // </v>
      </c>
      <c r="P241" s="152" t="s">
        <v>1779</v>
      </c>
      <c r="Q241" s="152" t="s">
        <v>46</v>
      </c>
      <c r="R241" s="152" t="str">
        <f t="shared" si="20"/>
        <v xml:space="preserve">Nuclear </v>
      </c>
      <c r="S241" s="152" t="str">
        <f t="shared" si="17"/>
        <v>//**Nuclear : **</v>
      </c>
      <c r="T241" s="138" t="str">
        <f t="shared" si="16"/>
        <v/>
      </c>
    </row>
    <row r="242" spans="1:21" x14ac:dyDescent="0.2">
      <c r="A242" s="138" t="s">
        <v>1780</v>
      </c>
      <c r="C242" s="174" t="s">
        <v>8</v>
      </c>
      <c r="D242" s="174" t="s">
        <v>135</v>
      </c>
      <c r="E242" s="174" t="s">
        <v>134</v>
      </c>
      <c r="F242" s="202" t="s">
        <v>81</v>
      </c>
      <c r="G242" s="201"/>
      <c r="H242" s="202" t="s">
        <v>95</v>
      </c>
      <c r="I242" s="201"/>
      <c r="J242" s="56">
        <v>621</v>
      </c>
      <c r="K242" s="201" t="s">
        <v>47</v>
      </c>
      <c r="L242" s="169"/>
      <c r="N242" s="149" t="s">
        <v>1778</v>
      </c>
      <c r="O242" s="149" t="str">
        <f>INDEX('Standard Descriptions'!$E:$E,MATCH(Guidance!E242,'Standard Descriptions'!$C:$C,0))</f>
        <v xml:space="preserve"> This policy causes the specified quantity of otherwise non-retiring capacity of the selected type(s) to be retired each year. // </v>
      </c>
      <c r="P242" s="152" t="s">
        <v>1779</v>
      </c>
      <c r="Q242" s="152" t="s">
        <v>46</v>
      </c>
      <c r="R242" s="152" t="str">
        <f t="shared" si="20"/>
        <v xml:space="preserve">Hydro </v>
      </c>
      <c r="S242" s="152" t="str">
        <f t="shared" si="17"/>
        <v>//**Hydro : **</v>
      </c>
      <c r="T242" s="138" t="str">
        <f t="shared" si="16"/>
        <v/>
      </c>
    </row>
    <row r="243" spans="1:21" x14ac:dyDescent="0.2">
      <c r="A243" s="138" t="s">
        <v>1780</v>
      </c>
      <c r="C243" s="174" t="s">
        <v>8</v>
      </c>
      <c r="D243" s="174" t="s">
        <v>135</v>
      </c>
      <c r="E243" s="174" t="s">
        <v>134</v>
      </c>
      <c r="F243" s="202" t="s">
        <v>494</v>
      </c>
      <c r="G243" s="201"/>
      <c r="H243" s="202" t="s">
        <v>497</v>
      </c>
      <c r="I243" s="201"/>
      <c r="J243" s="56">
        <v>622</v>
      </c>
      <c r="K243" s="201" t="s">
        <v>47</v>
      </c>
      <c r="L243" s="169"/>
      <c r="N243" s="149" t="s">
        <v>1778</v>
      </c>
      <c r="O243" s="149" t="str">
        <f>INDEX('Standard Descriptions'!$E:$E,MATCH(Guidance!E243,'Standard Descriptions'!$C:$C,0))</f>
        <v xml:space="preserve"> This policy causes the specified quantity of otherwise non-retiring capacity of the selected type(s) to be retired each year. // </v>
      </c>
      <c r="P243" s="152" t="s">
        <v>1779</v>
      </c>
      <c r="Q243" s="152" t="s">
        <v>46</v>
      </c>
      <c r="R243" s="152" t="str">
        <f t="shared" si="20"/>
        <v xml:space="preserve">Onshore Wind </v>
      </c>
      <c r="S243" s="152" t="str">
        <f t="shared" si="17"/>
        <v>//**Onshore Wind : **</v>
      </c>
      <c r="T243" s="138" t="str">
        <f t="shared" si="16"/>
        <v/>
      </c>
    </row>
    <row r="244" spans="1:21" x14ac:dyDescent="0.2">
      <c r="A244" s="138" t="s">
        <v>1780</v>
      </c>
      <c r="C244" s="174" t="s">
        <v>8</v>
      </c>
      <c r="D244" s="174" t="s">
        <v>135</v>
      </c>
      <c r="E244" s="174" t="s">
        <v>134</v>
      </c>
      <c r="F244" s="202" t="s">
        <v>82</v>
      </c>
      <c r="G244" s="201"/>
      <c r="H244" s="202" t="s">
        <v>96</v>
      </c>
      <c r="I244" s="201"/>
      <c r="J244" s="56">
        <v>623</v>
      </c>
      <c r="K244" s="201" t="s">
        <v>47</v>
      </c>
      <c r="L244" s="169"/>
      <c r="N244" s="149" t="s">
        <v>1778</v>
      </c>
      <c r="O244" s="149" t="str">
        <f>INDEX('Standard Descriptions'!$E:$E,MATCH(Guidance!E244,'Standard Descriptions'!$C:$C,0))</f>
        <v xml:space="preserve"> This policy causes the specified quantity of otherwise non-retiring capacity of the selected type(s) to be retired each year. // </v>
      </c>
      <c r="P244" s="152" t="s">
        <v>1779</v>
      </c>
      <c r="Q244" s="152" t="s">
        <v>46</v>
      </c>
      <c r="R244" s="152" t="str">
        <f t="shared" si="20"/>
        <v xml:space="preserve">Solar PV </v>
      </c>
      <c r="S244" s="152" t="str">
        <f t="shared" si="17"/>
        <v>//**Solar PV : **</v>
      </c>
      <c r="T244" s="138" t="str">
        <f t="shared" si="16"/>
        <v/>
      </c>
    </row>
    <row r="245" spans="1:21" x14ac:dyDescent="0.2">
      <c r="A245" s="138" t="s">
        <v>1780</v>
      </c>
      <c r="C245" s="174" t="s">
        <v>8</v>
      </c>
      <c r="D245" s="174" t="s">
        <v>135</v>
      </c>
      <c r="E245" s="174" t="s">
        <v>134</v>
      </c>
      <c r="F245" s="202" t="s">
        <v>83</v>
      </c>
      <c r="G245" s="201"/>
      <c r="H245" s="202" t="s">
        <v>97</v>
      </c>
      <c r="I245" s="201"/>
      <c r="J245" s="56">
        <v>624</v>
      </c>
      <c r="K245" s="201" t="s">
        <v>47</v>
      </c>
      <c r="L245" s="169"/>
      <c r="N245" s="149" t="s">
        <v>1778</v>
      </c>
      <c r="O245" s="149" t="str">
        <f>INDEX('Standard Descriptions'!$E:$E,MATCH(Guidance!E245,'Standard Descriptions'!$C:$C,0))</f>
        <v xml:space="preserve"> This policy causes the specified quantity of otherwise non-retiring capacity of the selected type(s) to be retired each year. // </v>
      </c>
      <c r="P245" s="152" t="s">
        <v>1779</v>
      </c>
      <c r="Q245" s="152" t="s">
        <v>46</v>
      </c>
      <c r="R245" s="152" t="str">
        <f t="shared" si="20"/>
        <v xml:space="preserve">Solar Thermal </v>
      </c>
      <c r="S245" s="152" t="str">
        <f t="shared" si="17"/>
        <v>//**Solar Thermal : **</v>
      </c>
      <c r="T245" s="138" t="str">
        <f t="shared" si="16"/>
        <v/>
      </c>
    </row>
    <row r="246" spans="1:21" x14ac:dyDescent="0.2">
      <c r="A246" s="138" t="s">
        <v>1780</v>
      </c>
      <c r="C246" s="174" t="s">
        <v>8</v>
      </c>
      <c r="D246" s="174" t="s">
        <v>135</v>
      </c>
      <c r="E246" s="174" t="s">
        <v>134</v>
      </c>
      <c r="F246" s="202" t="s">
        <v>84</v>
      </c>
      <c r="G246" s="201"/>
      <c r="H246" s="202" t="s">
        <v>98</v>
      </c>
      <c r="I246" s="201"/>
      <c r="J246" s="56">
        <v>625</v>
      </c>
      <c r="K246" s="201" t="s">
        <v>46</v>
      </c>
      <c r="L246" s="230"/>
      <c r="N246" s="149" t="s">
        <v>1778</v>
      </c>
      <c r="O246" s="149" t="str">
        <f>INDEX('Standard Descriptions'!$E:$E,MATCH(Guidance!E246,'Standard Descriptions'!$C:$C,0))</f>
        <v xml:space="preserve"> This policy causes the specified quantity of otherwise non-retiring capacity of the selected type(s) to be retired each year. // </v>
      </c>
      <c r="P246" s="152" t="s">
        <v>1779</v>
      </c>
      <c r="Q246" s="152" t="s">
        <v>46</v>
      </c>
      <c r="R246" s="152" t="str">
        <f t="shared" si="20"/>
        <v xml:space="preserve">Biomass </v>
      </c>
      <c r="S246" s="152" t="str">
        <f t="shared" si="17"/>
        <v>//**Biomass : **</v>
      </c>
      <c r="T246" s="138" t="str">
        <f t="shared" si="16"/>
        <v>//**Biomass : **</v>
      </c>
    </row>
    <row r="247" spans="1:21" x14ac:dyDescent="0.2">
      <c r="A247" s="138" t="s">
        <v>1780</v>
      </c>
      <c r="C247" s="174" t="s">
        <v>8</v>
      </c>
      <c r="D247" s="174" t="s">
        <v>135</v>
      </c>
      <c r="E247" s="174" t="s">
        <v>134</v>
      </c>
      <c r="F247" s="202" t="s">
        <v>759</v>
      </c>
      <c r="G247" s="201"/>
      <c r="H247" s="202" t="s">
        <v>481</v>
      </c>
      <c r="I247" s="201"/>
      <c r="J247" s="56">
        <v>626</v>
      </c>
      <c r="K247" s="201" t="s">
        <v>47</v>
      </c>
      <c r="L247" s="169"/>
      <c r="N247" s="149" t="s">
        <v>1778</v>
      </c>
      <c r="O247" s="149" t="str">
        <f>INDEX('Standard Descriptions'!$E:$E,MATCH(Guidance!E247,'Standard Descriptions'!$C:$C,0))</f>
        <v xml:space="preserve"> This policy causes the specified quantity of otherwise non-retiring capacity of the selected type(s) to be retired each year. // </v>
      </c>
      <c r="P247" s="152" t="s">
        <v>1779</v>
      </c>
      <c r="Q247" s="152" t="s">
        <v>46</v>
      </c>
      <c r="R247" s="152" t="str">
        <f t="shared" si="20"/>
        <v xml:space="preserve">Geothermal </v>
      </c>
      <c r="S247" s="152" t="str">
        <f t="shared" si="17"/>
        <v>//**Geothermal : **</v>
      </c>
      <c r="T247" s="138" t="str">
        <f t="shared" si="16"/>
        <v/>
      </c>
    </row>
    <row r="248" spans="1:21" x14ac:dyDescent="0.2">
      <c r="A248" s="138" t="s">
        <v>1780</v>
      </c>
      <c r="C248" s="174" t="s">
        <v>8</v>
      </c>
      <c r="D248" s="174" t="s">
        <v>135</v>
      </c>
      <c r="E248" s="174" t="s">
        <v>134</v>
      </c>
      <c r="F248" s="202" t="s">
        <v>337</v>
      </c>
      <c r="G248" s="201"/>
      <c r="H248" s="202" t="s">
        <v>339</v>
      </c>
      <c r="I248" s="201"/>
      <c r="J248" s="56">
        <v>627</v>
      </c>
      <c r="K248" s="201" t="s">
        <v>46</v>
      </c>
      <c r="L248" s="230" t="s">
        <v>1929</v>
      </c>
      <c r="N248" s="149" t="s">
        <v>1778</v>
      </c>
      <c r="O248" s="149" t="str">
        <f>INDEX('Standard Descriptions'!$E:$E,MATCH(Guidance!E248,'Standard Descriptions'!$C:$C,0))</f>
        <v xml:space="preserve"> This policy causes the specified quantity of otherwise non-retiring capacity of the selected type(s) to be retired each year. // </v>
      </c>
      <c r="P248" s="152" t="s">
        <v>1779</v>
      </c>
      <c r="Q248" s="152" t="s">
        <v>46</v>
      </c>
      <c r="R248" s="152" t="str">
        <f t="shared" si="20"/>
        <v xml:space="preserve">Petroleum </v>
      </c>
      <c r="S248" s="152" t="str">
        <f t="shared" si="17"/>
        <v>//**Petroleum : **</v>
      </c>
      <c r="T248" s="138" t="str">
        <f t="shared" si="16"/>
        <v>//**Petroleum : ** Colorado has no petroleum-fired power plants.</v>
      </c>
    </row>
    <row r="249" spans="1:21" x14ac:dyDescent="0.2">
      <c r="A249" s="138" t="s">
        <v>1780</v>
      </c>
      <c r="C249" s="174" t="s">
        <v>8</v>
      </c>
      <c r="D249" s="174" t="s">
        <v>135</v>
      </c>
      <c r="E249" s="174" t="s">
        <v>134</v>
      </c>
      <c r="F249" s="202" t="s">
        <v>338</v>
      </c>
      <c r="G249" s="201"/>
      <c r="H249" s="202" t="s">
        <v>340</v>
      </c>
      <c r="I249" s="201"/>
      <c r="J249" s="56">
        <v>628</v>
      </c>
      <c r="K249" s="201" t="s">
        <v>46</v>
      </c>
      <c r="L249" s="230" t="s">
        <v>1927</v>
      </c>
      <c r="N249" s="149" t="s">
        <v>1778</v>
      </c>
      <c r="O249" s="149" t="str">
        <f>INDEX('Standard Descriptions'!$E:$E,MATCH(Guidance!E249,'Standard Descriptions'!$C:$C,0))</f>
        <v xml:space="preserve"> This policy causes the specified quantity of otherwise non-retiring capacity of the selected type(s) to be retired each year. // </v>
      </c>
      <c r="P249" s="152" t="s">
        <v>1779</v>
      </c>
      <c r="Q249" s="152" t="s">
        <v>46</v>
      </c>
      <c r="R249" s="152" t="str">
        <f t="shared" si="20"/>
        <v xml:space="preserve">Natural Gas Peaker </v>
      </c>
      <c r="S249" s="152" t="str">
        <f t="shared" si="17"/>
        <v>//**Natural Gas Peaker : **</v>
      </c>
      <c r="T249" s="138" t="str">
        <f t="shared" si="16"/>
        <v xml:space="preserve">//**Natural Gas Peaker : ** Colorado policy does not currently require the early retirement of gas power plants. </v>
      </c>
    </row>
    <row r="250" spans="1:21" x14ac:dyDescent="0.2">
      <c r="A250" s="138" t="s">
        <v>1780</v>
      </c>
      <c r="C250" s="174" t="s">
        <v>8</v>
      </c>
      <c r="D250" s="174" t="s">
        <v>135</v>
      </c>
      <c r="E250" s="174" t="s">
        <v>134</v>
      </c>
      <c r="F250" s="202" t="s">
        <v>490</v>
      </c>
      <c r="G250" s="201"/>
      <c r="H250" s="202" t="s">
        <v>489</v>
      </c>
      <c r="I250" s="201"/>
      <c r="J250" s="56">
        <v>590</v>
      </c>
      <c r="K250" s="201" t="s">
        <v>47</v>
      </c>
      <c r="L250" s="230"/>
      <c r="N250" s="149" t="s">
        <v>1778</v>
      </c>
      <c r="O250" s="149" t="str">
        <f>INDEX('Standard Descriptions'!$E:$E,MATCH(Guidance!E250,'Standard Descriptions'!$C:$C,0))</f>
        <v xml:space="preserve"> This policy causes the specified quantity of otherwise non-retiring capacity of the selected type(s) to be retired each year. // </v>
      </c>
      <c r="P250" s="152" t="s">
        <v>1779</v>
      </c>
      <c r="Q250" s="152" t="s">
        <v>46</v>
      </c>
      <c r="R250" s="152" t="str">
        <f t="shared" si="20"/>
        <v xml:space="preserve">Lignite </v>
      </c>
      <c r="S250" s="152" t="str">
        <f t="shared" si="17"/>
        <v>//**Lignite : **</v>
      </c>
      <c r="T250" s="138" t="str">
        <f t="shared" si="16"/>
        <v/>
      </c>
    </row>
    <row r="251" spans="1:21" x14ac:dyDescent="0.2">
      <c r="A251" s="138" t="s">
        <v>1780</v>
      </c>
      <c r="C251" s="174" t="s">
        <v>8</v>
      </c>
      <c r="D251" s="174" t="s">
        <v>135</v>
      </c>
      <c r="E251" s="174" t="s">
        <v>134</v>
      </c>
      <c r="F251" s="202" t="s">
        <v>499</v>
      </c>
      <c r="G251" s="201"/>
      <c r="H251" s="202" t="s">
        <v>500</v>
      </c>
      <c r="I251" s="201"/>
      <c r="J251" s="56">
        <v>629</v>
      </c>
      <c r="K251" s="201" t="s">
        <v>47</v>
      </c>
      <c r="L251" s="169"/>
      <c r="N251" s="149" t="s">
        <v>1778</v>
      </c>
      <c r="O251" s="149" t="str">
        <f>INDEX('Standard Descriptions'!$E:$E,MATCH(Guidance!E251,'Standard Descriptions'!$C:$C,0))</f>
        <v xml:space="preserve"> This policy causes the specified quantity of otherwise non-retiring capacity of the selected type(s) to be retired each year. // </v>
      </c>
      <c r="P251" s="152" t="s">
        <v>1779</v>
      </c>
      <c r="Q251" s="152" t="s">
        <v>46</v>
      </c>
      <c r="R251" s="152" t="str">
        <f t="shared" si="20"/>
        <v xml:space="preserve">Offshore Wind </v>
      </c>
      <c r="S251" s="152" t="str">
        <f t="shared" si="17"/>
        <v>//**Offshore Wind : **</v>
      </c>
      <c r="T251" s="138" t="str">
        <f t="shared" si="16"/>
        <v/>
      </c>
    </row>
    <row r="252" spans="1:21" x14ac:dyDescent="0.2">
      <c r="A252" s="138" t="s">
        <v>1780</v>
      </c>
      <c r="C252" s="174" t="s">
        <v>8</v>
      </c>
      <c r="D252" s="174" t="s">
        <v>135</v>
      </c>
      <c r="E252" s="174" t="s">
        <v>134</v>
      </c>
      <c r="F252" s="202" t="s">
        <v>1146</v>
      </c>
      <c r="G252" s="201"/>
      <c r="H252" s="202" t="s">
        <v>815</v>
      </c>
      <c r="I252" s="201"/>
      <c r="J252" s="56">
        <v>630</v>
      </c>
      <c r="K252" s="201" t="s">
        <v>47</v>
      </c>
      <c r="L252" s="169"/>
      <c r="N252" s="149" t="s">
        <v>1778</v>
      </c>
      <c r="O252" s="149" t="str">
        <f>INDEX('Standard Descriptions'!$E:$E,MATCH(Guidance!E252,'Standard Descriptions'!$C:$C,0))</f>
        <v xml:space="preserve"> This policy causes the specified quantity of otherwise non-retiring capacity of the selected type(s) to be retired each year. // </v>
      </c>
      <c r="P252" s="152" t="s">
        <v>1779</v>
      </c>
      <c r="Q252" s="152" t="s">
        <v>46</v>
      </c>
      <c r="R252" s="152" t="str">
        <f t="shared" si="20"/>
        <v xml:space="preserve">Crude Oil </v>
      </c>
      <c r="S252" s="152" t="str">
        <f t="shared" si="17"/>
        <v>//**Crude Oil : **</v>
      </c>
      <c r="T252" s="138" t="str">
        <f t="shared" si="16"/>
        <v/>
      </c>
    </row>
    <row r="253" spans="1:21" x14ac:dyDescent="0.2">
      <c r="A253" s="138" t="s">
        <v>1780</v>
      </c>
      <c r="C253" s="174" t="s">
        <v>8</v>
      </c>
      <c r="D253" s="174" t="s">
        <v>135</v>
      </c>
      <c r="E253" s="174" t="s">
        <v>134</v>
      </c>
      <c r="F253" s="202" t="s">
        <v>1147</v>
      </c>
      <c r="G253" s="201"/>
      <c r="H253" s="202" t="s">
        <v>958</v>
      </c>
      <c r="I253" s="201"/>
      <c r="J253" s="56">
        <v>631</v>
      </c>
      <c r="K253" s="201" t="s">
        <v>47</v>
      </c>
      <c r="L253" s="169"/>
      <c r="N253" s="149" t="s">
        <v>1778</v>
      </c>
      <c r="O253" s="149" t="str">
        <f>INDEX('Standard Descriptions'!$E:$E,MATCH(Guidance!E253,'Standard Descriptions'!$C:$C,0))</f>
        <v xml:space="preserve"> This policy causes the specified quantity of otherwise non-retiring capacity of the selected type(s) to be retired each year. // </v>
      </c>
      <c r="P253" s="152" t="s">
        <v>1779</v>
      </c>
      <c r="Q253" s="152" t="s">
        <v>46</v>
      </c>
      <c r="R253" s="152" t="str">
        <f t="shared" si="20"/>
        <v xml:space="preserve">Heavy or Residual Fuel Oil </v>
      </c>
      <c r="S253" s="152" t="str">
        <f t="shared" si="17"/>
        <v>//**Heavy or Residual Fuel Oil : **</v>
      </c>
      <c r="T253" s="138" t="str">
        <f t="shared" si="16"/>
        <v/>
      </c>
    </row>
    <row r="254" spans="1:21" x14ac:dyDescent="0.2">
      <c r="A254" s="138" t="s">
        <v>1780</v>
      </c>
      <c r="C254" s="174" t="s">
        <v>8</v>
      </c>
      <c r="D254" s="174" t="s">
        <v>135</v>
      </c>
      <c r="E254" s="174" t="s">
        <v>134</v>
      </c>
      <c r="F254" s="202" t="s">
        <v>1148</v>
      </c>
      <c r="G254" s="201"/>
      <c r="H254" s="202" t="s">
        <v>817</v>
      </c>
      <c r="I254" s="201"/>
      <c r="J254" s="56">
        <v>632</v>
      </c>
      <c r="K254" s="201" t="s">
        <v>47</v>
      </c>
      <c r="L254" s="169"/>
      <c r="N254" s="149" t="s">
        <v>1778</v>
      </c>
      <c r="O254" s="149" t="str">
        <f>INDEX('Standard Descriptions'!$E:$E,MATCH(Guidance!E254,'Standard Descriptions'!$C:$C,0))</f>
        <v xml:space="preserve"> This policy causes the specified quantity of otherwise non-retiring capacity of the selected type(s) to be retired each year. // </v>
      </c>
      <c r="P254" s="152" t="s">
        <v>1779</v>
      </c>
      <c r="Q254" s="152" t="s">
        <v>46</v>
      </c>
      <c r="R254" s="152" t="str">
        <f t="shared" si="20"/>
        <v xml:space="preserve">Municipal Solid Waste </v>
      </c>
      <c r="S254" s="152" t="str">
        <f t="shared" si="17"/>
        <v>//**Municipal Solid Waste : **</v>
      </c>
      <c r="T254" s="138" t="str">
        <f t="shared" si="16"/>
        <v/>
      </c>
    </row>
    <row r="255" spans="1:21" s="157" customFormat="1" x14ac:dyDescent="0.2">
      <c r="A255" s="157" t="s">
        <v>1777</v>
      </c>
      <c r="B255" s="140"/>
      <c r="C255" s="223" t="s">
        <v>8</v>
      </c>
      <c r="D255" s="223" t="s">
        <v>19</v>
      </c>
      <c r="E255" s="223" t="s">
        <v>1421</v>
      </c>
      <c r="F255" s="224"/>
      <c r="G255" s="224"/>
      <c r="H255" s="224"/>
      <c r="I255" s="224"/>
      <c r="J255" s="158">
        <v>33</v>
      </c>
      <c r="K255" s="224" t="s">
        <v>46</v>
      </c>
      <c r="L255" s="223" t="s">
        <v>1930</v>
      </c>
      <c r="M255" s="140"/>
      <c r="N255" s="156" t="s">
        <v>1778</v>
      </c>
      <c r="O255" s="156" t="str">
        <f>INDEX('Standard Descriptions'!$E:$E,MATCH(Guidance!E255,'Standard Descriptions'!$C:$C,0))</f>
        <v xml:space="preserve"> This policy causes grid-scale electricity storage from chemical batteries to increase above the amount predicted in the BAU Scenario. // </v>
      </c>
      <c r="P255" s="157" t="s">
        <v>1779</v>
      </c>
      <c r="Q255" s="157" t="s">
        <v>47</v>
      </c>
      <c r="R255" s="157" t="str">
        <f t="shared" si="20"/>
        <v xml:space="preserve"> </v>
      </c>
      <c r="S255" s="154"/>
      <c r="T255" s="154" t="str">
        <f t="shared" si="16"/>
        <v xml:space="preserve"> In the BAU scenario, Colorado grid battery storage capacity grew from 1 GW in 2020 to 13 MW by 2050. The maximum storage potential is 4.6 GWs.</v>
      </c>
      <c r="U255" s="145" t="str">
        <f>N255&amp;O255&amp;P255&amp;T255</f>
        <v>**Description:** This policy causes grid-scale electricity storage from chemical batteries to increase above the amount predicted in the BAU Scenario. // **Guidance for setting values: ** In the BAU scenario, Colorado grid battery storage capacity grew from 1 GW in 2020 to 13 MW by 2050. The maximum storage potential is 4.6 GWs.</v>
      </c>
    </row>
    <row r="256" spans="1:21" s="157" customFormat="1" x14ac:dyDescent="0.2">
      <c r="A256" s="157" t="s">
        <v>1777</v>
      </c>
      <c r="B256" s="140"/>
      <c r="C256" s="223" t="s">
        <v>8</v>
      </c>
      <c r="D256" s="223" t="s">
        <v>139</v>
      </c>
      <c r="E256" s="223" t="s">
        <v>306</v>
      </c>
      <c r="F256" s="224"/>
      <c r="G256" s="224"/>
      <c r="H256" s="224"/>
      <c r="I256" s="224"/>
      <c r="J256" s="158">
        <v>34</v>
      </c>
      <c r="K256" s="224" t="s">
        <v>46</v>
      </c>
      <c r="L256" s="228" t="s">
        <v>1931</v>
      </c>
      <c r="M256" s="140"/>
      <c r="N256" s="156" t="s">
        <v>1778</v>
      </c>
      <c r="O256" s="156" t="str">
        <f>INDEX('Standard Descriptions'!$E:$E,MATCH(Guidance!E256,'Standard Descriptions'!$C:$C,0))</f>
        <v xml:space="preserve"> This policy causes additional transmission capacity to be built relative to the BAU case.  Transmission increases the flexibility of the grid, allowing for the integration of more wind and solar PV, if the electricity system is flexibility-constrained. // </v>
      </c>
      <c r="P256" s="157" t="s">
        <v>1779</v>
      </c>
      <c r="Q256" s="157" t="s">
        <v>47</v>
      </c>
      <c r="R256" s="157" t="str">
        <f t="shared" si="20"/>
        <v xml:space="preserve"> </v>
      </c>
      <c r="S256" s="154"/>
      <c r="T256" s="154" t="str">
        <f t="shared" si="16"/>
        <v xml:space="preserve"> NREL's Renewable Electricity Futures study suggest that the most economical method of achieving 50% renewables penetration involves building an additional 21% of new transmission capacity. In a BAU case, Colorado's transmission capacity is expected to increase by 3%.</v>
      </c>
      <c r="U256" s="145" t="str">
        <f>N256&amp;O256&amp;P256&amp;T256</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NREL's Renewable Electricity Futures study suggest that the most economical method of achieving 50% renewables penetration involves building an additional 21% of new transmission capacity. In a BAU case, Colorado's transmission capacity is expected to increase by 3%.</v>
      </c>
    </row>
    <row r="257" spans="1:21" s="157" customFormat="1" x14ac:dyDescent="0.2">
      <c r="A257" s="157" t="s">
        <v>1777</v>
      </c>
      <c r="B257" s="140"/>
      <c r="C257" s="157" t="s">
        <v>8</v>
      </c>
      <c r="D257" s="157" t="s">
        <v>1654</v>
      </c>
      <c r="E257" s="157" t="s">
        <v>1655</v>
      </c>
      <c r="F257" s="157" t="s">
        <v>493</v>
      </c>
      <c r="H257" s="157" t="s">
        <v>492</v>
      </c>
      <c r="J257" s="157">
        <v>860</v>
      </c>
      <c r="K257" s="157" t="s">
        <v>47</v>
      </c>
      <c r="M257" s="140"/>
      <c r="N257" s="156" t="s">
        <v>1778</v>
      </c>
      <c r="O257" s="156" t="str">
        <f>INDEX('Standard Descriptions'!$E:$E,MATCH(Guidance!E257,'Standard Descriptions'!$C:$C,0))</f>
        <v xml:space="preserve"> This policy uses an alternative retirement schedule for existing capacity of the selected type(s). // </v>
      </c>
      <c r="P257" s="157" t="s">
        <v>1779</v>
      </c>
      <c r="Q257" s="157" t="s">
        <v>47</v>
      </c>
      <c r="R257" s="157" t="str">
        <f t="shared" si="20"/>
        <v xml:space="preserve">Hard Coal </v>
      </c>
      <c r="S257" s="154" t="str">
        <f t="shared" si="17"/>
        <v>//**Hard Coal : **</v>
      </c>
      <c r="T257" s="154" t="str">
        <f t="shared" si="16"/>
        <v/>
      </c>
      <c r="U257" s="145" t="str">
        <f>N257&amp;O257&amp;L257</f>
        <v xml:space="preserve">**Description:** This policy uses an alternative retirement schedule for existing capacity of the selected type(s). // </v>
      </c>
    </row>
    <row r="258" spans="1:21" s="157" customFormat="1" x14ac:dyDescent="0.2">
      <c r="A258" s="157" t="s">
        <v>1777</v>
      </c>
      <c r="B258" s="140"/>
      <c r="C258" s="157" t="s">
        <v>8</v>
      </c>
      <c r="D258" s="157" t="s">
        <v>62</v>
      </c>
      <c r="E258" s="157" t="s">
        <v>136</v>
      </c>
      <c r="M258" s="140"/>
      <c r="N258" s="156" t="s">
        <v>1778</v>
      </c>
      <c r="O258" s="156" t="str">
        <f>INDEX('Standard Descriptions'!$E:$E,MATCH(Guidance!E258,'Standard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58" s="154" t="s">
        <v>1779</v>
      </c>
      <c r="Q258" s="154" t="s">
        <v>46</v>
      </c>
      <c r="S258" s="154" t="str">
        <f t="shared" si="17"/>
        <v/>
      </c>
      <c r="T258" s="154" t="str">
        <f t="shared" si="16"/>
        <v/>
      </c>
      <c r="U258" s="145" t="str">
        <f>N258&amp;O258</f>
        <v xml:space="preserve">**Description:** The business-as-usual case includes all planned capacity additions (provided by the U.S. Energy Information Administration). This policy blocks all planned additions of the selected type(s) that have not already received regulatory approval. // </v>
      </c>
    </row>
    <row r="259" spans="1:21" x14ac:dyDescent="0.2">
      <c r="A259" s="138" t="s">
        <v>1780</v>
      </c>
      <c r="C259" s="138" t="s">
        <v>8</v>
      </c>
      <c r="D259" s="138" t="s">
        <v>62</v>
      </c>
      <c r="E259" s="138" t="s">
        <v>136</v>
      </c>
      <c r="F259" s="138" t="s">
        <v>335</v>
      </c>
      <c r="H259" s="138" t="s">
        <v>336</v>
      </c>
      <c r="J259" s="138">
        <v>861</v>
      </c>
      <c r="K259" s="138" t="s">
        <v>47</v>
      </c>
      <c r="N259" s="149" t="s">
        <v>1778</v>
      </c>
      <c r="O259" s="149" t="str">
        <f>INDEX('Standard Descriptions'!$E:$E,MATCH(Guidance!E259,'Standard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59" s="152" t="s">
        <v>1779</v>
      </c>
      <c r="Q259" s="152" t="s">
        <v>46</v>
      </c>
      <c r="R259" s="152" t="str">
        <f t="shared" ref="R259:R291" si="21">H259&amp;" "&amp;I259</f>
        <v xml:space="preserve">Natural Gas Nonpeaker </v>
      </c>
      <c r="S259" s="152" t="str">
        <f t="shared" si="17"/>
        <v>//**Natural Gas Nonpeaker : **</v>
      </c>
      <c r="T259" s="138" t="str">
        <f t="shared" si="16"/>
        <v/>
      </c>
    </row>
    <row r="260" spans="1:21" x14ac:dyDescent="0.2">
      <c r="A260" s="138" t="s">
        <v>1780</v>
      </c>
      <c r="C260" s="138" t="s">
        <v>8</v>
      </c>
      <c r="D260" s="138" t="s">
        <v>62</v>
      </c>
      <c r="E260" s="138" t="s">
        <v>136</v>
      </c>
      <c r="F260" s="138" t="s">
        <v>80</v>
      </c>
      <c r="H260" s="138" t="s">
        <v>94</v>
      </c>
      <c r="J260" s="138">
        <v>862</v>
      </c>
      <c r="K260" s="138" t="s">
        <v>47</v>
      </c>
      <c r="N260" s="149" t="s">
        <v>1778</v>
      </c>
      <c r="O260" s="149" t="str">
        <f>INDEX('Standard Descriptions'!$E:$E,MATCH(Guidance!E260,'Standard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60" s="152" t="s">
        <v>1779</v>
      </c>
      <c r="Q260" s="152" t="s">
        <v>46</v>
      </c>
      <c r="R260" s="152" t="str">
        <f t="shared" si="21"/>
        <v xml:space="preserve">Nuclear </v>
      </c>
      <c r="S260" s="152" t="str">
        <f t="shared" si="17"/>
        <v>//**Nuclear : **</v>
      </c>
      <c r="T260" s="138" t="str">
        <f t="shared" ref="T260:T323" si="22">IF(K260="Yes",S260&amp;L260,"")</f>
        <v/>
      </c>
    </row>
    <row r="261" spans="1:21" x14ac:dyDescent="0.2">
      <c r="A261" s="138" t="s">
        <v>1780</v>
      </c>
      <c r="C261" s="138" t="s">
        <v>8</v>
      </c>
      <c r="D261" s="138" t="s">
        <v>62</v>
      </c>
      <c r="E261" s="138" t="s">
        <v>136</v>
      </c>
      <c r="F261" s="138" t="s">
        <v>81</v>
      </c>
      <c r="H261" s="138" t="s">
        <v>95</v>
      </c>
      <c r="J261" s="138">
        <v>863</v>
      </c>
      <c r="K261" s="138" t="s">
        <v>47</v>
      </c>
      <c r="N261" s="149" t="s">
        <v>1778</v>
      </c>
      <c r="O261" s="149" t="str">
        <f>INDEX('Standard Descriptions'!$E:$E,MATCH(Guidance!E261,'Standard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61" s="152" t="s">
        <v>1779</v>
      </c>
      <c r="Q261" s="152" t="s">
        <v>46</v>
      </c>
      <c r="R261" s="152" t="str">
        <f t="shared" si="21"/>
        <v xml:space="preserve">Hydro </v>
      </c>
      <c r="S261" s="152" t="str">
        <f t="shared" ref="S261:S310" si="23">IF(R261="","","//**"&amp;R261&amp;": **")</f>
        <v>//**Hydro : **</v>
      </c>
      <c r="T261" s="138" t="str">
        <f t="shared" si="22"/>
        <v/>
      </c>
    </row>
    <row r="262" spans="1:21" x14ac:dyDescent="0.2">
      <c r="A262" s="138" t="s">
        <v>1780</v>
      </c>
      <c r="C262" s="138" t="s">
        <v>8</v>
      </c>
      <c r="D262" s="138" t="s">
        <v>62</v>
      </c>
      <c r="E262" s="138" t="s">
        <v>136</v>
      </c>
      <c r="F262" s="138" t="s">
        <v>494</v>
      </c>
      <c r="H262" s="138" t="s">
        <v>497</v>
      </c>
      <c r="J262" s="138">
        <v>864</v>
      </c>
      <c r="K262" s="138" t="s">
        <v>47</v>
      </c>
      <c r="N262" s="149" t="s">
        <v>1778</v>
      </c>
      <c r="O262" s="149" t="str">
        <f>INDEX('Standard Descriptions'!$E:$E,MATCH(Guidance!E262,'Standard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62" s="152" t="s">
        <v>1779</v>
      </c>
      <c r="Q262" s="152" t="s">
        <v>46</v>
      </c>
      <c r="R262" s="152" t="str">
        <f t="shared" si="21"/>
        <v xml:space="preserve">Onshore Wind </v>
      </c>
      <c r="S262" s="152" t="str">
        <f t="shared" si="23"/>
        <v>//**Onshore Wind : **</v>
      </c>
      <c r="T262" s="138" t="str">
        <f t="shared" si="22"/>
        <v/>
      </c>
    </row>
    <row r="263" spans="1:21" x14ac:dyDescent="0.2">
      <c r="A263" s="138" t="s">
        <v>1780</v>
      </c>
      <c r="C263" s="138" t="s">
        <v>8</v>
      </c>
      <c r="D263" s="138" t="s">
        <v>62</v>
      </c>
      <c r="E263" s="138" t="s">
        <v>136</v>
      </c>
      <c r="F263" s="138" t="s">
        <v>82</v>
      </c>
      <c r="H263" s="138" t="s">
        <v>96</v>
      </c>
      <c r="J263" s="138">
        <v>865</v>
      </c>
      <c r="K263" s="138" t="s">
        <v>47</v>
      </c>
      <c r="N263" s="149" t="s">
        <v>1778</v>
      </c>
      <c r="O263" s="149" t="str">
        <f>INDEX('Standard Descriptions'!$E:$E,MATCH(Guidance!E263,'Standard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63" s="152" t="s">
        <v>1779</v>
      </c>
      <c r="Q263" s="152" t="s">
        <v>46</v>
      </c>
      <c r="R263" s="152" t="str">
        <f t="shared" si="21"/>
        <v xml:space="preserve">Solar PV </v>
      </c>
      <c r="S263" s="152" t="str">
        <f t="shared" si="23"/>
        <v>//**Solar PV : **</v>
      </c>
      <c r="T263" s="138" t="str">
        <f t="shared" si="22"/>
        <v/>
      </c>
    </row>
    <row r="264" spans="1:21" x14ac:dyDescent="0.2">
      <c r="A264" s="138" t="s">
        <v>1780</v>
      </c>
      <c r="C264" s="138" t="s">
        <v>8</v>
      </c>
      <c r="D264" s="138" t="s">
        <v>62</v>
      </c>
      <c r="E264" s="138" t="s">
        <v>136</v>
      </c>
      <c r="F264" s="138" t="s">
        <v>83</v>
      </c>
      <c r="H264" s="138" t="s">
        <v>97</v>
      </c>
      <c r="J264" s="138">
        <v>866</v>
      </c>
      <c r="K264" s="138" t="s">
        <v>47</v>
      </c>
      <c r="N264" s="149" t="s">
        <v>1778</v>
      </c>
      <c r="O264" s="149" t="str">
        <f>INDEX('Standard Descriptions'!$E:$E,MATCH(Guidance!E264,'Standard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64" s="152" t="s">
        <v>1779</v>
      </c>
      <c r="Q264" s="152" t="s">
        <v>46</v>
      </c>
      <c r="R264" s="152" t="str">
        <f t="shared" si="21"/>
        <v xml:space="preserve">Solar Thermal </v>
      </c>
      <c r="S264" s="152" t="str">
        <f t="shared" si="23"/>
        <v>//**Solar Thermal : **</v>
      </c>
      <c r="T264" s="138" t="str">
        <f t="shared" si="22"/>
        <v/>
      </c>
    </row>
    <row r="265" spans="1:21" x14ac:dyDescent="0.2">
      <c r="A265" s="138" t="s">
        <v>1780</v>
      </c>
      <c r="C265" s="138" t="s">
        <v>8</v>
      </c>
      <c r="D265" s="138" t="s">
        <v>62</v>
      </c>
      <c r="E265" s="138" t="s">
        <v>136</v>
      </c>
      <c r="F265" s="138" t="s">
        <v>84</v>
      </c>
      <c r="H265" s="138" t="s">
        <v>98</v>
      </c>
      <c r="J265" s="138">
        <v>867</v>
      </c>
      <c r="K265" s="138" t="s">
        <v>47</v>
      </c>
      <c r="N265" s="149" t="s">
        <v>1778</v>
      </c>
      <c r="O265" s="149" t="str">
        <f>INDEX('Standard Descriptions'!$E:$E,MATCH(Guidance!E265,'Standard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65" s="152" t="s">
        <v>1779</v>
      </c>
      <c r="Q265" s="152" t="s">
        <v>46</v>
      </c>
      <c r="R265" s="152" t="str">
        <f t="shared" si="21"/>
        <v xml:space="preserve">Biomass </v>
      </c>
      <c r="S265" s="152" t="str">
        <f t="shared" si="23"/>
        <v>//**Biomass : **</v>
      </c>
      <c r="T265" s="138" t="str">
        <f t="shared" si="22"/>
        <v/>
      </c>
    </row>
    <row r="266" spans="1:21" x14ac:dyDescent="0.2">
      <c r="A266" s="138" t="s">
        <v>1780</v>
      </c>
      <c r="C266" s="138" t="s">
        <v>8</v>
      </c>
      <c r="D266" s="138" t="s">
        <v>62</v>
      </c>
      <c r="E266" s="138" t="s">
        <v>136</v>
      </c>
      <c r="F266" s="138" t="s">
        <v>759</v>
      </c>
      <c r="H266" s="138" t="s">
        <v>481</v>
      </c>
      <c r="J266" s="138">
        <v>868</v>
      </c>
      <c r="K266" s="138" t="s">
        <v>47</v>
      </c>
      <c r="N266" s="149" t="s">
        <v>1778</v>
      </c>
      <c r="O266" s="149" t="str">
        <f>INDEX('Standard Descriptions'!$E:$E,MATCH(Guidance!E266,'Standard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66" s="152" t="s">
        <v>1779</v>
      </c>
      <c r="Q266" s="152" t="s">
        <v>46</v>
      </c>
      <c r="R266" s="152" t="str">
        <f t="shared" si="21"/>
        <v xml:space="preserve">Geothermal </v>
      </c>
      <c r="S266" s="152" t="str">
        <f t="shared" si="23"/>
        <v>//**Geothermal : **</v>
      </c>
      <c r="T266" s="138" t="str">
        <f t="shared" si="22"/>
        <v/>
      </c>
    </row>
    <row r="267" spans="1:21" x14ac:dyDescent="0.2">
      <c r="A267" s="138" t="s">
        <v>1780</v>
      </c>
      <c r="C267" s="138" t="s">
        <v>8</v>
      </c>
      <c r="D267" s="138" t="s">
        <v>62</v>
      </c>
      <c r="E267" s="138" t="s">
        <v>136</v>
      </c>
      <c r="F267" s="138" t="s">
        <v>337</v>
      </c>
      <c r="H267" s="138" t="s">
        <v>339</v>
      </c>
      <c r="J267" s="138">
        <v>869</v>
      </c>
      <c r="K267" s="138" t="s">
        <v>47</v>
      </c>
      <c r="N267" s="149" t="s">
        <v>1778</v>
      </c>
      <c r="O267" s="149" t="str">
        <f>INDEX('Standard Descriptions'!$E:$E,MATCH(Guidance!E267,'Standard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67" s="152" t="s">
        <v>1779</v>
      </c>
      <c r="Q267" s="152" t="s">
        <v>46</v>
      </c>
      <c r="R267" s="152" t="str">
        <f t="shared" si="21"/>
        <v xml:space="preserve">Petroleum </v>
      </c>
      <c r="S267" s="152" t="str">
        <f t="shared" si="23"/>
        <v>//**Petroleum : **</v>
      </c>
      <c r="T267" s="138" t="str">
        <f t="shared" si="22"/>
        <v/>
      </c>
    </row>
    <row r="268" spans="1:21" x14ac:dyDescent="0.2">
      <c r="A268" s="138" t="s">
        <v>1780</v>
      </c>
      <c r="C268" s="138" t="s">
        <v>8</v>
      </c>
      <c r="D268" s="138" t="s">
        <v>62</v>
      </c>
      <c r="E268" s="138" t="s">
        <v>136</v>
      </c>
      <c r="F268" s="138" t="s">
        <v>338</v>
      </c>
      <c r="H268" s="138" t="s">
        <v>340</v>
      </c>
      <c r="J268" s="138">
        <v>870</v>
      </c>
      <c r="K268" s="138" t="s">
        <v>47</v>
      </c>
      <c r="N268" s="149" t="s">
        <v>1778</v>
      </c>
      <c r="O268" s="149" t="str">
        <f>INDEX('Standard Descriptions'!$E:$E,MATCH(Guidance!E268,'Standard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68" s="152" t="s">
        <v>1779</v>
      </c>
      <c r="Q268" s="152" t="s">
        <v>46</v>
      </c>
      <c r="R268" s="152" t="str">
        <f t="shared" si="21"/>
        <v xml:space="preserve">Natural Gas Peaker </v>
      </c>
      <c r="S268" s="152" t="str">
        <f t="shared" si="23"/>
        <v>//**Natural Gas Peaker : **</v>
      </c>
      <c r="T268" s="138" t="str">
        <f t="shared" si="22"/>
        <v/>
      </c>
    </row>
    <row r="269" spans="1:21" x14ac:dyDescent="0.2">
      <c r="A269" s="138" t="s">
        <v>1780</v>
      </c>
      <c r="C269" s="138" t="s">
        <v>8</v>
      </c>
      <c r="D269" s="138" t="s">
        <v>62</v>
      </c>
      <c r="E269" s="138" t="s">
        <v>136</v>
      </c>
      <c r="F269" s="138" t="s">
        <v>490</v>
      </c>
      <c r="H269" s="138" t="s">
        <v>489</v>
      </c>
      <c r="J269" s="138">
        <v>871</v>
      </c>
      <c r="K269" s="138" t="s">
        <v>47</v>
      </c>
      <c r="N269" s="149" t="s">
        <v>1778</v>
      </c>
      <c r="O269" s="149" t="str">
        <f>INDEX('Standard Descriptions'!$E:$E,MATCH(Guidance!E269,'Standard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69" s="152" t="s">
        <v>1779</v>
      </c>
      <c r="Q269" s="152" t="s">
        <v>46</v>
      </c>
      <c r="R269" s="152" t="str">
        <f t="shared" si="21"/>
        <v xml:space="preserve">Lignite </v>
      </c>
      <c r="S269" s="152" t="str">
        <f t="shared" si="23"/>
        <v>//**Lignite : **</v>
      </c>
      <c r="T269" s="138" t="str">
        <f t="shared" si="22"/>
        <v/>
      </c>
    </row>
    <row r="270" spans="1:21" x14ac:dyDescent="0.2">
      <c r="A270" s="138" t="s">
        <v>1780</v>
      </c>
      <c r="C270" s="138" t="s">
        <v>8</v>
      </c>
      <c r="D270" s="138" t="s">
        <v>62</v>
      </c>
      <c r="E270" s="138" t="s">
        <v>136</v>
      </c>
      <c r="F270" s="138" t="s">
        <v>499</v>
      </c>
      <c r="H270" s="138" t="s">
        <v>500</v>
      </c>
      <c r="J270" s="138">
        <v>872</v>
      </c>
      <c r="K270" s="138" t="s">
        <v>47</v>
      </c>
      <c r="N270" s="149" t="s">
        <v>1778</v>
      </c>
      <c r="O270" s="149" t="str">
        <f>INDEX('Standard Descriptions'!$E:$E,MATCH(Guidance!E270,'Standard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70" s="152" t="s">
        <v>1779</v>
      </c>
      <c r="Q270" s="152" t="s">
        <v>46</v>
      </c>
      <c r="R270" s="152" t="str">
        <f t="shared" si="21"/>
        <v xml:space="preserve">Offshore Wind </v>
      </c>
      <c r="S270" s="152" t="str">
        <f t="shared" si="23"/>
        <v>//**Offshore Wind : **</v>
      </c>
      <c r="T270" s="138" t="str">
        <f t="shared" si="22"/>
        <v/>
      </c>
    </row>
    <row r="271" spans="1:21" x14ac:dyDescent="0.2">
      <c r="A271" s="138" t="s">
        <v>1780</v>
      </c>
      <c r="C271" s="138" t="s">
        <v>8</v>
      </c>
      <c r="D271" s="138" t="s">
        <v>62</v>
      </c>
      <c r="E271" s="138" t="s">
        <v>136</v>
      </c>
      <c r="F271" s="138" t="s">
        <v>1146</v>
      </c>
      <c r="H271" s="138" t="s">
        <v>815</v>
      </c>
      <c r="J271" s="138">
        <v>873</v>
      </c>
      <c r="K271" s="138" t="s">
        <v>47</v>
      </c>
      <c r="N271" s="149" t="s">
        <v>1778</v>
      </c>
      <c r="O271" s="149" t="str">
        <f>INDEX('Standard Descriptions'!$E:$E,MATCH(Guidance!E271,'Standard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71" s="152" t="s">
        <v>1779</v>
      </c>
      <c r="Q271" s="152" t="s">
        <v>46</v>
      </c>
      <c r="R271" s="152" t="str">
        <f t="shared" si="21"/>
        <v xml:space="preserve">Crude Oil </v>
      </c>
      <c r="S271" s="152" t="str">
        <f t="shared" si="23"/>
        <v>//**Crude Oil : **</v>
      </c>
      <c r="T271" s="138" t="str">
        <f t="shared" si="22"/>
        <v/>
      </c>
    </row>
    <row r="272" spans="1:21" x14ac:dyDescent="0.2">
      <c r="A272" s="138" t="s">
        <v>1780</v>
      </c>
      <c r="C272" s="138" t="s">
        <v>8</v>
      </c>
      <c r="D272" s="138" t="s">
        <v>62</v>
      </c>
      <c r="E272" s="138" t="s">
        <v>136</v>
      </c>
      <c r="F272" s="138" t="s">
        <v>1147</v>
      </c>
      <c r="H272" s="138" t="s">
        <v>958</v>
      </c>
      <c r="J272" s="138">
        <v>874</v>
      </c>
      <c r="K272" s="138" t="s">
        <v>47</v>
      </c>
      <c r="N272" s="149" t="s">
        <v>1778</v>
      </c>
      <c r="O272" s="149" t="str">
        <f>INDEX('Standard Descriptions'!$E:$E,MATCH(Guidance!E272,'Standard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72" s="152" t="s">
        <v>1779</v>
      </c>
      <c r="Q272" s="152" t="s">
        <v>46</v>
      </c>
      <c r="R272" s="152" t="str">
        <f t="shared" si="21"/>
        <v xml:space="preserve">Heavy or Residual Fuel Oil </v>
      </c>
      <c r="S272" s="152" t="str">
        <f t="shared" si="23"/>
        <v>//**Heavy or Residual Fuel Oil : **</v>
      </c>
      <c r="T272" s="138" t="str">
        <f t="shared" si="22"/>
        <v/>
      </c>
    </row>
    <row r="273" spans="1:20" s="153" customFormat="1" x14ac:dyDescent="0.2">
      <c r="A273" s="138" t="s">
        <v>1780</v>
      </c>
      <c r="B273" s="139"/>
      <c r="C273" s="138" t="s">
        <v>8</v>
      </c>
      <c r="D273" s="138" t="s">
        <v>62</v>
      </c>
      <c r="E273" s="138" t="s">
        <v>136</v>
      </c>
      <c r="F273" s="138" t="s">
        <v>1148</v>
      </c>
      <c r="G273" s="138"/>
      <c r="H273" s="138" t="s">
        <v>817</v>
      </c>
      <c r="I273" s="138"/>
      <c r="J273" s="138">
        <v>875</v>
      </c>
      <c r="K273" s="138" t="s">
        <v>47</v>
      </c>
      <c r="L273" s="138"/>
      <c r="M273" s="139"/>
      <c r="N273" s="149" t="s">
        <v>1778</v>
      </c>
      <c r="O273" s="149" t="str">
        <f>INDEX('Standard Descriptions'!$E:$E,MATCH(Guidance!E273,'Standard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73" s="152" t="s">
        <v>1779</v>
      </c>
      <c r="Q273" s="152" t="s">
        <v>46</v>
      </c>
      <c r="R273" s="152" t="str">
        <f t="shared" si="21"/>
        <v xml:space="preserve">Municipal Solid Waste </v>
      </c>
      <c r="S273" s="152" t="str">
        <f t="shared" si="23"/>
        <v>//**Municipal Solid Waste : **</v>
      </c>
      <c r="T273" s="138" t="str">
        <f t="shared" si="22"/>
        <v/>
      </c>
    </row>
    <row r="274" spans="1:20" s="153" customFormat="1" x14ac:dyDescent="0.2">
      <c r="A274" s="138" t="s">
        <v>1780</v>
      </c>
      <c r="B274" s="139"/>
      <c r="C274" s="138" t="s">
        <v>8</v>
      </c>
      <c r="D274" s="138" t="s">
        <v>62</v>
      </c>
      <c r="E274" s="138" t="s">
        <v>136</v>
      </c>
      <c r="F274" s="138" t="s">
        <v>493</v>
      </c>
      <c r="G274" s="138"/>
      <c r="H274" s="138" t="s">
        <v>492</v>
      </c>
      <c r="I274" s="138"/>
      <c r="J274" s="138">
        <v>633</v>
      </c>
      <c r="K274" s="138" t="s">
        <v>47</v>
      </c>
      <c r="L274" s="138"/>
      <c r="M274" s="139"/>
      <c r="N274" s="149" t="s">
        <v>1778</v>
      </c>
      <c r="O274" s="149" t="str">
        <f>INDEX('Standard Descriptions'!$E:$E,MATCH(Guidance!E274,'Standard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74" s="152" t="s">
        <v>1779</v>
      </c>
      <c r="Q274" s="152" t="s">
        <v>46</v>
      </c>
      <c r="R274" s="152" t="str">
        <f t="shared" si="21"/>
        <v xml:space="preserve">Hard Coal </v>
      </c>
      <c r="S274" s="152" t="str">
        <f t="shared" si="23"/>
        <v>//**Hard Coal : **</v>
      </c>
      <c r="T274" s="138" t="str">
        <f t="shared" si="22"/>
        <v/>
      </c>
    </row>
    <row r="275" spans="1:20" s="153" customFormat="1" x14ac:dyDescent="0.2">
      <c r="A275" s="138" t="s">
        <v>1780</v>
      </c>
      <c r="B275" s="139"/>
      <c r="C275" s="138" t="s">
        <v>8</v>
      </c>
      <c r="D275" s="138" t="s">
        <v>62</v>
      </c>
      <c r="E275" s="138" t="s">
        <v>136</v>
      </c>
      <c r="F275" s="138" t="s">
        <v>335</v>
      </c>
      <c r="G275" s="138"/>
      <c r="H275" s="138" t="s">
        <v>336</v>
      </c>
      <c r="I275" s="138"/>
      <c r="J275" s="138">
        <v>634</v>
      </c>
      <c r="K275" s="138" t="s">
        <v>47</v>
      </c>
      <c r="L275" s="138"/>
      <c r="M275" s="139"/>
      <c r="N275" s="149" t="s">
        <v>1778</v>
      </c>
      <c r="O275" s="149" t="str">
        <f>INDEX('Standard Descriptions'!$E:$E,MATCH(Guidance!E275,'Standard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75" s="152" t="s">
        <v>1779</v>
      </c>
      <c r="Q275" s="152" t="s">
        <v>46</v>
      </c>
      <c r="R275" s="152" t="str">
        <f t="shared" si="21"/>
        <v xml:space="preserve">Natural Gas Nonpeaker </v>
      </c>
      <c r="S275" s="152" t="str">
        <f t="shared" si="23"/>
        <v>//**Natural Gas Nonpeaker : **</v>
      </c>
      <c r="T275" s="138" t="str">
        <f t="shared" si="22"/>
        <v/>
      </c>
    </row>
    <row r="276" spans="1:20" s="153" customFormat="1" x14ac:dyDescent="0.2">
      <c r="A276" s="138" t="s">
        <v>1780</v>
      </c>
      <c r="B276" s="139"/>
      <c r="C276" s="138" t="s">
        <v>8</v>
      </c>
      <c r="D276" s="138" t="s">
        <v>62</v>
      </c>
      <c r="E276" s="138" t="s">
        <v>136</v>
      </c>
      <c r="F276" s="138" t="s">
        <v>80</v>
      </c>
      <c r="G276" s="138"/>
      <c r="H276" s="138" t="s">
        <v>94</v>
      </c>
      <c r="I276" s="138"/>
      <c r="J276" s="138">
        <v>635</v>
      </c>
      <c r="K276" s="138" t="s">
        <v>47</v>
      </c>
      <c r="L276" s="138"/>
      <c r="M276" s="139"/>
      <c r="N276" s="149" t="s">
        <v>1778</v>
      </c>
      <c r="O276" s="149" t="str">
        <f>INDEX('Standard Descriptions'!$E:$E,MATCH(Guidance!E276,'Standard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76" s="152" t="s">
        <v>1779</v>
      </c>
      <c r="Q276" s="152" t="s">
        <v>46</v>
      </c>
      <c r="R276" s="152" t="str">
        <f t="shared" si="21"/>
        <v xml:space="preserve">Nuclear </v>
      </c>
      <c r="S276" s="152" t="str">
        <f t="shared" si="23"/>
        <v>//**Nuclear : **</v>
      </c>
      <c r="T276" s="138" t="str">
        <f t="shared" si="22"/>
        <v/>
      </c>
    </row>
    <row r="277" spans="1:20" s="153" customFormat="1" x14ac:dyDescent="0.2">
      <c r="A277" s="138" t="s">
        <v>1780</v>
      </c>
      <c r="B277" s="139"/>
      <c r="C277" s="138" t="s">
        <v>8</v>
      </c>
      <c r="D277" s="138" t="s">
        <v>62</v>
      </c>
      <c r="E277" s="138" t="s">
        <v>136</v>
      </c>
      <c r="F277" s="138" t="s">
        <v>81</v>
      </c>
      <c r="G277" s="138"/>
      <c r="H277" s="138" t="s">
        <v>95</v>
      </c>
      <c r="I277" s="138"/>
      <c r="J277" s="138">
        <v>636</v>
      </c>
      <c r="K277" s="138" t="s">
        <v>47</v>
      </c>
      <c r="L277" s="138"/>
      <c r="M277" s="139"/>
      <c r="N277" s="149" t="s">
        <v>1778</v>
      </c>
      <c r="O277" s="149" t="str">
        <f>INDEX('Standard Descriptions'!$E:$E,MATCH(Guidance!E277,'Standard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77" s="152" t="s">
        <v>1779</v>
      </c>
      <c r="Q277" s="152" t="s">
        <v>46</v>
      </c>
      <c r="R277" s="152" t="str">
        <f t="shared" si="21"/>
        <v xml:space="preserve">Hydro </v>
      </c>
      <c r="S277" s="152" t="str">
        <f t="shared" si="23"/>
        <v>//**Hydro : **</v>
      </c>
      <c r="T277" s="138" t="str">
        <f t="shared" si="22"/>
        <v/>
      </c>
    </row>
    <row r="278" spans="1:20" s="153" customFormat="1" x14ac:dyDescent="0.2">
      <c r="A278" s="138" t="s">
        <v>1780</v>
      </c>
      <c r="B278" s="139"/>
      <c r="C278" s="138" t="s">
        <v>8</v>
      </c>
      <c r="D278" s="138" t="s">
        <v>62</v>
      </c>
      <c r="E278" s="138" t="s">
        <v>136</v>
      </c>
      <c r="F278" s="138" t="s">
        <v>494</v>
      </c>
      <c r="G278" s="138"/>
      <c r="H278" s="138" t="s">
        <v>497</v>
      </c>
      <c r="I278" s="138"/>
      <c r="J278" s="138">
        <v>637</v>
      </c>
      <c r="K278" s="138" t="s">
        <v>47</v>
      </c>
      <c r="L278" s="138"/>
      <c r="M278" s="139"/>
      <c r="N278" s="149" t="s">
        <v>1778</v>
      </c>
      <c r="O278" s="149" t="str">
        <f>INDEX('Standard Descriptions'!$E:$E,MATCH(Guidance!E278,'Standard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78" s="152" t="s">
        <v>1779</v>
      </c>
      <c r="Q278" s="152" t="s">
        <v>46</v>
      </c>
      <c r="R278" s="152" t="str">
        <f t="shared" si="21"/>
        <v xml:space="preserve">Onshore Wind </v>
      </c>
      <c r="S278" s="152" t="str">
        <f t="shared" si="23"/>
        <v>//**Onshore Wind : **</v>
      </c>
      <c r="T278" s="138" t="str">
        <f t="shared" si="22"/>
        <v/>
      </c>
    </row>
    <row r="279" spans="1:20" s="153" customFormat="1" x14ac:dyDescent="0.2">
      <c r="A279" s="138" t="s">
        <v>1780</v>
      </c>
      <c r="B279" s="139"/>
      <c r="C279" s="138" t="s">
        <v>8</v>
      </c>
      <c r="D279" s="138" t="s">
        <v>62</v>
      </c>
      <c r="E279" s="138" t="s">
        <v>136</v>
      </c>
      <c r="F279" s="138" t="s">
        <v>82</v>
      </c>
      <c r="G279" s="138"/>
      <c r="H279" s="138" t="s">
        <v>96</v>
      </c>
      <c r="I279" s="138"/>
      <c r="J279" s="138">
        <v>638</v>
      </c>
      <c r="K279" s="138" t="s">
        <v>47</v>
      </c>
      <c r="L279" s="138"/>
      <c r="M279" s="139"/>
      <c r="N279" s="149" t="s">
        <v>1778</v>
      </c>
      <c r="O279" s="149" t="str">
        <f>INDEX('Standard Descriptions'!$E:$E,MATCH(Guidance!E279,'Standard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79" s="152" t="s">
        <v>1779</v>
      </c>
      <c r="Q279" s="152" t="s">
        <v>46</v>
      </c>
      <c r="R279" s="152" t="str">
        <f t="shared" si="21"/>
        <v xml:space="preserve">Solar PV </v>
      </c>
      <c r="S279" s="152" t="str">
        <f t="shared" si="23"/>
        <v>//**Solar PV : **</v>
      </c>
      <c r="T279" s="138" t="str">
        <f t="shared" si="22"/>
        <v/>
      </c>
    </row>
    <row r="280" spans="1:20" s="153" customFormat="1" x14ac:dyDescent="0.2">
      <c r="A280" s="138" t="s">
        <v>1780</v>
      </c>
      <c r="B280" s="139"/>
      <c r="C280" s="138" t="s">
        <v>8</v>
      </c>
      <c r="D280" s="138" t="s">
        <v>62</v>
      </c>
      <c r="E280" s="138" t="s">
        <v>136</v>
      </c>
      <c r="F280" s="138" t="s">
        <v>83</v>
      </c>
      <c r="G280" s="138"/>
      <c r="H280" s="138" t="s">
        <v>97</v>
      </c>
      <c r="I280" s="138"/>
      <c r="J280" s="138">
        <v>639</v>
      </c>
      <c r="K280" s="138" t="s">
        <v>47</v>
      </c>
      <c r="L280" s="138"/>
      <c r="M280" s="139"/>
      <c r="N280" s="149" t="s">
        <v>1778</v>
      </c>
      <c r="O280" s="149" t="str">
        <f>INDEX('Standard Descriptions'!$E:$E,MATCH(Guidance!E280,'Standard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0" s="152" t="s">
        <v>1779</v>
      </c>
      <c r="Q280" s="152" t="s">
        <v>46</v>
      </c>
      <c r="R280" s="152" t="str">
        <f t="shared" si="21"/>
        <v xml:space="preserve">Solar Thermal </v>
      </c>
      <c r="S280" s="152" t="str">
        <f t="shared" si="23"/>
        <v>//**Solar Thermal : **</v>
      </c>
      <c r="T280" s="138" t="str">
        <f t="shared" si="22"/>
        <v/>
      </c>
    </row>
    <row r="281" spans="1:20" s="153" customFormat="1" x14ac:dyDescent="0.2">
      <c r="A281" s="138" t="s">
        <v>1780</v>
      </c>
      <c r="B281" s="139"/>
      <c r="C281" s="138" t="s">
        <v>8</v>
      </c>
      <c r="D281" s="138" t="s">
        <v>62</v>
      </c>
      <c r="E281" s="138" t="s">
        <v>136</v>
      </c>
      <c r="F281" s="138" t="s">
        <v>84</v>
      </c>
      <c r="G281" s="138"/>
      <c r="H281" s="138" t="s">
        <v>98</v>
      </c>
      <c r="I281" s="138"/>
      <c r="J281" s="138">
        <v>640</v>
      </c>
      <c r="K281" s="138" t="s">
        <v>47</v>
      </c>
      <c r="L281" s="138"/>
      <c r="M281" s="139"/>
      <c r="N281" s="149" t="s">
        <v>1778</v>
      </c>
      <c r="O281" s="149" t="str">
        <f>INDEX('Standard Descriptions'!$E:$E,MATCH(Guidance!E281,'Standard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1" s="152" t="s">
        <v>1779</v>
      </c>
      <c r="Q281" s="152" t="s">
        <v>46</v>
      </c>
      <c r="R281" s="152" t="str">
        <f t="shared" si="21"/>
        <v xml:space="preserve">Biomass </v>
      </c>
      <c r="S281" s="152" t="str">
        <f t="shared" si="23"/>
        <v>//**Biomass : **</v>
      </c>
      <c r="T281" s="138" t="str">
        <f t="shared" si="22"/>
        <v/>
      </c>
    </row>
    <row r="282" spans="1:20" s="153" customFormat="1" x14ac:dyDescent="0.2">
      <c r="A282" s="138" t="s">
        <v>1780</v>
      </c>
      <c r="B282" s="139"/>
      <c r="C282" s="138" t="s">
        <v>8</v>
      </c>
      <c r="D282" s="138" t="s">
        <v>62</v>
      </c>
      <c r="E282" s="138" t="s">
        <v>136</v>
      </c>
      <c r="F282" s="138" t="s">
        <v>759</v>
      </c>
      <c r="G282" s="138"/>
      <c r="H282" s="138" t="s">
        <v>1809</v>
      </c>
      <c r="I282" s="138"/>
      <c r="J282" s="138">
        <v>641</v>
      </c>
      <c r="K282" s="138" t="s">
        <v>47</v>
      </c>
      <c r="L282" s="138"/>
      <c r="M282" s="139"/>
      <c r="N282" s="149" t="s">
        <v>1778</v>
      </c>
      <c r="O282" s="149" t="str">
        <f>INDEX('Standard Descriptions'!$E:$E,MATCH(Guidance!E282,'Standard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2" s="152" t="s">
        <v>1779</v>
      </c>
      <c r="Q282" s="152" t="s">
        <v>46</v>
      </c>
      <c r="R282" s="152" t="str">
        <f t="shared" si="21"/>
        <v xml:space="preserve">Pumped Hydro </v>
      </c>
      <c r="S282" s="152" t="str">
        <f t="shared" si="23"/>
        <v>//**Pumped Hydro : **</v>
      </c>
      <c r="T282" s="138" t="str">
        <f t="shared" si="22"/>
        <v/>
      </c>
    </row>
    <row r="283" spans="1:20" s="153" customFormat="1" x14ac:dyDescent="0.2">
      <c r="A283" s="138" t="s">
        <v>1780</v>
      </c>
      <c r="B283" s="139"/>
      <c r="C283" s="138" t="s">
        <v>8</v>
      </c>
      <c r="D283" s="138" t="s">
        <v>62</v>
      </c>
      <c r="E283" s="138" t="s">
        <v>136</v>
      </c>
      <c r="F283" s="138" t="s">
        <v>337</v>
      </c>
      <c r="G283" s="138"/>
      <c r="H283" s="138" t="s">
        <v>339</v>
      </c>
      <c r="I283" s="138"/>
      <c r="J283" s="138">
        <v>642</v>
      </c>
      <c r="K283" s="138" t="s">
        <v>47</v>
      </c>
      <c r="L283" s="138"/>
      <c r="M283" s="139"/>
      <c r="N283" s="149" t="s">
        <v>1778</v>
      </c>
      <c r="O283" s="149" t="str">
        <f>INDEX('Standard Descriptions'!$E:$E,MATCH(Guidance!E283,'Standard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3" s="152" t="s">
        <v>1779</v>
      </c>
      <c r="Q283" s="152" t="s">
        <v>46</v>
      </c>
      <c r="R283" s="152" t="str">
        <f t="shared" si="21"/>
        <v xml:space="preserve">Petroleum </v>
      </c>
      <c r="S283" s="152" t="str">
        <f t="shared" si="23"/>
        <v>//**Petroleum : **</v>
      </c>
      <c r="T283" s="138" t="str">
        <f t="shared" si="22"/>
        <v/>
      </c>
    </row>
    <row r="284" spans="1:20" s="153" customFormat="1" x14ac:dyDescent="0.2">
      <c r="A284" s="138" t="s">
        <v>1780</v>
      </c>
      <c r="B284" s="139"/>
      <c r="C284" s="138" t="s">
        <v>8</v>
      </c>
      <c r="D284" s="138" t="s">
        <v>62</v>
      </c>
      <c r="E284" s="138" t="s">
        <v>136</v>
      </c>
      <c r="F284" s="138" t="s">
        <v>338</v>
      </c>
      <c r="G284" s="138"/>
      <c r="H284" s="138" t="s">
        <v>340</v>
      </c>
      <c r="I284" s="138"/>
      <c r="J284" s="138">
        <v>643</v>
      </c>
      <c r="K284" s="138" t="s">
        <v>47</v>
      </c>
      <c r="L284" s="138"/>
      <c r="M284" s="139"/>
      <c r="N284" s="149" t="s">
        <v>1778</v>
      </c>
      <c r="O284" s="149" t="str">
        <f>INDEX('Standard Descriptions'!$E:$E,MATCH(Guidance!E284,'Standard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4" s="152" t="s">
        <v>1779</v>
      </c>
      <c r="Q284" s="152" t="s">
        <v>46</v>
      </c>
      <c r="R284" s="152" t="str">
        <f t="shared" si="21"/>
        <v xml:space="preserve">Natural Gas Peaker </v>
      </c>
      <c r="S284" s="152" t="str">
        <f t="shared" si="23"/>
        <v>//**Natural Gas Peaker : **</v>
      </c>
      <c r="T284" s="138" t="str">
        <f t="shared" si="22"/>
        <v/>
      </c>
    </row>
    <row r="285" spans="1:20" s="153" customFormat="1" x14ac:dyDescent="0.2">
      <c r="A285" s="138" t="s">
        <v>1780</v>
      </c>
      <c r="B285" s="139"/>
      <c r="C285" s="138" t="s">
        <v>8</v>
      </c>
      <c r="D285" s="138" t="s">
        <v>62</v>
      </c>
      <c r="E285" s="138" t="s">
        <v>136</v>
      </c>
      <c r="F285" s="138" t="s">
        <v>490</v>
      </c>
      <c r="G285" s="138"/>
      <c r="H285" s="138" t="s">
        <v>489</v>
      </c>
      <c r="I285" s="138"/>
      <c r="J285" s="138">
        <v>644</v>
      </c>
      <c r="K285" s="138" t="s">
        <v>47</v>
      </c>
      <c r="L285" s="138"/>
      <c r="M285" s="139"/>
      <c r="N285" s="149" t="s">
        <v>1778</v>
      </c>
      <c r="O285" s="149" t="str">
        <f>INDEX('Standard Descriptions'!$E:$E,MATCH(Guidance!E285,'Standard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5" s="152" t="s">
        <v>1779</v>
      </c>
      <c r="Q285" s="152" t="s">
        <v>46</v>
      </c>
      <c r="R285" s="152" t="str">
        <f t="shared" si="21"/>
        <v xml:space="preserve">Lignite </v>
      </c>
      <c r="S285" s="152" t="str">
        <f t="shared" si="23"/>
        <v>//**Lignite : **</v>
      </c>
      <c r="T285" s="138" t="str">
        <f t="shared" si="22"/>
        <v/>
      </c>
    </row>
    <row r="286" spans="1:20" s="153" customFormat="1" x14ac:dyDescent="0.2">
      <c r="A286" s="138" t="s">
        <v>1780</v>
      </c>
      <c r="B286" s="139"/>
      <c r="C286" s="138" t="s">
        <v>8</v>
      </c>
      <c r="D286" s="138" t="s">
        <v>62</v>
      </c>
      <c r="E286" s="138" t="s">
        <v>136</v>
      </c>
      <c r="F286" s="138" t="s">
        <v>499</v>
      </c>
      <c r="G286" s="138"/>
      <c r="H286" s="138" t="s">
        <v>500</v>
      </c>
      <c r="I286" s="138"/>
      <c r="J286" s="138">
        <v>645</v>
      </c>
      <c r="K286" s="138" t="s">
        <v>47</v>
      </c>
      <c r="L286" s="138"/>
      <c r="M286" s="139"/>
      <c r="N286" s="149" t="s">
        <v>1778</v>
      </c>
      <c r="O286" s="149" t="str">
        <f>INDEX('Standard Descriptions'!$E:$E,MATCH(Guidance!E286,'Standard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6" s="152" t="s">
        <v>1779</v>
      </c>
      <c r="Q286" s="152" t="s">
        <v>46</v>
      </c>
      <c r="R286" s="152" t="str">
        <f t="shared" si="21"/>
        <v xml:space="preserve">Offshore Wind </v>
      </c>
      <c r="S286" s="152" t="str">
        <f t="shared" si="23"/>
        <v>//**Offshore Wind : **</v>
      </c>
      <c r="T286" s="138" t="str">
        <f t="shared" si="22"/>
        <v/>
      </c>
    </row>
    <row r="287" spans="1:20" s="153" customFormat="1" x14ac:dyDescent="0.2">
      <c r="A287" s="138" t="s">
        <v>1780</v>
      </c>
      <c r="B287" s="139"/>
      <c r="C287" s="138" t="s">
        <v>8</v>
      </c>
      <c r="D287" s="138" t="s">
        <v>62</v>
      </c>
      <c r="E287" s="138" t="s">
        <v>136</v>
      </c>
      <c r="F287" s="138" t="s">
        <v>1146</v>
      </c>
      <c r="G287" s="138"/>
      <c r="H287" s="138" t="s">
        <v>815</v>
      </c>
      <c r="I287" s="138"/>
      <c r="J287" s="138">
        <v>646</v>
      </c>
      <c r="K287" s="138" t="s">
        <v>47</v>
      </c>
      <c r="L287" s="138"/>
      <c r="M287" s="139"/>
      <c r="N287" s="149" t="s">
        <v>1778</v>
      </c>
      <c r="O287" s="149" t="str">
        <f>INDEX('Standard Descriptions'!$E:$E,MATCH(Guidance!E287,'Standard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7" s="152" t="s">
        <v>1779</v>
      </c>
      <c r="Q287" s="152" t="s">
        <v>46</v>
      </c>
      <c r="R287" s="152" t="str">
        <f t="shared" si="21"/>
        <v xml:space="preserve">Crude Oil </v>
      </c>
      <c r="S287" s="152" t="str">
        <f t="shared" si="23"/>
        <v>//**Crude Oil : **</v>
      </c>
      <c r="T287" s="138" t="str">
        <f t="shared" si="22"/>
        <v/>
      </c>
    </row>
    <row r="288" spans="1:20" s="153" customFormat="1" x14ac:dyDescent="0.2">
      <c r="A288" s="138" t="s">
        <v>1780</v>
      </c>
      <c r="B288" s="139"/>
      <c r="C288" s="138" t="s">
        <v>8</v>
      </c>
      <c r="D288" s="138" t="s">
        <v>62</v>
      </c>
      <c r="E288" s="138" t="s">
        <v>136</v>
      </c>
      <c r="F288" s="138" t="s">
        <v>1147</v>
      </c>
      <c r="G288" s="138"/>
      <c r="H288" s="138" t="s">
        <v>958</v>
      </c>
      <c r="I288" s="138"/>
      <c r="J288" s="138">
        <v>647</v>
      </c>
      <c r="K288" s="138" t="s">
        <v>47</v>
      </c>
      <c r="L288" s="138"/>
      <c r="M288" s="139"/>
      <c r="N288" s="149" t="s">
        <v>1778</v>
      </c>
      <c r="O288" s="149" t="str">
        <f>INDEX('Standard Descriptions'!$E:$E,MATCH(Guidance!E288,'Standard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8" s="152" t="s">
        <v>1779</v>
      </c>
      <c r="Q288" s="152" t="s">
        <v>46</v>
      </c>
      <c r="R288" s="152" t="str">
        <f t="shared" si="21"/>
        <v xml:space="preserve">Heavy or Residual Fuel Oil </v>
      </c>
      <c r="S288" s="152" t="str">
        <f t="shared" si="23"/>
        <v>//**Heavy or Residual Fuel Oil : **</v>
      </c>
      <c r="T288" s="138" t="str">
        <f t="shared" si="22"/>
        <v/>
      </c>
    </row>
    <row r="289" spans="1:21" x14ac:dyDescent="0.2">
      <c r="A289" s="138" t="s">
        <v>1780</v>
      </c>
      <c r="C289" s="138" t="s">
        <v>8</v>
      </c>
      <c r="D289" s="138" t="s">
        <v>62</v>
      </c>
      <c r="E289" s="138" t="s">
        <v>136</v>
      </c>
      <c r="F289" s="138" t="s">
        <v>1148</v>
      </c>
      <c r="H289" s="138" t="s">
        <v>817</v>
      </c>
      <c r="J289" s="138">
        <v>648</v>
      </c>
      <c r="K289" s="138" t="s">
        <v>47</v>
      </c>
      <c r="N289" s="149" t="s">
        <v>1778</v>
      </c>
      <c r="O289" s="149" t="str">
        <f>INDEX('Standard Descriptions'!$E:$E,MATCH(Guidance!E289,'Standard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9" s="152" t="s">
        <v>1779</v>
      </c>
      <c r="Q289" s="152" t="s">
        <v>46</v>
      </c>
      <c r="R289" s="152" t="str">
        <f t="shared" si="21"/>
        <v xml:space="preserve">Municipal Solid Waste </v>
      </c>
      <c r="S289" s="152" t="str">
        <f t="shared" si="23"/>
        <v>//**Municipal Solid Waste : **</v>
      </c>
      <c r="T289" s="138" t="str">
        <f t="shared" si="22"/>
        <v/>
      </c>
    </row>
    <row r="290" spans="1:21" s="157" customFormat="1" x14ac:dyDescent="0.2">
      <c r="A290" s="157" t="s">
        <v>1777</v>
      </c>
      <c r="B290" s="140"/>
      <c r="C290" s="223" t="s">
        <v>8</v>
      </c>
      <c r="D290" s="223" t="s">
        <v>396</v>
      </c>
      <c r="E290" s="223" t="s">
        <v>397</v>
      </c>
      <c r="F290" s="224"/>
      <c r="G290" s="224"/>
      <c r="H290" s="224"/>
      <c r="I290" s="224"/>
      <c r="J290" s="158">
        <v>649</v>
      </c>
      <c r="K290" s="224" t="s">
        <v>47</v>
      </c>
      <c r="L290" s="228"/>
      <c r="M290" s="140"/>
      <c r="N290" s="156" t="s">
        <v>1778</v>
      </c>
      <c r="O290" s="160" t="str">
        <f>INDEX('Standard Descriptions'!$E:$E,MATCH(Guidance!E290,'Standard Descriptions'!$C:$C,0))</f>
        <v>This policy expands the definitions for qualifying carbon-free sources for the carbon-free electricity standard to be wind, solar, hydro, nuclear, and municipal solid waste.//</v>
      </c>
      <c r="P290" s="157" t="s">
        <v>1779</v>
      </c>
      <c r="Q290" s="157" t="s">
        <v>47</v>
      </c>
      <c r="R290" s="157" t="str">
        <f t="shared" si="21"/>
        <v xml:space="preserve"> </v>
      </c>
      <c r="S290" s="154"/>
      <c r="T290" s="154" t="str">
        <f t="shared" si="22"/>
        <v/>
      </c>
      <c r="U290" s="145" t="str">
        <f>N290&amp;O290&amp;P290&amp;T290</f>
        <v>**Description:**This policy expands the definitions for qualifying carbon-free sources for the carbon-free electricity standard to be wind, solar, hydro, nuclear, and municipal solid waste.//**Guidance for setting values: **</v>
      </c>
    </row>
    <row r="291" spans="1:21" s="157" customFormat="1" x14ac:dyDescent="0.2">
      <c r="A291" s="157" t="s">
        <v>1777</v>
      </c>
      <c r="B291" s="140"/>
      <c r="C291" s="223" t="s">
        <v>8</v>
      </c>
      <c r="D291" s="223" t="s">
        <v>561</v>
      </c>
      <c r="E291" s="223" t="s">
        <v>560</v>
      </c>
      <c r="F291" s="222"/>
      <c r="G291" s="234"/>
      <c r="H291" s="222"/>
      <c r="I291" s="234"/>
      <c r="J291" s="158">
        <v>35</v>
      </c>
      <c r="K291" s="222" t="s">
        <v>47</v>
      </c>
      <c r="L291" s="228"/>
      <c r="M291" s="140"/>
      <c r="N291" s="156" t="s">
        <v>1778</v>
      </c>
      <c r="O291" s="156" t="str">
        <f>INDEX('Standard Descriptions'!$E:$E,MATCH(Guidance!E291,'Standard Descriptions'!$C:$C,0))</f>
        <v xml:space="preserve"> This policy extends the lifetime of all nuclear plants by the specified number of years.//</v>
      </c>
      <c r="P291" s="157" t="s">
        <v>1779</v>
      </c>
      <c r="Q291" s="157" t="s">
        <v>47</v>
      </c>
      <c r="R291" s="157" t="str">
        <f t="shared" si="21"/>
        <v xml:space="preserve"> </v>
      </c>
      <c r="S291" s="154"/>
      <c r="T291" s="154" t="str">
        <f t="shared" si="22"/>
        <v/>
      </c>
      <c r="U291" s="145" t="str">
        <f>N291&amp;O291</f>
        <v>**Description:** This policy extends the lifetime of all nuclear plants by the specified number of years.//</v>
      </c>
    </row>
    <row r="292" spans="1:21" s="157" customFormat="1" x14ac:dyDescent="0.2">
      <c r="A292" s="157" t="s">
        <v>1777</v>
      </c>
      <c r="B292" s="140"/>
      <c r="C292" s="157" t="s">
        <v>8</v>
      </c>
      <c r="D292" s="157" t="s">
        <v>276</v>
      </c>
      <c r="E292" s="157" t="str">
        <f>E293</f>
        <v>Percentage Reduction in Plant Downtime</v>
      </c>
      <c r="M292" s="140"/>
      <c r="N292" s="156" t="s">
        <v>1778</v>
      </c>
      <c r="O292" s="156" t="str">
        <f>INDEX('Standard Descriptions'!$E:$E,MATCH(Guidance!E292,'Standard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2" s="154" t="s">
        <v>1779</v>
      </c>
      <c r="Q292" s="154" t="s">
        <v>46</v>
      </c>
      <c r="S292" s="154"/>
      <c r="T292" s="154" t="str">
        <f t="shared" si="22"/>
        <v/>
      </c>
      <c r="U292" s="145" t="str">
        <f>N292&amp;O292&amp;P292&amp;T293&amp;T294&amp;T295&amp;T296&amp;T297&amp;T298&amp;T299&amp;T300&amp;T301&amp;T302&amp;T303&amp;T304&amp;T305&amp;T306&amp;T307&amp;T308&amp;T309&amp;T310&amp;T311&amp;T312&amp;T313&amp;T314&amp;T315&amp;T316&amp;T317&amp;T318&amp;T319&amp;T320&amp;T321&amp;T322&amp;T323&amp;T324&amp;T325&amp;T326&amp;T327&amp;T328&amp;T329&amp;T330&amp;T331&amp;T332&amp;T333&amp;T334&amp;T335&amp;T336&amp;T337</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row>
    <row r="293" spans="1:21" x14ac:dyDescent="0.2">
      <c r="A293" s="138" t="s">
        <v>1780</v>
      </c>
      <c r="C293" s="167" t="s">
        <v>8</v>
      </c>
      <c r="D293" s="167" t="s">
        <v>276</v>
      </c>
      <c r="E293" s="167" t="s">
        <v>277</v>
      </c>
      <c r="F293" s="202" t="s">
        <v>493</v>
      </c>
      <c r="G293" s="202" t="s">
        <v>278</v>
      </c>
      <c r="H293" s="201"/>
      <c r="I293" s="202"/>
      <c r="J293" s="151">
        <v>650</v>
      </c>
      <c r="K293" s="202" t="s">
        <v>47</v>
      </c>
      <c r="L293" s="169"/>
      <c r="N293" s="149" t="s">
        <v>1778</v>
      </c>
      <c r="O293" s="149" t="str">
        <f>INDEX('Standard Descriptions'!$E:$E,MATCH(Guidance!E293,'Standard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3" s="152" t="s">
        <v>1779</v>
      </c>
      <c r="Q293" s="152" t="s">
        <v>46</v>
      </c>
      <c r="R293" s="152" t="str">
        <f t="shared" ref="R293:R337" si="24">H293&amp;" "&amp;I293</f>
        <v xml:space="preserve"> </v>
      </c>
      <c r="S293" s="152"/>
      <c r="T293" s="138" t="str">
        <f t="shared" si="22"/>
        <v/>
      </c>
    </row>
    <row r="294" spans="1:21" x14ac:dyDescent="0.2">
      <c r="A294" s="138" t="s">
        <v>1780</v>
      </c>
      <c r="C294" s="161" t="s">
        <v>8</v>
      </c>
      <c r="D294" s="161" t="s">
        <v>276</v>
      </c>
      <c r="E294" s="161" t="s">
        <v>277</v>
      </c>
      <c r="F294" s="202" t="s">
        <v>493</v>
      </c>
      <c r="G294" s="202" t="s">
        <v>279</v>
      </c>
      <c r="H294" s="201"/>
      <c r="I294" s="202"/>
      <c r="J294" s="151">
        <v>651</v>
      </c>
      <c r="K294" s="202" t="s">
        <v>47</v>
      </c>
      <c r="L294" s="169"/>
      <c r="N294" s="149" t="s">
        <v>1778</v>
      </c>
      <c r="O294" s="149" t="str">
        <f>INDEX('Standard Descriptions'!$E:$E,MATCH(Guidance!E294,'Standard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4" s="152" t="s">
        <v>1779</v>
      </c>
      <c r="Q294" s="152" t="s">
        <v>46</v>
      </c>
      <c r="R294" s="152" t="str">
        <f t="shared" si="24"/>
        <v xml:space="preserve"> </v>
      </c>
      <c r="S294" s="152"/>
      <c r="T294" s="138" t="str">
        <f t="shared" si="22"/>
        <v/>
      </c>
    </row>
    <row r="295" spans="1:21" x14ac:dyDescent="0.2">
      <c r="A295" s="138" t="s">
        <v>1780</v>
      </c>
      <c r="C295" s="161" t="s">
        <v>8</v>
      </c>
      <c r="D295" s="161" t="s">
        <v>276</v>
      </c>
      <c r="E295" s="161" t="s">
        <v>277</v>
      </c>
      <c r="F295" s="202" t="s">
        <v>493</v>
      </c>
      <c r="G295" s="202" t="s">
        <v>280</v>
      </c>
      <c r="H295" s="201"/>
      <c r="I295" s="202"/>
      <c r="J295" s="151">
        <v>652</v>
      </c>
      <c r="K295" s="202" t="s">
        <v>47</v>
      </c>
      <c r="L295" s="169"/>
      <c r="N295" s="149" t="s">
        <v>1778</v>
      </c>
      <c r="O295" s="149" t="str">
        <f>INDEX('Standard Descriptions'!$E:$E,MATCH(Guidance!E295,'Standard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5" s="152" t="s">
        <v>1779</v>
      </c>
      <c r="Q295" s="152" t="s">
        <v>46</v>
      </c>
      <c r="R295" s="152" t="str">
        <f t="shared" si="24"/>
        <v xml:space="preserve"> </v>
      </c>
      <c r="S295" s="152"/>
      <c r="T295" s="138" t="str">
        <f t="shared" si="22"/>
        <v/>
      </c>
    </row>
    <row r="296" spans="1:21" x14ac:dyDescent="0.2">
      <c r="A296" s="138" t="s">
        <v>1780</v>
      </c>
      <c r="C296" s="161" t="s">
        <v>8</v>
      </c>
      <c r="D296" s="161" t="s">
        <v>276</v>
      </c>
      <c r="E296" s="161" t="s">
        <v>277</v>
      </c>
      <c r="F296" s="202" t="s">
        <v>335</v>
      </c>
      <c r="G296" s="202" t="s">
        <v>278</v>
      </c>
      <c r="H296" s="202" t="s">
        <v>331</v>
      </c>
      <c r="I296" s="202" t="s">
        <v>336</v>
      </c>
      <c r="J296" s="151">
        <v>141</v>
      </c>
      <c r="K296" s="202" t="s">
        <v>47</v>
      </c>
      <c r="L296" s="169" t="s">
        <v>1810</v>
      </c>
      <c r="N296" s="149" t="s">
        <v>1778</v>
      </c>
      <c r="O296" s="149" t="str">
        <f>INDEX('Standard Descriptions'!$E:$E,MATCH(Guidance!E296,'Standard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6" s="152" t="s">
        <v>1779</v>
      </c>
      <c r="Q296" s="152" t="s">
        <v>46</v>
      </c>
      <c r="R296" s="152" t="str">
        <f t="shared" si="24"/>
        <v>Preexisting Natural Gas Nonpeaker</v>
      </c>
      <c r="S296" s="152" t="str">
        <f t="shared" si="23"/>
        <v>//**Preexisting Natural Gas Nonpeaker: **</v>
      </c>
      <c r="T296" s="138" t="str">
        <f t="shared" si="22"/>
        <v/>
      </c>
    </row>
    <row r="297" spans="1:21" x14ac:dyDescent="0.2">
      <c r="A297" s="138" t="s">
        <v>1780</v>
      </c>
      <c r="C297" s="161" t="s">
        <v>8</v>
      </c>
      <c r="D297" s="161" t="s">
        <v>276</v>
      </c>
      <c r="E297" s="161" t="s">
        <v>277</v>
      </c>
      <c r="F297" s="202" t="s">
        <v>335</v>
      </c>
      <c r="G297" s="202" t="s">
        <v>279</v>
      </c>
      <c r="H297" s="202"/>
      <c r="I297" s="202"/>
      <c r="J297" s="151">
        <v>653</v>
      </c>
      <c r="K297" s="202" t="s">
        <v>47</v>
      </c>
      <c r="L297" s="169"/>
      <c r="N297" s="149" t="s">
        <v>1778</v>
      </c>
      <c r="O297" s="149" t="str">
        <f>INDEX('Standard Descriptions'!$E:$E,MATCH(Guidance!E297,'Standard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7" s="152" t="s">
        <v>1779</v>
      </c>
      <c r="Q297" s="152" t="s">
        <v>46</v>
      </c>
      <c r="R297" s="152" t="str">
        <f t="shared" si="24"/>
        <v xml:space="preserve"> </v>
      </c>
      <c r="S297" s="152"/>
      <c r="T297" s="138" t="str">
        <f t="shared" si="22"/>
        <v/>
      </c>
    </row>
    <row r="298" spans="1:21" x14ac:dyDescent="0.2">
      <c r="A298" s="138" t="s">
        <v>1780</v>
      </c>
      <c r="C298" s="161" t="s">
        <v>8</v>
      </c>
      <c r="D298" s="161" t="s">
        <v>276</v>
      </c>
      <c r="E298" s="161" t="s">
        <v>277</v>
      </c>
      <c r="F298" s="202" t="s">
        <v>335</v>
      </c>
      <c r="G298" s="202" t="s">
        <v>280</v>
      </c>
      <c r="H298" s="202"/>
      <c r="I298" s="202"/>
      <c r="J298" s="151">
        <v>654</v>
      </c>
      <c r="K298" s="202" t="s">
        <v>47</v>
      </c>
      <c r="L298" s="169"/>
      <c r="N298" s="149" t="s">
        <v>1778</v>
      </c>
      <c r="O298" s="149" t="str">
        <f>INDEX('Standard Descriptions'!$E:$E,MATCH(Guidance!E298,'Standard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8" s="152" t="s">
        <v>1779</v>
      </c>
      <c r="Q298" s="152" t="s">
        <v>46</v>
      </c>
      <c r="R298" s="152" t="str">
        <f t="shared" si="24"/>
        <v xml:space="preserve"> </v>
      </c>
      <c r="S298" s="152"/>
      <c r="T298" s="138" t="str">
        <f t="shared" si="22"/>
        <v/>
      </c>
    </row>
    <row r="299" spans="1:21" x14ac:dyDescent="0.2">
      <c r="A299" s="138" t="s">
        <v>1780</v>
      </c>
      <c r="C299" s="161" t="s">
        <v>8</v>
      </c>
      <c r="D299" s="161" t="s">
        <v>276</v>
      </c>
      <c r="E299" s="161" t="s">
        <v>277</v>
      </c>
      <c r="F299" s="202" t="s">
        <v>80</v>
      </c>
      <c r="G299" s="202" t="s">
        <v>278</v>
      </c>
      <c r="H299" s="202"/>
      <c r="I299" s="202"/>
      <c r="J299" s="151">
        <v>655</v>
      </c>
      <c r="K299" s="202" t="s">
        <v>47</v>
      </c>
      <c r="L299" s="169"/>
      <c r="N299" s="149" t="s">
        <v>1778</v>
      </c>
      <c r="O299" s="149" t="str">
        <f>INDEX('Standard Descriptions'!$E:$E,MATCH(Guidance!E299,'Standard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9" s="152" t="s">
        <v>1779</v>
      </c>
      <c r="Q299" s="152" t="s">
        <v>46</v>
      </c>
      <c r="R299" s="152" t="str">
        <f t="shared" si="24"/>
        <v xml:space="preserve"> </v>
      </c>
      <c r="S299" s="152"/>
      <c r="T299" s="138" t="str">
        <f t="shared" si="22"/>
        <v/>
      </c>
    </row>
    <row r="300" spans="1:21" x14ac:dyDescent="0.2">
      <c r="A300" s="138" t="s">
        <v>1780</v>
      </c>
      <c r="C300" s="161" t="s">
        <v>8</v>
      </c>
      <c r="D300" s="161" t="s">
        <v>276</v>
      </c>
      <c r="E300" s="161" t="s">
        <v>277</v>
      </c>
      <c r="F300" s="202" t="s">
        <v>80</v>
      </c>
      <c r="G300" s="202" t="s">
        <v>279</v>
      </c>
      <c r="H300" s="202"/>
      <c r="I300" s="202"/>
      <c r="J300" s="151">
        <v>656</v>
      </c>
      <c r="K300" s="202" t="s">
        <v>47</v>
      </c>
      <c r="L300" s="169"/>
      <c r="N300" s="149" t="s">
        <v>1778</v>
      </c>
      <c r="O300" s="149" t="str">
        <f>INDEX('Standard Descriptions'!$E:$E,MATCH(Guidance!E300,'Standard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0" s="152" t="s">
        <v>1779</v>
      </c>
      <c r="Q300" s="152" t="s">
        <v>46</v>
      </c>
      <c r="R300" s="152" t="str">
        <f t="shared" si="24"/>
        <v xml:space="preserve"> </v>
      </c>
      <c r="S300" s="152"/>
      <c r="T300" s="138" t="str">
        <f t="shared" si="22"/>
        <v/>
      </c>
    </row>
    <row r="301" spans="1:21" x14ac:dyDescent="0.2">
      <c r="A301" s="138" t="s">
        <v>1780</v>
      </c>
      <c r="C301" s="161" t="s">
        <v>8</v>
      </c>
      <c r="D301" s="161" t="s">
        <v>276</v>
      </c>
      <c r="E301" s="161" t="s">
        <v>277</v>
      </c>
      <c r="F301" s="202" t="s">
        <v>80</v>
      </c>
      <c r="G301" s="202" t="s">
        <v>280</v>
      </c>
      <c r="H301" s="202"/>
      <c r="I301" s="202"/>
      <c r="J301" s="151">
        <v>657</v>
      </c>
      <c r="K301" s="202" t="s">
        <v>47</v>
      </c>
      <c r="L301" s="169"/>
      <c r="N301" s="149" t="s">
        <v>1778</v>
      </c>
      <c r="O301" s="149" t="str">
        <f>INDEX('Standard Descriptions'!$E:$E,MATCH(Guidance!E301,'Standard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1" s="152" t="s">
        <v>1779</v>
      </c>
      <c r="Q301" s="152" t="s">
        <v>46</v>
      </c>
      <c r="R301" s="152" t="str">
        <f t="shared" si="24"/>
        <v xml:space="preserve"> </v>
      </c>
      <c r="S301" s="152"/>
      <c r="T301" s="138" t="str">
        <f t="shared" si="22"/>
        <v/>
      </c>
    </row>
    <row r="302" spans="1:21" x14ac:dyDescent="0.2">
      <c r="A302" s="138" t="s">
        <v>1780</v>
      </c>
      <c r="C302" s="161" t="s">
        <v>8</v>
      </c>
      <c r="D302" s="161" t="s">
        <v>276</v>
      </c>
      <c r="E302" s="161" t="s">
        <v>277</v>
      </c>
      <c r="F302" s="202" t="s">
        <v>81</v>
      </c>
      <c r="G302" s="202" t="s">
        <v>278</v>
      </c>
      <c r="H302" s="202"/>
      <c r="I302" s="202"/>
      <c r="J302" s="151">
        <v>658</v>
      </c>
      <c r="K302" s="202" t="s">
        <v>47</v>
      </c>
      <c r="L302" s="169"/>
      <c r="N302" s="149" t="s">
        <v>1778</v>
      </c>
      <c r="O302" s="149" t="str">
        <f>INDEX('Standard Descriptions'!$E:$E,MATCH(Guidance!E302,'Standard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2" s="152" t="s">
        <v>1779</v>
      </c>
      <c r="Q302" s="152" t="s">
        <v>46</v>
      </c>
      <c r="R302" s="152" t="str">
        <f t="shared" si="24"/>
        <v xml:space="preserve"> </v>
      </c>
      <c r="S302" s="152"/>
      <c r="T302" s="138" t="str">
        <f t="shared" si="22"/>
        <v/>
      </c>
    </row>
    <row r="303" spans="1:21" x14ac:dyDescent="0.2">
      <c r="A303" s="138" t="s">
        <v>1780</v>
      </c>
      <c r="C303" s="161" t="s">
        <v>8</v>
      </c>
      <c r="D303" s="161" t="s">
        <v>276</v>
      </c>
      <c r="E303" s="161" t="s">
        <v>277</v>
      </c>
      <c r="F303" s="202" t="s">
        <v>81</v>
      </c>
      <c r="G303" s="202" t="s">
        <v>279</v>
      </c>
      <c r="H303" s="202"/>
      <c r="I303" s="202"/>
      <c r="J303" s="151">
        <v>659</v>
      </c>
      <c r="K303" s="202" t="s">
        <v>47</v>
      </c>
      <c r="L303" s="169"/>
      <c r="N303" s="149" t="s">
        <v>1778</v>
      </c>
      <c r="O303" s="149" t="str">
        <f>INDEX('Standard Descriptions'!$E:$E,MATCH(Guidance!E303,'Standard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3" s="152" t="s">
        <v>1779</v>
      </c>
      <c r="Q303" s="152" t="s">
        <v>46</v>
      </c>
      <c r="R303" s="152" t="str">
        <f t="shared" si="24"/>
        <v xml:space="preserve"> </v>
      </c>
      <c r="S303" s="152"/>
      <c r="T303" s="138" t="str">
        <f t="shared" si="22"/>
        <v/>
      </c>
    </row>
    <row r="304" spans="1:21" x14ac:dyDescent="0.2">
      <c r="A304" s="138" t="s">
        <v>1780</v>
      </c>
      <c r="C304" s="161" t="s">
        <v>8</v>
      </c>
      <c r="D304" s="161" t="s">
        <v>276</v>
      </c>
      <c r="E304" s="161" t="s">
        <v>277</v>
      </c>
      <c r="F304" s="202" t="s">
        <v>81</v>
      </c>
      <c r="G304" s="202" t="s">
        <v>280</v>
      </c>
      <c r="H304" s="202"/>
      <c r="I304" s="202"/>
      <c r="J304" s="151">
        <v>660</v>
      </c>
      <c r="K304" s="202" t="s">
        <v>47</v>
      </c>
      <c r="L304" s="169"/>
      <c r="N304" s="149" t="s">
        <v>1778</v>
      </c>
      <c r="O304" s="149" t="str">
        <f>INDEX('Standard Descriptions'!$E:$E,MATCH(Guidance!E304,'Standard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4" s="152" t="s">
        <v>1779</v>
      </c>
      <c r="Q304" s="152" t="s">
        <v>46</v>
      </c>
      <c r="R304" s="152" t="str">
        <f t="shared" si="24"/>
        <v xml:space="preserve"> </v>
      </c>
      <c r="S304" s="152"/>
      <c r="T304" s="138" t="str">
        <f t="shared" si="22"/>
        <v/>
      </c>
    </row>
    <row r="305" spans="1:20" s="153" customFormat="1" x14ac:dyDescent="0.2">
      <c r="A305" s="138" t="s">
        <v>1780</v>
      </c>
      <c r="B305" s="139"/>
      <c r="C305" s="161" t="s">
        <v>8</v>
      </c>
      <c r="D305" s="161" t="s">
        <v>276</v>
      </c>
      <c r="E305" s="161" t="s">
        <v>277</v>
      </c>
      <c r="F305" s="202" t="s">
        <v>494</v>
      </c>
      <c r="G305" s="202" t="s">
        <v>278</v>
      </c>
      <c r="H305" s="202"/>
      <c r="I305" s="202"/>
      <c r="J305" s="151">
        <v>661</v>
      </c>
      <c r="K305" s="202" t="s">
        <v>47</v>
      </c>
      <c r="L305" s="169"/>
      <c r="M305" s="139"/>
      <c r="N305" s="149" t="s">
        <v>1778</v>
      </c>
      <c r="O305" s="149" t="str">
        <f>INDEX('Standard Descriptions'!$E:$E,MATCH(Guidance!E305,'Standard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5" s="152" t="s">
        <v>1779</v>
      </c>
      <c r="Q305" s="152" t="s">
        <v>46</v>
      </c>
      <c r="R305" s="152" t="str">
        <f t="shared" si="24"/>
        <v xml:space="preserve"> </v>
      </c>
      <c r="S305" s="152"/>
      <c r="T305" s="138" t="str">
        <f t="shared" si="22"/>
        <v/>
      </c>
    </row>
    <row r="306" spans="1:20" s="153" customFormat="1" x14ac:dyDescent="0.2">
      <c r="A306" s="138" t="s">
        <v>1780</v>
      </c>
      <c r="B306" s="139"/>
      <c r="C306" s="161" t="s">
        <v>8</v>
      </c>
      <c r="D306" s="161" t="s">
        <v>276</v>
      </c>
      <c r="E306" s="161" t="s">
        <v>277</v>
      </c>
      <c r="F306" s="202" t="s">
        <v>494</v>
      </c>
      <c r="G306" s="202" t="s">
        <v>279</v>
      </c>
      <c r="H306" s="202"/>
      <c r="I306" s="202"/>
      <c r="J306" s="151">
        <v>662</v>
      </c>
      <c r="K306" s="202" t="s">
        <v>47</v>
      </c>
      <c r="L306" s="169"/>
      <c r="M306" s="139"/>
      <c r="N306" s="149" t="s">
        <v>1778</v>
      </c>
      <c r="O306" s="149" t="str">
        <f>INDEX('Standard Descriptions'!$E:$E,MATCH(Guidance!E306,'Standard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6" s="152" t="s">
        <v>1779</v>
      </c>
      <c r="Q306" s="152" t="s">
        <v>46</v>
      </c>
      <c r="R306" s="152" t="str">
        <f t="shared" si="24"/>
        <v xml:space="preserve"> </v>
      </c>
      <c r="S306" s="152"/>
      <c r="T306" s="138" t="str">
        <f t="shared" si="22"/>
        <v/>
      </c>
    </row>
    <row r="307" spans="1:20" s="153" customFormat="1" x14ac:dyDescent="0.2">
      <c r="A307" s="138" t="s">
        <v>1780</v>
      </c>
      <c r="B307" s="139"/>
      <c r="C307" s="161" t="s">
        <v>8</v>
      </c>
      <c r="D307" s="161" t="s">
        <v>276</v>
      </c>
      <c r="E307" s="161" t="s">
        <v>277</v>
      </c>
      <c r="F307" s="202" t="s">
        <v>494</v>
      </c>
      <c r="G307" s="202" t="s">
        <v>280</v>
      </c>
      <c r="H307" s="202" t="s">
        <v>342</v>
      </c>
      <c r="I307" s="202" t="s">
        <v>497</v>
      </c>
      <c r="J307" s="151">
        <v>143</v>
      </c>
      <c r="K307" s="202" t="s">
        <v>46</v>
      </c>
      <c r="L307" s="169" t="s">
        <v>1811</v>
      </c>
      <c r="M307" s="139"/>
      <c r="N307" s="149" t="s">
        <v>1778</v>
      </c>
      <c r="O307" s="149" t="str">
        <f>INDEX('Standard Descriptions'!$E:$E,MATCH(Guidance!E307,'Standard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7" s="152" t="s">
        <v>1779</v>
      </c>
      <c r="Q307" s="152" t="s">
        <v>46</v>
      </c>
      <c r="R307" s="152" t="str">
        <f t="shared" si="24"/>
        <v>New Onshore Wind</v>
      </c>
      <c r="S307" s="152" t="str">
        <f t="shared" si="23"/>
        <v>//**New Onshore Wind: **</v>
      </c>
      <c r="T307" s="138" t="str">
        <f t="shared" si="22"/>
        <v>//**New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v>
      </c>
    </row>
    <row r="308" spans="1:20" s="153" customFormat="1" x14ac:dyDescent="0.2">
      <c r="A308" s="138" t="s">
        <v>1780</v>
      </c>
      <c r="B308" s="139"/>
      <c r="C308" s="161" t="s">
        <v>8</v>
      </c>
      <c r="D308" s="161" t="s">
        <v>276</v>
      </c>
      <c r="E308" s="161" t="s">
        <v>277</v>
      </c>
      <c r="F308" s="202" t="s">
        <v>82</v>
      </c>
      <c r="G308" s="202" t="s">
        <v>278</v>
      </c>
      <c r="H308" s="202"/>
      <c r="I308" s="202"/>
      <c r="J308" s="151">
        <v>663</v>
      </c>
      <c r="K308" s="202" t="s">
        <v>47</v>
      </c>
      <c r="L308" s="169"/>
      <c r="M308" s="139"/>
      <c r="N308" s="149" t="s">
        <v>1778</v>
      </c>
      <c r="O308" s="149" t="str">
        <f>INDEX('Standard Descriptions'!$E:$E,MATCH(Guidance!E308,'Standard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8" s="152" t="s">
        <v>1779</v>
      </c>
      <c r="Q308" s="152" t="s">
        <v>46</v>
      </c>
      <c r="R308" s="152" t="str">
        <f t="shared" si="24"/>
        <v xml:space="preserve"> </v>
      </c>
      <c r="S308" s="152"/>
      <c r="T308" s="138" t="str">
        <f t="shared" si="22"/>
        <v/>
      </c>
    </row>
    <row r="309" spans="1:20" s="153" customFormat="1" x14ac:dyDescent="0.2">
      <c r="A309" s="138" t="s">
        <v>1780</v>
      </c>
      <c r="B309" s="139"/>
      <c r="C309" s="161" t="s">
        <v>8</v>
      </c>
      <c r="D309" s="161" t="s">
        <v>276</v>
      </c>
      <c r="E309" s="161" t="s">
        <v>277</v>
      </c>
      <c r="F309" s="202" t="s">
        <v>82</v>
      </c>
      <c r="G309" s="202" t="s">
        <v>279</v>
      </c>
      <c r="H309" s="202"/>
      <c r="I309" s="202"/>
      <c r="J309" s="151">
        <v>664</v>
      </c>
      <c r="K309" s="202" t="s">
        <v>47</v>
      </c>
      <c r="L309" s="169"/>
      <c r="M309" s="139"/>
      <c r="N309" s="149" t="s">
        <v>1778</v>
      </c>
      <c r="O309" s="149" t="str">
        <f>INDEX('Standard Descriptions'!$E:$E,MATCH(Guidance!E309,'Standard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9" s="152" t="s">
        <v>1779</v>
      </c>
      <c r="Q309" s="152" t="s">
        <v>46</v>
      </c>
      <c r="R309" s="152" t="str">
        <f t="shared" si="24"/>
        <v xml:space="preserve"> </v>
      </c>
      <c r="S309" s="152"/>
      <c r="T309" s="138" t="str">
        <f t="shared" si="22"/>
        <v/>
      </c>
    </row>
    <row r="310" spans="1:20" s="153" customFormat="1" x14ac:dyDescent="0.2">
      <c r="A310" s="138" t="s">
        <v>1780</v>
      </c>
      <c r="B310" s="139"/>
      <c r="C310" s="161" t="s">
        <v>8</v>
      </c>
      <c r="D310" s="161" t="s">
        <v>276</v>
      </c>
      <c r="E310" s="161" t="s">
        <v>277</v>
      </c>
      <c r="F310" s="202" t="s">
        <v>82</v>
      </c>
      <c r="G310" s="202" t="s">
        <v>280</v>
      </c>
      <c r="H310" s="202" t="s">
        <v>342</v>
      </c>
      <c r="I310" s="202" t="s">
        <v>96</v>
      </c>
      <c r="J310" s="151">
        <v>144</v>
      </c>
      <c r="K310" s="202" t="s">
        <v>46</v>
      </c>
      <c r="L310" s="169" t="s">
        <v>1812</v>
      </c>
      <c r="M310" s="139"/>
      <c r="N310" s="149" t="s">
        <v>1778</v>
      </c>
      <c r="O310" s="149" t="str">
        <f>INDEX('Standard Descriptions'!$E:$E,MATCH(Guidance!E310,'Standard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0" s="152" t="s">
        <v>1779</v>
      </c>
      <c r="Q310" s="152" t="s">
        <v>46</v>
      </c>
      <c r="R310" s="152" t="str">
        <f t="shared" si="24"/>
        <v>New Solar PV</v>
      </c>
      <c r="S310" s="152" t="str">
        <f t="shared" si="23"/>
        <v>//**New Solar PV: **</v>
      </c>
      <c r="T310" s="138" t="str">
        <f t="shared" si="22"/>
        <v>//**New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row>
    <row r="311" spans="1:20" s="153" customFormat="1" x14ac:dyDescent="0.2">
      <c r="A311" s="138" t="s">
        <v>1780</v>
      </c>
      <c r="B311" s="139"/>
      <c r="C311" s="161" t="s">
        <v>8</v>
      </c>
      <c r="D311" s="161" t="s">
        <v>276</v>
      </c>
      <c r="E311" s="161" t="s">
        <v>277</v>
      </c>
      <c r="F311" s="202" t="s">
        <v>83</v>
      </c>
      <c r="G311" s="202" t="s">
        <v>278</v>
      </c>
      <c r="H311" s="202"/>
      <c r="I311" s="202"/>
      <c r="J311" s="151">
        <v>665</v>
      </c>
      <c r="K311" s="202" t="s">
        <v>47</v>
      </c>
      <c r="L311" s="169"/>
      <c r="M311" s="139"/>
      <c r="N311" s="149" t="s">
        <v>1778</v>
      </c>
      <c r="O311" s="149" t="str">
        <f>INDEX('Standard Descriptions'!$E:$E,MATCH(Guidance!E311,'Standard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1" s="152" t="s">
        <v>1779</v>
      </c>
      <c r="Q311" s="152" t="s">
        <v>46</v>
      </c>
      <c r="R311" s="152" t="str">
        <f t="shared" si="24"/>
        <v xml:space="preserve"> </v>
      </c>
      <c r="S311" s="152"/>
      <c r="T311" s="138" t="str">
        <f t="shared" si="22"/>
        <v/>
      </c>
    </row>
    <row r="312" spans="1:20" s="153" customFormat="1" x14ac:dyDescent="0.2">
      <c r="A312" s="138" t="s">
        <v>1780</v>
      </c>
      <c r="B312" s="139"/>
      <c r="C312" s="161" t="s">
        <v>8</v>
      </c>
      <c r="D312" s="161" t="s">
        <v>276</v>
      </c>
      <c r="E312" s="161" t="s">
        <v>277</v>
      </c>
      <c r="F312" s="202" t="s">
        <v>83</v>
      </c>
      <c r="G312" s="202" t="s">
        <v>279</v>
      </c>
      <c r="H312" s="202"/>
      <c r="I312" s="202"/>
      <c r="J312" s="151">
        <v>666</v>
      </c>
      <c r="K312" s="202" t="s">
        <v>47</v>
      </c>
      <c r="L312" s="169"/>
      <c r="M312" s="139"/>
      <c r="N312" s="149" t="s">
        <v>1778</v>
      </c>
      <c r="O312" s="149" t="str">
        <f>INDEX('Standard Descriptions'!$E:$E,MATCH(Guidance!E312,'Standard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2" s="152" t="s">
        <v>1779</v>
      </c>
      <c r="Q312" s="152" t="s">
        <v>46</v>
      </c>
      <c r="R312" s="152" t="str">
        <f t="shared" si="24"/>
        <v xml:space="preserve"> </v>
      </c>
      <c r="S312" s="152"/>
      <c r="T312" s="138" t="str">
        <f t="shared" si="22"/>
        <v/>
      </c>
    </row>
    <row r="313" spans="1:20" s="153" customFormat="1" x14ac:dyDescent="0.2">
      <c r="A313" s="138" t="s">
        <v>1780</v>
      </c>
      <c r="B313" s="139"/>
      <c r="C313" s="161" t="s">
        <v>8</v>
      </c>
      <c r="D313" s="161" t="s">
        <v>276</v>
      </c>
      <c r="E313" s="161" t="s">
        <v>277</v>
      </c>
      <c r="F313" s="202" t="s">
        <v>83</v>
      </c>
      <c r="G313" s="202" t="s">
        <v>280</v>
      </c>
      <c r="H313" s="202"/>
      <c r="I313" s="202"/>
      <c r="J313" s="151">
        <v>667</v>
      </c>
      <c r="K313" s="202" t="s">
        <v>47</v>
      </c>
      <c r="L313" s="169"/>
      <c r="M313" s="139"/>
      <c r="N313" s="149" t="s">
        <v>1778</v>
      </c>
      <c r="O313" s="149" t="str">
        <f>INDEX('Standard Descriptions'!$E:$E,MATCH(Guidance!E313,'Standard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3" s="152" t="s">
        <v>1779</v>
      </c>
      <c r="Q313" s="152" t="s">
        <v>46</v>
      </c>
      <c r="R313" s="152" t="str">
        <f t="shared" si="24"/>
        <v xml:space="preserve"> </v>
      </c>
      <c r="S313" s="152"/>
      <c r="T313" s="138" t="str">
        <f t="shared" si="22"/>
        <v/>
      </c>
    </row>
    <row r="314" spans="1:20" s="153" customFormat="1" x14ac:dyDescent="0.2">
      <c r="A314" s="138" t="s">
        <v>1780</v>
      </c>
      <c r="B314" s="139"/>
      <c r="C314" s="161" t="s">
        <v>8</v>
      </c>
      <c r="D314" s="161" t="s">
        <v>276</v>
      </c>
      <c r="E314" s="161" t="s">
        <v>277</v>
      </c>
      <c r="F314" s="202" t="s">
        <v>84</v>
      </c>
      <c r="G314" s="202" t="s">
        <v>278</v>
      </c>
      <c r="H314" s="202"/>
      <c r="I314" s="202"/>
      <c r="J314" s="151">
        <v>668</v>
      </c>
      <c r="K314" s="202" t="s">
        <v>47</v>
      </c>
      <c r="L314" s="169"/>
      <c r="M314" s="139"/>
      <c r="N314" s="149" t="s">
        <v>1778</v>
      </c>
      <c r="O314" s="149" t="str">
        <f>INDEX('Standard Descriptions'!$E:$E,MATCH(Guidance!E314,'Standard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4" s="152" t="s">
        <v>1779</v>
      </c>
      <c r="Q314" s="152" t="s">
        <v>46</v>
      </c>
      <c r="R314" s="152" t="str">
        <f t="shared" si="24"/>
        <v xml:space="preserve"> </v>
      </c>
      <c r="S314" s="152"/>
      <c r="T314" s="138" t="str">
        <f t="shared" si="22"/>
        <v/>
      </c>
    </row>
    <row r="315" spans="1:20" s="153" customFormat="1" x14ac:dyDescent="0.2">
      <c r="A315" s="138" t="s">
        <v>1780</v>
      </c>
      <c r="B315" s="139"/>
      <c r="C315" s="161" t="s">
        <v>8</v>
      </c>
      <c r="D315" s="161" t="s">
        <v>276</v>
      </c>
      <c r="E315" s="161" t="s">
        <v>277</v>
      </c>
      <c r="F315" s="202" t="s">
        <v>84</v>
      </c>
      <c r="G315" s="202" t="s">
        <v>279</v>
      </c>
      <c r="H315" s="202"/>
      <c r="I315" s="202"/>
      <c r="J315" s="151">
        <v>669</v>
      </c>
      <c r="K315" s="202" t="s">
        <v>47</v>
      </c>
      <c r="L315" s="169"/>
      <c r="M315" s="139"/>
      <c r="N315" s="149" t="s">
        <v>1778</v>
      </c>
      <c r="O315" s="149" t="str">
        <f>INDEX('Standard Descriptions'!$E:$E,MATCH(Guidance!E315,'Standard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5" s="152" t="s">
        <v>1779</v>
      </c>
      <c r="Q315" s="152" t="s">
        <v>46</v>
      </c>
      <c r="R315" s="152" t="str">
        <f t="shared" si="24"/>
        <v xml:space="preserve"> </v>
      </c>
      <c r="S315" s="152"/>
      <c r="T315" s="138" t="str">
        <f t="shared" si="22"/>
        <v/>
      </c>
    </row>
    <row r="316" spans="1:20" s="153" customFormat="1" x14ac:dyDescent="0.2">
      <c r="A316" s="138" t="s">
        <v>1780</v>
      </c>
      <c r="B316" s="139"/>
      <c r="C316" s="161" t="s">
        <v>8</v>
      </c>
      <c r="D316" s="161" t="s">
        <v>276</v>
      </c>
      <c r="E316" s="161" t="s">
        <v>277</v>
      </c>
      <c r="F316" s="202" t="s">
        <v>84</v>
      </c>
      <c r="G316" s="202" t="s">
        <v>280</v>
      </c>
      <c r="H316" s="202"/>
      <c r="I316" s="202"/>
      <c r="J316" s="151">
        <v>670</v>
      </c>
      <c r="K316" s="202" t="s">
        <v>47</v>
      </c>
      <c r="L316" s="169"/>
      <c r="M316" s="139"/>
      <c r="N316" s="149" t="s">
        <v>1778</v>
      </c>
      <c r="O316" s="149" t="str">
        <f>INDEX('Standard Descriptions'!$E:$E,MATCH(Guidance!E316,'Standard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6" s="152" t="s">
        <v>1779</v>
      </c>
      <c r="Q316" s="152" t="s">
        <v>46</v>
      </c>
      <c r="R316" s="152" t="str">
        <f t="shared" si="24"/>
        <v xml:space="preserve"> </v>
      </c>
      <c r="S316" s="152"/>
      <c r="T316" s="138" t="str">
        <f t="shared" si="22"/>
        <v/>
      </c>
    </row>
    <row r="317" spans="1:20" s="153" customFormat="1" x14ac:dyDescent="0.2">
      <c r="A317" s="138" t="s">
        <v>1780</v>
      </c>
      <c r="B317" s="139"/>
      <c r="C317" s="161" t="s">
        <v>8</v>
      </c>
      <c r="D317" s="161" t="s">
        <v>276</v>
      </c>
      <c r="E317" s="161" t="s">
        <v>277</v>
      </c>
      <c r="F317" s="202" t="s">
        <v>337</v>
      </c>
      <c r="G317" s="202" t="s">
        <v>278</v>
      </c>
      <c r="H317" s="202"/>
      <c r="I317" s="202"/>
      <c r="J317" s="151">
        <v>671</v>
      </c>
      <c r="K317" s="202" t="s">
        <v>47</v>
      </c>
      <c r="L317" s="169"/>
      <c r="M317" s="139"/>
      <c r="N317" s="149" t="s">
        <v>1778</v>
      </c>
      <c r="O317" s="149" t="str">
        <f>INDEX('Standard Descriptions'!$E:$E,MATCH(Guidance!E317,'Standard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7" s="152" t="s">
        <v>1779</v>
      </c>
      <c r="Q317" s="152" t="s">
        <v>46</v>
      </c>
      <c r="R317" s="152" t="str">
        <f t="shared" si="24"/>
        <v xml:space="preserve"> </v>
      </c>
      <c r="S317" s="152"/>
      <c r="T317" s="138" t="str">
        <f t="shared" si="22"/>
        <v/>
      </c>
    </row>
    <row r="318" spans="1:20" s="153" customFormat="1" x14ac:dyDescent="0.2">
      <c r="A318" s="138" t="s">
        <v>1780</v>
      </c>
      <c r="B318" s="139"/>
      <c r="C318" s="161" t="s">
        <v>8</v>
      </c>
      <c r="D318" s="161" t="s">
        <v>276</v>
      </c>
      <c r="E318" s="161" t="s">
        <v>277</v>
      </c>
      <c r="F318" s="202" t="s">
        <v>337</v>
      </c>
      <c r="G318" s="202" t="s">
        <v>279</v>
      </c>
      <c r="H318" s="202"/>
      <c r="I318" s="202"/>
      <c r="J318" s="151">
        <v>672</v>
      </c>
      <c r="K318" s="202" t="s">
        <v>47</v>
      </c>
      <c r="L318" s="169"/>
      <c r="M318" s="139"/>
      <c r="N318" s="149" t="s">
        <v>1778</v>
      </c>
      <c r="O318" s="149" t="str">
        <f>INDEX('Standard Descriptions'!$E:$E,MATCH(Guidance!E318,'Standard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8" s="152" t="s">
        <v>1779</v>
      </c>
      <c r="Q318" s="152" t="s">
        <v>46</v>
      </c>
      <c r="R318" s="152" t="str">
        <f t="shared" si="24"/>
        <v xml:space="preserve"> </v>
      </c>
      <c r="S318" s="152"/>
      <c r="T318" s="138" t="str">
        <f t="shared" si="22"/>
        <v/>
      </c>
    </row>
    <row r="319" spans="1:20" s="153" customFormat="1" x14ac:dyDescent="0.2">
      <c r="A319" s="138" t="s">
        <v>1780</v>
      </c>
      <c r="B319" s="139"/>
      <c r="C319" s="161" t="s">
        <v>8</v>
      </c>
      <c r="D319" s="161" t="s">
        <v>276</v>
      </c>
      <c r="E319" s="161" t="s">
        <v>277</v>
      </c>
      <c r="F319" s="202" t="s">
        <v>337</v>
      </c>
      <c r="G319" s="202" t="s">
        <v>280</v>
      </c>
      <c r="H319" s="202"/>
      <c r="I319" s="202"/>
      <c r="J319" s="151">
        <v>673</v>
      </c>
      <c r="K319" s="202" t="s">
        <v>47</v>
      </c>
      <c r="L319" s="169"/>
      <c r="M319" s="139"/>
      <c r="N319" s="149" t="s">
        <v>1778</v>
      </c>
      <c r="O319" s="149" t="str">
        <f>INDEX('Standard Descriptions'!$E:$E,MATCH(Guidance!E319,'Standard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9" s="152" t="s">
        <v>1779</v>
      </c>
      <c r="Q319" s="152" t="s">
        <v>46</v>
      </c>
      <c r="R319" s="152" t="str">
        <f t="shared" si="24"/>
        <v xml:space="preserve"> </v>
      </c>
      <c r="S319" s="152"/>
      <c r="T319" s="138" t="str">
        <f t="shared" si="22"/>
        <v/>
      </c>
    </row>
    <row r="320" spans="1:20" s="153" customFormat="1" x14ac:dyDescent="0.2">
      <c r="A320" s="138" t="s">
        <v>1780</v>
      </c>
      <c r="B320" s="139"/>
      <c r="C320" s="161" t="s">
        <v>8</v>
      </c>
      <c r="D320" s="161" t="s">
        <v>276</v>
      </c>
      <c r="E320" s="161" t="s">
        <v>277</v>
      </c>
      <c r="F320" s="202" t="s">
        <v>338</v>
      </c>
      <c r="G320" s="202" t="s">
        <v>278</v>
      </c>
      <c r="H320" s="202"/>
      <c r="I320" s="202"/>
      <c r="J320" s="151">
        <v>674</v>
      </c>
      <c r="K320" s="202" t="s">
        <v>47</v>
      </c>
      <c r="L320" s="169"/>
      <c r="M320" s="139"/>
      <c r="N320" s="149" t="s">
        <v>1778</v>
      </c>
      <c r="O320" s="149" t="str">
        <f>INDEX('Standard Descriptions'!$E:$E,MATCH(Guidance!E320,'Standard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0" s="152" t="s">
        <v>1779</v>
      </c>
      <c r="Q320" s="152" t="s">
        <v>46</v>
      </c>
      <c r="R320" s="152" t="str">
        <f t="shared" si="24"/>
        <v xml:space="preserve"> </v>
      </c>
      <c r="S320" s="152"/>
      <c r="T320" s="138" t="str">
        <f t="shared" si="22"/>
        <v/>
      </c>
    </row>
    <row r="321" spans="1:20" s="153" customFormat="1" x14ac:dyDescent="0.2">
      <c r="A321" s="138" t="s">
        <v>1780</v>
      </c>
      <c r="B321" s="139"/>
      <c r="C321" s="161" t="s">
        <v>8</v>
      </c>
      <c r="D321" s="161" t="s">
        <v>276</v>
      </c>
      <c r="E321" s="161" t="s">
        <v>277</v>
      </c>
      <c r="F321" s="202" t="s">
        <v>338</v>
      </c>
      <c r="G321" s="202" t="s">
        <v>279</v>
      </c>
      <c r="H321" s="202"/>
      <c r="I321" s="202"/>
      <c r="J321" s="151">
        <v>675</v>
      </c>
      <c r="K321" s="202" t="s">
        <v>47</v>
      </c>
      <c r="L321" s="169"/>
      <c r="M321" s="139"/>
      <c r="N321" s="149" t="s">
        <v>1778</v>
      </c>
      <c r="O321" s="149" t="str">
        <f>INDEX('Standard Descriptions'!$E:$E,MATCH(Guidance!E321,'Standard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1" s="152" t="s">
        <v>1779</v>
      </c>
      <c r="Q321" s="152" t="s">
        <v>46</v>
      </c>
      <c r="R321" s="152" t="str">
        <f t="shared" si="24"/>
        <v xml:space="preserve"> </v>
      </c>
      <c r="S321" s="152"/>
      <c r="T321" s="138" t="str">
        <f t="shared" si="22"/>
        <v/>
      </c>
    </row>
    <row r="322" spans="1:20" s="153" customFormat="1" x14ac:dyDescent="0.2">
      <c r="A322" s="138" t="s">
        <v>1780</v>
      </c>
      <c r="B322" s="139"/>
      <c r="C322" s="161" t="s">
        <v>8</v>
      </c>
      <c r="D322" s="161" t="s">
        <v>276</v>
      </c>
      <c r="E322" s="161" t="s">
        <v>277</v>
      </c>
      <c r="F322" s="202" t="s">
        <v>338</v>
      </c>
      <c r="G322" s="202" t="s">
        <v>280</v>
      </c>
      <c r="H322" s="202"/>
      <c r="I322" s="202"/>
      <c r="J322" s="151">
        <v>676</v>
      </c>
      <c r="K322" s="202" t="s">
        <v>47</v>
      </c>
      <c r="L322" s="169"/>
      <c r="M322" s="139"/>
      <c r="N322" s="149" t="s">
        <v>1778</v>
      </c>
      <c r="O322" s="149" t="str">
        <f>INDEX('Standard Descriptions'!$E:$E,MATCH(Guidance!E322,'Standard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2" s="152" t="s">
        <v>1779</v>
      </c>
      <c r="Q322" s="152" t="s">
        <v>46</v>
      </c>
      <c r="R322" s="152" t="str">
        <f t="shared" si="24"/>
        <v xml:space="preserve"> </v>
      </c>
      <c r="S322" s="152"/>
      <c r="T322" s="138" t="str">
        <f t="shared" si="22"/>
        <v/>
      </c>
    </row>
    <row r="323" spans="1:20" s="153" customFormat="1" x14ac:dyDescent="0.2">
      <c r="A323" s="138" t="s">
        <v>1780</v>
      </c>
      <c r="B323" s="139"/>
      <c r="C323" s="161" t="s">
        <v>8</v>
      </c>
      <c r="D323" s="161" t="s">
        <v>276</v>
      </c>
      <c r="E323" s="161" t="s">
        <v>277</v>
      </c>
      <c r="F323" s="202" t="s">
        <v>490</v>
      </c>
      <c r="G323" s="202" t="s">
        <v>278</v>
      </c>
      <c r="H323" s="202"/>
      <c r="I323" s="202"/>
      <c r="J323" s="151">
        <v>677</v>
      </c>
      <c r="K323" s="202" t="s">
        <v>47</v>
      </c>
      <c r="L323" s="169"/>
      <c r="M323" s="139"/>
      <c r="N323" s="149" t="s">
        <v>1778</v>
      </c>
      <c r="O323" s="149" t="str">
        <f>INDEX('Standard Descriptions'!$E:$E,MATCH(Guidance!E323,'Standard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3" s="152" t="s">
        <v>1779</v>
      </c>
      <c r="Q323" s="152" t="s">
        <v>46</v>
      </c>
      <c r="R323" s="152" t="str">
        <f t="shared" si="24"/>
        <v xml:space="preserve"> </v>
      </c>
      <c r="S323" s="152"/>
      <c r="T323" s="138" t="str">
        <f t="shared" si="22"/>
        <v/>
      </c>
    </row>
    <row r="324" spans="1:20" s="153" customFormat="1" x14ac:dyDescent="0.2">
      <c r="A324" s="138" t="s">
        <v>1780</v>
      </c>
      <c r="B324" s="139"/>
      <c r="C324" s="161" t="s">
        <v>8</v>
      </c>
      <c r="D324" s="161" t="s">
        <v>276</v>
      </c>
      <c r="E324" s="161" t="s">
        <v>277</v>
      </c>
      <c r="F324" s="202" t="s">
        <v>490</v>
      </c>
      <c r="G324" s="202" t="s">
        <v>279</v>
      </c>
      <c r="H324" s="202"/>
      <c r="I324" s="202"/>
      <c r="J324" s="151">
        <v>678</v>
      </c>
      <c r="K324" s="202" t="s">
        <v>47</v>
      </c>
      <c r="L324" s="169"/>
      <c r="M324" s="139"/>
      <c r="N324" s="149" t="s">
        <v>1778</v>
      </c>
      <c r="O324" s="149" t="str">
        <f>INDEX('Standard Descriptions'!$E:$E,MATCH(Guidance!E324,'Standard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4" s="152" t="s">
        <v>1779</v>
      </c>
      <c r="Q324" s="152" t="s">
        <v>46</v>
      </c>
      <c r="R324" s="152" t="str">
        <f t="shared" si="24"/>
        <v xml:space="preserve"> </v>
      </c>
      <c r="S324" s="152"/>
      <c r="T324" s="138" t="str">
        <f t="shared" ref="T324:T387" si="25">IF(K324="Yes",S324&amp;L324,"")</f>
        <v/>
      </c>
    </row>
    <row r="325" spans="1:20" s="153" customFormat="1" x14ac:dyDescent="0.2">
      <c r="A325" s="138" t="s">
        <v>1780</v>
      </c>
      <c r="B325" s="139"/>
      <c r="C325" s="161" t="s">
        <v>8</v>
      </c>
      <c r="D325" s="161" t="s">
        <v>276</v>
      </c>
      <c r="E325" s="161" t="s">
        <v>277</v>
      </c>
      <c r="F325" s="202" t="s">
        <v>490</v>
      </c>
      <c r="G325" s="202" t="s">
        <v>280</v>
      </c>
      <c r="H325" s="202"/>
      <c r="I325" s="202"/>
      <c r="J325" s="151">
        <v>679</v>
      </c>
      <c r="K325" s="202" t="s">
        <v>47</v>
      </c>
      <c r="L325" s="169"/>
      <c r="M325" s="139"/>
      <c r="N325" s="149" t="s">
        <v>1778</v>
      </c>
      <c r="O325" s="149" t="str">
        <f>INDEX('Standard Descriptions'!$E:$E,MATCH(Guidance!E325,'Standard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5" s="152" t="s">
        <v>1779</v>
      </c>
      <c r="Q325" s="152" t="s">
        <v>46</v>
      </c>
      <c r="R325" s="152" t="str">
        <f t="shared" si="24"/>
        <v xml:space="preserve"> </v>
      </c>
      <c r="S325" s="152"/>
      <c r="T325" s="138" t="str">
        <f t="shared" si="25"/>
        <v/>
      </c>
    </row>
    <row r="326" spans="1:20" s="153" customFormat="1" x14ac:dyDescent="0.2">
      <c r="A326" s="138" t="s">
        <v>1780</v>
      </c>
      <c r="B326" s="139"/>
      <c r="C326" s="161" t="s">
        <v>8</v>
      </c>
      <c r="D326" s="161" t="s">
        <v>276</v>
      </c>
      <c r="E326" s="161" t="s">
        <v>277</v>
      </c>
      <c r="F326" s="202" t="s">
        <v>499</v>
      </c>
      <c r="G326" s="202" t="s">
        <v>278</v>
      </c>
      <c r="H326" s="202"/>
      <c r="I326" s="202"/>
      <c r="J326" s="151">
        <v>680</v>
      </c>
      <c r="K326" s="202" t="s">
        <v>47</v>
      </c>
      <c r="L326" s="169"/>
      <c r="M326" s="139"/>
      <c r="N326" s="149" t="s">
        <v>1778</v>
      </c>
      <c r="O326" s="149" t="str">
        <f>INDEX('Standard Descriptions'!$E:$E,MATCH(Guidance!E326,'Standard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6" s="152" t="s">
        <v>1779</v>
      </c>
      <c r="Q326" s="152" t="s">
        <v>46</v>
      </c>
      <c r="R326" s="152" t="str">
        <f t="shared" si="24"/>
        <v xml:space="preserve"> </v>
      </c>
      <c r="S326" s="152"/>
      <c r="T326" s="138" t="str">
        <f t="shared" si="25"/>
        <v/>
      </c>
    </row>
    <row r="327" spans="1:20" s="153" customFormat="1" x14ac:dyDescent="0.2">
      <c r="A327" s="138" t="s">
        <v>1780</v>
      </c>
      <c r="B327" s="139"/>
      <c r="C327" s="161" t="s">
        <v>8</v>
      </c>
      <c r="D327" s="161" t="s">
        <v>276</v>
      </c>
      <c r="E327" s="161" t="s">
        <v>277</v>
      </c>
      <c r="F327" s="202" t="s">
        <v>499</v>
      </c>
      <c r="G327" s="202" t="s">
        <v>279</v>
      </c>
      <c r="H327" s="202"/>
      <c r="I327" s="202"/>
      <c r="J327" s="151">
        <v>681</v>
      </c>
      <c r="K327" s="202" t="s">
        <v>47</v>
      </c>
      <c r="L327" s="169"/>
      <c r="M327" s="139"/>
      <c r="N327" s="149" t="s">
        <v>1778</v>
      </c>
      <c r="O327" s="149" t="str">
        <f>INDEX('Standard Descriptions'!$E:$E,MATCH(Guidance!E327,'Standard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7" s="152" t="s">
        <v>1779</v>
      </c>
      <c r="Q327" s="152" t="s">
        <v>46</v>
      </c>
      <c r="R327" s="152" t="str">
        <f t="shared" si="24"/>
        <v xml:space="preserve"> </v>
      </c>
      <c r="S327" s="152"/>
      <c r="T327" s="138" t="str">
        <f t="shared" si="25"/>
        <v/>
      </c>
    </row>
    <row r="328" spans="1:20" s="153" customFormat="1" x14ac:dyDescent="0.2">
      <c r="A328" s="138" t="s">
        <v>1780</v>
      </c>
      <c r="B328" s="139"/>
      <c r="C328" s="161" t="s">
        <v>8</v>
      </c>
      <c r="D328" s="161" t="s">
        <v>276</v>
      </c>
      <c r="E328" s="161" t="s">
        <v>277</v>
      </c>
      <c r="F328" s="202" t="s">
        <v>499</v>
      </c>
      <c r="G328" s="202" t="s">
        <v>280</v>
      </c>
      <c r="H328" s="202" t="s">
        <v>342</v>
      </c>
      <c r="I328" s="202" t="s">
        <v>500</v>
      </c>
      <c r="J328" s="151">
        <v>182</v>
      </c>
      <c r="K328" s="202" t="s">
        <v>46</v>
      </c>
      <c r="L328" s="169" t="s">
        <v>1813</v>
      </c>
      <c r="M328" s="139"/>
      <c r="N328" s="149" t="s">
        <v>1778</v>
      </c>
      <c r="O328" s="149" t="str">
        <f>INDEX('Standard Descriptions'!$E:$E,MATCH(Guidance!E328,'Standard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8" s="152" t="s">
        <v>1779</v>
      </c>
      <c r="Q328" s="152" t="s">
        <v>46</v>
      </c>
      <c r="R328" s="152" t="str">
        <f t="shared" si="24"/>
        <v>New Offshore Wind</v>
      </c>
      <c r="S328" s="152" t="str">
        <f t="shared" ref="S328:S387" si="26">IF(R328="","","//**"&amp;R328&amp;": **")</f>
        <v>//**New Offshore Wind: **</v>
      </c>
      <c r="T328" s="138" t="str">
        <f t="shared" si="25"/>
        <v>//**New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row>
    <row r="329" spans="1:20" s="153" customFormat="1" x14ac:dyDescent="0.2">
      <c r="A329" s="138" t="s">
        <v>1780</v>
      </c>
      <c r="B329" s="139"/>
      <c r="C329" s="161" t="s">
        <v>8</v>
      </c>
      <c r="D329" s="161" t="s">
        <v>276</v>
      </c>
      <c r="E329" s="161" t="s">
        <v>277</v>
      </c>
      <c r="F329" s="202" t="s">
        <v>1146</v>
      </c>
      <c r="G329" s="202" t="s">
        <v>278</v>
      </c>
      <c r="H329" s="167"/>
      <c r="I329" s="202"/>
      <c r="J329" s="151">
        <v>682</v>
      </c>
      <c r="K329" s="202" t="s">
        <v>47</v>
      </c>
      <c r="L329" s="169"/>
      <c r="M329" s="139"/>
      <c r="N329" s="149" t="s">
        <v>1778</v>
      </c>
      <c r="O329" s="149" t="str">
        <f>INDEX('Standard Descriptions'!$E:$E,MATCH(Guidance!E329,'Standard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9" s="152" t="s">
        <v>1779</v>
      </c>
      <c r="Q329" s="152" t="s">
        <v>46</v>
      </c>
      <c r="R329" s="152" t="str">
        <f t="shared" si="24"/>
        <v xml:space="preserve"> </v>
      </c>
      <c r="S329" s="152"/>
      <c r="T329" s="138" t="str">
        <f t="shared" si="25"/>
        <v/>
      </c>
    </row>
    <row r="330" spans="1:20" s="153" customFormat="1" x14ac:dyDescent="0.2">
      <c r="A330" s="138" t="s">
        <v>1780</v>
      </c>
      <c r="B330" s="139"/>
      <c r="C330" s="161" t="s">
        <v>8</v>
      </c>
      <c r="D330" s="161" t="s">
        <v>276</v>
      </c>
      <c r="E330" s="161" t="s">
        <v>277</v>
      </c>
      <c r="F330" s="202" t="s">
        <v>1146</v>
      </c>
      <c r="G330" s="202" t="s">
        <v>279</v>
      </c>
      <c r="H330" s="167"/>
      <c r="I330" s="167"/>
      <c r="J330" s="151">
        <v>683</v>
      </c>
      <c r="K330" s="202" t="s">
        <v>47</v>
      </c>
      <c r="L330" s="169"/>
      <c r="M330" s="139"/>
      <c r="N330" s="149" t="s">
        <v>1778</v>
      </c>
      <c r="O330" s="149" t="str">
        <f>INDEX('Standard Descriptions'!$E:$E,MATCH(Guidance!E330,'Standard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0" s="152" t="s">
        <v>1779</v>
      </c>
      <c r="Q330" s="152" t="s">
        <v>46</v>
      </c>
      <c r="R330" s="152" t="str">
        <f t="shared" si="24"/>
        <v xml:space="preserve"> </v>
      </c>
      <c r="S330" s="152"/>
      <c r="T330" s="138" t="str">
        <f t="shared" si="25"/>
        <v/>
      </c>
    </row>
    <row r="331" spans="1:20" s="153" customFormat="1" x14ac:dyDescent="0.2">
      <c r="A331" s="138" t="s">
        <v>1780</v>
      </c>
      <c r="B331" s="139"/>
      <c r="C331" s="161" t="s">
        <v>8</v>
      </c>
      <c r="D331" s="161" t="s">
        <v>276</v>
      </c>
      <c r="E331" s="161" t="s">
        <v>277</v>
      </c>
      <c r="F331" s="202" t="s">
        <v>1146</v>
      </c>
      <c r="G331" s="202" t="s">
        <v>280</v>
      </c>
      <c r="H331" s="167"/>
      <c r="I331" s="167"/>
      <c r="J331" s="151">
        <v>684</v>
      </c>
      <c r="K331" s="202" t="s">
        <v>47</v>
      </c>
      <c r="L331" s="169"/>
      <c r="M331" s="139"/>
      <c r="N331" s="149" t="s">
        <v>1778</v>
      </c>
      <c r="O331" s="149" t="str">
        <f>INDEX('Standard Descriptions'!$E:$E,MATCH(Guidance!E331,'Standard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1" s="152" t="s">
        <v>1779</v>
      </c>
      <c r="Q331" s="152" t="s">
        <v>46</v>
      </c>
      <c r="R331" s="152" t="str">
        <f t="shared" si="24"/>
        <v xml:space="preserve"> </v>
      </c>
      <c r="S331" s="152"/>
      <c r="T331" s="138" t="str">
        <f t="shared" si="25"/>
        <v/>
      </c>
    </row>
    <row r="332" spans="1:20" s="153" customFormat="1" x14ac:dyDescent="0.2">
      <c r="A332" s="138" t="s">
        <v>1780</v>
      </c>
      <c r="B332" s="139"/>
      <c r="C332" s="161" t="s">
        <v>8</v>
      </c>
      <c r="D332" s="161" t="s">
        <v>276</v>
      </c>
      <c r="E332" s="161" t="s">
        <v>277</v>
      </c>
      <c r="F332" s="202" t="s">
        <v>1147</v>
      </c>
      <c r="G332" s="202" t="s">
        <v>278</v>
      </c>
      <c r="H332" s="167"/>
      <c r="I332" s="202"/>
      <c r="J332" s="151">
        <v>685</v>
      </c>
      <c r="K332" s="202" t="s">
        <v>47</v>
      </c>
      <c r="L332" s="169"/>
      <c r="M332" s="139"/>
      <c r="N332" s="149" t="s">
        <v>1778</v>
      </c>
      <c r="O332" s="149" t="str">
        <f>INDEX('Standard Descriptions'!$E:$E,MATCH(Guidance!E332,'Standard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2" s="152" t="s">
        <v>1779</v>
      </c>
      <c r="Q332" s="152" t="s">
        <v>46</v>
      </c>
      <c r="R332" s="152" t="str">
        <f t="shared" si="24"/>
        <v xml:space="preserve"> </v>
      </c>
      <c r="S332" s="152"/>
      <c r="T332" s="138" t="str">
        <f t="shared" si="25"/>
        <v/>
      </c>
    </row>
    <row r="333" spans="1:20" s="153" customFormat="1" x14ac:dyDescent="0.2">
      <c r="A333" s="138" t="s">
        <v>1780</v>
      </c>
      <c r="B333" s="139"/>
      <c r="C333" s="161" t="s">
        <v>8</v>
      </c>
      <c r="D333" s="161" t="s">
        <v>276</v>
      </c>
      <c r="E333" s="161" t="s">
        <v>277</v>
      </c>
      <c r="F333" s="202" t="s">
        <v>1147</v>
      </c>
      <c r="G333" s="202" t="s">
        <v>279</v>
      </c>
      <c r="H333" s="167"/>
      <c r="I333" s="167"/>
      <c r="J333" s="151">
        <v>686</v>
      </c>
      <c r="K333" s="202" t="s">
        <v>47</v>
      </c>
      <c r="L333" s="169"/>
      <c r="M333" s="139"/>
      <c r="N333" s="149" t="s">
        <v>1778</v>
      </c>
      <c r="O333" s="149" t="str">
        <f>INDEX('Standard Descriptions'!$E:$E,MATCH(Guidance!E333,'Standard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3" s="152" t="s">
        <v>1779</v>
      </c>
      <c r="Q333" s="152" t="s">
        <v>46</v>
      </c>
      <c r="R333" s="152" t="str">
        <f t="shared" si="24"/>
        <v xml:space="preserve"> </v>
      </c>
      <c r="S333" s="152"/>
      <c r="T333" s="138" t="str">
        <f t="shared" si="25"/>
        <v/>
      </c>
    </row>
    <row r="334" spans="1:20" s="153" customFormat="1" x14ac:dyDescent="0.2">
      <c r="A334" s="138" t="s">
        <v>1780</v>
      </c>
      <c r="B334" s="139"/>
      <c r="C334" s="161" t="s">
        <v>8</v>
      </c>
      <c r="D334" s="161" t="s">
        <v>276</v>
      </c>
      <c r="E334" s="161" t="s">
        <v>277</v>
      </c>
      <c r="F334" s="202" t="s">
        <v>1147</v>
      </c>
      <c r="G334" s="202" t="s">
        <v>280</v>
      </c>
      <c r="H334" s="167"/>
      <c r="I334" s="202"/>
      <c r="J334" s="151">
        <v>687</v>
      </c>
      <c r="K334" s="202" t="s">
        <v>47</v>
      </c>
      <c r="L334" s="169"/>
      <c r="M334" s="139"/>
      <c r="N334" s="149" t="s">
        <v>1778</v>
      </c>
      <c r="O334" s="149" t="str">
        <f>INDEX('Standard Descriptions'!$E:$E,MATCH(Guidance!E334,'Standard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4" s="152" t="s">
        <v>1779</v>
      </c>
      <c r="Q334" s="152" t="s">
        <v>46</v>
      </c>
      <c r="R334" s="152" t="str">
        <f t="shared" si="24"/>
        <v xml:space="preserve"> </v>
      </c>
      <c r="S334" s="152"/>
      <c r="T334" s="138" t="str">
        <f t="shared" si="25"/>
        <v/>
      </c>
    </row>
    <row r="335" spans="1:20" s="153" customFormat="1" x14ac:dyDescent="0.2">
      <c r="A335" s="138" t="s">
        <v>1780</v>
      </c>
      <c r="B335" s="139"/>
      <c r="C335" s="161" t="s">
        <v>8</v>
      </c>
      <c r="D335" s="161" t="s">
        <v>276</v>
      </c>
      <c r="E335" s="161" t="s">
        <v>277</v>
      </c>
      <c r="F335" s="202" t="s">
        <v>1148</v>
      </c>
      <c r="G335" s="202" t="s">
        <v>278</v>
      </c>
      <c r="H335" s="167"/>
      <c r="I335" s="202"/>
      <c r="J335" s="151">
        <v>688</v>
      </c>
      <c r="K335" s="202" t="s">
        <v>47</v>
      </c>
      <c r="L335" s="169"/>
      <c r="M335" s="139"/>
      <c r="N335" s="149" t="s">
        <v>1778</v>
      </c>
      <c r="O335" s="149" t="str">
        <f>INDEX('Standard Descriptions'!$E:$E,MATCH(Guidance!E335,'Standard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5" s="152" t="s">
        <v>1779</v>
      </c>
      <c r="Q335" s="152" t="s">
        <v>46</v>
      </c>
      <c r="R335" s="152" t="str">
        <f t="shared" si="24"/>
        <v xml:space="preserve"> </v>
      </c>
      <c r="S335" s="152"/>
      <c r="T335" s="138" t="str">
        <f t="shared" si="25"/>
        <v/>
      </c>
    </row>
    <row r="336" spans="1:20" s="153" customFormat="1" x14ac:dyDescent="0.2">
      <c r="A336" s="138" t="s">
        <v>1780</v>
      </c>
      <c r="B336" s="139"/>
      <c r="C336" s="161" t="s">
        <v>8</v>
      </c>
      <c r="D336" s="161" t="s">
        <v>276</v>
      </c>
      <c r="E336" s="161" t="s">
        <v>277</v>
      </c>
      <c r="F336" s="202" t="s">
        <v>1148</v>
      </c>
      <c r="G336" s="202" t="s">
        <v>279</v>
      </c>
      <c r="H336" s="202"/>
      <c r="I336" s="202"/>
      <c r="J336" s="151">
        <v>689</v>
      </c>
      <c r="K336" s="202" t="s">
        <v>47</v>
      </c>
      <c r="L336" s="169"/>
      <c r="M336" s="139"/>
      <c r="N336" s="149" t="s">
        <v>1778</v>
      </c>
      <c r="O336" s="149" t="str">
        <f>INDEX('Standard Descriptions'!$E:$E,MATCH(Guidance!E336,'Standard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6" s="152" t="s">
        <v>1779</v>
      </c>
      <c r="Q336" s="152" t="s">
        <v>46</v>
      </c>
      <c r="R336" s="152" t="str">
        <f t="shared" si="24"/>
        <v xml:space="preserve"> </v>
      </c>
      <c r="S336" s="152"/>
      <c r="T336" s="138" t="str">
        <f t="shared" si="25"/>
        <v/>
      </c>
    </row>
    <row r="337" spans="1:21" x14ac:dyDescent="0.2">
      <c r="A337" s="138" t="s">
        <v>1780</v>
      </c>
      <c r="C337" s="161" t="s">
        <v>8</v>
      </c>
      <c r="D337" s="161" t="s">
        <v>276</v>
      </c>
      <c r="E337" s="161" t="s">
        <v>277</v>
      </c>
      <c r="F337" s="202" t="s">
        <v>1148</v>
      </c>
      <c r="G337" s="202" t="s">
        <v>280</v>
      </c>
      <c r="H337" s="202"/>
      <c r="I337" s="202"/>
      <c r="J337" s="151">
        <v>690</v>
      </c>
      <c r="K337" s="202" t="s">
        <v>47</v>
      </c>
      <c r="L337" s="169"/>
      <c r="N337" s="149" t="s">
        <v>1778</v>
      </c>
      <c r="O337" s="149" t="str">
        <f>INDEX('Standard Descriptions'!$E:$E,MATCH(Guidance!E337,'Standard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7" s="152" t="s">
        <v>1779</v>
      </c>
      <c r="Q337" s="152" t="s">
        <v>46</v>
      </c>
      <c r="R337" s="152" t="str">
        <f t="shared" si="24"/>
        <v xml:space="preserve"> </v>
      </c>
      <c r="S337" s="152"/>
      <c r="T337" s="138" t="str">
        <f t="shared" si="25"/>
        <v/>
      </c>
    </row>
    <row r="338" spans="1:21" s="157" customFormat="1" x14ac:dyDescent="0.2">
      <c r="A338" s="157" t="s">
        <v>1777</v>
      </c>
      <c r="B338" s="140"/>
      <c r="C338" s="157" t="s">
        <v>8</v>
      </c>
      <c r="D338" s="157" t="s">
        <v>641</v>
      </c>
      <c r="E338" s="157" t="str">
        <f>E339</f>
        <v>Percent Reduction in Soft Costs of Capacity Construction</v>
      </c>
      <c r="M338" s="140"/>
      <c r="N338" s="159" t="s">
        <v>1778</v>
      </c>
      <c r="O338" s="159" t="str">
        <f>INDEX('Standard Descriptions'!$E:$E,MATCH(Guidance!E338,'Standard Descriptions'!$C:$C,0))</f>
        <v xml:space="preserve"> This policy specifies a reduction in soft costs (costs for things other than capital equipment) for new plants of the selected type(s), such as the costs of permitting, financing, project management, assembly, etc. // </v>
      </c>
      <c r="P338" s="157" t="s">
        <v>1779</v>
      </c>
      <c r="Q338" s="157" t="s">
        <v>46</v>
      </c>
      <c r="S338" s="157" t="str">
        <f t="shared" si="26"/>
        <v/>
      </c>
      <c r="T338" s="157" t="str">
        <f t="shared" si="25"/>
        <v/>
      </c>
      <c r="U338" s="145" t="str">
        <f>N338&amp;O338&amp;P338&amp;T339&amp;T340&amp;T341</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row>
    <row r="339" spans="1:21" x14ac:dyDescent="0.2">
      <c r="A339" s="138" t="s">
        <v>1780</v>
      </c>
      <c r="C339" s="167" t="s">
        <v>8</v>
      </c>
      <c r="D339" s="151" t="s">
        <v>641</v>
      </c>
      <c r="E339" s="151" t="s">
        <v>642</v>
      </c>
      <c r="F339" s="202" t="s">
        <v>494</v>
      </c>
      <c r="G339" s="202"/>
      <c r="H339" s="202" t="s">
        <v>497</v>
      </c>
      <c r="I339" s="202"/>
      <c r="J339" s="151">
        <v>194</v>
      </c>
      <c r="K339" s="202" t="s">
        <v>46</v>
      </c>
      <c r="L339" s="169" t="s">
        <v>1814</v>
      </c>
      <c r="N339" s="149" t="s">
        <v>1778</v>
      </c>
      <c r="O339" s="149" t="str">
        <f>INDEX('Standard Descriptions'!$E:$E,MATCH(Guidance!E339,'Standard Descriptions'!$C:$C,0))</f>
        <v xml:space="preserve"> This policy specifies a reduction in soft costs (costs for things other than capital equipment) for new plants of the selected type(s), such as the costs of permitting, financing, project management, assembly, etc. // </v>
      </c>
      <c r="P339" s="152" t="s">
        <v>1779</v>
      </c>
      <c r="Q339" s="152" t="s">
        <v>46</v>
      </c>
      <c r="R339" s="152" t="str">
        <f>H339&amp;" "&amp;I339</f>
        <v xml:space="preserve">Onshore Wind </v>
      </c>
      <c r="S339" s="152" t="str">
        <f t="shared" si="26"/>
        <v>//**Onshore Wind : **</v>
      </c>
      <c r="T339" s="138" t="str">
        <f t="shared" si="25"/>
        <v>//**Onshore Wind : ** Costs of permitting and financing can be reduced by streamlining permitting processes, but some soft costs (such as labor) may be difficult to reduce via policy.  A value of 50% would be an aggressive soft cost reduction.</v>
      </c>
    </row>
    <row r="340" spans="1:21" x14ac:dyDescent="0.2">
      <c r="A340" s="138" t="s">
        <v>1780</v>
      </c>
      <c r="C340" s="161" t="s">
        <v>8</v>
      </c>
      <c r="D340" s="161" t="s">
        <v>641</v>
      </c>
      <c r="E340" s="161" t="s">
        <v>642</v>
      </c>
      <c r="F340" s="202" t="s">
        <v>82</v>
      </c>
      <c r="G340" s="202"/>
      <c r="H340" s="202" t="s">
        <v>96</v>
      </c>
      <c r="I340" s="202"/>
      <c r="J340" s="151">
        <v>195</v>
      </c>
      <c r="K340" s="202" t="s">
        <v>46</v>
      </c>
      <c r="L340" s="169" t="s">
        <v>1814</v>
      </c>
      <c r="N340" s="149" t="s">
        <v>1778</v>
      </c>
      <c r="O340" s="149" t="str">
        <f>INDEX('Standard Descriptions'!$E:$E,MATCH(Guidance!E340,'Standard Descriptions'!$C:$C,0))</f>
        <v xml:space="preserve"> This policy specifies a reduction in soft costs (costs for things other than capital equipment) for new plants of the selected type(s), such as the costs of permitting, financing, project management, assembly, etc. // </v>
      </c>
      <c r="P340" s="152" t="s">
        <v>1779</v>
      </c>
      <c r="Q340" s="152" t="s">
        <v>46</v>
      </c>
      <c r="R340" s="152" t="str">
        <f>H340&amp;" "&amp;I340</f>
        <v xml:space="preserve">Solar PV </v>
      </c>
      <c r="S340" s="152" t="str">
        <f t="shared" si="26"/>
        <v>//**Solar PV : **</v>
      </c>
      <c r="T340" s="138" t="str">
        <f t="shared" si="25"/>
        <v>//**Solar PV : ** Costs of permitting and financing can be reduced by streamlining permitting processes, but some soft costs (such as labor) may be difficult to reduce via policy.  A value of 50% would be an aggressive soft cost reduction.</v>
      </c>
    </row>
    <row r="341" spans="1:21" x14ac:dyDescent="0.2">
      <c r="A341" s="138" t="s">
        <v>1780</v>
      </c>
      <c r="C341" s="161" t="s">
        <v>8</v>
      </c>
      <c r="D341" s="161" t="s">
        <v>641</v>
      </c>
      <c r="E341" s="161" t="s">
        <v>642</v>
      </c>
      <c r="F341" s="202" t="s">
        <v>499</v>
      </c>
      <c r="G341" s="202"/>
      <c r="H341" s="202" t="s">
        <v>500</v>
      </c>
      <c r="I341" s="202"/>
      <c r="J341" s="151">
        <v>196</v>
      </c>
      <c r="K341" s="202" t="s">
        <v>46</v>
      </c>
      <c r="L341" s="169" t="s">
        <v>1814</v>
      </c>
      <c r="N341" s="149" t="s">
        <v>1778</v>
      </c>
      <c r="O341" s="149" t="str">
        <f>INDEX('Standard Descriptions'!$E:$E,MATCH(Guidance!E341,'Standard Descriptions'!$C:$C,0))</f>
        <v xml:space="preserve"> This policy specifies a reduction in soft costs (costs for things other than capital equipment) for new plants of the selected type(s), such as the costs of permitting, financing, project management, assembly, etc. // </v>
      </c>
      <c r="P341" s="152" t="s">
        <v>1779</v>
      </c>
      <c r="Q341" s="152" t="s">
        <v>46</v>
      </c>
      <c r="R341" s="152" t="str">
        <f>H341&amp;" "&amp;I341</f>
        <v xml:space="preserve">Offshore Wind </v>
      </c>
      <c r="S341" s="152" t="str">
        <f t="shared" si="26"/>
        <v>//**Offshore Wind : **</v>
      </c>
      <c r="T341" s="138" t="str">
        <f t="shared" si="25"/>
        <v>//**Offshore Wind : ** Costs of permitting and financing can be reduced by streamlining permitting processes, but some soft costs (such as labor) may be difficult to reduce via policy.  A value of 50% would be an aggressive soft cost reduction.</v>
      </c>
    </row>
    <row r="342" spans="1:21" x14ac:dyDescent="0.2">
      <c r="A342" s="157" t="s">
        <v>1777</v>
      </c>
      <c r="B342" s="140"/>
      <c r="C342" s="221" t="s">
        <v>8</v>
      </c>
      <c r="D342" s="221" t="s">
        <v>273</v>
      </c>
      <c r="E342" s="221" t="s">
        <v>307</v>
      </c>
      <c r="F342" s="222"/>
      <c r="G342" s="222"/>
      <c r="H342" s="222"/>
      <c r="I342" s="222"/>
      <c r="J342" s="155">
        <v>145</v>
      </c>
      <c r="K342" s="222" t="s">
        <v>46</v>
      </c>
      <c r="L342" s="228" t="s">
        <v>1815</v>
      </c>
      <c r="M342" s="140"/>
      <c r="N342" s="159" t="s">
        <v>1778</v>
      </c>
      <c r="O342" s="159" t="str">
        <f>INDEX('Standard Descriptions'!$E:$E,MATCH(Guidance!E342,'Standard Descriptions'!$C:$C,0))</f>
        <v xml:space="preserve"> This policy specifies the reduction in transmission and distribution losses that will be achieved by 2050. // </v>
      </c>
      <c r="P342" s="157" t="s">
        <v>1779</v>
      </c>
      <c r="Q342" s="157" t="s">
        <v>47</v>
      </c>
      <c r="R342" s="157" t="str">
        <f>H342&amp;" "&amp;I342</f>
        <v xml:space="preserve"> </v>
      </c>
      <c r="S342" s="157"/>
      <c r="T342" s="157" t="str">
        <f t="shared" si="25"/>
        <v xml:space="preserve"> The U.S. has transmission and distribution losses of about 6%.  Germany, Japan, Finland, and the Netherlands have T&amp;D losses of around 4%.  Therefore, a 33% policy setting would cause the U.S. to match these countries' current level of T&amp;D losses by 2050.</v>
      </c>
      <c r="U342" s="145" t="str">
        <f>N342&amp;O342&amp;P342&amp;T342</f>
        <v>**Description:** This policy specifies the reduction in transmission and distribution losses that will be achieved by 2050. // **Guidance for setting values: ** The U.S. has transmission and distribution losses of about 6%.  Germany, Japan, Finland, and the Netherlands have T&amp;D losses of around 4%.  Therefore, a 33% policy setting would cause the U.S. to match these countries' current level of T&amp;D losses by 2050.</v>
      </c>
    </row>
    <row r="343" spans="1:21" x14ac:dyDescent="0.2">
      <c r="A343" s="157" t="s">
        <v>1777</v>
      </c>
      <c r="B343" s="140"/>
      <c r="C343" s="157" t="s">
        <v>8</v>
      </c>
      <c r="D343" s="157" t="s">
        <v>1192</v>
      </c>
      <c r="E343" s="157" t="str">
        <f>E344</f>
        <v>Perc Subsidy for Elec Capacity Construction</v>
      </c>
      <c r="F343" s="157"/>
      <c r="G343" s="157"/>
      <c r="H343" s="157"/>
      <c r="I343" s="157"/>
      <c r="J343" s="157"/>
      <c r="K343" s="157"/>
      <c r="L343" s="157"/>
      <c r="M343" s="140"/>
      <c r="N343" s="159" t="s">
        <v>1778</v>
      </c>
      <c r="O343" s="159" t="str">
        <f>INDEX('Standard Descriptions'!$E:$E,MATCH(Guidance!E343,'Standard Descriptions'!$C:$C,0))</f>
        <v xml:space="preserve"> This policy is a subsidy paid by the government to electricity suppliers per unit of new capacity constructed.  This only applies to utilities, not distributed systems (such as rooftop solar). // </v>
      </c>
      <c r="P343" s="157" t="s">
        <v>1779</v>
      </c>
      <c r="Q343" s="157" t="s">
        <v>46</v>
      </c>
      <c r="R343" s="157"/>
      <c r="S343" s="157"/>
      <c r="T343" s="157" t="str">
        <f t="shared" si="25"/>
        <v/>
      </c>
      <c r="U343" s="145" t="str">
        <f>N343&amp;O343&amp;P343&amp;T344&amp;T345&amp;T346&amp;T347&amp;T348&amp;T349&amp;T350&amp;T351&amp;T352&amp;T353&amp;T354&amp;T355&amp;T356</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row>
    <row r="344" spans="1:21" x14ac:dyDescent="0.2">
      <c r="A344" s="138" t="s">
        <v>1780</v>
      </c>
      <c r="C344" s="167" t="s">
        <v>8</v>
      </c>
      <c r="D344" s="4" t="s">
        <v>1192</v>
      </c>
      <c r="E344" s="167" t="s">
        <v>1194</v>
      </c>
      <c r="F344" s="201" t="s">
        <v>493</v>
      </c>
      <c r="G344" s="201"/>
      <c r="H344" s="202" t="s">
        <v>492</v>
      </c>
      <c r="I344" s="202"/>
      <c r="J344" s="151">
        <v>691</v>
      </c>
      <c r="K344" s="202" t="s">
        <v>47</v>
      </c>
      <c r="L344" s="169"/>
      <c r="N344" s="149" t="s">
        <v>1778</v>
      </c>
      <c r="O344" s="149" t="str">
        <f>INDEX('Standard Descriptions'!$E:$E,MATCH(Guidance!E344,'Standard Descriptions'!$C:$C,0))</f>
        <v xml:space="preserve"> This policy is a subsidy paid by the government to electricity suppliers per unit of new capacity constructed.  This only applies to utilities, not distributed systems (such as rooftop solar). // </v>
      </c>
      <c r="P344" s="152" t="s">
        <v>1779</v>
      </c>
      <c r="Q344" s="152" t="s">
        <v>46</v>
      </c>
      <c r="R344" s="152" t="str">
        <f t="shared" ref="R344:R356" si="27">H344&amp;" "&amp;I344</f>
        <v xml:space="preserve">Hard Coal </v>
      </c>
      <c r="S344" s="152" t="str">
        <f t="shared" si="26"/>
        <v>//**Hard Coal : **</v>
      </c>
      <c r="T344" s="138" t="str">
        <f t="shared" si="25"/>
        <v/>
      </c>
    </row>
    <row r="345" spans="1:21" x14ac:dyDescent="0.2">
      <c r="A345" s="138" t="s">
        <v>1780</v>
      </c>
      <c r="C345" s="161" t="s">
        <v>8</v>
      </c>
      <c r="D345" s="161" t="s">
        <v>1192</v>
      </c>
      <c r="E345" s="161" t="s">
        <v>1194</v>
      </c>
      <c r="F345" s="202" t="s">
        <v>79</v>
      </c>
      <c r="G345" s="205"/>
      <c r="H345" s="202" t="s">
        <v>93</v>
      </c>
      <c r="I345" s="202"/>
      <c r="J345" s="151">
        <v>692</v>
      </c>
      <c r="K345" s="202" t="s">
        <v>47</v>
      </c>
      <c r="L345" s="169"/>
      <c r="N345" s="149" t="s">
        <v>1778</v>
      </c>
      <c r="O345" s="149" t="str">
        <f>INDEX('Standard Descriptions'!$E:$E,MATCH(Guidance!E345,'Standard Descriptions'!$C:$C,0))</f>
        <v xml:space="preserve"> This policy is a subsidy paid by the government to electricity suppliers per unit of new capacity constructed.  This only applies to utilities, not distributed systems (such as rooftop solar). // </v>
      </c>
      <c r="P345" s="152" t="s">
        <v>1779</v>
      </c>
      <c r="Q345" s="152" t="s">
        <v>46</v>
      </c>
      <c r="R345" s="152" t="str">
        <f t="shared" si="27"/>
        <v xml:space="preserve">Natural Gas </v>
      </c>
      <c r="S345" s="152" t="str">
        <f t="shared" si="26"/>
        <v>//**Natural Gas : **</v>
      </c>
      <c r="T345" s="138" t="str">
        <f t="shared" si="25"/>
        <v/>
      </c>
    </row>
    <row r="346" spans="1:21" x14ac:dyDescent="0.2">
      <c r="A346" s="138" t="s">
        <v>1780</v>
      </c>
      <c r="C346" s="161" t="s">
        <v>8</v>
      </c>
      <c r="D346" s="161" t="s">
        <v>1192</v>
      </c>
      <c r="E346" s="161" t="s">
        <v>1194</v>
      </c>
      <c r="F346" s="202" t="s">
        <v>80</v>
      </c>
      <c r="G346" s="205"/>
      <c r="H346" s="202" t="s">
        <v>94</v>
      </c>
      <c r="I346" s="202"/>
      <c r="J346" s="151">
        <v>517</v>
      </c>
      <c r="K346" s="202" t="s">
        <v>46</v>
      </c>
      <c r="L346" s="169" t="s">
        <v>1932</v>
      </c>
      <c r="N346" s="149" t="s">
        <v>1778</v>
      </c>
      <c r="O346" s="149" t="str">
        <f>INDEX('Standard Descriptions'!$E:$E,MATCH(Guidance!E346,'Standard Descriptions'!$C:$C,0))</f>
        <v xml:space="preserve"> This policy is a subsidy paid by the government to electricity suppliers per unit of new capacity constructed.  This only applies to utilities, not distributed systems (such as rooftop solar). // </v>
      </c>
      <c r="P346" s="152" t="s">
        <v>1779</v>
      </c>
      <c r="Q346" s="152" t="s">
        <v>46</v>
      </c>
      <c r="R346" s="152" t="str">
        <f t="shared" si="27"/>
        <v xml:space="preserve">Nuclear </v>
      </c>
      <c r="S346" s="152" t="str">
        <f t="shared" si="26"/>
        <v>//**Nuclear : **</v>
      </c>
      <c r="T346" s="138" t="str">
        <f t="shared" si="25"/>
        <v>//**Nuclear : ** Colorado does not have a capacity construction subsidy for nuclear energy.</v>
      </c>
    </row>
    <row r="347" spans="1:21" x14ac:dyDescent="0.2">
      <c r="A347" s="138" t="s">
        <v>1780</v>
      </c>
      <c r="C347" s="161" t="s">
        <v>8</v>
      </c>
      <c r="D347" s="161" t="s">
        <v>1192</v>
      </c>
      <c r="E347" s="161" t="s">
        <v>1194</v>
      </c>
      <c r="F347" s="202" t="s">
        <v>81</v>
      </c>
      <c r="G347" s="205"/>
      <c r="H347" s="202" t="s">
        <v>95</v>
      </c>
      <c r="I347" s="202"/>
      <c r="J347" s="151">
        <v>693</v>
      </c>
      <c r="K347" s="202" t="s">
        <v>47</v>
      </c>
      <c r="L347" s="169"/>
      <c r="N347" s="149" t="s">
        <v>1778</v>
      </c>
      <c r="O347" s="149" t="str">
        <f>INDEX('Standard Descriptions'!$E:$E,MATCH(Guidance!E347,'Standard Descriptions'!$C:$C,0))</f>
        <v xml:space="preserve"> This policy is a subsidy paid by the government to electricity suppliers per unit of new capacity constructed.  This only applies to utilities, not distributed systems (such as rooftop solar). // </v>
      </c>
      <c r="P347" s="152" t="s">
        <v>1779</v>
      </c>
      <c r="Q347" s="152" t="s">
        <v>46</v>
      </c>
      <c r="R347" s="152" t="str">
        <f t="shared" si="27"/>
        <v xml:space="preserve">Hydro </v>
      </c>
      <c r="S347" s="152" t="str">
        <f t="shared" si="26"/>
        <v>//**Hydro : **</v>
      </c>
      <c r="T347" s="138" t="str">
        <f t="shared" si="25"/>
        <v/>
      </c>
    </row>
    <row r="348" spans="1:21" x14ac:dyDescent="0.2">
      <c r="A348" s="138" t="s">
        <v>1780</v>
      </c>
      <c r="C348" s="161" t="s">
        <v>8</v>
      </c>
      <c r="D348" s="161" t="s">
        <v>1192</v>
      </c>
      <c r="E348" s="161" t="s">
        <v>1194</v>
      </c>
      <c r="F348" s="202" t="s">
        <v>494</v>
      </c>
      <c r="G348" s="205"/>
      <c r="H348" s="202" t="s">
        <v>497</v>
      </c>
      <c r="I348" s="202"/>
      <c r="J348" s="151">
        <v>518</v>
      </c>
      <c r="K348" s="202" t="s">
        <v>46</v>
      </c>
      <c r="L348" s="226" t="s">
        <v>1933</v>
      </c>
      <c r="N348" s="149" t="s">
        <v>1778</v>
      </c>
      <c r="O348" s="149" t="str">
        <f>INDEX('Standard Descriptions'!$E:$E,MATCH(Guidance!E348,'Standard Descriptions'!$C:$C,0))</f>
        <v xml:space="preserve"> This policy is a subsidy paid by the government to electricity suppliers per unit of new capacity constructed.  This only applies to utilities, not distributed systems (such as rooftop solar). // </v>
      </c>
      <c r="P348" s="152" t="s">
        <v>1779</v>
      </c>
      <c r="Q348" s="152" t="s">
        <v>46</v>
      </c>
      <c r="R348" s="152" t="str">
        <f t="shared" si="27"/>
        <v xml:space="preserve">Onshore Wind </v>
      </c>
      <c r="S348" s="152" t="str">
        <f t="shared" si="26"/>
        <v>//**Onshore Wind : **</v>
      </c>
      <c r="T348" s="138" t="str">
        <f t="shared" si="25"/>
        <v>//**Onshore Wind : ** Colorado does not have a capacity construction subsidy for wind energy. However, the federal investment tax credit, a similar program for solar power, covers 26% of system costs through 2021, with declining amounts thereafter.</v>
      </c>
    </row>
    <row r="349" spans="1:21" x14ac:dyDescent="0.2">
      <c r="A349" s="138" t="s">
        <v>1780</v>
      </c>
      <c r="C349" s="161" t="s">
        <v>8</v>
      </c>
      <c r="D349" s="161" t="s">
        <v>1192</v>
      </c>
      <c r="E349" s="161" t="s">
        <v>1194</v>
      </c>
      <c r="F349" s="202" t="s">
        <v>82</v>
      </c>
      <c r="G349" s="205"/>
      <c r="H349" s="202" t="s">
        <v>96</v>
      </c>
      <c r="I349" s="202"/>
      <c r="J349" s="151">
        <v>519</v>
      </c>
      <c r="K349" s="202" t="s">
        <v>46</v>
      </c>
      <c r="L349" s="226" t="s">
        <v>1934</v>
      </c>
      <c r="N349" s="149" t="s">
        <v>1778</v>
      </c>
      <c r="O349" s="149" t="str">
        <f>INDEX('Standard Descriptions'!$E:$E,MATCH(Guidance!E349,'Standard Descriptions'!$C:$C,0))</f>
        <v xml:space="preserve"> This policy is a subsidy paid by the government to electricity suppliers per unit of new capacity constructed.  This only applies to utilities, not distributed systems (such as rooftop solar). // </v>
      </c>
      <c r="P349" s="152" t="s">
        <v>1779</v>
      </c>
      <c r="Q349" s="152" t="s">
        <v>46</v>
      </c>
      <c r="R349" s="152" t="str">
        <f t="shared" si="27"/>
        <v xml:space="preserve">Solar PV </v>
      </c>
      <c r="S349" s="152" t="str">
        <f t="shared" si="26"/>
        <v>//**Solar PV : **</v>
      </c>
      <c r="T349" s="138" t="str">
        <f t="shared" si="25"/>
        <v>//**Solar PV : ** Colorado does not have a capacity construction subsidy for solar energy. However, the federal investment tax credit, enacted in 2005, covers 26% of solar system costs through 2021, with declining amounts thereafter.</v>
      </c>
    </row>
    <row r="350" spans="1:21" x14ac:dyDescent="0.2">
      <c r="A350" s="138" t="s">
        <v>1780</v>
      </c>
      <c r="C350" s="161" t="s">
        <v>8</v>
      </c>
      <c r="D350" s="161" t="s">
        <v>1192</v>
      </c>
      <c r="E350" s="161" t="s">
        <v>1194</v>
      </c>
      <c r="F350" s="202" t="s">
        <v>83</v>
      </c>
      <c r="G350" s="205"/>
      <c r="H350" s="202" t="s">
        <v>97</v>
      </c>
      <c r="I350" s="202"/>
      <c r="J350" s="151">
        <v>520</v>
      </c>
      <c r="K350" s="202" t="s">
        <v>46</v>
      </c>
      <c r="L350" s="167" t="s">
        <v>1935</v>
      </c>
      <c r="N350" s="149" t="s">
        <v>1778</v>
      </c>
      <c r="O350" s="149" t="str">
        <f>INDEX('Standard Descriptions'!$E:$E,MATCH(Guidance!E350,'Standard Descriptions'!$C:$C,0))</f>
        <v xml:space="preserve"> This policy is a subsidy paid by the government to electricity suppliers per unit of new capacity constructed.  This only applies to utilities, not distributed systems (such as rooftop solar). // </v>
      </c>
      <c r="P350" s="152" t="s">
        <v>1779</v>
      </c>
      <c r="Q350" s="152" t="s">
        <v>46</v>
      </c>
      <c r="R350" s="152" t="str">
        <f t="shared" si="27"/>
        <v xml:space="preserve">Solar Thermal </v>
      </c>
      <c r="S350" s="152" t="str">
        <f t="shared" si="26"/>
        <v>//**Solar Thermal : **</v>
      </c>
      <c r="T350" s="138" t="str">
        <f t="shared" si="25"/>
        <v>//**Solar Thermal : **  Colorado does not have a capacity construction subsidy for solar energy. However, the federal investment tax credit, enacted in 2005, covers 26% of solar system costs through 2021, with declining amounts thereafter.</v>
      </c>
    </row>
    <row r="351" spans="1:21" x14ac:dyDescent="0.2">
      <c r="A351" s="138" t="s">
        <v>1780</v>
      </c>
      <c r="C351" s="161" t="s">
        <v>8</v>
      </c>
      <c r="D351" s="161" t="s">
        <v>1192</v>
      </c>
      <c r="E351" s="161" t="s">
        <v>1194</v>
      </c>
      <c r="F351" s="202" t="s">
        <v>84</v>
      </c>
      <c r="G351" s="205"/>
      <c r="H351" s="202" t="s">
        <v>98</v>
      </c>
      <c r="I351" s="202"/>
      <c r="J351" s="151">
        <v>521</v>
      </c>
      <c r="K351" s="202" t="s">
        <v>47</v>
      </c>
      <c r="L351" s="169" t="s">
        <v>1936</v>
      </c>
      <c r="N351" s="149" t="s">
        <v>1778</v>
      </c>
      <c r="O351" s="149" t="str">
        <f>INDEX('Standard Descriptions'!$E:$E,MATCH(Guidance!E351,'Standard Descriptions'!$C:$C,0))</f>
        <v xml:space="preserve"> This policy is a subsidy paid by the government to electricity suppliers per unit of new capacity constructed.  This only applies to utilities, not distributed systems (such as rooftop solar). // </v>
      </c>
      <c r="P351" s="152" t="s">
        <v>1779</v>
      </c>
      <c r="Q351" s="152" t="s">
        <v>46</v>
      </c>
      <c r="R351" s="152" t="str">
        <f t="shared" si="27"/>
        <v xml:space="preserve">Biomass </v>
      </c>
      <c r="S351" s="152" t="str">
        <f t="shared" si="26"/>
        <v>//**Biomass : **</v>
      </c>
      <c r="T351" s="138" t="str">
        <f t="shared" si="25"/>
        <v/>
      </c>
    </row>
    <row r="352" spans="1:21" x14ac:dyDescent="0.2">
      <c r="A352" s="138" t="s">
        <v>1780</v>
      </c>
      <c r="C352" s="161" t="s">
        <v>8</v>
      </c>
      <c r="D352" s="161" t="s">
        <v>1192</v>
      </c>
      <c r="E352" s="161" t="s">
        <v>1194</v>
      </c>
      <c r="F352" s="202" t="s">
        <v>490</v>
      </c>
      <c r="G352" s="205"/>
      <c r="H352" s="202" t="s">
        <v>489</v>
      </c>
      <c r="I352" s="202"/>
      <c r="J352" s="151">
        <v>694</v>
      </c>
      <c r="K352" s="202" t="s">
        <v>47</v>
      </c>
      <c r="L352" s="169"/>
      <c r="N352" s="149" t="s">
        <v>1778</v>
      </c>
      <c r="O352" s="149" t="str">
        <f>INDEX('Standard Descriptions'!$E:$E,MATCH(Guidance!E352,'Standard Descriptions'!$C:$C,0))</f>
        <v xml:space="preserve"> This policy is a subsidy paid by the government to electricity suppliers per unit of new capacity constructed.  This only applies to utilities, not distributed systems (such as rooftop solar). // </v>
      </c>
      <c r="P352" s="152" t="s">
        <v>1779</v>
      </c>
      <c r="Q352" s="152" t="s">
        <v>46</v>
      </c>
      <c r="R352" s="152" t="str">
        <f t="shared" si="27"/>
        <v xml:space="preserve">Lignite </v>
      </c>
      <c r="S352" s="152" t="str">
        <f t="shared" si="26"/>
        <v>//**Lignite : **</v>
      </c>
      <c r="T352" s="138" t="str">
        <f t="shared" si="25"/>
        <v/>
      </c>
    </row>
    <row r="353" spans="1:21" x14ac:dyDescent="0.2">
      <c r="A353" s="138" t="s">
        <v>1780</v>
      </c>
      <c r="C353" s="161" t="s">
        <v>8</v>
      </c>
      <c r="D353" s="161" t="s">
        <v>1192</v>
      </c>
      <c r="E353" s="161" t="s">
        <v>1194</v>
      </c>
      <c r="F353" s="202" t="s">
        <v>499</v>
      </c>
      <c r="G353" s="205"/>
      <c r="H353" s="202" t="s">
        <v>500</v>
      </c>
      <c r="I353" s="202"/>
      <c r="J353" s="151">
        <v>522</v>
      </c>
      <c r="K353" s="202" t="s">
        <v>47</v>
      </c>
      <c r="L353" s="226" t="s">
        <v>1937</v>
      </c>
      <c r="N353" s="149" t="s">
        <v>1778</v>
      </c>
      <c r="O353" s="149" t="str">
        <f>INDEX('Standard Descriptions'!$E:$E,MATCH(Guidance!E353,'Standard Descriptions'!$C:$C,0))</f>
        <v xml:space="preserve"> This policy is a subsidy paid by the government to electricity suppliers per unit of new capacity constructed.  This only applies to utilities, not distributed systems (such as rooftop solar). // </v>
      </c>
      <c r="P353" s="152" t="s">
        <v>1779</v>
      </c>
      <c r="Q353" s="152" t="s">
        <v>46</v>
      </c>
      <c r="R353" s="152" t="str">
        <f t="shared" si="27"/>
        <v xml:space="preserve">Offshore Wind </v>
      </c>
      <c r="S353" s="152" t="str">
        <f t="shared" si="26"/>
        <v>//**Offshore Wind : **</v>
      </c>
      <c r="T353" s="138" t="str">
        <f t="shared" si="25"/>
        <v/>
      </c>
    </row>
    <row r="354" spans="1:21" x14ac:dyDescent="0.2">
      <c r="A354" s="138" t="s">
        <v>1780</v>
      </c>
      <c r="C354" s="161" t="s">
        <v>8</v>
      </c>
      <c r="D354" s="161" t="s">
        <v>1192</v>
      </c>
      <c r="E354" s="161" t="s">
        <v>1194</v>
      </c>
      <c r="F354" s="202" t="s">
        <v>1146</v>
      </c>
      <c r="G354" s="201"/>
      <c r="H354" s="202" t="s">
        <v>815</v>
      </c>
      <c r="I354" s="202"/>
      <c r="J354" s="151">
        <v>695</v>
      </c>
      <c r="K354" s="202" t="s">
        <v>47</v>
      </c>
      <c r="L354" s="169"/>
      <c r="N354" s="149" t="s">
        <v>1778</v>
      </c>
      <c r="O354" s="149" t="str">
        <f>INDEX('Standard Descriptions'!$E:$E,MATCH(Guidance!E354,'Standard Descriptions'!$C:$C,0))</f>
        <v xml:space="preserve"> This policy is a subsidy paid by the government to electricity suppliers per unit of new capacity constructed.  This only applies to utilities, not distributed systems (such as rooftop solar). // </v>
      </c>
      <c r="P354" s="152" t="s">
        <v>1779</v>
      </c>
      <c r="Q354" s="152" t="s">
        <v>46</v>
      </c>
      <c r="R354" s="152" t="str">
        <f t="shared" si="27"/>
        <v xml:space="preserve">Crude Oil </v>
      </c>
      <c r="S354" s="152" t="str">
        <f t="shared" si="26"/>
        <v>//**Crude Oil : **</v>
      </c>
      <c r="T354" s="138" t="str">
        <f t="shared" si="25"/>
        <v/>
      </c>
    </row>
    <row r="355" spans="1:21" x14ac:dyDescent="0.2">
      <c r="A355" s="138" t="s">
        <v>1780</v>
      </c>
      <c r="C355" s="161" t="s">
        <v>8</v>
      </c>
      <c r="D355" s="161" t="s">
        <v>1192</v>
      </c>
      <c r="E355" s="161" t="s">
        <v>1194</v>
      </c>
      <c r="F355" s="202" t="s">
        <v>1147</v>
      </c>
      <c r="G355" s="201"/>
      <c r="H355" s="202" t="s">
        <v>958</v>
      </c>
      <c r="I355" s="202"/>
      <c r="J355" s="151">
        <v>696</v>
      </c>
      <c r="K355" s="202" t="s">
        <v>47</v>
      </c>
      <c r="L355" s="169"/>
      <c r="N355" s="149" t="s">
        <v>1778</v>
      </c>
      <c r="O355" s="149" t="str">
        <f>INDEX('Standard Descriptions'!$E:$E,MATCH(Guidance!E355,'Standard Descriptions'!$C:$C,0))</f>
        <v xml:space="preserve"> This policy is a subsidy paid by the government to electricity suppliers per unit of new capacity constructed.  This only applies to utilities, not distributed systems (such as rooftop solar). // </v>
      </c>
      <c r="P355" s="152" t="s">
        <v>1779</v>
      </c>
      <c r="Q355" s="152" t="s">
        <v>46</v>
      </c>
      <c r="R355" s="152" t="str">
        <f t="shared" si="27"/>
        <v xml:space="preserve">Heavy or Residual Fuel Oil </v>
      </c>
      <c r="S355" s="152" t="str">
        <f t="shared" si="26"/>
        <v>//**Heavy or Residual Fuel Oil : **</v>
      </c>
      <c r="T355" s="138" t="str">
        <f t="shared" si="25"/>
        <v/>
      </c>
    </row>
    <row r="356" spans="1:21" x14ac:dyDescent="0.2">
      <c r="A356" s="138" t="s">
        <v>1780</v>
      </c>
      <c r="C356" s="161" t="s">
        <v>8</v>
      </c>
      <c r="D356" s="161" t="s">
        <v>1192</v>
      </c>
      <c r="E356" s="161" t="s">
        <v>1194</v>
      </c>
      <c r="F356" s="202" t="s">
        <v>1148</v>
      </c>
      <c r="G356" s="201"/>
      <c r="H356" s="202" t="s">
        <v>817</v>
      </c>
      <c r="I356" s="202"/>
      <c r="J356" s="151">
        <v>697</v>
      </c>
      <c r="K356" s="202" t="s">
        <v>47</v>
      </c>
      <c r="L356" s="169"/>
      <c r="N356" s="149" t="s">
        <v>1778</v>
      </c>
      <c r="O356" s="149" t="str">
        <f>INDEX('Standard Descriptions'!$E:$E,MATCH(Guidance!E356,'Standard Descriptions'!$C:$C,0))</f>
        <v xml:space="preserve"> This policy is a subsidy paid by the government to electricity suppliers per unit of new capacity constructed.  This only applies to utilities, not distributed systems (such as rooftop solar). // </v>
      </c>
      <c r="P356" s="152" t="s">
        <v>1779</v>
      </c>
      <c r="Q356" s="152" t="s">
        <v>46</v>
      </c>
      <c r="R356" s="152" t="str">
        <f t="shared" si="27"/>
        <v xml:space="preserve">Municipal Solid Waste </v>
      </c>
      <c r="S356" s="152" t="str">
        <f t="shared" si="26"/>
        <v>//**Municipal Solid Waste : **</v>
      </c>
      <c r="T356" s="138" t="str">
        <f t="shared" si="25"/>
        <v/>
      </c>
    </row>
    <row r="357" spans="1:21" s="154" customFormat="1" x14ac:dyDescent="0.2">
      <c r="A357" s="154" t="s">
        <v>1777</v>
      </c>
      <c r="B357" s="139"/>
      <c r="C357" s="154" t="s">
        <v>8</v>
      </c>
      <c r="D357" s="154" t="s">
        <v>18</v>
      </c>
      <c r="E357" s="154" t="str">
        <f>E358</f>
        <v>Subsidy for Elec Production by Fuel</v>
      </c>
      <c r="M357" s="139"/>
      <c r="N357" s="156" t="s">
        <v>1778</v>
      </c>
      <c r="O357" s="156" t="str">
        <f>INDEX('Standard Descriptions'!$E:$E,MATCH(Guidance!E357,'Standard Descriptions'!$C:$C,0))</f>
        <v xml:space="preserve"> This policy is a subsidy paid by the government to suppliers of electricity per unit of electricity generated from the selected plant type(s). // </v>
      </c>
      <c r="P357" s="154" t="s">
        <v>1779</v>
      </c>
      <c r="Q357" s="154" t="s">
        <v>46</v>
      </c>
      <c r="S357" s="154" t="str">
        <f t="shared" si="26"/>
        <v/>
      </c>
      <c r="T357" s="154" t="str">
        <f t="shared" si="25"/>
        <v/>
      </c>
      <c r="U357" s="145" t="str">
        <f>N357&amp;O357&amp;P357&amp;T358&amp;T359&amp;T360&amp;T361&amp;T362&amp;T363&amp;T364&amp;T365&amp;T366&amp;T367&amp;T368&amp;T369&amp;T370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row>
    <row r="358" spans="1:21" x14ac:dyDescent="0.2">
      <c r="A358" s="138" t="s">
        <v>1780</v>
      </c>
      <c r="C358" s="4" t="s">
        <v>8</v>
      </c>
      <c r="D358" s="4" t="s">
        <v>18</v>
      </c>
      <c r="E358" s="4" t="s">
        <v>138</v>
      </c>
      <c r="F358" s="201" t="s">
        <v>493</v>
      </c>
      <c r="G358" s="201"/>
      <c r="H358" s="202" t="s">
        <v>492</v>
      </c>
      <c r="I358" s="201"/>
      <c r="J358" s="151">
        <v>698</v>
      </c>
      <c r="K358" s="202" t="s">
        <v>47</v>
      </c>
      <c r="L358" s="169"/>
      <c r="N358" s="149" t="s">
        <v>1778</v>
      </c>
      <c r="O358" s="149" t="str">
        <f>INDEX('Standard Descriptions'!$E:$E,MATCH(Guidance!E358,'Standard Descriptions'!$C:$C,0))</f>
        <v xml:space="preserve"> This policy is a subsidy paid by the government to suppliers of electricity per unit of electricity generated from the selected plant type(s). // </v>
      </c>
      <c r="P358" s="152" t="s">
        <v>1779</v>
      </c>
      <c r="Q358" s="152" t="s">
        <v>46</v>
      </c>
      <c r="R358" s="152" t="str">
        <f t="shared" ref="R358:R370" si="28">H358&amp;" "&amp;I358</f>
        <v xml:space="preserve">Hard Coal </v>
      </c>
      <c r="S358" s="152" t="str">
        <f t="shared" si="26"/>
        <v>//**Hard Coal : **</v>
      </c>
      <c r="T358" s="138" t="str">
        <f t="shared" si="25"/>
        <v/>
      </c>
    </row>
    <row r="359" spans="1:21" x14ac:dyDescent="0.2">
      <c r="A359" s="138" t="s">
        <v>1780</v>
      </c>
      <c r="C359" s="174" t="s">
        <v>8</v>
      </c>
      <c r="D359" s="174" t="s">
        <v>18</v>
      </c>
      <c r="E359" s="174" t="s">
        <v>138</v>
      </c>
      <c r="F359" s="202" t="s">
        <v>79</v>
      </c>
      <c r="G359" s="205"/>
      <c r="H359" s="202" t="s">
        <v>93</v>
      </c>
      <c r="I359" s="205"/>
      <c r="J359" s="151">
        <v>699</v>
      </c>
      <c r="K359" s="202" t="s">
        <v>47</v>
      </c>
      <c r="L359" s="169"/>
      <c r="N359" s="149" t="s">
        <v>1778</v>
      </c>
      <c r="O359" s="149" t="str">
        <f>INDEX('Standard Descriptions'!$E:$E,MATCH(Guidance!E359,'Standard Descriptions'!$C:$C,0))</f>
        <v xml:space="preserve"> This policy is a subsidy paid by the government to suppliers of electricity per unit of electricity generated from the selected plant type(s). // </v>
      </c>
      <c r="P359" s="152" t="s">
        <v>1779</v>
      </c>
      <c r="Q359" s="152" t="s">
        <v>46</v>
      </c>
      <c r="R359" s="152" t="str">
        <f t="shared" si="28"/>
        <v xml:space="preserve">Natural Gas </v>
      </c>
      <c r="S359" s="152" t="str">
        <f t="shared" si="26"/>
        <v>//**Natural Gas : **</v>
      </c>
      <c r="T359" s="138" t="str">
        <f t="shared" si="25"/>
        <v/>
      </c>
    </row>
    <row r="360" spans="1:21" x14ac:dyDescent="0.2">
      <c r="A360" s="138" t="s">
        <v>1780</v>
      </c>
      <c r="C360" s="174" t="s">
        <v>8</v>
      </c>
      <c r="D360" s="174" t="s">
        <v>18</v>
      </c>
      <c r="E360" s="174" t="s">
        <v>138</v>
      </c>
      <c r="F360" s="202" t="s">
        <v>80</v>
      </c>
      <c r="G360" s="205"/>
      <c r="H360" s="202" t="s">
        <v>94</v>
      </c>
      <c r="I360" s="205"/>
      <c r="J360" s="56">
        <v>37</v>
      </c>
      <c r="K360" s="202" t="s">
        <v>46</v>
      </c>
      <c r="L360" s="235" t="s">
        <v>1938</v>
      </c>
      <c r="N360" s="149" t="s">
        <v>1778</v>
      </c>
      <c r="O360" s="149" t="str">
        <f>INDEX('Standard Descriptions'!$E:$E,MATCH(Guidance!E360,'Standard Descriptions'!$C:$C,0))</f>
        <v xml:space="preserve"> This policy is a subsidy paid by the government to suppliers of electricity per unit of electricity generated from the selected plant type(s). // </v>
      </c>
      <c r="P360" s="152" t="s">
        <v>1779</v>
      </c>
      <c r="Q360" s="152" t="s">
        <v>46</v>
      </c>
      <c r="R360" s="152" t="str">
        <f t="shared" si="28"/>
        <v xml:space="preserve">Nuclear </v>
      </c>
      <c r="S360" s="152" t="str">
        <f t="shared" si="26"/>
        <v>//**Nuclear : **</v>
      </c>
      <c r="T360" s="138" t="str">
        <f t="shared" si="25"/>
        <v>//**Nuclear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row>
    <row r="361" spans="1:21" x14ac:dyDescent="0.2">
      <c r="A361" s="138" t="s">
        <v>1780</v>
      </c>
      <c r="C361" s="174" t="s">
        <v>8</v>
      </c>
      <c r="D361" s="174" t="s">
        <v>18</v>
      </c>
      <c r="E361" s="174" t="s">
        <v>138</v>
      </c>
      <c r="F361" s="202" t="s">
        <v>81</v>
      </c>
      <c r="G361" s="205"/>
      <c r="H361" s="202" t="s">
        <v>95</v>
      </c>
      <c r="I361" s="205"/>
      <c r="J361" s="56">
        <v>700</v>
      </c>
      <c r="K361" s="202" t="s">
        <v>47</v>
      </c>
      <c r="L361" s="235"/>
      <c r="N361" s="149" t="s">
        <v>1778</v>
      </c>
      <c r="O361" s="149" t="str">
        <f>INDEX('Standard Descriptions'!$E:$E,MATCH(Guidance!E361,'Standard Descriptions'!$C:$C,0))</f>
        <v xml:space="preserve"> This policy is a subsidy paid by the government to suppliers of electricity per unit of electricity generated from the selected plant type(s). // </v>
      </c>
      <c r="P361" s="152" t="s">
        <v>1779</v>
      </c>
      <c r="Q361" s="152" t="s">
        <v>46</v>
      </c>
      <c r="R361" s="152" t="str">
        <f t="shared" si="28"/>
        <v xml:space="preserve">Hydro </v>
      </c>
      <c r="S361" s="152" t="str">
        <f t="shared" si="26"/>
        <v>//**Hydro : **</v>
      </c>
      <c r="T361" s="138" t="str">
        <f t="shared" si="25"/>
        <v/>
      </c>
    </row>
    <row r="362" spans="1:21" x14ac:dyDescent="0.2">
      <c r="A362" s="138" t="s">
        <v>1780</v>
      </c>
      <c r="C362" s="174" t="s">
        <v>8</v>
      </c>
      <c r="D362" s="174" t="s">
        <v>18</v>
      </c>
      <c r="E362" s="174" t="s">
        <v>138</v>
      </c>
      <c r="F362" s="202" t="s">
        <v>494</v>
      </c>
      <c r="G362" s="205"/>
      <c r="H362" s="202" t="s">
        <v>497</v>
      </c>
      <c r="I362" s="205"/>
      <c r="J362" s="56">
        <v>39</v>
      </c>
      <c r="K362" s="202" t="s">
        <v>46</v>
      </c>
      <c r="L362" s="235" t="s">
        <v>1939</v>
      </c>
      <c r="N362" s="149" t="s">
        <v>1778</v>
      </c>
      <c r="O362" s="149" t="str">
        <f>INDEX('Standard Descriptions'!$E:$E,MATCH(Guidance!E362,'Standard Descriptions'!$C:$C,0))</f>
        <v xml:space="preserve"> This policy is a subsidy paid by the government to suppliers of electricity per unit of electricity generated from the selected plant type(s). // </v>
      </c>
      <c r="P362" s="152" t="s">
        <v>1779</v>
      </c>
      <c r="Q362" s="152" t="s">
        <v>46</v>
      </c>
      <c r="R362" s="152" t="str">
        <f t="shared" si="28"/>
        <v xml:space="preserve">Onshore Wind </v>
      </c>
      <c r="S362" s="152" t="str">
        <f t="shared" si="26"/>
        <v>//**Onshore Wind : **</v>
      </c>
      <c r="T362" s="138" t="str">
        <f t="shared" si="25"/>
        <v>//**Onshore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row>
    <row r="363" spans="1:21" x14ac:dyDescent="0.2">
      <c r="A363" s="138" t="s">
        <v>1780</v>
      </c>
      <c r="C363" s="174" t="s">
        <v>8</v>
      </c>
      <c r="D363" s="174" t="s">
        <v>18</v>
      </c>
      <c r="E363" s="174" t="s">
        <v>138</v>
      </c>
      <c r="F363" s="202" t="s">
        <v>82</v>
      </c>
      <c r="G363" s="205"/>
      <c r="H363" s="202" t="s">
        <v>96</v>
      </c>
      <c r="I363" s="205"/>
      <c r="J363" s="56">
        <v>40</v>
      </c>
      <c r="K363" s="202" t="s">
        <v>46</v>
      </c>
      <c r="L363" s="235" t="s">
        <v>1939</v>
      </c>
      <c r="N363" s="149" t="s">
        <v>1778</v>
      </c>
      <c r="O363" s="149" t="str">
        <f>INDEX('Standard Descriptions'!$E:$E,MATCH(Guidance!E363,'Standard Descriptions'!$C:$C,0))</f>
        <v xml:space="preserve"> This policy is a subsidy paid by the government to suppliers of electricity per unit of electricity generated from the selected plant type(s). // </v>
      </c>
      <c r="P363" s="152" t="s">
        <v>1779</v>
      </c>
      <c r="Q363" s="152" t="s">
        <v>46</v>
      </c>
      <c r="R363" s="152" t="str">
        <f t="shared" si="28"/>
        <v xml:space="preserve">Solar PV </v>
      </c>
      <c r="S363" s="152" t="str">
        <f t="shared" si="26"/>
        <v>//**Solar PV : **</v>
      </c>
      <c r="T363" s="138" t="str">
        <f t="shared" si="25"/>
        <v>//**Solar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row>
    <row r="364" spans="1:21" x14ac:dyDescent="0.2">
      <c r="A364" s="138" t="s">
        <v>1780</v>
      </c>
      <c r="C364" s="174" t="s">
        <v>8</v>
      </c>
      <c r="D364" s="174" t="s">
        <v>18</v>
      </c>
      <c r="E364" s="174" t="s">
        <v>138</v>
      </c>
      <c r="F364" s="202" t="s">
        <v>83</v>
      </c>
      <c r="G364" s="205"/>
      <c r="H364" s="202" t="s">
        <v>97</v>
      </c>
      <c r="I364" s="205"/>
      <c r="J364" s="56">
        <v>41</v>
      </c>
      <c r="K364" s="202" t="s">
        <v>46</v>
      </c>
      <c r="L364" s="235" t="s">
        <v>1938</v>
      </c>
      <c r="N364" s="149" t="s">
        <v>1778</v>
      </c>
      <c r="O364" s="149" t="str">
        <f>INDEX('Standard Descriptions'!$E:$E,MATCH(Guidance!E364,'Standard Descriptions'!$C:$C,0))</f>
        <v xml:space="preserve"> This policy is a subsidy paid by the government to suppliers of electricity per unit of electricity generated from the selected plant type(s). // </v>
      </c>
      <c r="P364" s="152" t="s">
        <v>1779</v>
      </c>
      <c r="Q364" s="152" t="s">
        <v>46</v>
      </c>
      <c r="R364" s="152" t="str">
        <f t="shared" si="28"/>
        <v xml:space="preserve">Solar Thermal </v>
      </c>
      <c r="S364" s="152" t="str">
        <f t="shared" si="26"/>
        <v>//**Solar Thermal : **</v>
      </c>
      <c r="T364" s="138" t="str">
        <f t="shared" si="25"/>
        <v>//**Solar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row>
    <row r="365" spans="1:21" x14ac:dyDescent="0.2">
      <c r="A365" s="138" t="s">
        <v>1780</v>
      </c>
      <c r="C365" s="174" t="s">
        <v>8</v>
      </c>
      <c r="D365" s="174" t="s">
        <v>18</v>
      </c>
      <c r="E365" s="174" t="s">
        <v>138</v>
      </c>
      <c r="F365" s="202" t="s">
        <v>84</v>
      </c>
      <c r="G365" s="205"/>
      <c r="H365" s="202" t="s">
        <v>98</v>
      </c>
      <c r="I365" s="205"/>
      <c r="J365" s="56">
        <v>42</v>
      </c>
      <c r="K365" s="202" t="s">
        <v>47</v>
      </c>
      <c r="L365" s="235" t="s">
        <v>1938</v>
      </c>
      <c r="N365" s="149" t="s">
        <v>1778</v>
      </c>
      <c r="O365" s="149" t="str">
        <f>INDEX('Standard Descriptions'!$E:$E,MATCH(Guidance!E365,'Standard Descriptions'!$C:$C,0))</f>
        <v xml:space="preserve"> This policy is a subsidy paid by the government to suppliers of electricity per unit of electricity generated from the selected plant type(s). // </v>
      </c>
      <c r="P365" s="152" t="s">
        <v>1779</v>
      </c>
      <c r="Q365" s="152" t="s">
        <v>46</v>
      </c>
      <c r="R365" s="152" t="str">
        <f t="shared" si="28"/>
        <v xml:space="preserve">Biomass </v>
      </c>
      <c r="S365" s="152" t="str">
        <f t="shared" si="26"/>
        <v>//**Biomass : **</v>
      </c>
      <c r="T365" s="138" t="str">
        <f t="shared" si="25"/>
        <v/>
      </c>
    </row>
    <row r="366" spans="1:21" x14ac:dyDescent="0.2">
      <c r="A366" s="138" t="s">
        <v>1780</v>
      </c>
      <c r="C366" s="174" t="s">
        <v>8</v>
      </c>
      <c r="D366" s="174" t="s">
        <v>18</v>
      </c>
      <c r="E366" s="174" t="s">
        <v>138</v>
      </c>
      <c r="F366" s="202" t="s">
        <v>490</v>
      </c>
      <c r="G366" s="205"/>
      <c r="H366" s="202" t="s">
        <v>489</v>
      </c>
      <c r="I366" s="205"/>
      <c r="J366" s="56">
        <v>701</v>
      </c>
      <c r="K366" s="202" t="s">
        <v>47</v>
      </c>
      <c r="L366" s="4"/>
      <c r="N366" s="149" t="s">
        <v>1778</v>
      </c>
      <c r="O366" s="149" t="str">
        <f>INDEX('Standard Descriptions'!$E:$E,MATCH(Guidance!E366,'Standard Descriptions'!$C:$C,0))</f>
        <v xml:space="preserve"> This policy is a subsidy paid by the government to suppliers of electricity per unit of electricity generated from the selected plant type(s). // </v>
      </c>
      <c r="P366" s="152" t="s">
        <v>1779</v>
      </c>
      <c r="Q366" s="152" t="s">
        <v>46</v>
      </c>
      <c r="R366" s="152" t="str">
        <f t="shared" si="28"/>
        <v xml:space="preserve">Lignite </v>
      </c>
      <c r="S366" s="152" t="str">
        <f t="shared" si="26"/>
        <v>//**Lignite : **</v>
      </c>
      <c r="T366" s="138" t="str">
        <f t="shared" si="25"/>
        <v/>
      </c>
    </row>
    <row r="367" spans="1:21" x14ac:dyDescent="0.2">
      <c r="A367" s="138" t="s">
        <v>1780</v>
      </c>
      <c r="C367" s="174" t="s">
        <v>8</v>
      </c>
      <c r="D367" s="174" t="s">
        <v>18</v>
      </c>
      <c r="E367" s="174" t="s">
        <v>138</v>
      </c>
      <c r="F367" s="202" t="s">
        <v>499</v>
      </c>
      <c r="G367" s="205"/>
      <c r="H367" s="202" t="s">
        <v>500</v>
      </c>
      <c r="I367" s="205"/>
      <c r="J367" s="56">
        <v>184</v>
      </c>
      <c r="K367" s="202" t="s">
        <v>46</v>
      </c>
      <c r="L367" s="235" t="s">
        <v>1939</v>
      </c>
      <c r="N367" s="149" t="s">
        <v>1778</v>
      </c>
      <c r="O367" s="149" t="str">
        <f>INDEX('Standard Descriptions'!$E:$E,MATCH(Guidance!E367,'Standard Descriptions'!$C:$C,0))</f>
        <v xml:space="preserve"> This policy is a subsidy paid by the government to suppliers of electricity per unit of electricity generated from the selected plant type(s). // </v>
      </c>
      <c r="P367" s="152" t="s">
        <v>1779</v>
      </c>
      <c r="Q367" s="152" t="s">
        <v>46</v>
      </c>
      <c r="R367" s="152" t="str">
        <f t="shared" si="28"/>
        <v xml:space="preserve">Offshore Wind </v>
      </c>
      <c r="S367" s="152" t="str">
        <f t="shared" si="26"/>
        <v>//**Offshore Wind : **</v>
      </c>
      <c r="T367" s="138" t="str">
        <f t="shared" si="25"/>
        <v>//**Offshore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row>
    <row r="368" spans="1:21" x14ac:dyDescent="0.2">
      <c r="A368" s="138" t="s">
        <v>1780</v>
      </c>
      <c r="C368" s="174" t="s">
        <v>8</v>
      </c>
      <c r="D368" s="174" t="s">
        <v>18</v>
      </c>
      <c r="E368" s="174" t="s">
        <v>138</v>
      </c>
      <c r="F368" s="202" t="s">
        <v>1146</v>
      </c>
      <c r="G368" s="201"/>
      <c r="H368" s="202" t="s">
        <v>815</v>
      </c>
      <c r="I368" s="205"/>
      <c r="J368" s="56">
        <v>702</v>
      </c>
      <c r="K368" s="202" t="s">
        <v>47</v>
      </c>
      <c r="L368" s="169"/>
      <c r="N368" s="149" t="s">
        <v>1778</v>
      </c>
      <c r="O368" s="149" t="str">
        <f>INDEX('Standard Descriptions'!$E:$E,MATCH(Guidance!E368,'Standard Descriptions'!$C:$C,0))</f>
        <v xml:space="preserve"> This policy is a subsidy paid by the government to suppliers of electricity per unit of electricity generated from the selected plant type(s). // </v>
      </c>
      <c r="P368" s="152" t="s">
        <v>1779</v>
      </c>
      <c r="Q368" s="152" t="s">
        <v>46</v>
      </c>
      <c r="R368" s="152" t="str">
        <f t="shared" si="28"/>
        <v xml:space="preserve">Crude Oil </v>
      </c>
      <c r="S368" s="152" t="str">
        <f t="shared" si="26"/>
        <v>//**Crude Oil : **</v>
      </c>
      <c r="T368" s="138" t="str">
        <f t="shared" si="25"/>
        <v/>
      </c>
    </row>
    <row r="369" spans="1:24" x14ac:dyDescent="0.2">
      <c r="A369" s="138" t="s">
        <v>1780</v>
      </c>
      <c r="C369" s="174" t="s">
        <v>8</v>
      </c>
      <c r="D369" s="174" t="s">
        <v>18</v>
      </c>
      <c r="E369" s="174" t="s">
        <v>138</v>
      </c>
      <c r="F369" s="202" t="s">
        <v>1147</v>
      </c>
      <c r="G369" s="201"/>
      <c r="H369" s="202" t="s">
        <v>958</v>
      </c>
      <c r="I369" s="205"/>
      <c r="J369" s="56">
        <v>703</v>
      </c>
      <c r="K369" s="202" t="s">
        <v>47</v>
      </c>
      <c r="L369" s="169"/>
      <c r="N369" s="149" t="s">
        <v>1778</v>
      </c>
      <c r="O369" s="149" t="str">
        <f>INDEX('Standard Descriptions'!$E:$E,MATCH(Guidance!E369,'Standard Descriptions'!$C:$C,0))</f>
        <v xml:space="preserve"> This policy is a subsidy paid by the government to suppliers of electricity per unit of electricity generated from the selected plant type(s). // </v>
      </c>
      <c r="P369" s="152" t="s">
        <v>1779</v>
      </c>
      <c r="Q369" s="152" t="s">
        <v>46</v>
      </c>
      <c r="R369" s="152" t="str">
        <f t="shared" si="28"/>
        <v xml:space="preserve">Heavy or Residual Fuel Oil </v>
      </c>
      <c r="S369" s="152" t="str">
        <f t="shared" si="26"/>
        <v>//**Heavy or Residual Fuel Oil : **</v>
      </c>
      <c r="T369" s="138" t="str">
        <f t="shared" si="25"/>
        <v/>
      </c>
    </row>
    <row r="370" spans="1:24" x14ac:dyDescent="0.2">
      <c r="A370" s="138" t="s">
        <v>1780</v>
      </c>
      <c r="C370" s="174" t="s">
        <v>8</v>
      </c>
      <c r="D370" s="174" t="s">
        <v>18</v>
      </c>
      <c r="E370" s="174" t="s">
        <v>138</v>
      </c>
      <c r="F370" s="202" t="s">
        <v>1148</v>
      </c>
      <c r="G370" s="201"/>
      <c r="H370" s="202" t="s">
        <v>817</v>
      </c>
      <c r="I370" s="205"/>
      <c r="J370" s="56">
        <v>704</v>
      </c>
      <c r="K370" s="202" t="s">
        <v>47</v>
      </c>
      <c r="L370" s="169"/>
      <c r="N370" s="149" t="s">
        <v>1778</v>
      </c>
      <c r="O370" s="149" t="str">
        <f>INDEX('Standard Descriptions'!$E:$E,MATCH(Guidance!E370,'Standard Descriptions'!$C:$C,0))</f>
        <v xml:space="preserve"> This policy is a subsidy paid by the government to suppliers of electricity per unit of electricity generated from the selected plant type(s). // </v>
      </c>
      <c r="P370" s="152" t="s">
        <v>1779</v>
      </c>
      <c r="Q370" s="152" t="s">
        <v>46</v>
      </c>
      <c r="R370" s="152" t="str">
        <f t="shared" si="28"/>
        <v xml:space="preserve">Municipal Solid Waste </v>
      </c>
      <c r="S370" s="152" t="str">
        <f t="shared" si="26"/>
        <v>//**Municipal Solid Waste : **</v>
      </c>
      <c r="T370" s="138" t="str">
        <f t="shared" si="25"/>
        <v/>
      </c>
    </row>
    <row r="371" spans="1:24" s="145" customFormat="1" x14ac:dyDescent="0.2">
      <c r="A371" s="145" t="s">
        <v>1777</v>
      </c>
      <c r="B371" s="146"/>
      <c r="C371" s="145" t="s">
        <v>9</v>
      </c>
      <c r="D371" s="145" t="s">
        <v>29</v>
      </c>
      <c r="E371" s="145" t="str">
        <f>E372</f>
        <v>Industry Sector Fraction of Potential Additional CCS Achieved</v>
      </c>
      <c r="M371" s="139"/>
      <c r="N371" s="145" t="s">
        <v>1778</v>
      </c>
      <c r="O371" s="162" t="str">
        <f>INDEX('Standard Descriptions'!$E:$E,MATCH(Guidance!E371,'Standard Descriptions'!$C:$C,0))</f>
        <v>This policy specifies the fraction of CO2 emissions from industry that is captured and stored, above the amount predicted in the business-as-usual scenario.//</v>
      </c>
      <c r="P371" s="145" t="s">
        <v>1779</v>
      </c>
      <c r="Q371" s="145" t="s">
        <v>46</v>
      </c>
      <c r="S371" s="145" t="str">
        <f t="shared" si="26"/>
        <v/>
      </c>
      <c r="T371" s="145" t="str">
        <f t="shared" si="25"/>
        <v/>
      </c>
      <c r="U371" s="145" t="str">
        <f>N371&amp;O371&amp;P371&amp;T372&amp;T373&amp;T374&amp;T375&amp;T376&amp;T377&amp;T378&amp;T379&amp;T380&amp;T381&amp;T382&amp;T383&amp;T384&amp;T385&amp;T386&amp;T387</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row>
    <row r="372" spans="1:24" s="164" customFormat="1" x14ac:dyDescent="0.2">
      <c r="A372" s="138" t="s">
        <v>1780</v>
      </c>
      <c r="B372" s="139"/>
      <c r="C372" s="4" t="s">
        <v>9</v>
      </c>
      <c r="D372" s="4" t="s">
        <v>29</v>
      </c>
      <c r="E372" s="4" t="s">
        <v>1656</v>
      </c>
      <c r="F372" s="201" t="s">
        <v>141</v>
      </c>
      <c r="G372" s="202" t="s">
        <v>1657</v>
      </c>
      <c r="H372" s="4" t="s">
        <v>738</v>
      </c>
      <c r="I372" s="201" t="s">
        <v>1658</v>
      </c>
      <c r="J372" s="163">
        <v>892</v>
      </c>
      <c r="K372" s="202" t="s">
        <v>46</v>
      </c>
      <c r="L372" s="201" t="s">
        <v>1817</v>
      </c>
      <c r="M372" s="139"/>
      <c r="N372" s="149" t="s">
        <v>1778</v>
      </c>
      <c r="O372" s="149" t="str">
        <f>INDEX('Standard Descriptions'!$E:$E,MATCH(Guidance!E372,'Standard Descriptions'!$C:$C,0))</f>
        <v>This policy specifies the fraction of CO2 emissions from industry that is captured and stored, above the amount predicted in the business-as-usual scenario.//</v>
      </c>
      <c r="P372" s="152" t="s">
        <v>1779</v>
      </c>
      <c r="Q372" s="152" t="s">
        <v>46</v>
      </c>
      <c r="R372" s="152" t="str">
        <f t="shared" ref="R372:R390" si="29">H372&amp;" "&amp;I372</f>
        <v>Cement Industry Energy Related Emissions</v>
      </c>
      <c r="S372" s="152" t="str">
        <f t="shared" si="26"/>
        <v>//**Cement Industry Energy Related Emissions: **</v>
      </c>
      <c r="T372" s="138" t="str">
        <f t="shared" si="25"/>
        <v>//**Cement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U372" s="153"/>
      <c r="V372" s="138"/>
      <c r="W372" s="138"/>
      <c r="X372" s="138"/>
    </row>
    <row r="373" spans="1:24" s="164" customFormat="1" x14ac:dyDescent="0.2">
      <c r="A373" s="138" t="s">
        <v>1780</v>
      </c>
      <c r="B373" s="139"/>
      <c r="C373" s="174" t="s">
        <v>9</v>
      </c>
      <c r="D373" s="174" t="s">
        <v>29</v>
      </c>
      <c r="E373" s="174" t="s">
        <v>1656</v>
      </c>
      <c r="F373" s="201" t="s">
        <v>141</v>
      </c>
      <c r="G373" s="202" t="s">
        <v>895</v>
      </c>
      <c r="H373" s="4" t="s">
        <v>738</v>
      </c>
      <c r="I373" s="201" t="s">
        <v>1661</v>
      </c>
      <c r="J373" s="163">
        <v>893</v>
      </c>
      <c r="K373" s="202" t="s">
        <v>46</v>
      </c>
      <c r="L373" s="205" t="s">
        <v>1817</v>
      </c>
      <c r="M373" s="139"/>
      <c r="N373" s="149" t="s">
        <v>1778</v>
      </c>
      <c r="O373" s="149" t="str">
        <f>INDEX('Standard Descriptions'!$E:$E,MATCH(Guidance!E373,'Standard Descriptions'!$C:$C,0))</f>
        <v>This policy specifies the fraction of CO2 emissions from industry that is captured and stored, above the amount predicted in the business-as-usual scenario.//</v>
      </c>
      <c r="P373" s="152" t="s">
        <v>1779</v>
      </c>
      <c r="Q373" s="152" t="s">
        <v>46</v>
      </c>
      <c r="R373" s="152" t="str">
        <f t="shared" si="29"/>
        <v>Cement Industry Process Emissions</v>
      </c>
      <c r="S373" s="152" t="str">
        <f t="shared" si="26"/>
        <v>//**Cement Industry Process Emissions: **</v>
      </c>
      <c r="T373" s="138" t="str">
        <f t="shared" si="25"/>
        <v>//**Cement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U373" s="153"/>
      <c r="V373" s="138"/>
      <c r="W373" s="138"/>
      <c r="X373" s="138"/>
    </row>
    <row r="374" spans="1:24" s="164" customFormat="1" x14ac:dyDescent="0.2">
      <c r="A374" s="138" t="s">
        <v>1780</v>
      </c>
      <c r="B374" s="139"/>
      <c r="C374" s="174" t="s">
        <v>9</v>
      </c>
      <c r="D374" s="174" t="s">
        <v>29</v>
      </c>
      <c r="E374" s="174" t="s">
        <v>1656</v>
      </c>
      <c r="F374" s="202" t="s">
        <v>142</v>
      </c>
      <c r="G374" s="202" t="s">
        <v>1657</v>
      </c>
      <c r="H374" s="4" t="s">
        <v>739</v>
      </c>
      <c r="I374" s="201" t="s">
        <v>1658</v>
      </c>
      <c r="J374" s="163">
        <v>894</v>
      </c>
      <c r="K374" s="202" t="s">
        <v>46</v>
      </c>
      <c r="L374" s="205" t="s">
        <v>1817</v>
      </c>
      <c r="M374" s="139"/>
      <c r="N374" s="149" t="s">
        <v>1778</v>
      </c>
      <c r="O374" s="149" t="str">
        <f>INDEX('Standard Descriptions'!$E:$E,MATCH(Guidance!E374,'Standard Descriptions'!$C:$C,0))</f>
        <v>This policy specifies the fraction of CO2 emissions from industry that is captured and stored, above the amount predicted in the business-as-usual scenario.//</v>
      </c>
      <c r="P374" s="152" t="s">
        <v>1779</v>
      </c>
      <c r="Q374" s="152" t="s">
        <v>46</v>
      </c>
      <c r="R374" s="152" t="str">
        <f t="shared" si="29"/>
        <v>Natural Gas and Petroleum Industry Energy Related Emissions</v>
      </c>
      <c r="S374" s="152" t="str">
        <f t="shared" si="26"/>
        <v>//**Natural Gas and Petroleum Industry Energy Related Emissions: **</v>
      </c>
      <c r="T374" s="138" t="str">
        <f t="shared" si="25"/>
        <v>//**Natural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U374" s="153"/>
      <c r="V374" s="138"/>
      <c r="W374" s="138"/>
      <c r="X374" s="138"/>
    </row>
    <row r="375" spans="1:24" s="164" customFormat="1" x14ac:dyDescent="0.2">
      <c r="A375" s="138" t="s">
        <v>1780</v>
      </c>
      <c r="B375" s="139"/>
      <c r="C375" s="174" t="s">
        <v>9</v>
      </c>
      <c r="D375" s="174" t="s">
        <v>29</v>
      </c>
      <c r="E375" s="174" t="s">
        <v>1656</v>
      </c>
      <c r="F375" s="202" t="s">
        <v>142</v>
      </c>
      <c r="G375" s="202" t="s">
        <v>895</v>
      </c>
      <c r="H375" s="4" t="s">
        <v>739</v>
      </c>
      <c r="I375" s="201" t="s">
        <v>1661</v>
      </c>
      <c r="J375" s="163">
        <v>895</v>
      </c>
      <c r="K375" s="202" t="s">
        <v>46</v>
      </c>
      <c r="L375" s="205" t="s">
        <v>1817</v>
      </c>
      <c r="M375" s="139"/>
      <c r="N375" s="149" t="s">
        <v>1778</v>
      </c>
      <c r="O375" s="149" t="str">
        <f>INDEX('Standard Descriptions'!$E:$E,MATCH(Guidance!E375,'Standard Descriptions'!$C:$C,0))</f>
        <v>This policy specifies the fraction of CO2 emissions from industry that is captured and stored, above the amount predicted in the business-as-usual scenario.//</v>
      </c>
      <c r="P375" s="152" t="s">
        <v>1779</v>
      </c>
      <c r="Q375" s="152" t="s">
        <v>46</v>
      </c>
      <c r="R375" s="152" t="str">
        <f t="shared" si="29"/>
        <v>Natural Gas and Petroleum Industry Process Emissions</v>
      </c>
      <c r="S375" s="152" t="str">
        <f t="shared" si="26"/>
        <v>//**Natural Gas and Petroleum Industry Process Emissions: **</v>
      </c>
      <c r="T375" s="138" t="str">
        <f t="shared" si="25"/>
        <v>//**Natural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U375" s="153"/>
      <c r="V375" s="138"/>
      <c r="W375" s="138"/>
      <c r="X375" s="138"/>
    </row>
    <row r="376" spans="1:24" s="164" customFormat="1" x14ac:dyDescent="0.2">
      <c r="A376" s="138" t="s">
        <v>1780</v>
      </c>
      <c r="B376" s="139"/>
      <c r="C376" s="174" t="s">
        <v>9</v>
      </c>
      <c r="D376" s="174" t="s">
        <v>29</v>
      </c>
      <c r="E376" s="174" t="s">
        <v>1656</v>
      </c>
      <c r="F376" s="202" t="s">
        <v>143</v>
      </c>
      <c r="G376" s="202" t="s">
        <v>1657</v>
      </c>
      <c r="H376" s="4" t="s">
        <v>740</v>
      </c>
      <c r="I376" s="201" t="s">
        <v>1658</v>
      </c>
      <c r="J376" s="163">
        <v>896</v>
      </c>
      <c r="K376" s="202" t="s">
        <v>46</v>
      </c>
      <c r="L376" s="205" t="s">
        <v>1817</v>
      </c>
      <c r="M376" s="139"/>
      <c r="N376" s="149" t="s">
        <v>1778</v>
      </c>
      <c r="O376" s="149" t="str">
        <f>INDEX('Standard Descriptions'!$E:$E,MATCH(Guidance!E376,'Standard Descriptions'!$C:$C,0))</f>
        <v>This policy specifies the fraction of CO2 emissions from industry that is captured and stored, above the amount predicted in the business-as-usual scenario.//</v>
      </c>
      <c r="P376" s="152" t="s">
        <v>1779</v>
      </c>
      <c r="Q376" s="152" t="s">
        <v>46</v>
      </c>
      <c r="R376" s="152" t="str">
        <f t="shared" si="29"/>
        <v>Iron and Steel Industry Energy Related Emissions</v>
      </c>
      <c r="S376" s="152" t="str">
        <f t="shared" si="26"/>
        <v>//**Iron and Steel Industry Energy Related Emissions: **</v>
      </c>
      <c r="T376" s="138" t="str">
        <f t="shared" si="25"/>
        <v>//**Iron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U376" s="153"/>
      <c r="V376" s="138"/>
      <c r="W376" s="138"/>
      <c r="X376" s="138"/>
    </row>
    <row r="377" spans="1:24" s="164" customFormat="1" x14ac:dyDescent="0.2">
      <c r="A377" s="138" t="s">
        <v>1780</v>
      </c>
      <c r="B377" s="139"/>
      <c r="C377" s="174" t="s">
        <v>9</v>
      </c>
      <c r="D377" s="174" t="s">
        <v>29</v>
      </c>
      <c r="E377" s="174" t="s">
        <v>1656</v>
      </c>
      <c r="F377" s="202" t="s">
        <v>143</v>
      </c>
      <c r="G377" s="202" t="s">
        <v>895</v>
      </c>
      <c r="H377" s="4" t="s">
        <v>740</v>
      </c>
      <c r="I377" s="201" t="s">
        <v>1661</v>
      </c>
      <c r="J377" s="163">
        <v>897</v>
      </c>
      <c r="K377" s="202" t="s">
        <v>46</v>
      </c>
      <c r="L377" s="205" t="s">
        <v>1817</v>
      </c>
      <c r="M377" s="139"/>
      <c r="N377" s="149" t="s">
        <v>1778</v>
      </c>
      <c r="O377" s="149" t="str">
        <f>INDEX('Standard Descriptions'!$E:$E,MATCH(Guidance!E377,'Standard Descriptions'!$C:$C,0))</f>
        <v>This policy specifies the fraction of CO2 emissions from industry that is captured and stored, above the amount predicted in the business-as-usual scenario.//</v>
      </c>
      <c r="P377" s="152" t="s">
        <v>1779</v>
      </c>
      <c r="Q377" s="152" t="s">
        <v>46</v>
      </c>
      <c r="R377" s="152" t="str">
        <f t="shared" si="29"/>
        <v>Iron and Steel Industry Process Emissions</v>
      </c>
      <c r="S377" s="152" t="str">
        <f t="shared" si="26"/>
        <v>//**Iron and Steel Industry Process Emissions: **</v>
      </c>
      <c r="T377" s="138" t="str">
        <f t="shared" si="25"/>
        <v>//**Iron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U377" s="153"/>
      <c r="V377" s="138"/>
      <c r="W377" s="138"/>
      <c r="X377" s="138"/>
    </row>
    <row r="378" spans="1:24" s="164" customFormat="1" x14ac:dyDescent="0.2">
      <c r="A378" s="138" t="s">
        <v>1780</v>
      </c>
      <c r="B378" s="139"/>
      <c r="C378" s="174" t="s">
        <v>9</v>
      </c>
      <c r="D378" s="174" t="s">
        <v>29</v>
      </c>
      <c r="E378" s="174" t="s">
        <v>1656</v>
      </c>
      <c r="F378" s="202" t="s">
        <v>144</v>
      </c>
      <c r="G378" s="202" t="s">
        <v>1657</v>
      </c>
      <c r="H378" s="4" t="s">
        <v>741</v>
      </c>
      <c r="I378" s="201" t="s">
        <v>1658</v>
      </c>
      <c r="J378" s="163">
        <v>898</v>
      </c>
      <c r="K378" s="202" t="s">
        <v>46</v>
      </c>
      <c r="L378" s="205" t="s">
        <v>1817</v>
      </c>
      <c r="M378" s="139"/>
      <c r="N378" s="149" t="s">
        <v>1778</v>
      </c>
      <c r="O378" s="149" t="str">
        <f>INDEX('Standard Descriptions'!$E:$E,MATCH(Guidance!E378,'Standard Descriptions'!$C:$C,0))</f>
        <v>This policy specifies the fraction of CO2 emissions from industry that is captured and stored, above the amount predicted in the business-as-usual scenario.//</v>
      </c>
      <c r="P378" s="152" t="s">
        <v>1779</v>
      </c>
      <c r="Q378" s="152" t="s">
        <v>46</v>
      </c>
      <c r="R378" s="152" t="str">
        <f t="shared" si="29"/>
        <v>Chemicals Industry Energy Related Emissions</v>
      </c>
      <c r="S378" s="152" t="str">
        <f t="shared" si="26"/>
        <v>//**Chemicals Industry Energy Related Emissions: **</v>
      </c>
      <c r="T378" s="138" t="str">
        <f t="shared" si="25"/>
        <v>//**Chemicals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U378" s="153"/>
      <c r="V378" s="138"/>
      <c r="W378" s="138"/>
      <c r="X378" s="138"/>
    </row>
    <row r="379" spans="1:24" s="164" customFormat="1" x14ac:dyDescent="0.2">
      <c r="A379" s="138" t="s">
        <v>1780</v>
      </c>
      <c r="B379" s="139"/>
      <c r="C379" s="174" t="s">
        <v>9</v>
      </c>
      <c r="D379" s="174" t="s">
        <v>29</v>
      </c>
      <c r="E379" s="174" t="s">
        <v>1656</v>
      </c>
      <c r="F379" s="202" t="s">
        <v>144</v>
      </c>
      <c r="G379" s="202" t="s">
        <v>895</v>
      </c>
      <c r="H379" s="4" t="s">
        <v>741</v>
      </c>
      <c r="I379" s="201" t="s">
        <v>1661</v>
      </c>
      <c r="J379" s="163">
        <v>899</v>
      </c>
      <c r="K379" s="202" t="s">
        <v>46</v>
      </c>
      <c r="L379" s="205" t="s">
        <v>1817</v>
      </c>
      <c r="M379" s="139"/>
      <c r="N379" s="149" t="s">
        <v>1778</v>
      </c>
      <c r="O379" s="149" t="str">
        <f>INDEX('Standard Descriptions'!$E:$E,MATCH(Guidance!E379,'Standard Descriptions'!$C:$C,0))</f>
        <v>This policy specifies the fraction of CO2 emissions from industry that is captured and stored, above the amount predicted in the business-as-usual scenario.//</v>
      </c>
      <c r="P379" s="152" t="s">
        <v>1779</v>
      </c>
      <c r="Q379" s="152" t="s">
        <v>46</v>
      </c>
      <c r="R379" s="152" t="str">
        <f t="shared" si="29"/>
        <v>Chemicals Industry Process Emissions</v>
      </c>
      <c r="S379" s="152" t="str">
        <f t="shared" si="26"/>
        <v>//**Chemicals Industry Process Emissions: **</v>
      </c>
      <c r="T379" s="138" t="str">
        <f t="shared" si="25"/>
        <v>//**Chemicals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U379" s="153"/>
      <c r="V379" s="138"/>
      <c r="W379" s="138"/>
      <c r="X379" s="138"/>
    </row>
    <row r="380" spans="1:24" s="164" customFormat="1" x14ac:dyDescent="0.2">
      <c r="A380" s="138" t="s">
        <v>1780</v>
      </c>
      <c r="B380" s="139"/>
      <c r="C380" s="174" t="s">
        <v>9</v>
      </c>
      <c r="D380" s="174" t="s">
        <v>29</v>
      </c>
      <c r="E380" s="174" t="s">
        <v>1656</v>
      </c>
      <c r="F380" s="202" t="s">
        <v>772</v>
      </c>
      <c r="G380" s="202" t="s">
        <v>1657</v>
      </c>
      <c r="H380" s="4" t="s">
        <v>1167</v>
      </c>
      <c r="I380" s="201" t="s">
        <v>1658</v>
      </c>
      <c r="J380" s="163">
        <v>900</v>
      </c>
      <c r="K380" s="201" t="s">
        <v>47</v>
      </c>
      <c r="L380" s="174"/>
      <c r="M380" s="139"/>
      <c r="N380" s="149" t="s">
        <v>1778</v>
      </c>
      <c r="O380" s="149" t="str">
        <f>INDEX('Standard Descriptions'!$E:$E,MATCH(Guidance!E380,'Standard Descriptions'!$C:$C,0))</f>
        <v>This policy specifies the fraction of CO2 emissions from industry that is captured and stored, above the amount predicted in the business-as-usual scenario.//</v>
      </c>
      <c r="P380" s="152" t="s">
        <v>1779</v>
      </c>
      <c r="Q380" s="152" t="s">
        <v>46</v>
      </c>
      <c r="R380" s="152" t="str">
        <f t="shared" si="29"/>
        <v>Coal Mining Industry Energy Related Emissions</v>
      </c>
      <c r="S380" s="152" t="str">
        <f t="shared" si="26"/>
        <v>//**Coal Mining Industry Energy Related Emissions: **</v>
      </c>
      <c r="T380" s="138" t="str">
        <f t="shared" si="25"/>
        <v/>
      </c>
      <c r="U380" s="153"/>
      <c r="V380" s="138"/>
      <c r="W380" s="138"/>
      <c r="X380" s="138"/>
    </row>
    <row r="381" spans="1:24" s="164" customFormat="1" x14ac:dyDescent="0.2">
      <c r="A381" s="138" t="s">
        <v>1780</v>
      </c>
      <c r="B381" s="139"/>
      <c r="C381" s="174" t="s">
        <v>9</v>
      </c>
      <c r="D381" s="174" t="s">
        <v>29</v>
      </c>
      <c r="E381" s="174" t="s">
        <v>1656</v>
      </c>
      <c r="F381" s="202" t="s">
        <v>772</v>
      </c>
      <c r="G381" s="202" t="s">
        <v>895</v>
      </c>
      <c r="H381" s="4" t="s">
        <v>1167</v>
      </c>
      <c r="I381" s="201" t="s">
        <v>1661</v>
      </c>
      <c r="J381" s="163">
        <v>901</v>
      </c>
      <c r="K381" s="202" t="s">
        <v>47</v>
      </c>
      <c r="L381" s="174"/>
      <c r="M381" s="139"/>
      <c r="N381" s="149" t="s">
        <v>1778</v>
      </c>
      <c r="O381" s="149" t="str">
        <f>INDEX('Standard Descriptions'!$E:$E,MATCH(Guidance!E381,'Standard Descriptions'!$C:$C,0))</f>
        <v>This policy specifies the fraction of CO2 emissions from industry that is captured and stored, above the amount predicted in the business-as-usual scenario.//</v>
      </c>
      <c r="P381" s="152" t="s">
        <v>1779</v>
      </c>
      <c r="Q381" s="152" t="s">
        <v>46</v>
      </c>
      <c r="R381" s="152" t="str">
        <f t="shared" si="29"/>
        <v>Coal Mining Industry Process Emissions</v>
      </c>
      <c r="S381" s="152" t="str">
        <f t="shared" si="26"/>
        <v>//**Coal Mining Industry Process Emissions: **</v>
      </c>
      <c r="T381" s="138" t="str">
        <f t="shared" si="25"/>
        <v/>
      </c>
      <c r="U381" s="153"/>
      <c r="V381" s="138"/>
      <c r="W381" s="138"/>
      <c r="X381" s="138"/>
    </row>
    <row r="382" spans="1:24" s="164" customFormat="1" x14ac:dyDescent="0.2">
      <c r="A382" s="138" t="s">
        <v>1780</v>
      </c>
      <c r="B382" s="139"/>
      <c r="C382" s="174" t="s">
        <v>9</v>
      </c>
      <c r="D382" s="174" t="s">
        <v>29</v>
      </c>
      <c r="E382" s="174" t="s">
        <v>1656</v>
      </c>
      <c r="F382" s="202" t="s">
        <v>145</v>
      </c>
      <c r="G382" s="202" t="s">
        <v>1657</v>
      </c>
      <c r="H382" s="4" t="s">
        <v>771</v>
      </c>
      <c r="I382" s="201" t="s">
        <v>1658</v>
      </c>
      <c r="J382" s="163">
        <v>902</v>
      </c>
      <c r="K382" s="201" t="s">
        <v>47</v>
      </c>
      <c r="L382" s="174"/>
      <c r="M382" s="139"/>
      <c r="N382" s="149" t="s">
        <v>1778</v>
      </c>
      <c r="O382" s="149" t="str">
        <f>INDEX('Standard Descriptions'!$E:$E,MATCH(Guidance!E382,'Standard Descriptions'!$C:$C,0))</f>
        <v>This policy specifies the fraction of CO2 emissions from industry that is captured and stored, above the amount predicted in the business-as-usual scenario.//</v>
      </c>
      <c r="P382" s="152" t="s">
        <v>1779</v>
      </c>
      <c r="Q382" s="152" t="s">
        <v>46</v>
      </c>
      <c r="R382" s="152" t="str">
        <f t="shared" si="29"/>
        <v>Water &amp; Waste Energy Related Emissions</v>
      </c>
      <c r="S382" s="152" t="str">
        <f t="shared" si="26"/>
        <v>//**Water &amp; Waste Energy Related Emissions: **</v>
      </c>
      <c r="T382" s="138" t="str">
        <f t="shared" si="25"/>
        <v/>
      </c>
      <c r="U382" s="153"/>
      <c r="V382" s="138"/>
      <c r="W382" s="138"/>
      <c r="X382" s="138"/>
    </row>
    <row r="383" spans="1:24" s="164" customFormat="1" x14ac:dyDescent="0.2">
      <c r="A383" s="138" t="s">
        <v>1780</v>
      </c>
      <c r="B383" s="139"/>
      <c r="C383" s="174" t="s">
        <v>9</v>
      </c>
      <c r="D383" s="174" t="s">
        <v>29</v>
      </c>
      <c r="E383" s="174" t="s">
        <v>1656</v>
      </c>
      <c r="F383" s="202" t="s">
        <v>145</v>
      </c>
      <c r="G383" s="202" t="s">
        <v>895</v>
      </c>
      <c r="H383" s="4" t="s">
        <v>771</v>
      </c>
      <c r="I383" s="201" t="s">
        <v>1661</v>
      </c>
      <c r="J383" s="163">
        <v>903</v>
      </c>
      <c r="K383" s="202" t="s">
        <v>47</v>
      </c>
      <c r="L383" s="174"/>
      <c r="M383" s="139"/>
      <c r="N383" s="149" t="s">
        <v>1778</v>
      </c>
      <c r="O383" s="149" t="str">
        <f>INDEX('Standard Descriptions'!$E:$E,MATCH(Guidance!E383,'Standard Descriptions'!$C:$C,0))</f>
        <v>This policy specifies the fraction of CO2 emissions from industry that is captured and stored, above the amount predicted in the business-as-usual scenario.//</v>
      </c>
      <c r="P383" s="152" t="s">
        <v>1779</v>
      </c>
      <c r="Q383" s="152" t="s">
        <v>46</v>
      </c>
      <c r="R383" s="152" t="str">
        <f t="shared" si="29"/>
        <v>Water &amp; Waste Process Emissions</v>
      </c>
      <c r="S383" s="152" t="str">
        <f t="shared" si="26"/>
        <v>//**Water &amp; Waste Process Emissions: **</v>
      </c>
      <c r="T383" s="138" t="str">
        <f t="shared" si="25"/>
        <v/>
      </c>
      <c r="U383" s="153"/>
      <c r="V383" s="138"/>
      <c r="W383" s="138"/>
      <c r="X383" s="138"/>
    </row>
    <row r="384" spans="1:24" s="164" customFormat="1" x14ac:dyDescent="0.2">
      <c r="A384" s="138" t="s">
        <v>1780</v>
      </c>
      <c r="B384" s="139"/>
      <c r="C384" s="174" t="s">
        <v>9</v>
      </c>
      <c r="D384" s="174" t="s">
        <v>29</v>
      </c>
      <c r="E384" s="174" t="s">
        <v>1656</v>
      </c>
      <c r="F384" s="202" t="s">
        <v>146</v>
      </c>
      <c r="G384" s="202" t="s">
        <v>1657</v>
      </c>
      <c r="H384" s="4" t="s">
        <v>148</v>
      </c>
      <c r="I384" s="201" t="s">
        <v>1658</v>
      </c>
      <c r="J384" s="163">
        <v>904</v>
      </c>
      <c r="K384" s="201" t="s">
        <v>47</v>
      </c>
      <c r="L384" s="174"/>
      <c r="M384" s="139"/>
      <c r="N384" s="149" t="s">
        <v>1778</v>
      </c>
      <c r="O384" s="149" t="str">
        <f>INDEX('Standard Descriptions'!$E:$E,MATCH(Guidance!E384,'Standard Descriptions'!$C:$C,0))</f>
        <v>This policy specifies the fraction of CO2 emissions from industry that is captured and stored, above the amount predicted in the business-as-usual scenario.//</v>
      </c>
      <c r="P384" s="152" t="s">
        <v>1779</v>
      </c>
      <c r="Q384" s="152" t="s">
        <v>46</v>
      </c>
      <c r="R384" s="152" t="str">
        <f t="shared" si="29"/>
        <v>Agriculture Energy Related Emissions</v>
      </c>
      <c r="S384" s="152" t="str">
        <f t="shared" si="26"/>
        <v>//**Agriculture Energy Related Emissions: **</v>
      </c>
      <c r="T384" s="138" t="str">
        <f t="shared" si="25"/>
        <v/>
      </c>
      <c r="U384" s="153"/>
      <c r="V384" s="138"/>
      <c r="W384" s="138"/>
      <c r="X384" s="138"/>
    </row>
    <row r="385" spans="1:24" s="164" customFormat="1" x14ac:dyDescent="0.2">
      <c r="A385" s="138" t="s">
        <v>1780</v>
      </c>
      <c r="B385" s="139"/>
      <c r="C385" s="174" t="s">
        <v>9</v>
      </c>
      <c r="D385" s="174" t="s">
        <v>29</v>
      </c>
      <c r="E385" s="174" t="s">
        <v>1656</v>
      </c>
      <c r="F385" s="202" t="s">
        <v>146</v>
      </c>
      <c r="G385" s="202" t="s">
        <v>895</v>
      </c>
      <c r="H385" s="4" t="s">
        <v>148</v>
      </c>
      <c r="I385" s="201" t="s">
        <v>1661</v>
      </c>
      <c r="J385" s="163">
        <v>905</v>
      </c>
      <c r="K385" s="202" t="s">
        <v>47</v>
      </c>
      <c r="L385" s="174"/>
      <c r="M385" s="139"/>
      <c r="N385" s="149" t="s">
        <v>1778</v>
      </c>
      <c r="O385" s="149" t="str">
        <f>INDEX('Standard Descriptions'!$E:$E,MATCH(Guidance!E385,'Standard Descriptions'!$C:$C,0))</f>
        <v>This policy specifies the fraction of CO2 emissions from industry that is captured and stored, above the amount predicted in the business-as-usual scenario.//</v>
      </c>
      <c r="P385" s="152" t="s">
        <v>1779</v>
      </c>
      <c r="Q385" s="152" t="s">
        <v>46</v>
      </c>
      <c r="R385" s="152" t="str">
        <f t="shared" si="29"/>
        <v>Agriculture Process Emissions</v>
      </c>
      <c r="S385" s="152" t="str">
        <f t="shared" si="26"/>
        <v>//**Agriculture Process Emissions: **</v>
      </c>
      <c r="T385" s="138" t="str">
        <f t="shared" si="25"/>
        <v/>
      </c>
      <c r="U385" s="153"/>
      <c r="V385" s="138"/>
      <c r="W385" s="138"/>
      <c r="X385" s="138"/>
    </row>
    <row r="386" spans="1:24" s="164" customFormat="1" x14ac:dyDescent="0.2">
      <c r="A386" s="138" t="s">
        <v>1780</v>
      </c>
      <c r="B386" s="139"/>
      <c r="C386" s="174" t="s">
        <v>9</v>
      </c>
      <c r="D386" s="174" t="s">
        <v>29</v>
      </c>
      <c r="E386" s="174" t="s">
        <v>1656</v>
      </c>
      <c r="F386" s="202" t="s">
        <v>147</v>
      </c>
      <c r="G386" s="202" t="s">
        <v>1657</v>
      </c>
      <c r="H386" s="4" t="s">
        <v>149</v>
      </c>
      <c r="I386" s="201" t="s">
        <v>1658</v>
      </c>
      <c r="J386" s="163">
        <v>906</v>
      </c>
      <c r="K386" s="201" t="s">
        <v>46</v>
      </c>
      <c r="L386" s="174" t="s">
        <v>1817</v>
      </c>
      <c r="M386" s="139"/>
      <c r="N386" s="149" t="s">
        <v>1778</v>
      </c>
      <c r="O386" s="149" t="str">
        <f>INDEX('Standard Descriptions'!$E:$E,MATCH(Guidance!E386,'Standard Descriptions'!$C:$C,0))</f>
        <v>This policy specifies the fraction of CO2 emissions from industry that is captured and stored, above the amount predicted in the business-as-usual scenario.//</v>
      </c>
      <c r="P386" s="152" t="s">
        <v>1779</v>
      </c>
      <c r="Q386" s="152" t="s">
        <v>46</v>
      </c>
      <c r="R386" s="152" t="str">
        <f t="shared" si="29"/>
        <v>Other Industries Energy Related Emissions</v>
      </c>
      <c r="S386" s="152" t="str">
        <f t="shared" si="26"/>
        <v>//**Other Industries Energy Related Emissions: **</v>
      </c>
      <c r="T386" s="138" t="str">
        <f t="shared" si="25"/>
        <v>//**Other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U386" s="153"/>
      <c r="V386" s="138"/>
      <c r="W386" s="138"/>
      <c r="X386" s="138"/>
    </row>
    <row r="387" spans="1:24" s="164" customFormat="1" x14ac:dyDescent="0.2">
      <c r="A387" s="138" t="s">
        <v>1780</v>
      </c>
      <c r="B387" s="139"/>
      <c r="C387" s="174" t="s">
        <v>9</v>
      </c>
      <c r="D387" s="174" t="s">
        <v>29</v>
      </c>
      <c r="E387" s="174" t="s">
        <v>1656</v>
      </c>
      <c r="F387" s="202" t="s">
        <v>147</v>
      </c>
      <c r="G387" s="202" t="s">
        <v>895</v>
      </c>
      <c r="H387" s="4" t="s">
        <v>149</v>
      </c>
      <c r="I387" s="201" t="s">
        <v>1661</v>
      </c>
      <c r="J387" s="163">
        <v>907</v>
      </c>
      <c r="K387" s="202" t="s">
        <v>46</v>
      </c>
      <c r="L387" s="205" t="s">
        <v>1817</v>
      </c>
      <c r="M387" s="139"/>
      <c r="N387" s="149" t="s">
        <v>1778</v>
      </c>
      <c r="O387" s="149" t="str">
        <f>INDEX('Standard Descriptions'!$E:$E,MATCH(Guidance!E387,'Standard Descriptions'!$C:$C,0))</f>
        <v>This policy specifies the fraction of CO2 emissions from industry that is captured and stored, above the amount predicted in the business-as-usual scenario.//</v>
      </c>
      <c r="P387" s="152" t="s">
        <v>1779</v>
      </c>
      <c r="Q387" s="152" t="s">
        <v>46</v>
      </c>
      <c r="R387" s="152" t="str">
        <f t="shared" si="29"/>
        <v>Other Industries Process Emissions</v>
      </c>
      <c r="S387" s="152" t="str">
        <f t="shared" si="26"/>
        <v>//**Other Industries Process Emissions: **</v>
      </c>
      <c r="T387" s="138" t="str">
        <f t="shared" si="25"/>
        <v>//**Other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U387" s="153"/>
      <c r="V387" s="138"/>
      <c r="W387" s="138"/>
      <c r="X387" s="138"/>
    </row>
    <row r="388" spans="1:24" s="157" customFormat="1" x14ac:dyDescent="0.2">
      <c r="A388" s="157" t="s">
        <v>1777</v>
      </c>
      <c r="B388" s="140"/>
      <c r="C388" s="223" t="s">
        <v>9</v>
      </c>
      <c r="D388" s="223" t="s">
        <v>21</v>
      </c>
      <c r="E388" s="223" t="s">
        <v>1174</v>
      </c>
      <c r="F388" s="224"/>
      <c r="G388" s="224"/>
      <c r="H388" s="224"/>
      <c r="I388" s="224"/>
      <c r="J388" s="158">
        <v>43</v>
      </c>
      <c r="K388" s="224" t="s">
        <v>46</v>
      </c>
      <c r="L388" s="228" t="s">
        <v>1842</v>
      </c>
      <c r="M388" s="140"/>
      <c r="N388" s="159" t="s">
        <v>1778</v>
      </c>
      <c r="O388" s="159" t="str">
        <f>INDEX('Standard Descriptions'!$E:$E,MATCH(Guidance!E388,'Standard Descriptions'!$C:$C,0))</f>
        <v xml:space="preserve"> This policy reduces CO2 emissions from the cement industry by substituting other inputs, such as fly ash, for a portion of the clinker in cement. // </v>
      </c>
      <c r="P388" s="157" t="s">
        <v>1779</v>
      </c>
      <c r="Q388" s="157" t="s">
        <v>47</v>
      </c>
      <c r="R388" s="157" t="str">
        <f t="shared" si="29"/>
        <v xml:space="preserve"> </v>
      </c>
      <c r="T388" s="157" t="str">
        <f t="shared" ref="T388:T471" si="30">IF(K388="Yes",S388&amp;L388,"")</f>
        <v xml:space="preserve">  If this policy is fully implemented, the share of clinker in cement is reduced to 60%.</v>
      </c>
      <c r="U388" s="145" t="str">
        <f>N388&amp;O388&amp;P388&amp;T388</f>
        <v>**Description:** This policy reduces CO2 emissions from the cement industry by substituting other inputs, such as fly ash, for a portion of the clinker in cement. // **Guidance for setting values: **  If this policy is fully implemented, the share of clinker in cement is reduced to 60%.</v>
      </c>
    </row>
    <row r="389" spans="1:24" s="157" customFormat="1" x14ac:dyDescent="0.2">
      <c r="A389" s="157" t="s">
        <v>1777</v>
      </c>
      <c r="B389" s="140"/>
      <c r="C389" s="223" t="s">
        <v>9</v>
      </c>
      <c r="D389" s="223" t="s">
        <v>25</v>
      </c>
      <c r="E389" s="223" t="s">
        <v>308</v>
      </c>
      <c r="F389" s="224"/>
      <c r="G389" s="224"/>
      <c r="H389" s="224"/>
      <c r="I389" s="224"/>
      <c r="J389" s="158">
        <v>44</v>
      </c>
      <c r="K389" s="224" t="s">
        <v>47</v>
      </c>
      <c r="L389" s="228" t="s">
        <v>1843</v>
      </c>
      <c r="M389" s="140"/>
      <c r="N389" s="159" t="s">
        <v>1778</v>
      </c>
      <c r="O389" s="159" t="str">
        <f>INDEX('Standard Descriptions'!$E:$E,MATCH(Guidance!E389,'Standard Descriptions'!$C:$C,0))</f>
        <v xml:space="preserve"> This policy reduces fuel consumption in the industry sector by increasing the use of cogeneration (also known as combined heat and power) and recovery of waste heat (to perform useful work). // </v>
      </c>
      <c r="P389" s="157" t="s">
        <v>1779</v>
      </c>
      <c r="Q389" s="157" t="s">
        <v>47</v>
      </c>
      <c r="R389" s="157" t="str">
        <f t="shared" si="29"/>
        <v xml:space="preserve"> </v>
      </c>
      <c r="T389" s="157" t="str">
        <f t="shared" si="30"/>
        <v/>
      </c>
      <c r="U389" s="145" t="str">
        <f>N389&amp;O389&amp;P389&amp;T389</f>
        <v>**Description:** This policy reduces fuel consumption in the industry sector by increasing the use of cogeneration (also known as combined heat and power) and recovery of waste heat (to perform useful work). // **Guidance for setting values: **</v>
      </c>
    </row>
    <row r="390" spans="1:24" s="157" customFormat="1" x14ac:dyDescent="0.2">
      <c r="A390" s="157" t="s">
        <v>1777</v>
      </c>
      <c r="B390" s="140"/>
      <c r="C390" s="223" t="s">
        <v>9</v>
      </c>
      <c r="D390" s="223" t="s">
        <v>23</v>
      </c>
      <c r="E390" s="223" t="s">
        <v>61</v>
      </c>
      <c r="F390" s="224"/>
      <c r="G390" s="224"/>
      <c r="H390" s="224"/>
      <c r="I390" s="224"/>
      <c r="J390" s="158">
        <v>45</v>
      </c>
      <c r="K390" s="224" t="s">
        <v>46</v>
      </c>
      <c r="L390" s="228" t="s">
        <v>1844</v>
      </c>
      <c r="M390" s="140"/>
      <c r="N390" s="159" t="s">
        <v>1778</v>
      </c>
      <c r="O390" s="159" t="str">
        <f>INDEX('Standard Descriptions'!$E:$E,MATCH(Guidance!E390,'Standard Descriptions'!$C:$C,0))</f>
        <v xml:space="preserve">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v>
      </c>
      <c r="P390" s="157" t="s">
        <v>1779</v>
      </c>
      <c r="Q390" s="157" t="s">
        <v>47</v>
      </c>
      <c r="R390" s="157" t="str">
        <f t="shared" si="29"/>
        <v xml:space="preserve"> </v>
      </c>
      <c r="T390" s="157" t="str">
        <f t="shared" si="30"/>
        <v xml:space="preserve"> If this policy is fully implemented, fuel use is reduced for most industries between 2% and 9% in 2050.</v>
      </c>
      <c r="U390" s="145" t="str">
        <f>N390&amp;O390&amp;P390&amp;T390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row>
    <row r="391" spans="1:24" s="157" customFormat="1" x14ac:dyDescent="0.2">
      <c r="A391" s="157" t="s">
        <v>1777</v>
      </c>
      <c r="B391" s="140"/>
      <c r="C391" s="157" t="s">
        <v>9</v>
      </c>
      <c r="D391" s="157" t="s">
        <v>107</v>
      </c>
      <c r="E391" s="157" t="str">
        <f>E392</f>
        <v>Percentage Improvement in Eqpt Efficiency Standards above BAU</v>
      </c>
      <c r="M391" s="140"/>
      <c r="N391" s="159" t="s">
        <v>1778</v>
      </c>
      <c r="O391" s="159" t="str">
        <f>INDEX('Standard Descriptions'!$E:$E,MATCH(Guidance!E391,'Standard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1" s="157" t="s">
        <v>1779</v>
      </c>
      <c r="Q391" s="157" t="s">
        <v>46</v>
      </c>
      <c r="T391" s="157" t="str">
        <f t="shared" si="30"/>
        <v/>
      </c>
      <c r="U391" s="145" t="str">
        <f>N391&amp;O391&amp;P391&amp;T392
&amp;T393
&amp;T394
&amp;T395
&amp;T396
&amp;T397
&amp;T398
&amp;T399
&amp;T400
&amp;T401
&amp;T402
&amp;T403
&amp;T404
&amp;T405
&amp;T406
&amp;T407
&amp;T408
&amp;T409
&amp;T410
&amp;T411
&amp;T412
&amp;T413
&amp;T414
&amp;T415
&amp;T416
&amp;T417
&amp;T418
&amp;T419
&amp;T420
&amp;T421
&amp;T422
&amp;T423
&amp;T424
&amp;T425
&amp;T426
&amp;T427
&amp;T428
&amp;T429
&amp;T430
&amp;T431
&amp;T432
&amp;T433
&amp;T434
&amp;T435
&amp;T436
&amp;T437
&amp;T438
&amp;T439
&amp;T440
&amp;T441
&amp;T442
&amp;T443
&amp;T444
&amp;T445
&amp;T446
&amp;T447
&amp;T448
&amp;T449
&amp;T450
&amp;T451
&amp;T452
&amp;T453
&amp;T454
&amp;T455
&amp;T456
&amp;T457
&amp;T458
&amp;T459
&amp;T460
&amp;T461
&amp;T462
&amp;T463
&amp;T464
&amp;T465
&amp;T466
&amp;T467
&amp;T468
&amp;T469
&amp;T470
&amp;T471</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row>
    <row r="392" spans="1:24" s="142" customFormat="1" x14ac:dyDescent="0.2">
      <c r="A392" s="138" t="s">
        <v>1780</v>
      </c>
      <c r="B392" s="139"/>
      <c r="C392" s="4" t="s">
        <v>9</v>
      </c>
      <c r="D392" s="4" t="s">
        <v>107</v>
      </c>
      <c r="E392" s="4" t="s">
        <v>309</v>
      </c>
      <c r="F392" s="201" t="s">
        <v>141</v>
      </c>
      <c r="G392" s="201" t="s">
        <v>724</v>
      </c>
      <c r="H392" s="4" t="s">
        <v>738</v>
      </c>
      <c r="I392" s="201" t="s">
        <v>730</v>
      </c>
      <c r="J392" s="56">
        <v>756</v>
      </c>
      <c r="K392" s="201" t="s">
        <v>46</v>
      </c>
      <c r="L392" s="201" t="s">
        <v>1940</v>
      </c>
      <c r="M392" s="139"/>
      <c r="N392" s="149" t="s">
        <v>1778</v>
      </c>
      <c r="O392" s="149" t="str">
        <f>INDEX('Standard Descriptions'!$E:$E,MATCH(Guidance!E392,'Standard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2" s="152" t="s">
        <v>1779</v>
      </c>
      <c r="Q392" s="152" t="s">
        <v>46</v>
      </c>
      <c r="R392" s="152" t="str">
        <f t="shared" ref="R392:R455" si="31">H392&amp;" "&amp;I392</f>
        <v>Cement Industry Electricity Use</v>
      </c>
      <c r="S392" s="152" t="str">
        <f t="shared" ref="S392:S455" si="32">IF(R392="","","//**"&amp;R392&amp;": **")</f>
        <v>//**Cement Industry Electricity Use: **</v>
      </c>
      <c r="T392" s="138" t="str">
        <f t="shared" si="30"/>
        <v>//**Cement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392" s="153"/>
    </row>
    <row r="393" spans="1:24" s="142" customFormat="1" x14ac:dyDescent="0.2">
      <c r="A393" s="138" t="s">
        <v>1780</v>
      </c>
      <c r="B393" s="139"/>
      <c r="C393" s="174" t="s">
        <v>9</v>
      </c>
      <c r="D393" s="174" t="s">
        <v>107</v>
      </c>
      <c r="E393" s="174" t="s">
        <v>309</v>
      </c>
      <c r="F393" s="201" t="s">
        <v>141</v>
      </c>
      <c r="G393" s="201" t="s">
        <v>725</v>
      </c>
      <c r="H393" s="4" t="s">
        <v>738</v>
      </c>
      <c r="I393" s="201" t="s">
        <v>733</v>
      </c>
      <c r="J393" s="56">
        <v>757</v>
      </c>
      <c r="K393" s="201" t="s">
        <v>46</v>
      </c>
      <c r="L393" s="205" t="s">
        <v>1940</v>
      </c>
      <c r="M393" s="139"/>
      <c r="N393" s="149" t="s">
        <v>1778</v>
      </c>
      <c r="O393" s="149" t="str">
        <f>INDEX('Standard Descriptions'!$E:$E,MATCH(Guidance!E393,'Standard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3" s="152" t="s">
        <v>1779</v>
      </c>
      <c r="Q393" s="152" t="s">
        <v>46</v>
      </c>
      <c r="R393" s="152" t="str">
        <f t="shared" si="31"/>
        <v>Cement Industry Coal Use</v>
      </c>
      <c r="S393" s="152" t="str">
        <f t="shared" si="32"/>
        <v>//**Cement Industry Coal Use: **</v>
      </c>
      <c r="T393" s="138" t="str">
        <f t="shared" si="30"/>
        <v>//**Cement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393" s="153"/>
    </row>
    <row r="394" spans="1:24" s="142" customFormat="1" x14ac:dyDescent="0.2">
      <c r="A394" s="138" t="s">
        <v>1780</v>
      </c>
      <c r="B394" s="139"/>
      <c r="C394" s="174" t="s">
        <v>9</v>
      </c>
      <c r="D394" s="174" t="s">
        <v>107</v>
      </c>
      <c r="E394" s="174" t="s">
        <v>309</v>
      </c>
      <c r="F394" s="201" t="s">
        <v>141</v>
      </c>
      <c r="G394" s="201" t="s">
        <v>726</v>
      </c>
      <c r="H394" s="4" t="s">
        <v>738</v>
      </c>
      <c r="I394" s="201" t="s">
        <v>734</v>
      </c>
      <c r="J394" s="56">
        <v>758</v>
      </c>
      <c r="K394" s="201" t="s">
        <v>46</v>
      </c>
      <c r="L394" s="205" t="s">
        <v>1940</v>
      </c>
      <c r="M394" s="139"/>
      <c r="N394" s="149" t="s">
        <v>1778</v>
      </c>
      <c r="O394" s="149" t="str">
        <f>INDEX('Standard Descriptions'!$E:$E,MATCH(Guidance!E394,'Standard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4" s="152" t="s">
        <v>1779</v>
      </c>
      <c r="Q394" s="152" t="s">
        <v>46</v>
      </c>
      <c r="R394" s="152" t="str">
        <f t="shared" si="31"/>
        <v>Cement Industry Natural Gas Use</v>
      </c>
      <c r="S394" s="152" t="str">
        <f t="shared" si="32"/>
        <v>//**Cement Industry Natural Gas Use: **</v>
      </c>
      <c r="T394" s="138" t="str">
        <f t="shared" si="30"/>
        <v>//**Cement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394" s="153"/>
    </row>
    <row r="395" spans="1:24" s="142" customFormat="1" x14ac:dyDescent="0.2">
      <c r="A395" s="138" t="s">
        <v>1780</v>
      </c>
      <c r="B395" s="139"/>
      <c r="C395" s="174" t="s">
        <v>9</v>
      </c>
      <c r="D395" s="174" t="s">
        <v>107</v>
      </c>
      <c r="E395" s="174" t="s">
        <v>309</v>
      </c>
      <c r="F395" s="201" t="s">
        <v>141</v>
      </c>
      <c r="G395" s="201" t="s">
        <v>727</v>
      </c>
      <c r="H395" s="4" t="s">
        <v>738</v>
      </c>
      <c r="I395" s="201" t="s">
        <v>731</v>
      </c>
      <c r="J395" s="56">
        <v>759</v>
      </c>
      <c r="K395" s="201" t="s">
        <v>46</v>
      </c>
      <c r="L395" s="205" t="s">
        <v>1940</v>
      </c>
      <c r="M395" s="139"/>
      <c r="N395" s="149" t="s">
        <v>1778</v>
      </c>
      <c r="O395" s="149" t="str">
        <f>INDEX('Standard Descriptions'!$E:$E,MATCH(Guidance!E395,'Standard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5" s="152" t="s">
        <v>1779</v>
      </c>
      <c r="Q395" s="152" t="s">
        <v>46</v>
      </c>
      <c r="R395" s="152" t="str">
        <f t="shared" si="31"/>
        <v>Cement Industry Biomass Use</v>
      </c>
      <c r="S395" s="152" t="str">
        <f t="shared" si="32"/>
        <v>//**Cement Industry Biomass Use: **</v>
      </c>
      <c r="T395" s="138" t="str">
        <f t="shared" si="30"/>
        <v>//**Cement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395" s="153"/>
    </row>
    <row r="396" spans="1:24" s="142" customFormat="1" x14ac:dyDescent="0.2">
      <c r="A396" s="138" t="s">
        <v>1780</v>
      </c>
      <c r="B396" s="139"/>
      <c r="C396" s="174" t="s">
        <v>9</v>
      </c>
      <c r="D396" s="174" t="s">
        <v>107</v>
      </c>
      <c r="E396" s="174" t="s">
        <v>309</v>
      </c>
      <c r="F396" s="201" t="s">
        <v>141</v>
      </c>
      <c r="G396" s="201" t="s">
        <v>728</v>
      </c>
      <c r="H396" s="4" t="s">
        <v>738</v>
      </c>
      <c r="I396" s="201" t="s">
        <v>732</v>
      </c>
      <c r="J396" s="56">
        <v>760</v>
      </c>
      <c r="K396" s="201" t="s">
        <v>46</v>
      </c>
      <c r="L396" s="205" t="s">
        <v>1940</v>
      </c>
      <c r="M396" s="139"/>
      <c r="N396" s="149" t="s">
        <v>1778</v>
      </c>
      <c r="O396" s="149" t="str">
        <f>INDEX('Standard Descriptions'!$E:$E,MATCH(Guidance!E396,'Standard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6" s="152" t="s">
        <v>1779</v>
      </c>
      <c r="Q396" s="152" t="s">
        <v>46</v>
      </c>
      <c r="R396" s="152" t="str">
        <f t="shared" si="31"/>
        <v>Cement Industry Petroleum Use</v>
      </c>
      <c r="S396" s="152" t="str">
        <f t="shared" si="32"/>
        <v>//**Cement Industry Petroleum Use: **</v>
      </c>
      <c r="T396" s="138" t="str">
        <f t="shared" si="30"/>
        <v>//**Cement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396" s="153"/>
    </row>
    <row r="397" spans="1:24" s="142" customFormat="1" x14ac:dyDescent="0.2">
      <c r="A397" s="138" t="s">
        <v>1780</v>
      </c>
      <c r="B397" s="139"/>
      <c r="C397" s="174" t="s">
        <v>9</v>
      </c>
      <c r="D397" s="174" t="s">
        <v>107</v>
      </c>
      <c r="E397" s="174" t="s">
        <v>309</v>
      </c>
      <c r="F397" s="201" t="s">
        <v>141</v>
      </c>
      <c r="G397" s="201" t="s">
        <v>729</v>
      </c>
      <c r="H397" s="4" t="s">
        <v>738</v>
      </c>
      <c r="I397" s="201" t="s">
        <v>735</v>
      </c>
      <c r="J397" s="56">
        <v>761</v>
      </c>
      <c r="K397" s="201" t="s">
        <v>47</v>
      </c>
      <c r="L397" s="205" t="s">
        <v>1940</v>
      </c>
      <c r="M397" s="139"/>
      <c r="N397" s="149" t="s">
        <v>1778</v>
      </c>
      <c r="O397" s="149" t="str">
        <f>INDEX('Standard Descriptions'!$E:$E,MATCH(Guidance!E397,'Standard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7" s="152" t="s">
        <v>1779</v>
      </c>
      <c r="Q397" s="152" t="s">
        <v>46</v>
      </c>
      <c r="R397" s="152" t="str">
        <f t="shared" si="31"/>
        <v>Cement Industry Purchased Heat Use</v>
      </c>
      <c r="S397" s="152" t="str">
        <f t="shared" si="32"/>
        <v>//**Cement Industry Purchased Heat Use: **</v>
      </c>
      <c r="T397" s="138" t="str">
        <f t="shared" si="30"/>
        <v/>
      </c>
      <c r="U397" s="153"/>
    </row>
    <row r="398" spans="1:24" s="142" customFormat="1" x14ac:dyDescent="0.2">
      <c r="A398" s="138" t="s">
        <v>1780</v>
      </c>
      <c r="B398" s="139"/>
      <c r="C398" s="174" t="s">
        <v>9</v>
      </c>
      <c r="D398" s="174" t="s">
        <v>107</v>
      </c>
      <c r="E398" s="174" t="s">
        <v>309</v>
      </c>
      <c r="F398" s="201" t="s">
        <v>141</v>
      </c>
      <c r="G398" s="201" t="s">
        <v>1094</v>
      </c>
      <c r="H398" s="4" t="s">
        <v>738</v>
      </c>
      <c r="I398" s="201" t="s">
        <v>1097</v>
      </c>
      <c r="J398" s="56">
        <v>762</v>
      </c>
      <c r="K398" s="201" t="s">
        <v>47</v>
      </c>
      <c r="L398" s="205" t="s">
        <v>1940</v>
      </c>
      <c r="M398" s="139"/>
      <c r="N398" s="149" t="s">
        <v>1778</v>
      </c>
      <c r="O398" s="149" t="str">
        <f>INDEX('Standard Descriptions'!$E:$E,MATCH(Guidance!E398,'Standard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8" s="152" t="s">
        <v>1779</v>
      </c>
      <c r="Q398" s="152" t="s">
        <v>46</v>
      </c>
      <c r="R398" s="152" t="str">
        <f t="shared" si="31"/>
        <v>Cement Industry Crude Oil Use</v>
      </c>
      <c r="S398" s="152" t="str">
        <f t="shared" si="32"/>
        <v>//**Cement Industry Crude Oil Use: **</v>
      </c>
      <c r="T398" s="138" t="str">
        <f t="shared" si="30"/>
        <v/>
      </c>
      <c r="U398" s="153"/>
    </row>
    <row r="399" spans="1:24" s="142" customFormat="1" x14ac:dyDescent="0.2">
      <c r="A399" s="138" t="s">
        <v>1780</v>
      </c>
      <c r="B399" s="139"/>
      <c r="C399" s="174" t="s">
        <v>9</v>
      </c>
      <c r="D399" s="174" t="s">
        <v>107</v>
      </c>
      <c r="E399" s="174" t="s">
        <v>309</v>
      </c>
      <c r="F399" s="201" t="s">
        <v>141</v>
      </c>
      <c r="G399" s="201" t="s">
        <v>1095</v>
      </c>
      <c r="H399" s="4" t="s">
        <v>738</v>
      </c>
      <c r="I399" s="201" t="s">
        <v>1099</v>
      </c>
      <c r="J399" s="56">
        <v>763</v>
      </c>
      <c r="K399" s="201" t="s">
        <v>46</v>
      </c>
      <c r="L399" s="205" t="s">
        <v>1940</v>
      </c>
      <c r="M399" s="139"/>
      <c r="N399" s="149" t="s">
        <v>1778</v>
      </c>
      <c r="O399" s="149" t="str">
        <f>INDEX('Standard Descriptions'!$E:$E,MATCH(Guidance!E399,'Standard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9" s="152" t="s">
        <v>1779</v>
      </c>
      <c r="Q399" s="152" t="s">
        <v>46</v>
      </c>
      <c r="R399" s="152" t="str">
        <f t="shared" si="31"/>
        <v>Cement Industry Heavy or Residual Fuel Oil Use</v>
      </c>
      <c r="S399" s="152" t="str">
        <f t="shared" si="32"/>
        <v>//**Cement Industry Heavy or Residual Fuel Oil Use: **</v>
      </c>
      <c r="T399" s="138" t="str">
        <f t="shared" si="30"/>
        <v>//**Cement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399" s="153"/>
    </row>
    <row r="400" spans="1:24" s="142" customFormat="1" x14ac:dyDescent="0.2">
      <c r="A400" s="138" t="s">
        <v>1780</v>
      </c>
      <c r="B400" s="139"/>
      <c r="C400" s="174" t="s">
        <v>9</v>
      </c>
      <c r="D400" s="174" t="s">
        <v>107</v>
      </c>
      <c r="E400" s="174" t="s">
        <v>309</v>
      </c>
      <c r="F400" s="201" t="s">
        <v>141</v>
      </c>
      <c r="G400" s="201" t="s">
        <v>1096</v>
      </c>
      <c r="H400" s="4" t="s">
        <v>738</v>
      </c>
      <c r="I400" s="201" t="s">
        <v>1100</v>
      </c>
      <c r="J400" s="56">
        <v>764</v>
      </c>
      <c r="K400" s="201" t="s">
        <v>46</v>
      </c>
      <c r="L400" s="205" t="s">
        <v>1940</v>
      </c>
      <c r="M400" s="139"/>
      <c r="N400" s="149" t="s">
        <v>1778</v>
      </c>
      <c r="O400" s="149" t="str">
        <f>INDEX('Standard Descriptions'!$E:$E,MATCH(Guidance!E400,'Standard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0" s="152" t="s">
        <v>1779</v>
      </c>
      <c r="Q400" s="152" t="s">
        <v>46</v>
      </c>
      <c r="R400" s="152" t="str">
        <f t="shared" si="31"/>
        <v>Cement Industry LPG Propane or Butane Use</v>
      </c>
      <c r="S400" s="152" t="str">
        <f t="shared" si="32"/>
        <v>//**Cement Industry LPG Propane or Butane Use: **</v>
      </c>
      <c r="T400" s="138" t="str">
        <f t="shared" si="30"/>
        <v>//**Cement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00" s="153"/>
    </row>
    <row r="401" spans="1:21" s="142" customFormat="1" x14ac:dyDescent="0.2">
      <c r="A401" s="138" t="s">
        <v>1780</v>
      </c>
      <c r="B401" s="139"/>
      <c r="C401" s="174" t="s">
        <v>9</v>
      </c>
      <c r="D401" s="174" t="s">
        <v>107</v>
      </c>
      <c r="E401" s="174" t="s">
        <v>309</v>
      </c>
      <c r="F401" s="201" t="s">
        <v>141</v>
      </c>
      <c r="G401" s="201" t="s">
        <v>1093</v>
      </c>
      <c r="H401" s="4" t="s">
        <v>738</v>
      </c>
      <c r="I401" s="201" t="s">
        <v>1098</v>
      </c>
      <c r="J401" s="56">
        <v>765</v>
      </c>
      <c r="K401" s="201" t="s">
        <v>47</v>
      </c>
      <c r="L401" s="205" t="s">
        <v>1940</v>
      </c>
      <c r="M401" s="139"/>
      <c r="N401" s="149" t="s">
        <v>1778</v>
      </c>
      <c r="O401" s="149" t="str">
        <f>INDEX('Standard Descriptions'!$E:$E,MATCH(Guidance!E401,'Standard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1" s="152" t="s">
        <v>1779</v>
      </c>
      <c r="Q401" s="152" t="s">
        <v>46</v>
      </c>
      <c r="R401" s="152" t="str">
        <f t="shared" si="31"/>
        <v>Cement Industry Hydrogen Use</v>
      </c>
      <c r="S401" s="152" t="str">
        <f t="shared" si="32"/>
        <v>//**Cement Industry Hydrogen Use: **</v>
      </c>
      <c r="T401" s="138" t="str">
        <f t="shared" si="30"/>
        <v/>
      </c>
      <c r="U401" s="153"/>
    </row>
    <row r="402" spans="1:21" s="142" customFormat="1" x14ac:dyDescent="0.2">
      <c r="A402" s="138" t="s">
        <v>1780</v>
      </c>
      <c r="B402" s="139"/>
      <c r="C402" s="174" t="s">
        <v>9</v>
      </c>
      <c r="D402" s="174" t="s">
        <v>107</v>
      </c>
      <c r="E402" s="174" t="s">
        <v>309</v>
      </c>
      <c r="F402" s="202" t="s">
        <v>142</v>
      </c>
      <c r="G402" s="201" t="s">
        <v>724</v>
      </c>
      <c r="H402" s="4" t="s">
        <v>739</v>
      </c>
      <c r="I402" s="201" t="s">
        <v>730</v>
      </c>
      <c r="J402" s="56">
        <v>766</v>
      </c>
      <c r="K402" s="201" t="s">
        <v>46</v>
      </c>
      <c r="L402" s="205" t="s">
        <v>1940</v>
      </c>
      <c r="M402" s="139"/>
      <c r="N402" s="149" t="s">
        <v>1778</v>
      </c>
      <c r="O402" s="149" t="str">
        <f>INDEX('Standard Descriptions'!$E:$E,MATCH(Guidance!E402,'Standard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2" s="152" t="s">
        <v>1779</v>
      </c>
      <c r="Q402" s="152" t="s">
        <v>46</v>
      </c>
      <c r="R402" s="152" t="str">
        <f t="shared" si="31"/>
        <v>Natural Gas and Petroleum Industry Electricity Use</v>
      </c>
      <c r="S402" s="152" t="str">
        <f t="shared" si="32"/>
        <v>//**Natural Gas and Petroleum Industry Electricity Use: **</v>
      </c>
      <c r="T402" s="138" t="str">
        <f t="shared" si="30"/>
        <v>//**Natural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02" s="153"/>
    </row>
    <row r="403" spans="1:21" s="142" customFormat="1" x14ac:dyDescent="0.2">
      <c r="A403" s="138" t="s">
        <v>1780</v>
      </c>
      <c r="B403" s="139"/>
      <c r="C403" s="174" t="s">
        <v>9</v>
      </c>
      <c r="D403" s="174" t="s">
        <v>107</v>
      </c>
      <c r="E403" s="174" t="s">
        <v>309</v>
      </c>
      <c r="F403" s="202" t="s">
        <v>142</v>
      </c>
      <c r="G403" s="201" t="s">
        <v>725</v>
      </c>
      <c r="H403" s="4" t="s">
        <v>739</v>
      </c>
      <c r="I403" s="201" t="s">
        <v>733</v>
      </c>
      <c r="J403" s="56">
        <v>767</v>
      </c>
      <c r="K403" s="201" t="s">
        <v>46</v>
      </c>
      <c r="L403" s="205" t="s">
        <v>1940</v>
      </c>
      <c r="M403" s="139"/>
      <c r="N403" s="149" t="s">
        <v>1778</v>
      </c>
      <c r="O403" s="149" t="str">
        <f>INDEX('Standard Descriptions'!$E:$E,MATCH(Guidance!E403,'Standard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3" s="152" t="s">
        <v>1779</v>
      </c>
      <c r="Q403" s="152" t="s">
        <v>46</v>
      </c>
      <c r="R403" s="152" t="str">
        <f t="shared" si="31"/>
        <v>Natural Gas and Petroleum Industry Coal Use</v>
      </c>
      <c r="S403" s="152" t="str">
        <f t="shared" si="32"/>
        <v>//**Natural Gas and Petroleum Industry Coal Use: **</v>
      </c>
      <c r="T403" s="138" t="str">
        <f t="shared" si="30"/>
        <v>//**Natural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03" s="153"/>
    </row>
    <row r="404" spans="1:21" s="142" customFormat="1" x14ac:dyDescent="0.2">
      <c r="A404" s="138" t="s">
        <v>1780</v>
      </c>
      <c r="B404" s="139"/>
      <c r="C404" s="174" t="s">
        <v>9</v>
      </c>
      <c r="D404" s="174" t="s">
        <v>107</v>
      </c>
      <c r="E404" s="174" t="s">
        <v>309</v>
      </c>
      <c r="F404" s="202" t="s">
        <v>142</v>
      </c>
      <c r="G404" s="201" t="s">
        <v>726</v>
      </c>
      <c r="H404" s="4" t="s">
        <v>739</v>
      </c>
      <c r="I404" s="201" t="s">
        <v>734</v>
      </c>
      <c r="J404" s="56">
        <v>768</v>
      </c>
      <c r="K404" s="201" t="s">
        <v>46</v>
      </c>
      <c r="L404" s="205" t="s">
        <v>1940</v>
      </c>
      <c r="M404" s="139"/>
      <c r="N404" s="149" t="s">
        <v>1778</v>
      </c>
      <c r="O404" s="149" t="str">
        <f>INDEX('Standard Descriptions'!$E:$E,MATCH(Guidance!E404,'Standard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4" s="152" t="s">
        <v>1779</v>
      </c>
      <c r="Q404" s="152" t="s">
        <v>46</v>
      </c>
      <c r="R404" s="152" t="str">
        <f t="shared" si="31"/>
        <v>Natural Gas and Petroleum Industry Natural Gas Use</v>
      </c>
      <c r="S404" s="152" t="str">
        <f t="shared" si="32"/>
        <v>//**Natural Gas and Petroleum Industry Natural Gas Use: **</v>
      </c>
      <c r="T404" s="138" t="str">
        <f t="shared" si="30"/>
        <v>//**Natural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04" s="153"/>
    </row>
    <row r="405" spans="1:21" s="142" customFormat="1" x14ac:dyDescent="0.2">
      <c r="A405" s="138" t="s">
        <v>1780</v>
      </c>
      <c r="B405" s="139"/>
      <c r="C405" s="174" t="s">
        <v>9</v>
      </c>
      <c r="D405" s="174" t="s">
        <v>107</v>
      </c>
      <c r="E405" s="174" t="s">
        <v>309</v>
      </c>
      <c r="F405" s="202" t="s">
        <v>142</v>
      </c>
      <c r="G405" s="201" t="s">
        <v>727</v>
      </c>
      <c r="H405" s="4" t="s">
        <v>739</v>
      </c>
      <c r="I405" s="201" t="s">
        <v>731</v>
      </c>
      <c r="J405" s="56">
        <v>769</v>
      </c>
      <c r="K405" s="201" t="s">
        <v>46</v>
      </c>
      <c r="L405" s="205" t="s">
        <v>1940</v>
      </c>
      <c r="M405" s="139"/>
      <c r="N405" s="149" t="s">
        <v>1778</v>
      </c>
      <c r="O405" s="149" t="str">
        <f>INDEX('Standard Descriptions'!$E:$E,MATCH(Guidance!E405,'Standard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5" s="152" t="s">
        <v>1779</v>
      </c>
      <c r="Q405" s="152" t="s">
        <v>46</v>
      </c>
      <c r="R405" s="152" t="str">
        <f t="shared" si="31"/>
        <v>Natural Gas and Petroleum Industry Biomass Use</v>
      </c>
      <c r="S405" s="152" t="str">
        <f t="shared" si="32"/>
        <v>//**Natural Gas and Petroleum Industry Biomass Use: **</v>
      </c>
      <c r="T405" s="138" t="str">
        <f t="shared" si="30"/>
        <v>//**Natural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05" s="153"/>
    </row>
    <row r="406" spans="1:21" s="142" customFormat="1" x14ac:dyDescent="0.2">
      <c r="A406" s="138" t="s">
        <v>1780</v>
      </c>
      <c r="B406" s="139"/>
      <c r="C406" s="174" t="s">
        <v>9</v>
      </c>
      <c r="D406" s="174" t="s">
        <v>107</v>
      </c>
      <c r="E406" s="174" t="s">
        <v>309</v>
      </c>
      <c r="F406" s="202" t="s">
        <v>142</v>
      </c>
      <c r="G406" s="201" t="s">
        <v>728</v>
      </c>
      <c r="H406" s="4" t="s">
        <v>739</v>
      </c>
      <c r="I406" s="201" t="s">
        <v>732</v>
      </c>
      <c r="J406" s="56">
        <v>770</v>
      </c>
      <c r="K406" s="201" t="s">
        <v>47</v>
      </c>
      <c r="L406" s="205" t="s">
        <v>1940</v>
      </c>
      <c r="M406" s="139"/>
      <c r="N406" s="149" t="s">
        <v>1778</v>
      </c>
      <c r="O406" s="149" t="str">
        <f>INDEX('Standard Descriptions'!$E:$E,MATCH(Guidance!E406,'Standard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6" s="152" t="s">
        <v>1779</v>
      </c>
      <c r="Q406" s="152" t="s">
        <v>46</v>
      </c>
      <c r="R406" s="152" t="str">
        <f t="shared" si="31"/>
        <v>Natural Gas and Petroleum Industry Petroleum Use</v>
      </c>
      <c r="S406" s="152" t="str">
        <f t="shared" si="32"/>
        <v>//**Natural Gas and Petroleum Industry Petroleum Use: **</v>
      </c>
      <c r="T406" s="138" t="str">
        <f t="shared" si="30"/>
        <v/>
      </c>
      <c r="U406" s="153"/>
    </row>
    <row r="407" spans="1:21" s="142" customFormat="1" x14ac:dyDescent="0.2">
      <c r="A407" s="138" t="s">
        <v>1780</v>
      </c>
      <c r="B407" s="139"/>
      <c r="C407" s="174" t="s">
        <v>9</v>
      </c>
      <c r="D407" s="174" t="s">
        <v>107</v>
      </c>
      <c r="E407" s="174" t="s">
        <v>309</v>
      </c>
      <c r="F407" s="202" t="s">
        <v>142</v>
      </c>
      <c r="G407" s="201" t="s">
        <v>729</v>
      </c>
      <c r="H407" s="4" t="s">
        <v>739</v>
      </c>
      <c r="I407" s="201" t="s">
        <v>735</v>
      </c>
      <c r="J407" s="56">
        <v>771</v>
      </c>
      <c r="K407" s="201" t="s">
        <v>47</v>
      </c>
      <c r="L407" s="205" t="s">
        <v>1940</v>
      </c>
      <c r="M407" s="139"/>
      <c r="N407" s="149" t="s">
        <v>1778</v>
      </c>
      <c r="O407" s="149" t="str">
        <f>INDEX('Standard Descriptions'!$E:$E,MATCH(Guidance!E407,'Standard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7" s="152" t="s">
        <v>1779</v>
      </c>
      <c r="Q407" s="152" t="s">
        <v>46</v>
      </c>
      <c r="R407" s="152" t="str">
        <f t="shared" si="31"/>
        <v>Natural Gas and Petroleum Industry Purchased Heat Use</v>
      </c>
      <c r="S407" s="152" t="str">
        <f t="shared" si="32"/>
        <v>//**Natural Gas and Petroleum Industry Purchased Heat Use: **</v>
      </c>
      <c r="T407" s="138" t="str">
        <f t="shared" si="30"/>
        <v/>
      </c>
      <c r="U407" s="153"/>
    </row>
    <row r="408" spans="1:21" s="142" customFormat="1" x14ac:dyDescent="0.2">
      <c r="A408" s="138" t="s">
        <v>1780</v>
      </c>
      <c r="B408" s="139"/>
      <c r="C408" s="174" t="s">
        <v>9</v>
      </c>
      <c r="D408" s="174" t="s">
        <v>107</v>
      </c>
      <c r="E408" s="174" t="s">
        <v>309</v>
      </c>
      <c r="F408" s="202" t="s">
        <v>142</v>
      </c>
      <c r="G408" s="201" t="s">
        <v>1094</v>
      </c>
      <c r="H408" s="4" t="s">
        <v>739</v>
      </c>
      <c r="I408" s="201" t="s">
        <v>1097</v>
      </c>
      <c r="J408" s="56">
        <v>772</v>
      </c>
      <c r="K408" s="201" t="s">
        <v>46</v>
      </c>
      <c r="L408" s="205" t="s">
        <v>1940</v>
      </c>
      <c r="M408" s="139"/>
      <c r="N408" s="149" t="s">
        <v>1778</v>
      </c>
      <c r="O408" s="149" t="str">
        <f>INDEX('Standard Descriptions'!$E:$E,MATCH(Guidance!E408,'Standard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8" s="152" t="s">
        <v>1779</v>
      </c>
      <c r="Q408" s="152" t="s">
        <v>46</v>
      </c>
      <c r="R408" s="152" t="str">
        <f t="shared" si="31"/>
        <v>Natural Gas and Petroleum Industry Crude Oil Use</v>
      </c>
      <c r="S408" s="152" t="str">
        <f t="shared" si="32"/>
        <v>//**Natural Gas and Petroleum Industry Crude Oil Use: **</v>
      </c>
      <c r="T408" s="138" t="str">
        <f t="shared" si="30"/>
        <v>//**Natural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08" s="153"/>
    </row>
    <row r="409" spans="1:21" s="142" customFormat="1" x14ac:dyDescent="0.2">
      <c r="A409" s="138" t="s">
        <v>1780</v>
      </c>
      <c r="B409" s="139"/>
      <c r="C409" s="174" t="s">
        <v>9</v>
      </c>
      <c r="D409" s="174" t="s">
        <v>107</v>
      </c>
      <c r="E409" s="174" t="s">
        <v>309</v>
      </c>
      <c r="F409" s="202" t="s">
        <v>142</v>
      </c>
      <c r="G409" s="201" t="s">
        <v>1095</v>
      </c>
      <c r="H409" s="4" t="s">
        <v>739</v>
      </c>
      <c r="I409" s="201" t="s">
        <v>1099</v>
      </c>
      <c r="J409" s="56">
        <v>773</v>
      </c>
      <c r="K409" s="201" t="s">
        <v>47</v>
      </c>
      <c r="L409" s="205" t="s">
        <v>1940</v>
      </c>
      <c r="M409" s="139"/>
      <c r="N409" s="149" t="s">
        <v>1778</v>
      </c>
      <c r="O409" s="149" t="str">
        <f>INDEX('Standard Descriptions'!$E:$E,MATCH(Guidance!E409,'Standard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9" s="152" t="s">
        <v>1779</v>
      </c>
      <c r="Q409" s="152" t="s">
        <v>46</v>
      </c>
      <c r="R409" s="152" t="str">
        <f t="shared" si="31"/>
        <v>Natural Gas and Petroleum Industry Heavy or Residual Fuel Oil Use</v>
      </c>
      <c r="S409" s="152" t="str">
        <f t="shared" si="32"/>
        <v>//**Natural Gas and Petroleum Industry Heavy or Residual Fuel Oil Use: **</v>
      </c>
      <c r="T409" s="138" t="str">
        <f t="shared" si="30"/>
        <v/>
      </c>
      <c r="U409" s="153"/>
    </row>
    <row r="410" spans="1:21" s="142" customFormat="1" x14ac:dyDescent="0.2">
      <c r="A410" s="138" t="s">
        <v>1780</v>
      </c>
      <c r="B410" s="139"/>
      <c r="C410" s="174" t="s">
        <v>9</v>
      </c>
      <c r="D410" s="174" t="s">
        <v>107</v>
      </c>
      <c r="E410" s="174" t="s">
        <v>309</v>
      </c>
      <c r="F410" s="202" t="s">
        <v>142</v>
      </c>
      <c r="G410" s="201" t="s">
        <v>1096</v>
      </c>
      <c r="H410" s="4" t="s">
        <v>739</v>
      </c>
      <c r="I410" s="201" t="s">
        <v>1100</v>
      </c>
      <c r="J410" s="56">
        <v>774</v>
      </c>
      <c r="K410" s="201" t="s">
        <v>47</v>
      </c>
      <c r="L410" s="205" t="s">
        <v>1940</v>
      </c>
      <c r="M410" s="139"/>
      <c r="N410" s="149" t="s">
        <v>1778</v>
      </c>
      <c r="O410" s="149" t="str">
        <f>INDEX('Standard Descriptions'!$E:$E,MATCH(Guidance!E410,'Standard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0" s="152" t="s">
        <v>1779</v>
      </c>
      <c r="Q410" s="152" t="s">
        <v>46</v>
      </c>
      <c r="R410" s="152" t="str">
        <f t="shared" si="31"/>
        <v>Natural Gas and Petroleum Industry LPG Propane or Butane Use</v>
      </c>
      <c r="S410" s="152" t="str">
        <f t="shared" si="32"/>
        <v>//**Natural Gas and Petroleum Industry LPG Propane or Butane Use: **</v>
      </c>
      <c r="T410" s="138" t="str">
        <f t="shared" si="30"/>
        <v/>
      </c>
      <c r="U410" s="153"/>
    </row>
    <row r="411" spans="1:21" s="142" customFormat="1" x14ac:dyDescent="0.2">
      <c r="A411" s="138" t="s">
        <v>1780</v>
      </c>
      <c r="B411" s="139"/>
      <c r="C411" s="174" t="s">
        <v>9</v>
      </c>
      <c r="D411" s="174" t="s">
        <v>107</v>
      </c>
      <c r="E411" s="174" t="s">
        <v>309</v>
      </c>
      <c r="F411" s="202" t="s">
        <v>142</v>
      </c>
      <c r="G411" s="201" t="s">
        <v>1093</v>
      </c>
      <c r="H411" s="4" t="s">
        <v>739</v>
      </c>
      <c r="I411" s="201" t="s">
        <v>1098</v>
      </c>
      <c r="J411" s="56">
        <v>775</v>
      </c>
      <c r="K411" s="201" t="s">
        <v>47</v>
      </c>
      <c r="L411" s="205" t="s">
        <v>1940</v>
      </c>
      <c r="M411" s="139"/>
      <c r="N411" s="149" t="s">
        <v>1778</v>
      </c>
      <c r="O411" s="149" t="str">
        <f>INDEX('Standard Descriptions'!$E:$E,MATCH(Guidance!E411,'Standard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1" s="152" t="s">
        <v>1779</v>
      </c>
      <c r="Q411" s="152" t="s">
        <v>46</v>
      </c>
      <c r="R411" s="152" t="str">
        <f t="shared" si="31"/>
        <v>Natural Gas and Petroleum Industry Hydrogen Use</v>
      </c>
      <c r="S411" s="152" t="str">
        <f t="shared" si="32"/>
        <v>//**Natural Gas and Petroleum Industry Hydrogen Use: **</v>
      </c>
      <c r="T411" s="138" t="str">
        <f t="shared" si="30"/>
        <v/>
      </c>
      <c r="U411" s="153"/>
    </row>
    <row r="412" spans="1:21" s="142" customFormat="1" x14ac:dyDescent="0.2">
      <c r="A412" s="138" t="s">
        <v>1780</v>
      </c>
      <c r="B412" s="139"/>
      <c r="C412" s="174" t="s">
        <v>9</v>
      </c>
      <c r="D412" s="174" t="s">
        <v>107</v>
      </c>
      <c r="E412" s="174" t="s">
        <v>309</v>
      </c>
      <c r="F412" s="202" t="s">
        <v>143</v>
      </c>
      <c r="G412" s="201" t="s">
        <v>724</v>
      </c>
      <c r="H412" s="4" t="s">
        <v>740</v>
      </c>
      <c r="I412" s="201" t="s">
        <v>730</v>
      </c>
      <c r="J412" s="56">
        <v>776</v>
      </c>
      <c r="K412" s="201" t="s">
        <v>46</v>
      </c>
      <c r="L412" s="205" t="s">
        <v>1940</v>
      </c>
      <c r="M412" s="139"/>
      <c r="N412" s="149" t="s">
        <v>1778</v>
      </c>
      <c r="O412" s="149" t="str">
        <f>INDEX('Standard Descriptions'!$E:$E,MATCH(Guidance!E412,'Standard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2" s="152" t="s">
        <v>1779</v>
      </c>
      <c r="Q412" s="152" t="s">
        <v>46</v>
      </c>
      <c r="R412" s="152" t="str">
        <f t="shared" si="31"/>
        <v>Iron and Steel Industry Electricity Use</v>
      </c>
      <c r="S412" s="152" t="str">
        <f t="shared" si="32"/>
        <v>//**Iron and Steel Industry Electricity Use: **</v>
      </c>
      <c r="T412" s="138" t="str">
        <f t="shared" si="30"/>
        <v>//**Iron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12" s="153"/>
    </row>
    <row r="413" spans="1:21" s="142" customFormat="1" x14ac:dyDescent="0.2">
      <c r="A413" s="138" t="s">
        <v>1780</v>
      </c>
      <c r="B413" s="139"/>
      <c r="C413" s="174" t="s">
        <v>9</v>
      </c>
      <c r="D413" s="174" t="s">
        <v>107</v>
      </c>
      <c r="E413" s="174" t="s">
        <v>309</v>
      </c>
      <c r="F413" s="202" t="s">
        <v>143</v>
      </c>
      <c r="G413" s="201" t="s">
        <v>725</v>
      </c>
      <c r="H413" s="4" t="s">
        <v>740</v>
      </c>
      <c r="I413" s="201" t="s">
        <v>733</v>
      </c>
      <c r="J413" s="56">
        <v>777</v>
      </c>
      <c r="K413" s="201" t="s">
        <v>46</v>
      </c>
      <c r="L413" s="205" t="s">
        <v>1940</v>
      </c>
      <c r="M413" s="139"/>
      <c r="N413" s="149" t="s">
        <v>1778</v>
      </c>
      <c r="O413" s="149" t="str">
        <f>INDEX('Standard Descriptions'!$E:$E,MATCH(Guidance!E413,'Standard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3" s="152" t="s">
        <v>1779</v>
      </c>
      <c r="Q413" s="152" t="s">
        <v>46</v>
      </c>
      <c r="R413" s="152" t="str">
        <f t="shared" si="31"/>
        <v>Iron and Steel Industry Coal Use</v>
      </c>
      <c r="S413" s="152" t="str">
        <f t="shared" si="32"/>
        <v>//**Iron and Steel Industry Coal Use: **</v>
      </c>
      <c r="T413" s="138" t="str">
        <f t="shared" si="30"/>
        <v>//**Iron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13" s="153"/>
    </row>
    <row r="414" spans="1:21" s="142" customFormat="1" x14ac:dyDescent="0.2">
      <c r="A414" s="138" t="s">
        <v>1780</v>
      </c>
      <c r="B414" s="139"/>
      <c r="C414" s="174" t="s">
        <v>9</v>
      </c>
      <c r="D414" s="174" t="s">
        <v>107</v>
      </c>
      <c r="E414" s="174" t="s">
        <v>309</v>
      </c>
      <c r="F414" s="202" t="s">
        <v>143</v>
      </c>
      <c r="G414" s="201" t="s">
        <v>726</v>
      </c>
      <c r="H414" s="4" t="s">
        <v>740</v>
      </c>
      <c r="I414" s="201" t="s">
        <v>734</v>
      </c>
      <c r="J414" s="56">
        <v>778</v>
      </c>
      <c r="K414" s="201" t="s">
        <v>46</v>
      </c>
      <c r="L414" s="205" t="s">
        <v>1940</v>
      </c>
      <c r="M414" s="139"/>
      <c r="N414" s="149" t="s">
        <v>1778</v>
      </c>
      <c r="O414" s="149" t="str">
        <f>INDEX('Standard Descriptions'!$E:$E,MATCH(Guidance!E414,'Standard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4" s="152" t="s">
        <v>1779</v>
      </c>
      <c r="Q414" s="152" t="s">
        <v>46</v>
      </c>
      <c r="R414" s="152" t="str">
        <f t="shared" si="31"/>
        <v>Iron and Steel Industry Natural Gas Use</v>
      </c>
      <c r="S414" s="152" t="str">
        <f t="shared" si="32"/>
        <v>//**Iron and Steel Industry Natural Gas Use: **</v>
      </c>
      <c r="T414" s="138" t="str">
        <f t="shared" si="30"/>
        <v>//**Iron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14" s="153"/>
    </row>
    <row r="415" spans="1:21" s="142" customFormat="1" x14ac:dyDescent="0.2">
      <c r="A415" s="138" t="s">
        <v>1780</v>
      </c>
      <c r="B415" s="139"/>
      <c r="C415" s="174" t="s">
        <v>9</v>
      </c>
      <c r="D415" s="174" t="s">
        <v>107</v>
      </c>
      <c r="E415" s="174" t="s">
        <v>309</v>
      </c>
      <c r="F415" s="202" t="s">
        <v>143</v>
      </c>
      <c r="G415" s="201" t="s">
        <v>727</v>
      </c>
      <c r="H415" s="4" t="s">
        <v>740</v>
      </c>
      <c r="I415" s="201" t="s">
        <v>731</v>
      </c>
      <c r="J415" s="56">
        <v>779</v>
      </c>
      <c r="K415" s="201" t="s">
        <v>47</v>
      </c>
      <c r="L415" s="205" t="s">
        <v>1940</v>
      </c>
      <c r="M415" s="139"/>
      <c r="N415" s="149" t="s">
        <v>1778</v>
      </c>
      <c r="O415" s="149" t="str">
        <f>INDEX('Standard Descriptions'!$E:$E,MATCH(Guidance!E415,'Standard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5" s="152" t="s">
        <v>1779</v>
      </c>
      <c r="Q415" s="152" t="s">
        <v>46</v>
      </c>
      <c r="R415" s="152" t="str">
        <f t="shared" si="31"/>
        <v>Iron and Steel Industry Biomass Use</v>
      </c>
      <c r="S415" s="152" t="str">
        <f t="shared" si="32"/>
        <v>//**Iron and Steel Industry Biomass Use: **</v>
      </c>
      <c r="T415" s="138" t="str">
        <f t="shared" si="30"/>
        <v/>
      </c>
      <c r="U415" s="153"/>
    </row>
    <row r="416" spans="1:21" s="142" customFormat="1" x14ac:dyDescent="0.2">
      <c r="A416" s="138" t="s">
        <v>1780</v>
      </c>
      <c r="B416" s="139"/>
      <c r="C416" s="174" t="s">
        <v>9</v>
      </c>
      <c r="D416" s="174" t="s">
        <v>107</v>
      </c>
      <c r="E416" s="174" t="s">
        <v>309</v>
      </c>
      <c r="F416" s="202" t="s">
        <v>143</v>
      </c>
      <c r="G416" s="201" t="s">
        <v>728</v>
      </c>
      <c r="H416" s="4" t="s">
        <v>740</v>
      </c>
      <c r="I416" s="201" t="s">
        <v>732</v>
      </c>
      <c r="J416" s="56">
        <v>780</v>
      </c>
      <c r="K416" s="201" t="s">
        <v>46</v>
      </c>
      <c r="L416" s="205" t="s">
        <v>1940</v>
      </c>
      <c r="M416" s="139"/>
      <c r="N416" s="149" t="s">
        <v>1778</v>
      </c>
      <c r="O416" s="149" t="str">
        <f>INDEX('Standard Descriptions'!$E:$E,MATCH(Guidance!E416,'Standard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6" s="152" t="s">
        <v>1779</v>
      </c>
      <c r="Q416" s="152" t="s">
        <v>46</v>
      </c>
      <c r="R416" s="152" t="str">
        <f t="shared" si="31"/>
        <v>Iron and Steel Industry Petroleum Use</v>
      </c>
      <c r="S416" s="152" t="str">
        <f t="shared" si="32"/>
        <v>//**Iron and Steel Industry Petroleum Use: **</v>
      </c>
      <c r="T416" s="138" t="str">
        <f t="shared" si="30"/>
        <v>//**Iron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16" s="153"/>
    </row>
    <row r="417" spans="1:21" s="142" customFormat="1" x14ac:dyDescent="0.2">
      <c r="A417" s="138" t="s">
        <v>1780</v>
      </c>
      <c r="B417" s="139"/>
      <c r="C417" s="174" t="s">
        <v>9</v>
      </c>
      <c r="D417" s="174" t="s">
        <v>107</v>
      </c>
      <c r="E417" s="174" t="s">
        <v>309</v>
      </c>
      <c r="F417" s="202" t="s">
        <v>143</v>
      </c>
      <c r="G417" s="201" t="s">
        <v>729</v>
      </c>
      <c r="H417" s="4" t="s">
        <v>740</v>
      </c>
      <c r="I417" s="201" t="s">
        <v>735</v>
      </c>
      <c r="J417" s="56">
        <v>781</v>
      </c>
      <c r="K417" s="201" t="s">
        <v>47</v>
      </c>
      <c r="L417" s="205" t="s">
        <v>1940</v>
      </c>
      <c r="M417" s="139"/>
      <c r="N417" s="149" t="s">
        <v>1778</v>
      </c>
      <c r="O417" s="149" t="str">
        <f>INDEX('Standard Descriptions'!$E:$E,MATCH(Guidance!E417,'Standard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7" s="152" t="s">
        <v>1779</v>
      </c>
      <c r="Q417" s="152" t="s">
        <v>46</v>
      </c>
      <c r="R417" s="152" t="str">
        <f t="shared" si="31"/>
        <v>Iron and Steel Industry Purchased Heat Use</v>
      </c>
      <c r="S417" s="152" t="str">
        <f t="shared" si="32"/>
        <v>//**Iron and Steel Industry Purchased Heat Use: **</v>
      </c>
      <c r="T417" s="138" t="str">
        <f t="shared" si="30"/>
        <v/>
      </c>
      <c r="U417" s="153"/>
    </row>
    <row r="418" spans="1:21" s="142" customFormat="1" x14ac:dyDescent="0.2">
      <c r="A418" s="138" t="s">
        <v>1780</v>
      </c>
      <c r="B418" s="139"/>
      <c r="C418" s="174" t="s">
        <v>9</v>
      </c>
      <c r="D418" s="174" t="s">
        <v>107</v>
      </c>
      <c r="E418" s="174" t="s">
        <v>309</v>
      </c>
      <c r="F418" s="202" t="s">
        <v>143</v>
      </c>
      <c r="G418" s="201" t="s">
        <v>1094</v>
      </c>
      <c r="H418" s="4" t="s">
        <v>740</v>
      </c>
      <c r="I418" s="201" t="s">
        <v>1097</v>
      </c>
      <c r="J418" s="56">
        <v>782</v>
      </c>
      <c r="K418" s="201" t="s">
        <v>47</v>
      </c>
      <c r="L418" s="205" t="s">
        <v>1940</v>
      </c>
      <c r="M418" s="139"/>
      <c r="N418" s="149" t="s">
        <v>1778</v>
      </c>
      <c r="O418" s="149" t="str">
        <f>INDEX('Standard Descriptions'!$E:$E,MATCH(Guidance!E418,'Standard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8" s="152" t="s">
        <v>1779</v>
      </c>
      <c r="Q418" s="152" t="s">
        <v>46</v>
      </c>
      <c r="R418" s="152" t="str">
        <f t="shared" si="31"/>
        <v>Iron and Steel Industry Crude Oil Use</v>
      </c>
      <c r="S418" s="152" t="str">
        <f t="shared" si="32"/>
        <v>//**Iron and Steel Industry Crude Oil Use: **</v>
      </c>
      <c r="T418" s="138" t="str">
        <f t="shared" si="30"/>
        <v/>
      </c>
      <c r="U418" s="153"/>
    </row>
    <row r="419" spans="1:21" s="142" customFormat="1" x14ac:dyDescent="0.2">
      <c r="A419" s="138" t="s">
        <v>1780</v>
      </c>
      <c r="B419" s="139"/>
      <c r="C419" s="174" t="s">
        <v>9</v>
      </c>
      <c r="D419" s="174" t="s">
        <v>107</v>
      </c>
      <c r="E419" s="174" t="s">
        <v>309</v>
      </c>
      <c r="F419" s="202" t="s">
        <v>143</v>
      </c>
      <c r="G419" s="201" t="s">
        <v>1095</v>
      </c>
      <c r="H419" s="4" t="s">
        <v>740</v>
      </c>
      <c r="I419" s="201" t="s">
        <v>1099</v>
      </c>
      <c r="J419" s="56">
        <v>783</v>
      </c>
      <c r="K419" s="201" t="s">
        <v>46</v>
      </c>
      <c r="L419" s="205" t="s">
        <v>1940</v>
      </c>
      <c r="M419" s="139"/>
      <c r="N419" s="149" t="s">
        <v>1778</v>
      </c>
      <c r="O419" s="149" t="str">
        <f>INDEX('Standard Descriptions'!$E:$E,MATCH(Guidance!E419,'Standard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9" s="152" t="s">
        <v>1779</v>
      </c>
      <c r="Q419" s="152" t="s">
        <v>46</v>
      </c>
      <c r="R419" s="152" t="str">
        <f t="shared" si="31"/>
        <v>Iron and Steel Industry Heavy or Residual Fuel Oil Use</v>
      </c>
      <c r="S419" s="152" t="str">
        <f t="shared" si="32"/>
        <v>//**Iron and Steel Industry Heavy or Residual Fuel Oil Use: **</v>
      </c>
      <c r="T419" s="138" t="str">
        <f t="shared" si="30"/>
        <v>//**Iron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19" s="153"/>
    </row>
    <row r="420" spans="1:21" s="142" customFormat="1" x14ac:dyDescent="0.2">
      <c r="A420" s="138" t="s">
        <v>1780</v>
      </c>
      <c r="B420" s="139"/>
      <c r="C420" s="174" t="s">
        <v>9</v>
      </c>
      <c r="D420" s="174" t="s">
        <v>107</v>
      </c>
      <c r="E420" s="174" t="s">
        <v>309</v>
      </c>
      <c r="F420" s="202" t="s">
        <v>143</v>
      </c>
      <c r="G420" s="201" t="s">
        <v>1096</v>
      </c>
      <c r="H420" s="4" t="s">
        <v>740</v>
      </c>
      <c r="I420" s="201" t="s">
        <v>1100</v>
      </c>
      <c r="J420" s="56">
        <v>784</v>
      </c>
      <c r="K420" s="201" t="s">
        <v>46</v>
      </c>
      <c r="L420" s="205" t="s">
        <v>1940</v>
      </c>
      <c r="M420" s="139"/>
      <c r="N420" s="149" t="s">
        <v>1778</v>
      </c>
      <c r="O420" s="149" t="str">
        <f>INDEX('Standard Descriptions'!$E:$E,MATCH(Guidance!E420,'Standard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0" s="152" t="s">
        <v>1779</v>
      </c>
      <c r="Q420" s="152" t="s">
        <v>46</v>
      </c>
      <c r="R420" s="152" t="str">
        <f t="shared" si="31"/>
        <v>Iron and Steel Industry LPG Propane or Butane Use</v>
      </c>
      <c r="S420" s="152" t="str">
        <f t="shared" si="32"/>
        <v>//**Iron and Steel Industry LPG Propane or Butane Use: **</v>
      </c>
      <c r="T420" s="138" t="str">
        <f t="shared" si="30"/>
        <v>//**Iron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20" s="153"/>
    </row>
    <row r="421" spans="1:21" s="142" customFormat="1" x14ac:dyDescent="0.2">
      <c r="A421" s="138" t="s">
        <v>1780</v>
      </c>
      <c r="B421" s="139"/>
      <c r="C421" s="174" t="s">
        <v>9</v>
      </c>
      <c r="D421" s="174" t="s">
        <v>107</v>
      </c>
      <c r="E421" s="174" t="s">
        <v>309</v>
      </c>
      <c r="F421" s="202" t="s">
        <v>143</v>
      </c>
      <c r="G421" s="201" t="s">
        <v>1093</v>
      </c>
      <c r="H421" s="4" t="s">
        <v>740</v>
      </c>
      <c r="I421" s="201" t="s">
        <v>1098</v>
      </c>
      <c r="J421" s="56">
        <v>785</v>
      </c>
      <c r="K421" s="201" t="s">
        <v>47</v>
      </c>
      <c r="L421" s="205" t="s">
        <v>1940</v>
      </c>
      <c r="M421" s="139"/>
      <c r="N421" s="149" t="s">
        <v>1778</v>
      </c>
      <c r="O421" s="149" t="str">
        <f>INDEX('Standard Descriptions'!$E:$E,MATCH(Guidance!E421,'Standard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1" s="152" t="s">
        <v>1779</v>
      </c>
      <c r="Q421" s="152" t="s">
        <v>46</v>
      </c>
      <c r="R421" s="152" t="str">
        <f t="shared" si="31"/>
        <v>Iron and Steel Industry Hydrogen Use</v>
      </c>
      <c r="S421" s="152" t="str">
        <f t="shared" si="32"/>
        <v>//**Iron and Steel Industry Hydrogen Use: **</v>
      </c>
      <c r="T421" s="138" t="str">
        <f t="shared" si="30"/>
        <v/>
      </c>
      <c r="U421" s="153"/>
    </row>
    <row r="422" spans="1:21" s="142" customFormat="1" x14ac:dyDescent="0.2">
      <c r="A422" s="138" t="s">
        <v>1780</v>
      </c>
      <c r="B422" s="139"/>
      <c r="C422" s="174" t="s">
        <v>9</v>
      </c>
      <c r="D422" s="174" t="s">
        <v>107</v>
      </c>
      <c r="E422" s="174" t="s">
        <v>309</v>
      </c>
      <c r="F422" s="202" t="s">
        <v>144</v>
      </c>
      <c r="G422" s="201" t="s">
        <v>724</v>
      </c>
      <c r="H422" s="4" t="s">
        <v>741</v>
      </c>
      <c r="I422" s="201" t="s">
        <v>730</v>
      </c>
      <c r="J422" s="56">
        <v>786</v>
      </c>
      <c r="K422" s="201" t="s">
        <v>46</v>
      </c>
      <c r="L422" s="205" t="s">
        <v>1940</v>
      </c>
      <c r="M422" s="139"/>
      <c r="N422" s="149" t="s">
        <v>1778</v>
      </c>
      <c r="O422" s="149" t="str">
        <f>INDEX('Standard Descriptions'!$E:$E,MATCH(Guidance!E422,'Standard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2" s="152" t="s">
        <v>1779</v>
      </c>
      <c r="Q422" s="152" t="s">
        <v>46</v>
      </c>
      <c r="R422" s="152" t="str">
        <f t="shared" si="31"/>
        <v>Chemicals Industry Electricity Use</v>
      </c>
      <c r="S422" s="152" t="str">
        <f t="shared" si="32"/>
        <v>//**Chemicals Industry Electricity Use: **</v>
      </c>
      <c r="T422" s="138" t="str">
        <f t="shared" si="30"/>
        <v>//**Chemicals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22" s="153"/>
    </row>
    <row r="423" spans="1:21" s="142" customFormat="1" x14ac:dyDescent="0.2">
      <c r="A423" s="138" t="s">
        <v>1780</v>
      </c>
      <c r="B423" s="139"/>
      <c r="C423" s="174" t="s">
        <v>9</v>
      </c>
      <c r="D423" s="174" t="s">
        <v>107</v>
      </c>
      <c r="E423" s="174" t="s">
        <v>309</v>
      </c>
      <c r="F423" s="202" t="s">
        <v>144</v>
      </c>
      <c r="G423" s="201" t="s">
        <v>725</v>
      </c>
      <c r="H423" s="4" t="s">
        <v>741</v>
      </c>
      <c r="I423" s="201" t="s">
        <v>733</v>
      </c>
      <c r="J423" s="56">
        <v>787</v>
      </c>
      <c r="K423" s="201" t="s">
        <v>46</v>
      </c>
      <c r="L423" s="205" t="s">
        <v>1940</v>
      </c>
      <c r="M423" s="139"/>
      <c r="N423" s="149" t="s">
        <v>1778</v>
      </c>
      <c r="O423" s="149" t="str">
        <f>INDEX('Standard Descriptions'!$E:$E,MATCH(Guidance!E423,'Standard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3" s="152" t="s">
        <v>1779</v>
      </c>
      <c r="Q423" s="152" t="s">
        <v>46</v>
      </c>
      <c r="R423" s="152" t="str">
        <f t="shared" si="31"/>
        <v>Chemicals Industry Coal Use</v>
      </c>
      <c r="S423" s="152" t="str">
        <f t="shared" si="32"/>
        <v>//**Chemicals Industry Coal Use: **</v>
      </c>
      <c r="T423" s="138" t="str">
        <f t="shared" si="30"/>
        <v>//**Chemicals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23" s="153"/>
    </row>
    <row r="424" spans="1:21" s="142" customFormat="1" x14ac:dyDescent="0.2">
      <c r="A424" s="138" t="s">
        <v>1780</v>
      </c>
      <c r="B424" s="139"/>
      <c r="C424" s="174" t="s">
        <v>9</v>
      </c>
      <c r="D424" s="174" t="s">
        <v>107</v>
      </c>
      <c r="E424" s="174" t="s">
        <v>309</v>
      </c>
      <c r="F424" s="202" t="s">
        <v>144</v>
      </c>
      <c r="G424" s="201" t="s">
        <v>726</v>
      </c>
      <c r="H424" s="4" t="s">
        <v>741</v>
      </c>
      <c r="I424" s="201" t="s">
        <v>734</v>
      </c>
      <c r="J424" s="56">
        <v>788</v>
      </c>
      <c r="K424" s="201" t="s">
        <v>46</v>
      </c>
      <c r="L424" s="205" t="s">
        <v>1940</v>
      </c>
      <c r="M424" s="139"/>
      <c r="N424" s="149" t="s">
        <v>1778</v>
      </c>
      <c r="O424" s="149" t="str">
        <f>INDEX('Standard Descriptions'!$E:$E,MATCH(Guidance!E424,'Standard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4" s="152" t="s">
        <v>1779</v>
      </c>
      <c r="Q424" s="152" t="s">
        <v>46</v>
      </c>
      <c r="R424" s="152" t="str">
        <f t="shared" si="31"/>
        <v>Chemicals Industry Natural Gas Use</v>
      </c>
      <c r="S424" s="152" t="str">
        <f t="shared" si="32"/>
        <v>//**Chemicals Industry Natural Gas Use: **</v>
      </c>
      <c r="T424" s="138" t="str">
        <f t="shared" si="30"/>
        <v>//**Chemicals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24" s="153"/>
    </row>
    <row r="425" spans="1:21" s="142" customFormat="1" x14ac:dyDescent="0.2">
      <c r="A425" s="138" t="s">
        <v>1780</v>
      </c>
      <c r="B425" s="139"/>
      <c r="C425" s="174" t="s">
        <v>9</v>
      </c>
      <c r="D425" s="174" t="s">
        <v>107</v>
      </c>
      <c r="E425" s="174" t="s">
        <v>309</v>
      </c>
      <c r="F425" s="202" t="s">
        <v>144</v>
      </c>
      <c r="G425" s="201" t="s">
        <v>727</v>
      </c>
      <c r="H425" s="4" t="s">
        <v>741</v>
      </c>
      <c r="I425" s="201" t="s">
        <v>731</v>
      </c>
      <c r="J425" s="56">
        <v>789</v>
      </c>
      <c r="K425" s="201" t="s">
        <v>47</v>
      </c>
      <c r="L425" s="205" t="s">
        <v>1940</v>
      </c>
      <c r="M425" s="139"/>
      <c r="N425" s="149" t="s">
        <v>1778</v>
      </c>
      <c r="O425" s="149" t="str">
        <f>INDEX('Standard Descriptions'!$E:$E,MATCH(Guidance!E425,'Standard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5" s="152" t="s">
        <v>1779</v>
      </c>
      <c r="Q425" s="152" t="s">
        <v>46</v>
      </c>
      <c r="R425" s="152" t="str">
        <f t="shared" si="31"/>
        <v>Chemicals Industry Biomass Use</v>
      </c>
      <c r="S425" s="152" t="str">
        <f t="shared" si="32"/>
        <v>//**Chemicals Industry Biomass Use: **</v>
      </c>
      <c r="T425" s="138" t="str">
        <f t="shared" si="30"/>
        <v/>
      </c>
      <c r="U425" s="153"/>
    </row>
    <row r="426" spans="1:21" s="142" customFormat="1" x14ac:dyDescent="0.2">
      <c r="A426" s="138" t="s">
        <v>1780</v>
      </c>
      <c r="B426" s="139"/>
      <c r="C426" s="174" t="s">
        <v>9</v>
      </c>
      <c r="D426" s="174" t="s">
        <v>107</v>
      </c>
      <c r="E426" s="174" t="s">
        <v>309</v>
      </c>
      <c r="F426" s="202" t="s">
        <v>144</v>
      </c>
      <c r="G426" s="201" t="s">
        <v>728</v>
      </c>
      <c r="H426" s="4" t="s">
        <v>741</v>
      </c>
      <c r="I426" s="201" t="s">
        <v>732</v>
      </c>
      <c r="J426" s="56">
        <v>790</v>
      </c>
      <c r="K426" s="201" t="s">
        <v>46</v>
      </c>
      <c r="L426" s="205" t="s">
        <v>1940</v>
      </c>
      <c r="M426" s="139"/>
      <c r="N426" s="149" t="s">
        <v>1778</v>
      </c>
      <c r="O426" s="149" t="str">
        <f>INDEX('Standard Descriptions'!$E:$E,MATCH(Guidance!E426,'Standard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6" s="152" t="s">
        <v>1779</v>
      </c>
      <c r="Q426" s="152" t="s">
        <v>46</v>
      </c>
      <c r="R426" s="152" t="str">
        <f t="shared" si="31"/>
        <v>Chemicals Industry Petroleum Use</v>
      </c>
      <c r="S426" s="152" t="str">
        <f t="shared" si="32"/>
        <v>//**Chemicals Industry Petroleum Use: **</v>
      </c>
      <c r="T426" s="138" t="str">
        <f t="shared" si="30"/>
        <v>//**Chemicals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26" s="153"/>
    </row>
    <row r="427" spans="1:21" s="142" customFormat="1" x14ac:dyDescent="0.2">
      <c r="A427" s="138" t="s">
        <v>1780</v>
      </c>
      <c r="B427" s="139"/>
      <c r="C427" s="174" t="s">
        <v>9</v>
      </c>
      <c r="D427" s="174" t="s">
        <v>107</v>
      </c>
      <c r="E427" s="174" t="s">
        <v>309</v>
      </c>
      <c r="F427" s="202" t="s">
        <v>144</v>
      </c>
      <c r="G427" s="201" t="s">
        <v>729</v>
      </c>
      <c r="H427" s="4" t="s">
        <v>741</v>
      </c>
      <c r="I427" s="201" t="s">
        <v>735</v>
      </c>
      <c r="J427" s="56">
        <v>791</v>
      </c>
      <c r="K427" s="201" t="s">
        <v>47</v>
      </c>
      <c r="L427" s="205" t="s">
        <v>1940</v>
      </c>
      <c r="M427" s="139"/>
      <c r="N427" s="149" t="s">
        <v>1778</v>
      </c>
      <c r="O427" s="149" t="str">
        <f>INDEX('Standard Descriptions'!$E:$E,MATCH(Guidance!E427,'Standard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7" s="152" t="s">
        <v>1779</v>
      </c>
      <c r="Q427" s="152" t="s">
        <v>46</v>
      </c>
      <c r="R427" s="152" t="str">
        <f t="shared" si="31"/>
        <v>Chemicals Industry Purchased Heat Use</v>
      </c>
      <c r="S427" s="152" t="str">
        <f t="shared" si="32"/>
        <v>//**Chemicals Industry Purchased Heat Use: **</v>
      </c>
      <c r="T427" s="138" t="str">
        <f t="shared" si="30"/>
        <v/>
      </c>
      <c r="U427" s="153"/>
    </row>
    <row r="428" spans="1:21" s="142" customFormat="1" x14ac:dyDescent="0.2">
      <c r="A428" s="138" t="s">
        <v>1780</v>
      </c>
      <c r="B428" s="139"/>
      <c r="C428" s="174" t="s">
        <v>9</v>
      </c>
      <c r="D428" s="174" t="s">
        <v>107</v>
      </c>
      <c r="E428" s="174" t="s">
        <v>309</v>
      </c>
      <c r="F428" s="202" t="s">
        <v>144</v>
      </c>
      <c r="G428" s="201" t="s">
        <v>1094</v>
      </c>
      <c r="H428" s="4" t="s">
        <v>741</v>
      </c>
      <c r="I428" s="201" t="s">
        <v>1097</v>
      </c>
      <c r="J428" s="56">
        <v>792</v>
      </c>
      <c r="K428" s="201" t="s">
        <v>47</v>
      </c>
      <c r="L428" s="205" t="s">
        <v>1940</v>
      </c>
      <c r="M428" s="139"/>
      <c r="N428" s="149" t="s">
        <v>1778</v>
      </c>
      <c r="O428" s="149" t="str">
        <f>INDEX('Standard Descriptions'!$E:$E,MATCH(Guidance!E428,'Standard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8" s="152" t="s">
        <v>1779</v>
      </c>
      <c r="Q428" s="152" t="s">
        <v>46</v>
      </c>
      <c r="R428" s="152" t="str">
        <f t="shared" si="31"/>
        <v>Chemicals Industry Crude Oil Use</v>
      </c>
      <c r="S428" s="152" t="str">
        <f t="shared" si="32"/>
        <v>//**Chemicals Industry Crude Oil Use: **</v>
      </c>
      <c r="T428" s="138" t="str">
        <f t="shared" si="30"/>
        <v/>
      </c>
      <c r="U428" s="153"/>
    </row>
    <row r="429" spans="1:21" s="142" customFormat="1" x14ac:dyDescent="0.2">
      <c r="A429" s="138" t="s">
        <v>1780</v>
      </c>
      <c r="B429" s="139"/>
      <c r="C429" s="174" t="s">
        <v>9</v>
      </c>
      <c r="D429" s="174" t="s">
        <v>107</v>
      </c>
      <c r="E429" s="174" t="s">
        <v>309</v>
      </c>
      <c r="F429" s="202" t="s">
        <v>144</v>
      </c>
      <c r="G429" s="201" t="s">
        <v>1095</v>
      </c>
      <c r="H429" s="4" t="s">
        <v>741</v>
      </c>
      <c r="I429" s="201" t="s">
        <v>1099</v>
      </c>
      <c r="J429" s="56">
        <v>793</v>
      </c>
      <c r="K429" s="201" t="s">
        <v>46</v>
      </c>
      <c r="L429" s="205" t="s">
        <v>1940</v>
      </c>
      <c r="M429" s="139"/>
      <c r="N429" s="149" t="s">
        <v>1778</v>
      </c>
      <c r="O429" s="149" t="str">
        <f>INDEX('Standard Descriptions'!$E:$E,MATCH(Guidance!E429,'Standard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9" s="152" t="s">
        <v>1779</v>
      </c>
      <c r="Q429" s="152" t="s">
        <v>46</v>
      </c>
      <c r="R429" s="152" t="str">
        <f t="shared" si="31"/>
        <v>Chemicals Industry Heavy or Residual Fuel Oil Use</v>
      </c>
      <c r="S429" s="152" t="str">
        <f t="shared" si="32"/>
        <v>//**Chemicals Industry Heavy or Residual Fuel Oil Use: **</v>
      </c>
      <c r="T429" s="138" t="str">
        <f t="shared" si="30"/>
        <v>//**Chemicals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29" s="153"/>
    </row>
    <row r="430" spans="1:21" s="142" customFormat="1" x14ac:dyDescent="0.2">
      <c r="A430" s="138" t="s">
        <v>1780</v>
      </c>
      <c r="B430" s="139"/>
      <c r="C430" s="174" t="s">
        <v>9</v>
      </c>
      <c r="D430" s="174" t="s">
        <v>107</v>
      </c>
      <c r="E430" s="174" t="s">
        <v>309</v>
      </c>
      <c r="F430" s="202" t="s">
        <v>144</v>
      </c>
      <c r="G430" s="201" t="s">
        <v>1096</v>
      </c>
      <c r="H430" s="4" t="s">
        <v>741</v>
      </c>
      <c r="I430" s="201" t="s">
        <v>1100</v>
      </c>
      <c r="J430" s="56">
        <v>794</v>
      </c>
      <c r="K430" s="201" t="s">
        <v>46</v>
      </c>
      <c r="L430" s="205" t="s">
        <v>1940</v>
      </c>
      <c r="M430" s="139"/>
      <c r="N430" s="149" t="s">
        <v>1778</v>
      </c>
      <c r="O430" s="149" t="str">
        <f>INDEX('Standard Descriptions'!$E:$E,MATCH(Guidance!E430,'Standard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0" s="152" t="s">
        <v>1779</v>
      </c>
      <c r="Q430" s="152" t="s">
        <v>46</v>
      </c>
      <c r="R430" s="152" t="str">
        <f t="shared" si="31"/>
        <v>Chemicals Industry LPG Propane or Butane Use</v>
      </c>
      <c r="S430" s="152" t="str">
        <f t="shared" si="32"/>
        <v>//**Chemicals Industry LPG Propane or Butane Use: **</v>
      </c>
      <c r="T430" s="138" t="str">
        <f t="shared" si="30"/>
        <v>//**Chemicals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30" s="153"/>
    </row>
    <row r="431" spans="1:21" s="142" customFormat="1" x14ac:dyDescent="0.2">
      <c r="A431" s="138" t="s">
        <v>1780</v>
      </c>
      <c r="B431" s="139"/>
      <c r="C431" s="174" t="s">
        <v>9</v>
      </c>
      <c r="D431" s="174" t="s">
        <v>107</v>
      </c>
      <c r="E431" s="174" t="s">
        <v>309</v>
      </c>
      <c r="F431" s="202" t="s">
        <v>144</v>
      </c>
      <c r="G431" s="201" t="s">
        <v>1093</v>
      </c>
      <c r="H431" s="4" t="s">
        <v>741</v>
      </c>
      <c r="I431" s="201" t="s">
        <v>1098</v>
      </c>
      <c r="J431" s="56">
        <v>795</v>
      </c>
      <c r="K431" s="201" t="s">
        <v>47</v>
      </c>
      <c r="L431" s="205" t="s">
        <v>1940</v>
      </c>
      <c r="M431" s="139"/>
      <c r="N431" s="149" t="s">
        <v>1778</v>
      </c>
      <c r="O431" s="149" t="str">
        <f>INDEX('Standard Descriptions'!$E:$E,MATCH(Guidance!E431,'Standard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1" s="152" t="s">
        <v>1779</v>
      </c>
      <c r="Q431" s="152" t="s">
        <v>46</v>
      </c>
      <c r="R431" s="152" t="str">
        <f t="shared" si="31"/>
        <v>Chemicals Industry Hydrogen Use</v>
      </c>
      <c r="S431" s="152" t="str">
        <f t="shared" si="32"/>
        <v>//**Chemicals Industry Hydrogen Use: **</v>
      </c>
      <c r="T431" s="138" t="str">
        <f t="shared" si="30"/>
        <v/>
      </c>
      <c r="U431" s="153"/>
    </row>
    <row r="432" spans="1:21" s="142" customFormat="1" x14ac:dyDescent="0.2">
      <c r="A432" s="138" t="s">
        <v>1780</v>
      </c>
      <c r="B432" s="139"/>
      <c r="C432" s="174" t="s">
        <v>9</v>
      </c>
      <c r="D432" s="174" t="s">
        <v>107</v>
      </c>
      <c r="E432" s="174" t="s">
        <v>309</v>
      </c>
      <c r="F432" s="202" t="s">
        <v>772</v>
      </c>
      <c r="G432" s="201" t="s">
        <v>724</v>
      </c>
      <c r="H432" s="4" t="s">
        <v>1167</v>
      </c>
      <c r="I432" s="201" t="s">
        <v>730</v>
      </c>
      <c r="J432" s="56">
        <v>796</v>
      </c>
      <c r="K432" s="201" t="s">
        <v>46</v>
      </c>
      <c r="L432" s="205" t="s">
        <v>1940</v>
      </c>
      <c r="M432" s="139"/>
      <c r="N432" s="149" t="s">
        <v>1778</v>
      </c>
      <c r="O432" s="149" t="str">
        <f>INDEX('Standard Descriptions'!$E:$E,MATCH(Guidance!E432,'Standard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2" s="152" t="s">
        <v>1779</v>
      </c>
      <c r="Q432" s="152" t="s">
        <v>46</v>
      </c>
      <c r="R432" s="152" t="str">
        <f t="shared" si="31"/>
        <v>Coal Mining Industry Electricity Use</v>
      </c>
      <c r="S432" s="152" t="str">
        <f t="shared" si="32"/>
        <v>//**Coal Mining Industry Electricity Use: **</v>
      </c>
      <c r="T432" s="138" t="str">
        <f t="shared" si="30"/>
        <v>//**Coal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32" s="153"/>
    </row>
    <row r="433" spans="1:21" s="142" customFormat="1" x14ac:dyDescent="0.2">
      <c r="A433" s="138" t="s">
        <v>1780</v>
      </c>
      <c r="B433" s="139"/>
      <c r="C433" s="174" t="s">
        <v>9</v>
      </c>
      <c r="D433" s="174" t="s">
        <v>107</v>
      </c>
      <c r="E433" s="174" t="s">
        <v>309</v>
      </c>
      <c r="F433" s="202" t="s">
        <v>772</v>
      </c>
      <c r="G433" s="201" t="s">
        <v>725</v>
      </c>
      <c r="H433" s="4" t="s">
        <v>1167</v>
      </c>
      <c r="I433" s="201" t="s">
        <v>733</v>
      </c>
      <c r="J433" s="56">
        <v>797</v>
      </c>
      <c r="K433" s="201" t="s">
        <v>46</v>
      </c>
      <c r="L433" s="205" t="s">
        <v>1940</v>
      </c>
      <c r="M433" s="139"/>
      <c r="N433" s="149" t="s">
        <v>1778</v>
      </c>
      <c r="O433" s="149" t="str">
        <f>INDEX('Standard Descriptions'!$E:$E,MATCH(Guidance!E433,'Standard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3" s="152" t="s">
        <v>1779</v>
      </c>
      <c r="Q433" s="152" t="s">
        <v>46</v>
      </c>
      <c r="R433" s="152" t="str">
        <f t="shared" si="31"/>
        <v>Coal Mining Industry Coal Use</v>
      </c>
      <c r="S433" s="152" t="str">
        <f t="shared" si="32"/>
        <v>//**Coal Mining Industry Coal Use: **</v>
      </c>
      <c r="T433" s="138" t="str">
        <f t="shared" si="30"/>
        <v>//**Coal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33" s="153"/>
    </row>
    <row r="434" spans="1:21" s="142" customFormat="1" x14ac:dyDescent="0.2">
      <c r="A434" s="138" t="s">
        <v>1780</v>
      </c>
      <c r="B434" s="139"/>
      <c r="C434" s="174" t="s">
        <v>9</v>
      </c>
      <c r="D434" s="174" t="s">
        <v>107</v>
      </c>
      <c r="E434" s="174" t="s">
        <v>309</v>
      </c>
      <c r="F434" s="202" t="s">
        <v>772</v>
      </c>
      <c r="G434" s="201" t="s">
        <v>726</v>
      </c>
      <c r="H434" s="4" t="s">
        <v>1167</v>
      </c>
      <c r="I434" s="201" t="s">
        <v>734</v>
      </c>
      <c r="J434" s="56">
        <v>798</v>
      </c>
      <c r="K434" s="201" t="s">
        <v>46</v>
      </c>
      <c r="L434" s="205" t="s">
        <v>1940</v>
      </c>
      <c r="M434" s="139"/>
      <c r="N434" s="149" t="s">
        <v>1778</v>
      </c>
      <c r="O434" s="149" t="str">
        <f>INDEX('Standard Descriptions'!$E:$E,MATCH(Guidance!E434,'Standard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4" s="152" t="s">
        <v>1779</v>
      </c>
      <c r="Q434" s="152" t="s">
        <v>46</v>
      </c>
      <c r="R434" s="152" t="str">
        <f t="shared" si="31"/>
        <v>Coal Mining Industry Natural Gas Use</v>
      </c>
      <c r="S434" s="152" t="str">
        <f t="shared" si="32"/>
        <v>//**Coal Mining Industry Natural Gas Use: **</v>
      </c>
      <c r="T434" s="138" t="str">
        <f t="shared" si="30"/>
        <v>//**Coal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34" s="153"/>
    </row>
    <row r="435" spans="1:21" s="142" customFormat="1" x14ac:dyDescent="0.2">
      <c r="A435" s="138" t="s">
        <v>1780</v>
      </c>
      <c r="B435" s="139"/>
      <c r="C435" s="174" t="s">
        <v>9</v>
      </c>
      <c r="D435" s="174" t="s">
        <v>107</v>
      </c>
      <c r="E435" s="174" t="s">
        <v>309</v>
      </c>
      <c r="F435" s="202" t="s">
        <v>772</v>
      </c>
      <c r="G435" s="201" t="s">
        <v>727</v>
      </c>
      <c r="H435" s="4" t="s">
        <v>1167</v>
      </c>
      <c r="I435" s="201" t="s">
        <v>731</v>
      </c>
      <c r="J435" s="56">
        <v>799</v>
      </c>
      <c r="K435" s="201" t="s">
        <v>47</v>
      </c>
      <c r="L435" s="205" t="s">
        <v>1940</v>
      </c>
      <c r="M435" s="139"/>
      <c r="N435" s="149" t="s">
        <v>1778</v>
      </c>
      <c r="O435" s="149" t="str">
        <f>INDEX('Standard Descriptions'!$E:$E,MATCH(Guidance!E435,'Standard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5" s="152" t="s">
        <v>1779</v>
      </c>
      <c r="Q435" s="152" t="s">
        <v>46</v>
      </c>
      <c r="R435" s="152" t="str">
        <f t="shared" si="31"/>
        <v>Coal Mining Industry Biomass Use</v>
      </c>
      <c r="S435" s="152" t="str">
        <f t="shared" si="32"/>
        <v>//**Coal Mining Industry Biomass Use: **</v>
      </c>
      <c r="T435" s="138" t="str">
        <f t="shared" si="30"/>
        <v/>
      </c>
      <c r="U435" s="153"/>
    </row>
    <row r="436" spans="1:21" s="142" customFormat="1" x14ac:dyDescent="0.2">
      <c r="A436" s="138" t="s">
        <v>1780</v>
      </c>
      <c r="B436" s="139"/>
      <c r="C436" s="174" t="s">
        <v>9</v>
      </c>
      <c r="D436" s="174" t="s">
        <v>107</v>
      </c>
      <c r="E436" s="174" t="s">
        <v>309</v>
      </c>
      <c r="F436" s="202" t="s">
        <v>772</v>
      </c>
      <c r="G436" s="201" t="s">
        <v>728</v>
      </c>
      <c r="H436" s="4" t="s">
        <v>1167</v>
      </c>
      <c r="I436" s="201" t="s">
        <v>732</v>
      </c>
      <c r="J436" s="56">
        <v>800</v>
      </c>
      <c r="K436" s="201" t="s">
        <v>46</v>
      </c>
      <c r="L436" s="205" t="s">
        <v>1940</v>
      </c>
      <c r="M436" s="139"/>
      <c r="N436" s="149" t="s">
        <v>1778</v>
      </c>
      <c r="O436" s="149" t="str">
        <f>INDEX('Standard Descriptions'!$E:$E,MATCH(Guidance!E436,'Standard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6" s="152" t="s">
        <v>1779</v>
      </c>
      <c r="Q436" s="152" t="s">
        <v>46</v>
      </c>
      <c r="R436" s="152" t="str">
        <f t="shared" si="31"/>
        <v>Coal Mining Industry Petroleum Use</v>
      </c>
      <c r="S436" s="152" t="str">
        <f t="shared" si="32"/>
        <v>//**Coal Mining Industry Petroleum Use: **</v>
      </c>
      <c r="T436" s="138" t="str">
        <f t="shared" si="30"/>
        <v>//**Coal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36" s="153"/>
    </row>
    <row r="437" spans="1:21" s="142" customFormat="1" x14ac:dyDescent="0.2">
      <c r="A437" s="138" t="s">
        <v>1780</v>
      </c>
      <c r="B437" s="139"/>
      <c r="C437" s="174" t="s">
        <v>9</v>
      </c>
      <c r="D437" s="174" t="s">
        <v>107</v>
      </c>
      <c r="E437" s="174" t="s">
        <v>309</v>
      </c>
      <c r="F437" s="202" t="s">
        <v>772</v>
      </c>
      <c r="G437" s="201" t="s">
        <v>729</v>
      </c>
      <c r="H437" s="4" t="s">
        <v>1167</v>
      </c>
      <c r="I437" s="201" t="s">
        <v>735</v>
      </c>
      <c r="J437" s="56">
        <v>801</v>
      </c>
      <c r="K437" s="201" t="s">
        <v>47</v>
      </c>
      <c r="L437" s="205" t="s">
        <v>1940</v>
      </c>
      <c r="M437" s="139"/>
      <c r="N437" s="149" t="s">
        <v>1778</v>
      </c>
      <c r="O437" s="149" t="str">
        <f>INDEX('Standard Descriptions'!$E:$E,MATCH(Guidance!E437,'Standard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7" s="152" t="s">
        <v>1779</v>
      </c>
      <c r="Q437" s="152" t="s">
        <v>46</v>
      </c>
      <c r="R437" s="152" t="str">
        <f t="shared" si="31"/>
        <v>Coal Mining Industry Purchased Heat Use</v>
      </c>
      <c r="S437" s="152" t="str">
        <f t="shared" si="32"/>
        <v>//**Coal Mining Industry Purchased Heat Use: **</v>
      </c>
      <c r="T437" s="138" t="str">
        <f t="shared" si="30"/>
        <v/>
      </c>
      <c r="U437" s="153"/>
    </row>
    <row r="438" spans="1:21" s="142" customFormat="1" x14ac:dyDescent="0.2">
      <c r="A438" s="138" t="s">
        <v>1780</v>
      </c>
      <c r="B438" s="139"/>
      <c r="C438" s="174" t="s">
        <v>9</v>
      </c>
      <c r="D438" s="174" t="s">
        <v>107</v>
      </c>
      <c r="E438" s="174" t="s">
        <v>309</v>
      </c>
      <c r="F438" s="202" t="s">
        <v>772</v>
      </c>
      <c r="G438" s="201" t="s">
        <v>1094</v>
      </c>
      <c r="H438" s="4" t="s">
        <v>1167</v>
      </c>
      <c r="I438" s="201" t="s">
        <v>1097</v>
      </c>
      <c r="J438" s="56">
        <v>802</v>
      </c>
      <c r="K438" s="201" t="s">
        <v>47</v>
      </c>
      <c r="L438" s="205" t="s">
        <v>1940</v>
      </c>
      <c r="M438" s="139"/>
      <c r="N438" s="149" t="s">
        <v>1778</v>
      </c>
      <c r="O438" s="149" t="str">
        <f>INDEX('Standard Descriptions'!$E:$E,MATCH(Guidance!E438,'Standard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8" s="152" t="s">
        <v>1779</v>
      </c>
      <c r="Q438" s="152" t="s">
        <v>46</v>
      </c>
      <c r="R438" s="152" t="str">
        <f t="shared" si="31"/>
        <v>Coal Mining Industry Crude Oil Use</v>
      </c>
      <c r="S438" s="152" t="str">
        <f t="shared" si="32"/>
        <v>//**Coal Mining Industry Crude Oil Use: **</v>
      </c>
      <c r="T438" s="138" t="str">
        <f t="shared" si="30"/>
        <v/>
      </c>
      <c r="U438" s="153"/>
    </row>
    <row r="439" spans="1:21" s="142" customFormat="1" x14ac:dyDescent="0.2">
      <c r="A439" s="138" t="s">
        <v>1780</v>
      </c>
      <c r="B439" s="139"/>
      <c r="C439" s="174" t="s">
        <v>9</v>
      </c>
      <c r="D439" s="174" t="s">
        <v>107</v>
      </c>
      <c r="E439" s="174" t="s">
        <v>309</v>
      </c>
      <c r="F439" s="202" t="s">
        <v>772</v>
      </c>
      <c r="G439" s="201" t="s">
        <v>1095</v>
      </c>
      <c r="H439" s="4" t="s">
        <v>1167</v>
      </c>
      <c r="I439" s="201" t="s">
        <v>1099</v>
      </c>
      <c r="J439" s="56">
        <v>803</v>
      </c>
      <c r="K439" s="201" t="s">
        <v>46</v>
      </c>
      <c r="L439" s="205" t="s">
        <v>1940</v>
      </c>
      <c r="M439" s="139"/>
      <c r="N439" s="149" t="s">
        <v>1778</v>
      </c>
      <c r="O439" s="149" t="str">
        <f>INDEX('Standard Descriptions'!$E:$E,MATCH(Guidance!E439,'Standard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9" s="152" t="s">
        <v>1779</v>
      </c>
      <c r="Q439" s="152" t="s">
        <v>46</v>
      </c>
      <c r="R439" s="152" t="str">
        <f t="shared" si="31"/>
        <v>Coal Mining Industry Heavy or Residual Fuel Oil Use</v>
      </c>
      <c r="S439" s="152" t="str">
        <f t="shared" si="32"/>
        <v>//**Coal Mining Industry Heavy or Residual Fuel Oil Use: **</v>
      </c>
      <c r="T439" s="138" t="str">
        <f t="shared" si="30"/>
        <v>//**Coal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39" s="153"/>
    </row>
    <row r="440" spans="1:21" s="142" customFormat="1" x14ac:dyDescent="0.2">
      <c r="A440" s="138" t="s">
        <v>1780</v>
      </c>
      <c r="B440" s="139"/>
      <c r="C440" s="174" t="s">
        <v>9</v>
      </c>
      <c r="D440" s="174" t="s">
        <v>107</v>
      </c>
      <c r="E440" s="174" t="s">
        <v>309</v>
      </c>
      <c r="F440" s="202" t="s">
        <v>772</v>
      </c>
      <c r="G440" s="201" t="s">
        <v>1096</v>
      </c>
      <c r="H440" s="4" t="s">
        <v>1167</v>
      </c>
      <c r="I440" s="201" t="s">
        <v>1100</v>
      </c>
      <c r="J440" s="56">
        <v>804</v>
      </c>
      <c r="K440" s="201" t="s">
        <v>47</v>
      </c>
      <c r="L440" s="205" t="s">
        <v>1940</v>
      </c>
      <c r="M440" s="139"/>
      <c r="N440" s="149" t="s">
        <v>1778</v>
      </c>
      <c r="O440" s="149" t="str">
        <f>INDEX('Standard Descriptions'!$E:$E,MATCH(Guidance!E440,'Standard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0" s="152" t="s">
        <v>1779</v>
      </c>
      <c r="Q440" s="152" t="s">
        <v>46</v>
      </c>
      <c r="R440" s="152" t="str">
        <f t="shared" si="31"/>
        <v>Coal Mining Industry LPG Propane or Butane Use</v>
      </c>
      <c r="S440" s="152" t="str">
        <f t="shared" si="32"/>
        <v>//**Coal Mining Industry LPG Propane or Butane Use: **</v>
      </c>
      <c r="T440" s="138" t="str">
        <f t="shared" si="30"/>
        <v/>
      </c>
      <c r="U440" s="153"/>
    </row>
    <row r="441" spans="1:21" s="142" customFormat="1" x14ac:dyDescent="0.2">
      <c r="A441" s="138" t="s">
        <v>1780</v>
      </c>
      <c r="B441" s="139"/>
      <c r="C441" s="174" t="s">
        <v>9</v>
      </c>
      <c r="D441" s="174" t="s">
        <v>107</v>
      </c>
      <c r="E441" s="174" t="s">
        <v>309</v>
      </c>
      <c r="F441" s="202" t="s">
        <v>772</v>
      </c>
      <c r="G441" s="201" t="s">
        <v>1093</v>
      </c>
      <c r="H441" s="4" t="s">
        <v>1167</v>
      </c>
      <c r="I441" s="201" t="s">
        <v>1098</v>
      </c>
      <c r="J441" s="56">
        <v>805</v>
      </c>
      <c r="K441" s="201" t="s">
        <v>47</v>
      </c>
      <c r="L441" s="205" t="s">
        <v>1940</v>
      </c>
      <c r="M441" s="139"/>
      <c r="N441" s="149" t="s">
        <v>1778</v>
      </c>
      <c r="O441" s="149" t="str">
        <f>INDEX('Standard Descriptions'!$E:$E,MATCH(Guidance!E441,'Standard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1" s="152" t="s">
        <v>1779</v>
      </c>
      <c r="Q441" s="152" t="s">
        <v>46</v>
      </c>
      <c r="R441" s="152" t="str">
        <f t="shared" si="31"/>
        <v>Coal Mining Industry Hydrogen Use</v>
      </c>
      <c r="S441" s="152" t="str">
        <f t="shared" si="32"/>
        <v>//**Coal Mining Industry Hydrogen Use: **</v>
      </c>
      <c r="T441" s="138" t="str">
        <f t="shared" si="30"/>
        <v/>
      </c>
      <c r="U441" s="153"/>
    </row>
    <row r="442" spans="1:21" s="142" customFormat="1" x14ac:dyDescent="0.2">
      <c r="A442" s="138" t="s">
        <v>1780</v>
      </c>
      <c r="B442" s="139"/>
      <c r="C442" s="174" t="s">
        <v>9</v>
      </c>
      <c r="D442" s="174" t="s">
        <v>107</v>
      </c>
      <c r="E442" s="174" t="s">
        <v>309</v>
      </c>
      <c r="F442" s="202" t="s">
        <v>145</v>
      </c>
      <c r="G442" s="201" t="s">
        <v>724</v>
      </c>
      <c r="H442" s="4" t="s">
        <v>771</v>
      </c>
      <c r="I442" s="201" t="s">
        <v>730</v>
      </c>
      <c r="J442" s="56">
        <v>806</v>
      </c>
      <c r="K442" s="201" t="s">
        <v>46</v>
      </c>
      <c r="L442" s="205" t="s">
        <v>1940</v>
      </c>
      <c r="M442" s="139"/>
      <c r="N442" s="149" t="s">
        <v>1778</v>
      </c>
      <c r="O442" s="149" t="str">
        <f>INDEX('Standard Descriptions'!$E:$E,MATCH(Guidance!E442,'Standard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2" s="152" t="s">
        <v>1779</v>
      </c>
      <c r="Q442" s="152" t="s">
        <v>46</v>
      </c>
      <c r="R442" s="152" t="str">
        <f t="shared" si="31"/>
        <v>Water &amp; Waste Electricity Use</v>
      </c>
      <c r="S442" s="152" t="str">
        <f t="shared" si="32"/>
        <v>//**Water &amp; Waste Electricity Use: **</v>
      </c>
      <c r="T442" s="138" t="str">
        <f t="shared" si="30"/>
        <v>//**Water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42" s="153"/>
    </row>
    <row r="443" spans="1:21" s="142" customFormat="1" x14ac:dyDescent="0.2">
      <c r="A443" s="138" t="s">
        <v>1780</v>
      </c>
      <c r="B443" s="139"/>
      <c r="C443" s="174" t="s">
        <v>9</v>
      </c>
      <c r="D443" s="174" t="s">
        <v>107</v>
      </c>
      <c r="E443" s="174" t="s">
        <v>309</v>
      </c>
      <c r="F443" s="202" t="s">
        <v>145</v>
      </c>
      <c r="G443" s="201" t="s">
        <v>725</v>
      </c>
      <c r="H443" s="4" t="s">
        <v>771</v>
      </c>
      <c r="I443" s="201" t="s">
        <v>733</v>
      </c>
      <c r="J443" s="56">
        <v>807</v>
      </c>
      <c r="K443" s="201" t="s">
        <v>46</v>
      </c>
      <c r="L443" s="205" t="s">
        <v>1940</v>
      </c>
      <c r="M443" s="139"/>
      <c r="N443" s="149" t="s">
        <v>1778</v>
      </c>
      <c r="O443" s="149" t="str">
        <f>INDEX('Standard Descriptions'!$E:$E,MATCH(Guidance!E443,'Standard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3" s="152" t="s">
        <v>1779</v>
      </c>
      <c r="Q443" s="152" t="s">
        <v>46</v>
      </c>
      <c r="R443" s="152" t="str">
        <f t="shared" si="31"/>
        <v>Water &amp; Waste Coal Use</v>
      </c>
      <c r="S443" s="152" t="str">
        <f t="shared" si="32"/>
        <v>//**Water &amp; Waste Coal Use: **</v>
      </c>
      <c r="T443" s="138" t="str">
        <f t="shared" si="30"/>
        <v>//**Water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43" s="153"/>
    </row>
    <row r="444" spans="1:21" s="142" customFormat="1" x14ac:dyDescent="0.2">
      <c r="A444" s="138" t="s">
        <v>1780</v>
      </c>
      <c r="B444" s="139"/>
      <c r="C444" s="174" t="s">
        <v>9</v>
      </c>
      <c r="D444" s="174" t="s">
        <v>107</v>
      </c>
      <c r="E444" s="174" t="s">
        <v>309</v>
      </c>
      <c r="F444" s="202" t="s">
        <v>145</v>
      </c>
      <c r="G444" s="201" t="s">
        <v>726</v>
      </c>
      <c r="H444" s="4" t="s">
        <v>771</v>
      </c>
      <c r="I444" s="201" t="s">
        <v>734</v>
      </c>
      <c r="J444" s="56">
        <v>808</v>
      </c>
      <c r="K444" s="201" t="s">
        <v>46</v>
      </c>
      <c r="L444" s="205" t="s">
        <v>1940</v>
      </c>
      <c r="M444" s="139"/>
      <c r="N444" s="149" t="s">
        <v>1778</v>
      </c>
      <c r="O444" s="149" t="str">
        <f>INDEX('Standard Descriptions'!$E:$E,MATCH(Guidance!E444,'Standard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4" s="152" t="s">
        <v>1779</v>
      </c>
      <c r="Q444" s="152" t="s">
        <v>46</v>
      </c>
      <c r="R444" s="152" t="str">
        <f t="shared" si="31"/>
        <v>Water &amp; Waste Natural Gas Use</v>
      </c>
      <c r="S444" s="152" t="str">
        <f t="shared" si="32"/>
        <v>//**Water &amp; Waste Natural Gas Use: **</v>
      </c>
      <c r="T444" s="138" t="str">
        <f t="shared" si="30"/>
        <v>//**Water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44" s="153"/>
    </row>
    <row r="445" spans="1:21" s="142" customFormat="1" x14ac:dyDescent="0.2">
      <c r="A445" s="138" t="s">
        <v>1780</v>
      </c>
      <c r="B445" s="139"/>
      <c r="C445" s="174" t="s">
        <v>9</v>
      </c>
      <c r="D445" s="174" t="s">
        <v>107</v>
      </c>
      <c r="E445" s="174" t="s">
        <v>309</v>
      </c>
      <c r="F445" s="202" t="s">
        <v>145</v>
      </c>
      <c r="G445" s="201" t="s">
        <v>727</v>
      </c>
      <c r="H445" s="4" t="s">
        <v>771</v>
      </c>
      <c r="I445" s="201" t="s">
        <v>731</v>
      </c>
      <c r="J445" s="56">
        <v>809</v>
      </c>
      <c r="K445" s="201" t="s">
        <v>47</v>
      </c>
      <c r="L445" s="205" t="s">
        <v>1940</v>
      </c>
      <c r="M445" s="139"/>
      <c r="N445" s="149" t="s">
        <v>1778</v>
      </c>
      <c r="O445" s="149" t="str">
        <f>INDEX('Standard Descriptions'!$E:$E,MATCH(Guidance!E445,'Standard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5" s="152" t="s">
        <v>1779</v>
      </c>
      <c r="Q445" s="152" t="s">
        <v>46</v>
      </c>
      <c r="R445" s="152" t="str">
        <f t="shared" si="31"/>
        <v>Water &amp; Waste Biomass Use</v>
      </c>
      <c r="S445" s="152" t="str">
        <f t="shared" si="32"/>
        <v>//**Water &amp; Waste Biomass Use: **</v>
      </c>
      <c r="T445" s="138" t="str">
        <f t="shared" si="30"/>
        <v/>
      </c>
      <c r="U445" s="153"/>
    </row>
    <row r="446" spans="1:21" s="142" customFormat="1" x14ac:dyDescent="0.2">
      <c r="A446" s="138" t="s">
        <v>1780</v>
      </c>
      <c r="B446" s="139"/>
      <c r="C446" s="174" t="s">
        <v>9</v>
      </c>
      <c r="D446" s="174" t="s">
        <v>107</v>
      </c>
      <c r="E446" s="174" t="s">
        <v>309</v>
      </c>
      <c r="F446" s="202" t="s">
        <v>145</v>
      </c>
      <c r="G446" s="201" t="s">
        <v>728</v>
      </c>
      <c r="H446" s="4" t="s">
        <v>771</v>
      </c>
      <c r="I446" s="201" t="s">
        <v>732</v>
      </c>
      <c r="J446" s="56">
        <v>810</v>
      </c>
      <c r="K446" s="201" t="s">
        <v>46</v>
      </c>
      <c r="L446" s="205" t="s">
        <v>1940</v>
      </c>
      <c r="M446" s="139"/>
      <c r="N446" s="149" t="s">
        <v>1778</v>
      </c>
      <c r="O446" s="149" t="str">
        <f>INDEX('Standard Descriptions'!$E:$E,MATCH(Guidance!E446,'Standard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6" s="152" t="s">
        <v>1779</v>
      </c>
      <c r="Q446" s="152" t="s">
        <v>46</v>
      </c>
      <c r="R446" s="152" t="str">
        <f t="shared" si="31"/>
        <v>Water &amp; Waste Petroleum Use</v>
      </c>
      <c r="S446" s="152" t="str">
        <f t="shared" si="32"/>
        <v>//**Water &amp; Waste Petroleum Use: **</v>
      </c>
      <c r="T446" s="138" t="str">
        <f t="shared" si="30"/>
        <v>//**Water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46" s="153"/>
    </row>
    <row r="447" spans="1:21" s="142" customFormat="1" x14ac:dyDescent="0.2">
      <c r="A447" s="138" t="s">
        <v>1780</v>
      </c>
      <c r="B447" s="139"/>
      <c r="C447" s="174" t="s">
        <v>9</v>
      </c>
      <c r="D447" s="174" t="s">
        <v>107</v>
      </c>
      <c r="E447" s="174" t="s">
        <v>309</v>
      </c>
      <c r="F447" s="202" t="s">
        <v>145</v>
      </c>
      <c r="G447" s="201" t="s">
        <v>729</v>
      </c>
      <c r="H447" s="4" t="s">
        <v>771</v>
      </c>
      <c r="I447" s="201" t="s">
        <v>735</v>
      </c>
      <c r="J447" s="56">
        <v>811</v>
      </c>
      <c r="K447" s="201" t="s">
        <v>47</v>
      </c>
      <c r="L447" s="205" t="s">
        <v>1940</v>
      </c>
      <c r="M447" s="139"/>
      <c r="N447" s="149" t="s">
        <v>1778</v>
      </c>
      <c r="O447" s="149" t="str">
        <f>INDEX('Standard Descriptions'!$E:$E,MATCH(Guidance!E447,'Standard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7" s="152" t="s">
        <v>1779</v>
      </c>
      <c r="Q447" s="152" t="s">
        <v>46</v>
      </c>
      <c r="R447" s="152" t="str">
        <f t="shared" si="31"/>
        <v>Water &amp; Waste Purchased Heat Use</v>
      </c>
      <c r="S447" s="152" t="str">
        <f t="shared" si="32"/>
        <v>//**Water &amp; Waste Purchased Heat Use: **</v>
      </c>
      <c r="T447" s="138" t="str">
        <f t="shared" si="30"/>
        <v/>
      </c>
      <c r="U447" s="153"/>
    </row>
    <row r="448" spans="1:21" s="142" customFormat="1" x14ac:dyDescent="0.2">
      <c r="A448" s="138" t="s">
        <v>1780</v>
      </c>
      <c r="B448" s="139"/>
      <c r="C448" s="174" t="s">
        <v>9</v>
      </c>
      <c r="D448" s="174" t="s">
        <v>107</v>
      </c>
      <c r="E448" s="174" t="s">
        <v>309</v>
      </c>
      <c r="F448" s="202" t="s">
        <v>145</v>
      </c>
      <c r="G448" s="201" t="s">
        <v>1094</v>
      </c>
      <c r="H448" s="4" t="s">
        <v>771</v>
      </c>
      <c r="I448" s="201" t="s">
        <v>1097</v>
      </c>
      <c r="J448" s="56">
        <v>812</v>
      </c>
      <c r="K448" s="201" t="s">
        <v>47</v>
      </c>
      <c r="L448" s="205" t="s">
        <v>1940</v>
      </c>
      <c r="M448" s="139"/>
      <c r="N448" s="149" t="s">
        <v>1778</v>
      </c>
      <c r="O448" s="149" t="str">
        <f>INDEX('Standard Descriptions'!$E:$E,MATCH(Guidance!E448,'Standard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8" s="152" t="s">
        <v>1779</v>
      </c>
      <c r="Q448" s="152" t="s">
        <v>46</v>
      </c>
      <c r="R448" s="152" t="str">
        <f t="shared" si="31"/>
        <v>Water &amp; Waste Crude Oil Use</v>
      </c>
      <c r="S448" s="152" t="str">
        <f t="shared" si="32"/>
        <v>//**Water &amp; Waste Crude Oil Use: **</v>
      </c>
      <c r="T448" s="138" t="str">
        <f t="shared" si="30"/>
        <v/>
      </c>
      <c r="U448" s="153"/>
    </row>
    <row r="449" spans="1:21" s="142" customFormat="1" x14ac:dyDescent="0.2">
      <c r="A449" s="138" t="s">
        <v>1780</v>
      </c>
      <c r="B449" s="139"/>
      <c r="C449" s="174" t="s">
        <v>9</v>
      </c>
      <c r="D449" s="174" t="s">
        <v>107</v>
      </c>
      <c r="E449" s="174" t="s">
        <v>309</v>
      </c>
      <c r="F449" s="202" t="s">
        <v>145</v>
      </c>
      <c r="G449" s="201" t="s">
        <v>1095</v>
      </c>
      <c r="H449" s="4" t="s">
        <v>771</v>
      </c>
      <c r="I449" s="201" t="s">
        <v>1099</v>
      </c>
      <c r="J449" s="56">
        <v>813</v>
      </c>
      <c r="K449" s="201" t="s">
        <v>47</v>
      </c>
      <c r="L449" s="205" t="s">
        <v>1940</v>
      </c>
      <c r="M449" s="139"/>
      <c r="N449" s="149" t="s">
        <v>1778</v>
      </c>
      <c r="O449" s="149" t="str">
        <f>INDEX('Standard Descriptions'!$E:$E,MATCH(Guidance!E449,'Standard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9" s="152" t="s">
        <v>1779</v>
      </c>
      <c r="Q449" s="152" t="s">
        <v>46</v>
      </c>
      <c r="R449" s="152" t="str">
        <f t="shared" si="31"/>
        <v>Water &amp; Waste Heavy or Residual Fuel Oil Use</v>
      </c>
      <c r="S449" s="152" t="str">
        <f t="shared" si="32"/>
        <v>//**Water &amp; Waste Heavy or Residual Fuel Oil Use: **</v>
      </c>
      <c r="T449" s="138" t="str">
        <f t="shared" si="30"/>
        <v/>
      </c>
      <c r="U449" s="153"/>
    </row>
    <row r="450" spans="1:21" s="142" customFormat="1" x14ac:dyDescent="0.2">
      <c r="A450" s="138" t="s">
        <v>1780</v>
      </c>
      <c r="B450" s="139"/>
      <c r="C450" s="174" t="s">
        <v>9</v>
      </c>
      <c r="D450" s="174" t="s">
        <v>107</v>
      </c>
      <c r="E450" s="174" t="s">
        <v>309</v>
      </c>
      <c r="F450" s="202" t="s">
        <v>145</v>
      </c>
      <c r="G450" s="201" t="s">
        <v>1096</v>
      </c>
      <c r="H450" s="4" t="s">
        <v>771</v>
      </c>
      <c r="I450" s="201" t="s">
        <v>1100</v>
      </c>
      <c r="J450" s="56">
        <v>814</v>
      </c>
      <c r="K450" s="201" t="s">
        <v>47</v>
      </c>
      <c r="L450" s="205" t="s">
        <v>1940</v>
      </c>
      <c r="M450" s="139"/>
      <c r="N450" s="149" t="s">
        <v>1778</v>
      </c>
      <c r="O450" s="149" t="str">
        <f>INDEX('Standard Descriptions'!$E:$E,MATCH(Guidance!E450,'Standard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0" s="152" t="s">
        <v>1779</v>
      </c>
      <c r="Q450" s="152" t="s">
        <v>46</v>
      </c>
      <c r="R450" s="152" t="str">
        <f t="shared" si="31"/>
        <v>Water &amp; Waste LPG Propane or Butane Use</v>
      </c>
      <c r="S450" s="152" t="str">
        <f t="shared" si="32"/>
        <v>//**Water &amp; Waste LPG Propane or Butane Use: **</v>
      </c>
      <c r="T450" s="138" t="str">
        <f t="shared" si="30"/>
        <v/>
      </c>
      <c r="U450" s="153"/>
    </row>
    <row r="451" spans="1:21" s="142" customFormat="1" x14ac:dyDescent="0.2">
      <c r="A451" s="138" t="s">
        <v>1780</v>
      </c>
      <c r="B451" s="139"/>
      <c r="C451" s="174" t="s">
        <v>9</v>
      </c>
      <c r="D451" s="174" t="s">
        <v>107</v>
      </c>
      <c r="E451" s="174" t="s">
        <v>309</v>
      </c>
      <c r="F451" s="202" t="s">
        <v>145</v>
      </c>
      <c r="G451" s="201" t="s">
        <v>1093</v>
      </c>
      <c r="H451" s="4" t="s">
        <v>771</v>
      </c>
      <c r="I451" s="201" t="s">
        <v>1098</v>
      </c>
      <c r="J451" s="56">
        <v>815</v>
      </c>
      <c r="K451" s="201" t="s">
        <v>47</v>
      </c>
      <c r="L451" s="205" t="s">
        <v>1940</v>
      </c>
      <c r="M451" s="139"/>
      <c r="N451" s="149" t="s">
        <v>1778</v>
      </c>
      <c r="O451" s="149" t="str">
        <f>INDEX('Standard Descriptions'!$E:$E,MATCH(Guidance!E451,'Standard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1" s="152" t="s">
        <v>1779</v>
      </c>
      <c r="Q451" s="152" t="s">
        <v>46</v>
      </c>
      <c r="R451" s="152" t="str">
        <f t="shared" si="31"/>
        <v>Water &amp; Waste Hydrogen Use</v>
      </c>
      <c r="S451" s="152" t="str">
        <f t="shared" si="32"/>
        <v>//**Water &amp; Waste Hydrogen Use: **</v>
      </c>
      <c r="T451" s="138" t="str">
        <f t="shared" si="30"/>
        <v/>
      </c>
      <c r="U451" s="153"/>
    </row>
    <row r="452" spans="1:21" s="142" customFormat="1" x14ac:dyDescent="0.2">
      <c r="A452" s="138" t="s">
        <v>1780</v>
      </c>
      <c r="B452" s="139"/>
      <c r="C452" s="174" t="s">
        <v>9</v>
      </c>
      <c r="D452" s="174" t="s">
        <v>107</v>
      </c>
      <c r="E452" s="174" t="s">
        <v>309</v>
      </c>
      <c r="F452" s="202" t="s">
        <v>146</v>
      </c>
      <c r="G452" s="201" t="s">
        <v>724</v>
      </c>
      <c r="H452" s="4" t="s">
        <v>148</v>
      </c>
      <c r="I452" s="201" t="s">
        <v>730</v>
      </c>
      <c r="J452" s="56">
        <v>816</v>
      </c>
      <c r="K452" s="201" t="s">
        <v>46</v>
      </c>
      <c r="L452" s="205" t="s">
        <v>1940</v>
      </c>
      <c r="M452" s="139"/>
      <c r="N452" s="149" t="s">
        <v>1778</v>
      </c>
      <c r="O452" s="149" t="str">
        <f>INDEX('Standard Descriptions'!$E:$E,MATCH(Guidance!E452,'Standard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2" s="152" t="s">
        <v>1779</v>
      </c>
      <c r="Q452" s="152" t="s">
        <v>46</v>
      </c>
      <c r="R452" s="152" t="str">
        <f t="shared" si="31"/>
        <v>Agriculture Electricity Use</v>
      </c>
      <c r="S452" s="152" t="str">
        <f t="shared" si="32"/>
        <v>//**Agriculture Electricity Use: **</v>
      </c>
      <c r="T452" s="138" t="str">
        <f t="shared" si="30"/>
        <v>//**Agriculture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52" s="153"/>
    </row>
    <row r="453" spans="1:21" s="142" customFormat="1" x14ac:dyDescent="0.2">
      <c r="A453" s="138" t="s">
        <v>1780</v>
      </c>
      <c r="B453" s="139"/>
      <c r="C453" s="174" t="s">
        <v>9</v>
      </c>
      <c r="D453" s="174" t="s">
        <v>107</v>
      </c>
      <c r="E453" s="174" t="s">
        <v>309</v>
      </c>
      <c r="F453" s="202" t="s">
        <v>146</v>
      </c>
      <c r="G453" s="201" t="s">
        <v>725</v>
      </c>
      <c r="H453" s="4" t="s">
        <v>148</v>
      </c>
      <c r="I453" s="201" t="s">
        <v>733</v>
      </c>
      <c r="J453" s="56">
        <v>817</v>
      </c>
      <c r="K453" s="201" t="s">
        <v>46</v>
      </c>
      <c r="L453" s="205" t="s">
        <v>1940</v>
      </c>
      <c r="M453" s="139"/>
      <c r="N453" s="149" t="s">
        <v>1778</v>
      </c>
      <c r="O453" s="149" t="str">
        <f>INDEX('Standard Descriptions'!$E:$E,MATCH(Guidance!E453,'Standard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3" s="152" t="s">
        <v>1779</v>
      </c>
      <c r="Q453" s="152" t="s">
        <v>46</v>
      </c>
      <c r="R453" s="152" t="str">
        <f t="shared" si="31"/>
        <v>Agriculture Coal Use</v>
      </c>
      <c r="S453" s="152" t="str">
        <f t="shared" si="32"/>
        <v>//**Agriculture Coal Use: **</v>
      </c>
      <c r="T453" s="138" t="str">
        <f t="shared" si="30"/>
        <v>//**Agriculture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53" s="153"/>
    </row>
    <row r="454" spans="1:21" s="142" customFormat="1" x14ac:dyDescent="0.2">
      <c r="A454" s="138" t="s">
        <v>1780</v>
      </c>
      <c r="B454" s="139"/>
      <c r="C454" s="174" t="s">
        <v>9</v>
      </c>
      <c r="D454" s="174" t="s">
        <v>107</v>
      </c>
      <c r="E454" s="174" t="s">
        <v>309</v>
      </c>
      <c r="F454" s="202" t="s">
        <v>146</v>
      </c>
      <c r="G454" s="201" t="s">
        <v>726</v>
      </c>
      <c r="H454" s="4" t="s">
        <v>148</v>
      </c>
      <c r="I454" s="201" t="s">
        <v>734</v>
      </c>
      <c r="J454" s="56">
        <v>818</v>
      </c>
      <c r="K454" s="201" t="s">
        <v>46</v>
      </c>
      <c r="L454" s="205" t="s">
        <v>1940</v>
      </c>
      <c r="M454" s="139"/>
      <c r="N454" s="149" t="s">
        <v>1778</v>
      </c>
      <c r="O454" s="149" t="str">
        <f>INDEX('Standard Descriptions'!$E:$E,MATCH(Guidance!E454,'Standard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4" s="152" t="s">
        <v>1779</v>
      </c>
      <c r="Q454" s="152" t="s">
        <v>46</v>
      </c>
      <c r="R454" s="152" t="str">
        <f t="shared" si="31"/>
        <v>Agriculture Natural Gas Use</v>
      </c>
      <c r="S454" s="152" t="str">
        <f t="shared" si="32"/>
        <v>//**Agriculture Natural Gas Use: **</v>
      </c>
      <c r="T454" s="138" t="str">
        <f t="shared" si="30"/>
        <v>//**Agriculture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54" s="153"/>
    </row>
    <row r="455" spans="1:21" s="142" customFormat="1" x14ac:dyDescent="0.2">
      <c r="A455" s="138" t="s">
        <v>1780</v>
      </c>
      <c r="B455" s="139"/>
      <c r="C455" s="174" t="s">
        <v>9</v>
      </c>
      <c r="D455" s="174" t="s">
        <v>107</v>
      </c>
      <c r="E455" s="174" t="s">
        <v>309</v>
      </c>
      <c r="F455" s="202" t="s">
        <v>146</v>
      </c>
      <c r="G455" s="201" t="s">
        <v>727</v>
      </c>
      <c r="H455" s="4" t="s">
        <v>148</v>
      </c>
      <c r="I455" s="201" t="s">
        <v>731</v>
      </c>
      <c r="J455" s="56">
        <v>819</v>
      </c>
      <c r="K455" s="201" t="s">
        <v>46</v>
      </c>
      <c r="L455" s="205" t="s">
        <v>1940</v>
      </c>
      <c r="M455" s="139"/>
      <c r="N455" s="149" t="s">
        <v>1778</v>
      </c>
      <c r="O455" s="149" t="str">
        <f>INDEX('Standard Descriptions'!$E:$E,MATCH(Guidance!E455,'Standard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5" s="152" t="s">
        <v>1779</v>
      </c>
      <c r="Q455" s="152" t="s">
        <v>46</v>
      </c>
      <c r="R455" s="152" t="str">
        <f t="shared" si="31"/>
        <v>Agriculture Biomass Use</v>
      </c>
      <c r="S455" s="152" t="str">
        <f t="shared" si="32"/>
        <v>//**Agriculture Biomass Use: **</v>
      </c>
      <c r="T455" s="138" t="str">
        <f t="shared" si="30"/>
        <v>//**Agriculture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55" s="153"/>
    </row>
    <row r="456" spans="1:21" s="142" customFormat="1" x14ac:dyDescent="0.2">
      <c r="A456" s="138" t="s">
        <v>1780</v>
      </c>
      <c r="B456" s="139"/>
      <c r="C456" s="174" t="s">
        <v>9</v>
      </c>
      <c r="D456" s="174" t="s">
        <v>107</v>
      </c>
      <c r="E456" s="174" t="s">
        <v>309</v>
      </c>
      <c r="F456" s="202" t="s">
        <v>146</v>
      </c>
      <c r="G456" s="201" t="s">
        <v>728</v>
      </c>
      <c r="H456" s="4" t="s">
        <v>148</v>
      </c>
      <c r="I456" s="201" t="s">
        <v>732</v>
      </c>
      <c r="J456" s="56">
        <v>820</v>
      </c>
      <c r="K456" s="201" t="s">
        <v>46</v>
      </c>
      <c r="L456" s="205" t="s">
        <v>1940</v>
      </c>
      <c r="M456" s="139"/>
      <c r="N456" s="149" t="s">
        <v>1778</v>
      </c>
      <c r="O456" s="149" t="str">
        <f>INDEX('Standard Descriptions'!$E:$E,MATCH(Guidance!E456,'Standard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6" s="152" t="s">
        <v>1779</v>
      </c>
      <c r="Q456" s="152" t="s">
        <v>46</v>
      </c>
      <c r="R456" s="152" t="str">
        <f t="shared" ref="R456:R471" si="33">H456&amp;" "&amp;I456</f>
        <v>Agriculture Petroleum Use</v>
      </c>
      <c r="S456" s="152" t="str">
        <f t="shared" ref="S456:S471" si="34">IF(R456="","","//**"&amp;R456&amp;": **")</f>
        <v>//**Agriculture Petroleum Use: **</v>
      </c>
      <c r="T456" s="138" t="str">
        <f t="shared" si="30"/>
        <v>//**Agriculture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56" s="153"/>
    </row>
    <row r="457" spans="1:21" s="142" customFormat="1" x14ac:dyDescent="0.2">
      <c r="A457" s="138" t="s">
        <v>1780</v>
      </c>
      <c r="B457" s="139"/>
      <c r="C457" s="174" t="s">
        <v>9</v>
      </c>
      <c r="D457" s="174" t="s">
        <v>107</v>
      </c>
      <c r="E457" s="174" t="s">
        <v>309</v>
      </c>
      <c r="F457" s="202" t="s">
        <v>146</v>
      </c>
      <c r="G457" s="201" t="s">
        <v>729</v>
      </c>
      <c r="H457" s="4" t="s">
        <v>148</v>
      </c>
      <c r="I457" s="201" t="s">
        <v>735</v>
      </c>
      <c r="J457" s="56">
        <v>821</v>
      </c>
      <c r="K457" s="201" t="s">
        <v>47</v>
      </c>
      <c r="L457" s="205" t="s">
        <v>1940</v>
      </c>
      <c r="M457" s="139"/>
      <c r="N457" s="149" t="s">
        <v>1778</v>
      </c>
      <c r="O457" s="149" t="str">
        <f>INDEX('Standard Descriptions'!$E:$E,MATCH(Guidance!E457,'Standard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7" s="152" t="s">
        <v>1779</v>
      </c>
      <c r="Q457" s="152" t="s">
        <v>46</v>
      </c>
      <c r="R457" s="152" t="str">
        <f t="shared" si="33"/>
        <v>Agriculture Purchased Heat Use</v>
      </c>
      <c r="S457" s="152" t="str">
        <f t="shared" si="34"/>
        <v>//**Agriculture Purchased Heat Use: **</v>
      </c>
      <c r="T457" s="138" t="str">
        <f t="shared" si="30"/>
        <v/>
      </c>
      <c r="U457" s="153"/>
    </row>
    <row r="458" spans="1:21" s="142" customFormat="1" x14ac:dyDescent="0.2">
      <c r="A458" s="138" t="s">
        <v>1780</v>
      </c>
      <c r="B458" s="139"/>
      <c r="C458" s="174" t="s">
        <v>9</v>
      </c>
      <c r="D458" s="174" t="s">
        <v>107</v>
      </c>
      <c r="E458" s="174" t="s">
        <v>309</v>
      </c>
      <c r="F458" s="202" t="s">
        <v>146</v>
      </c>
      <c r="G458" s="201" t="s">
        <v>1094</v>
      </c>
      <c r="H458" s="4" t="s">
        <v>148</v>
      </c>
      <c r="I458" s="201" t="s">
        <v>1097</v>
      </c>
      <c r="J458" s="56">
        <v>822</v>
      </c>
      <c r="K458" s="201" t="s">
        <v>47</v>
      </c>
      <c r="L458" s="205" t="s">
        <v>1940</v>
      </c>
      <c r="M458" s="139"/>
      <c r="N458" s="149" t="s">
        <v>1778</v>
      </c>
      <c r="O458" s="149" t="str">
        <f>INDEX('Standard Descriptions'!$E:$E,MATCH(Guidance!E458,'Standard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8" s="152" t="s">
        <v>1779</v>
      </c>
      <c r="Q458" s="152" t="s">
        <v>46</v>
      </c>
      <c r="R458" s="152" t="str">
        <f t="shared" si="33"/>
        <v>Agriculture Crude Oil Use</v>
      </c>
      <c r="S458" s="152" t="str">
        <f t="shared" si="34"/>
        <v>//**Agriculture Crude Oil Use: **</v>
      </c>
      <c r="T458" s="138" t="str">
        <f t="shared" si="30"/>
        <v/>
      </c>
      <c r="U458" s="153"/>
    </row>
    <row r="459" spans="1:21" s="142" customFormat="1" x14ac:dyDescent="0.2">
      <c r="A459" s="138" t="s">
        <v>1780</v>
      </c>
      <c r="B459" s="139"/>
      <c r="C459" s="174" t="s">
        <v>9</v>
      </c>
      <c r="D459" s="174" t="s">
        <v>107</v>
      </c>
      <c r="E459" s="174" t="s">
        <v>309</v>
      </c>
      <c r="F459" s="202" t="s">
        <v>146</v>
      </c>
      <c r="G459" s="201" t="s">
        <v>1095</v>
      </c>
      <c r="H459" s="4" t="s">
        <v>148</v>
      </c>
      <c r="I459" s="201" t="s">
        <v>1099</v>
      </c>
      <c r="J459" s="56">
        <v>823</v>
      </c>
      <c r="K459" s="201" t="s">
        <v>46</v>
      </c>
      <c r="L459" s="205" t="s">
        <v>1940</v>
      </c>
      <c r="M459" s="139"/>
      <c r="N459" s="149" t="s">
        <v>1778</v>
      </c>
      <c r="O459" s="149" t="str">
        <f>INDEX('Standard Descriptions'!$E:$E,MATCH(Guidance!E459,'Standard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9" s="152" t="s">
        <v>1779</v>
      </c>
      <c r="Q459" s="152" t="s">
        <v>46</v>
      </c>
      <c r="R459" s="152" t="str">
        <f t="shared" si="33"/>
        <v>Agriculture Heavy or Residual Fuel Oil Use</v>
      </c>
      <c r="S459" s="152" t="str">
        <f t="shared" si="34"/>
        <v>//**Agriculture Heavy or Residual Fuel Oil Use: **</v>
      </c>
      <c r="T459" s="138" t="str">
        <f t="shared" si="30"/>
        <v>//**Agriculture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59" s="153"/>
    </row>
    <row r="460" spans="1:21" s="142" customFormat="1" x14ac:dyDescent="0.2">
      <c r="A460" s="138" t="s">
        <v>1780</v>
      </c>
      <c r="B460" s="139"/>
      <c r="C460" s="174" t="s">
        <v>9</v>
      </c>
      <c r="D460" s="174" t="s">
        <v>107</v>
      </c>
      <c r="E460" s="174" t="s">
        <v>309</v>
      </c>
      <c r="F460" s="202" t="s">
        <v>146</v>
      </c>
      <c r="G460" s="201" t="s">
        <v>1096</v>
      </c>
      <c r="H460" s="4" t="s">
        <v>148</v>
      </c>
      <c r="I460" s="201" t="s">
        <v>1100</v>
      </c>
      <c r="J460" s="56">
        <v>824</v>
      </c>
      <c r="K460" s="201" t="s">
        <v>46</v>
      </c>
      <c r="L460" s="205" t="s">
        <v>1940</v>
      </c>
      <c r="M460" s="139"/>
      <c r="N460" s="149" t="s">
        <v>1778</v>
      </c>
      <c r="O460" s="149" t="str">
        <f>INDEX('Standard Descriptions'!$E:$E,MATCH(Guidance!E460,'Standard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0" s="152" t="s">
        <v>1779</v>
      </c>
      <c r="Q460" s="152" t="s">
        <v>46</v>
      </c>
      <c r="R460" s="152" t="str">
        <f t="shared" si="33"/>
        <v>Agriculture LPG Propane or Butane Use</v>
      </c>
      <c r="S460" s="152" t="str">
        <f t="shared" si="34"/>
        <v>//**Agriculture LPG Propane or Butane Use: **</v>
      </c>
      <c r="T460" s="138" t="str">
        <f t="shared" si="30"/>
        <v>//**Agriculture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60" s="153"/>
    </row>
    <row r="461" spans="1:21" s="142" customFormat="1" x14ac:dyDescent="0.2">
      <c r="A461" s="138" t="s">
        <v>1780</v>
      </c>
      <c r="B461" s="139"/>
      <c r="C461" s="174" t="s">
        <v>9</v>
      </c>
      <c r="D461" s="174" t="s">
        <v>107</v>
      </c>
      <c r="E461" s="174" t="s">
        <v>309</v>
      </c>
      <c r="F461" s="202" t="s">
        <v>146</v>
      </c>
      <c r="G461" s="201" t="s">
        <v>1093</v>
      </c>
      <c r="H461" s="4" t="s">
        <v>148</v>
      </c>
      <c r="I461" s="201" t="s">
        <v>1098</v>
      </c>
      <c r="J461" s="56">
        <v>825</v>
      </c>
      <c r="K461" s="201" t="s">
        <v>47</v>
      </c>
      <c r="L461" s="205" t="s">
        <v>1940</v>
      </c>
      <c r="M461" s="139"/>
      <c r="N461" s="149" t="s">
        <v>1778</v>
      </c>
      <c r="O461" s="149" t="str">
        <f>INDEX('Standard Descriptions'!$E:$E,MATCH(Guidance!E461,'Standard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1" s="152" t="s">
        <v>1779</v>
      </c>
      <c r="Q461" s="152" t="s">
        <v>46</v>
      </c>
      <c r="R461" s="152" t="str">
        <f t="shared" si="33"/>
        <v>Agriculture Hydrogen Use</v>
      </c>
      <c r="S461" s="152" t="str">
        <f t="shared" si="34"/>
        <v>//**Agriculture Hydrogen Use: **</v>
      </c>
      <c r="T461" s="138" t="str">
        <f t="shared" si="30"/>
        <v/>
      </c>
      <c r="U461" s="153"/>
    </row>
    <row r="462" spans="1:21" s="142" customFormat="1" x14ac:dyDescent="0.2">
      <c r="A462" s="138" t="s">
        <v>1780</v>
      </c>
      <c r="B462" s="139"/>
      <c r="C462" s="174" t="s">
        <v>9</v>
      </c>
      <c r="D462" s="174" t="s">
        <v>107</v>
      </c>
      <c r="E462" s="174" t="s">
        <v>309</v>
      </c>
      <c r="F462" s="202" t="s">
        <v>147</v>
      </c>
      <c r="G462" s="201" t="s">
        <v>724</v>
      </c>
      <c r="H462" s="4" t="s">
        <v>149</v>
      </c>
      <c r="I462" s="201" t="s">
        <v>730</v>
      </c>
      <c r="J462" s="56">
        <v>826</v>
      </c>
      <c r="K462" s="201" t="s">
        <v>46</v>
      </c>
      <c r="L462" s="205" t="s">
        <v>1940</v>
      </c>
      <c r="M462" s="139"/>
      <c r="N462" s="149" t="s">
        <v>1778</v>
      </c>
      <c r="O462" s="149" t="str">
        <f>INDEX('Standard Descriptions'!$E:$E,MATCH(Guidance!E462,'Standard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2" s="152" t="s">
        <v>1779</v>
      </c>
      <c r="Q462" s="152" t="s">
        <v>46</v>
      </c>
      <c r="R462" s="152" t="str">
        <f t="shared" si="33"/>
        <v>Other Industries Electricity Use</v>
      </c>
      <c r="S462" s="152" t="str">
        <f t="shared" si="34"/>
        <v>//**Other Industries Electricity Use: **</v>
      </c>
      <c r="T462" s="138" t="str">
        <f t="shared" si="30"/>
        <v>//**Other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62" s="153"/>
    </row>
    <row r="463" spans="1:21" s="142" customFormat="1" x14ac:dyDescent="0.2">
      <c r="A463" s="138" t="s">
        <v>1780</v>
      </c>
      <c r="B463" s="139"/>
      <c r="C463" s="174" t="s">
        <v>9</v>
      </c>
      <c r="D463" s="174" t="s">
        <v>107</v>
      </c>
      <c r="E463" s="174" t="s">
        <v>309</v>
      </c>
      <c r="F463" s="202" t="s">
        <v>147</v>
      </c>
      <c r="G463" s="201" t="s">
        <v>725</v>
      </c>
      <c r="H463" s="4" t="s">
        <v>149</v>
      </c>
      <c r="I463" s="201" t="s">
        <v>733</v>
      </c>
      <c r="J463" s="56">
        <v>827</v>
      </c>
      <c r="K463" s="201" t="s">
        <v>46</v>
      </c>
      <c r="L463" s="205" t="s">
        <v>1940</v>
      </c>
      <c r="M463" s="139"/>
      <c r="N463" s="149" t="s">
        <v>1778</v>
      </c>
      <c r="O463" s="149" t="str">
        <f>INDEX('Standard Descriptions'!$E:$E,MATCH(Guidance!E463,'Standard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3" s="152" t="s">
        <v>1779</v>
      </c>
      <c r="Q463" s="152" t="s">
        <v>46</v>
      </c>
      <c r="R463" s="152" t="str">
        <f t="shared" si="33"/>
        <v>Other Industries Coal Use</v>
      </c>
      <c r="S463" s="152" t="str">
        <f t="shared" si="34"/>
        <v>//**Other Industries Coal Use: **</v>
      </c>
      <c r="T463" s="138" t="str">
        <f t="shared" si="30"/>
        <v>//**Other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63" s="153"/>
    </row>
    <row r="464" spans="1:21" s="142" customFormat="1" x14ac:dyDescent="0.2">
      <c r="A464" s="138" t="s">
        <v>1780</v>
      </c>
      <c r="B464" s="139"/>
      <c r="C464" s="174" t="s">
        <v>9</v>
      </c>
      <c r="D464" s="174" t="s">
        <v>107</v>
      </c>
      <c r="E464" s="174" t="s">
        <v>309</v>
      </c>
      <c r="F464" s="202" t="s">
        <v>147</v>
      </c>
      <c r="G464" s="201" t="s">
        <v>726</v>
      </c>
      <c r="H464" s="4" t="s">
        <v>149</v>
      </c>
      <c r="I464" s="201" t="s">
        <v>734</v>
      </c>
      <c r="J464" s="56">
        <v>828</v>
      </c>
      <c r="K464" s="201" t="s">
        <v>46</v>
      </c>
      <c r="L464" s="205" t="s">
        <v>1940</v>
      </c>
      <c r="M464" s="139"/>
      <c r="N464" s="149" t="s">
        <v>1778</v>
      </c>
      <c r="O464" s="149" t="str">
        <f>INDEX('Standard Descriptions'!$E:$E,MATCH(Guidance!E464,'Standard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4" s="152" t="s">
        <v>1779</v>
      </c>
      <c r="Q464" s="152" t="s">
        <v>46</v>
      </c>
      <c r="R464" s="152" t="str">
        <f t="shared" si="33"/>
        <v>Other Industries Natural Gas Use</v>
      </c>
      <c r="S464" s="152" t="str">
        <f t="shared" si="34"/>
        <v>//**Other Industries Natural Gas Use: **</v>
      </c>
      <c r="T464" s="138" t="str">
        <f t="shared" si="30"/>
        <v>//**Other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64" s="153"/>
    </row>
    <row r="465" spans="1:21" s="142" customFormat="1" x14ac:dyDescent="0.2">
      <c r="A465" s="138" t="s">
        <v>1780</v>
      </c>
      <c r="B465" s="139"/>
      <c r="C465" s="174" t="s">
        <v>9</v>
      </c>
      <c r="D465" s="174" t="s">
        <v>107</v>
      </c>
      <c r="E465" s="174" t="s">
        <v>309</v>
      </c>
      <c r="F465" s="202" t="s">
        <v>147</v>
      </c>
      <c r="G465" s="201" t="s">
        <v>727</v>
      </c>
      <c r="H465" s="4" t="s">
        <v>149</v>
      </c>
      <c r="I465" s="201" t="s">
        <v>731</v>
      </c>
      <c r="J465" s="56">
        <v>829</v>
      </c>
      <c r="K465" s="201" t="s">
        <v>47</v>
      </c>
      <c r="L465" s="205" t="s">
        <v>1940</v>
      </c>
      <c r="M465" s="139"/>
      <c r="N465" s="149" t="s">
        <v>1778</v>
      </c>
      <c r="O465" s="149" t="str">
        <f>INDEX('Standard Descriptions'!$E:$E,MATCH(Guidance!E465,'Standard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5" s="152" t="s">
        <v>1779</v>
      </c>
      <c r="Q465" s="152" t="s">
        <v>46</v>
      </c>
      <c r="R465" s="152" t="str">
        <f t="shared" si="33"/>
        <v>Other Industries Biomass Use</v>
      </c>
      <c r="S465" s="152" t="str">
        <f t="shared" si="34"/>
        <v>//**Other Industries Biomass Use: **</v>
      </c>
      <c r="T465" s="138" t="str">
        <f t="shared" si="30"/>
        <v/>
      </c>
      <c r="U465" s="153"/>
    </row>
    <row r="466" spans="1:21" s="142" customFormat="1" x14ac:dyDescent="0.2">
      <c r="A466" s="138" t="s">
        <v>1780</v>
      </c>
      <c r="B466" s="139"/>
      <c r="C466" s="174" t="s">
        <v>9</v>
      </c>
      <c r="D466" s="174" t="s">
        <v>107</v>
      </c>
      <c r="E466" s="174" t="s">
        <v>309</v>
      </c>
      <c r="F466" s="202" t="s">
        <v>147</v>
      </c>
      <c r="G466" s="201" t="s">
        <v>728</v>
      </c>
      <c r="H466" s="4" t="s">
        <v>149</v>
      </c>
      <c r="I466" s="201" t="s">
        <v>732</v>
      </c>
      <c r="J466" s="56">
        <v>830</v>
      </c>
      <c r="K466" s="201" t="s">
        <v>46</v>
      </c>
      <c r="L466" s="205" t="s">
        <v>1940</v>
      </c>
      <c r="M466" s="139"/>
      <c r="N466" s="149" t="s">
        <v>1778</v>
      </c>
      <c r="O466" s="149" t="str">
        <f>INDEX('Standard Descriptions'!$E:$E,MATCH(Guidance!E466,'Standard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6" s="152" t="s">
        <v>1779</v>
      </c>
      <c r="Q466" s="152" t="s">
        <v>46</v>
      </c>
      <c r="R466" s="152" t="str">
        <f t="shared" si="33"/>
        <v>Other Industries Petroleum Use</v>
      </c>
      <c r="S466" s="152" t="str">
        <f t="shared" si="34"/>
        <v>//**Other Industries Petroleum Use: **</v>
      </c>
      <c r="T466" s="138" t="str">
        <f t="shared" si="30"/>
        <v>//**Other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66" s="153"/>
    </row>
    <row r="467" spans="1:21" s="142" customFormat="1" x14ac:dyDescent="0.2">
      <c r="A467" s="138" t="s">
        <v>1780</v>
      </c>
      <c r="B467" s="139"/>
      <c r="C467" s="174" t="s">
        <v>9</v>
      </c>
      <c r="D467" s="174" t="s">
        <v>107</v>
      </c>
      <c r="E467" s="174" t="s">
        <v>309</v>
      </c>
      <c r="F467" s="202" t="s">
        <v>147</v>
      </c>
      <c r="G467" s="201" t="s">
        <v>729</v>
      </c>
      <c r="H467" s="4" t="s">
        <v>149</v>
      </c>
      <c r="I467" s="201" t="s">
        <v>735</v>
      </c>
      <c r="J467" s="56">
        <v>831</v>
      </c>
      <c r="K467" s="201" t="s">
        <v>47</v>
      </c>
      <c r="L467" s="205" t="s">
        <v>1940</v>
      </c>
      <c r="M467" s="139"/>
      <c r="N467" s="149" t="s">
        <v>1778</v>
      </c>
      <c r="O467" s="149" t="str">
        <f>INDEX('Standard Descriptions'!$E:$E,MATCH(Guidance!E467,'Standard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7" s="152" t="s">
        <v>1779</v>
      </c>
      <c r="Q467" s="152" t="s">
        <v>46</v>
      </c>
      <c r="R467" s="152" t="str">
        <f t="shared" si="33"/>
        <v>Other Industries Purchased Heat Use</v>
      </c>
      <c r="S467" s="152" t="str">
        <f t="shared" si="34"/>
        <v>//**Other Industries Purchased Heat Use: **</v>
      </c>
      <c r="T467" s="138" t="str">
        <f t="shared" si="30"/>
        <v/>
      </c>
      <c r="U467" s="153"/>
    </row>
    <row r="468" spans="1:21" s="142" customFormat="1" x14ac:dyDescent="0.2">
      <c r="A468" s="138" t="s">
        <v>1780</v>
      </c>
      <c r="B468" s="139"/>
      <c r="C468" s="174" t="s">
        <v>9</v>
      </c>
      <c r="D468" s="174" t="s">
        <v>107</v>
      </c>
      <c r="E468" s="174" t="s">
        <v>309</v>
      </c>
      <c r="F468" s="202" t="s">
        <v>147</v>
      </c>
      <c r="G468" s="201" t="s">
        <v>1094</v>
      </c>
      <c r="H468" s="4" t="s">
        <v>149</v>
      </c>
      <c r="I468" s="201" t="s">
        <v>1097</v>
      </c>
      <c r="J468" s="56">
        <v>832</v>
      </c>
      <c r="K468" s="201" t="s">
        <v>47</v>
      </c>
      <c r="L468" s="205" t="s">
        <v>1940</v>
      </c>
      <c r="M468" s="139"/>
      <c r="N468" s="149" t="s">
        <v>1778</v>
      </c>
      <c r="O468" s="149" t="str">
        <f>INDEX('Standard Descriptions'!$E:$E,MATCH(Guidance!E468,'Standard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8" s="152" t="s">
        <v>1779</v>
      </c>
      <c r="Q468" s="152" t="s">
        <v>46</v>
      </c>
      <c r="R468" s="152" t="str">
        <f t="shared" si="33"/>
        <v>Other Industries Crude Oil Use</v>
      </c>
      <c r="S468" s="152" t="str">
        <f t="shared" si="34"/>
        <v>//**Other Industries Crude Oil Use: **</v>
      </c>
      <c r="T468" s="138" t="str">
        <f t="shared" si="30"/>
        <v/>
      </c>
      <c r="U468" s="153"/>
    </row>
    <row r="469" spans="1:21" s="142" customFormat="1" x14ac:dyDescent="0.2">
      <c r="A469" s="138" t="s">
        <v>1780</v>
      </c>
      <c r="B469" s="139"/>
      <c r="C469" s="174" t="s">
        <v>9</v>
      </c>
      <c r="D469" s="174" t="s">
        <v>107</v>
      </c>
      <c r="E469" s="174" t="s">
        <v>309</v>
      </c>
      <c r="F469" s="202" t="s">
        <v>147</v>
      </c>
      <c r="G469" s="201" t="s">
        <v>1095</v>
      </c>
      <c r="H469" s="4" t="s">
        <v>149</v>
      </c>
      <c r="I469" s="201" t="s">
        <v>1099</v>
      </c>
      <c r="J469" s="56">
        <v>833</v>
      </c>
      <c r="K469" s="201" t="s">
        <v>46</v>
      </c>
      <c r="L469" s="205" t="s">
        <v>1940</v>
      </c>
      <c r="M469" s="139"/>
      <c r="N469" s="149" t="s">
        <v>1778</v>
      </c>
      <c r="O469" s="149" t="str">
        <f>INDEX('Standard Descriptions'!$E:$E,MATCH(Guidance!E469,'Standard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9" s="152" t="s">
        <v>1779</v>
      </c>
      <c r="Q469" s="152" t="s">
        <v>46</v>
      </c>
      <c r="R469" s="152" t="str">
        <f t="shared" si="33"/>
        <v>Other Industries Heavy or Residual Fuel Oil Use</v>
      </c>
      <c r="S469" s="152" t="str">
        <f t="shared" si="34"/>
        <v>//**Other Industries Heavy or Residual Fuel Oil Use: **</v>
      </c>
      <c r="T469" s="138" t="str">
        <f t="shared" si="30"/>
        <v>//**Other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69" s="153"/>
    </row>
    <row r="470" spans="1:21" s="142" customFormat="1" x14ac:dyDescent="0.2">
      <c r="A470" s="138" t="s">
        <v>1780</v>
      </c>
      <c r="B470" s="139"/>
      <c r="C470" s="174" t="s">
        <v>9</v>
      </c>
      <c r="D470" s="174" t="s">
        <v>107</v>
      </c>
      <c r="E470" s="174" t="s">
        <v>309</v>
      </c>
      <c r="F470" s="202" t="s">
        <v>147</v>
      </c>
      <c r="G470" s="201" t="s">
        <v>1096</v>
      </c>
      <c r="H470" s="4" t="s">
        <v>149</v>
      </c>
      <c r="I470" s="201" t="s">
        <v>1100</v>
      </c>
      <c r="J470" s="56">
        <v>834</v>
      </c>
      <c r="K470" s="201" t="s">
        <v>46</v>
      </c>
      <c r="L470" s="205" t="s">
        <v>1940</v>
      </c>
      <c r="M470" s="139"/>
      <c r="N470" s="149" t="s">
        <v>1778</v>
      </c>
      <c r="O470" s="149" t="str">
        <f>INDEX('Standard Descriptions'!$E:$E,MATCH(Guidance!E470,'Standard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70" s="152" t="s">
        <v>1779</v>
      </c>
      <c r="Q470" s="152" t="s">
        <v>46</v>
      </c>
      <c r="R470" s="152" t="str">
        <f t="shared" si="33"/>
        <v>Other Industries LPG Propane or Butane Use</v>
      </c>
      <c r="S470" s="152" t="str">
        <f t="shared" si="34"/>
        <v>//**Other Industries LPG Propane or Butane Use: **</v>
      </c>
      <c r="T470" s="138" t="str">
        <f t="shared" si="30"/>
        <v>//**Other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70" s="153"/>
    </row>
    <row r="471" spans="1:21" s="142" customFormat="1" x14ac:dyDescent="0.2">
      <c r="A471" s="138" t="s">
        <v>1780</v>
      </c>
      <c r="B471" s="139"/>
      <c r="C471" s="174" t="s">
        <v>9</v>
      </c>
      <c r="D471" s="174" t="s">
        <v>107</v>
      </c>
      <c r="E471" s="174" t="s">
        <v>309</v>
      </c>
      <c r="F471" s="202" t="s">
        <v>147</v>
      </c>
      <c r="G471" s="201" t="s">
        <v>1093</v>
      </c>
      <c r="H471" s="4" t="s">
        <v>149</v>
      </c>
      <c r="I471" s="201" t="s">
        <v>1098</v>
      </c>
      <c r="J471" s="56">
        <v>835</v>
      </c>
      <c r="K471" s="201" t="s">
        <v>47</v>
      </c>
      <c r="L471" s="205" t="s">
        <v>1940</v>
      </c>
      <c r="M471" s="139"/>
      <c r="N471" s="149" t="s">
        <v>1778</v>
      </c>
      <c r="O471" s="149" t="str">
        <f>INDEX('Standard Descriptions'!$E:$E,MATCH(Guidance!E471,'Standard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71" s="152" t="s">
        <v>1779</v>
      </c>
      <c r="Q471" s="152" t="s">
        <v>46</v>
      </c>
      <c r="R471" s="152" t="str">
        <f t="shared" si="33"/>
        <v>Other Industries Hydrogen Use</v>
      </c>
      <c r="S471" s="152" t="str">
        <f t="shared" si="34"/>
        <v>//**Other Industries Hydrogen Use: **</v>
      </c>
      <c r="T471" s="138" t="str">
        <f t="shared" si="30"/>
        <v/>
      </c>
      <c r="U471" s="153"/>
    </row>
    <row r="472" spans="1:21" s="147" customFormat="1" x14ac:dyDescent="0.2">
      <c r="A472" s="147" t="s">
        <v>1777</v>
      </c>
      <c r="B472" s="148"/>
      <c r="C472" s="223" t="s">
        <v>9</v>
      </c>
      <c r="D472" s="223" t="s">
        <v>24</v>
      </c>
      <c r="E472" s="223" t="s">
        <v>310</v>
      </c>
      <c r="F472" s="224"/>
      <c r="G472" s="224"/>
      <c r="H472" s="224"/>
      <c r="I472" s="224"/>
      <c r="J472" s="158">
        <v>54</v>
      </c>
      <c r="K472" s="224" t="s">
        <v>46</v>
      </c>
      <c r="L472" s="228" t="s">
        <v>1845</v>
      </c>
      <c r="M472" s="148"/>
      <c r="N472" s="147" t="s">
        <v>1778</v>
      </c>
      <c r="O472" s="147" t="str">
        <f>INDEX('Standard Descriptions'!$E:$E,MATCH(Guidance!E472,'Standard Descriptions'!$C:$C,0))</f>
        <v xml:space="preserve"> This policy reduces fuel consumption in the industry sector by improving the way components are put together and the way material or energy flows between them. // </v>
      </c>
      <c r="P472" s="147" t="s">
        <v>1779</v>
      </c>
      <c r="Q472" s="147" t="s">
        <v>47</v>
      </c>
      <c r="R472" s="147" t="str">
        <f t="shared" ref="R472" si="35">H472&amp;" "&amp;I472</f>
        <v xml:space="preserve"> </v>
      </c>
      <c r="T472" s="147" t="str">
        <f t="shared" ref="T472:T535" si="36">IF(K472="Yes",S472&amp;L472,"")</f>
        <v xml:space="preserve"> If this policy is fully implemented, fuel use is reduced by 3.6% for all industries in 2050.</v>
      </c>
      <c r="U472" s="145" t="str">
        <f>N472&amp;O472&amp;P472&amp;T472</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row>
    <row r="473" spans="1:21" s="147" customFormat="1" x14ac:dyDescent="0.2">
      <c r="A473" s="147" t="s">
        <v>1777</v>
      </c>
      <c r="B473" s="148"/>
      <c r="C473" s="147" t="s">
        <v>9</v>
      </c>
      <c r="D473" s="147" t="s">
        <v>1074</v>
      </c>
      <c r="E473" s="147" t="str">
        <f>E474</f>
        <v>Fraction of Industrial Fuel Use Shifted to Other Fuels</v>
      </c>
      <c r="M473" s="148"/>
      <c r="N473" s="147" t="s">
        <v>1778</v>
      </c>
      <c r="O473" s="147" t="str">
        <f>INDEX('Standard Descriptions'!$E:$E,MATCH(Guidance!E473,'Standard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3" s="147" t="s">
        <v>1779</v>
      </c>
      <c r="Q473" s="147" t="s">
        <v>46</v>
      </c>
      <c r="S473" s="147" t="str">
        <f t="shared" ref="S473:S536" si="37">IF(R473="","","//**"&amp;R473&amp;": **")</f>
        <v/>
      </c>
      <c r="T473" s="147" t="str">
        <f t="shared" si="36"/>
        <v/>
      </c>
      <c r="U473" s="145" t="str">
        <f>N473&amp;O473&amp;P473&amp;T474&amp;T475
&amp;T476
&amp;T477
&amp;T478
&amp;T479
&amp;T480
&amp;T481
&amp;T482
&amp;T483
&amp;T484
&amp;T485
&amp;T486
&amp;T487
&amp;T488
&amp;T489
&amp;T490
&amp;T491
&amp;T492
&amp;T493
&amp;T494
&amp;T495
&amp;T496
&amp;T497
&amp;T498
&amp;T499
&amp;T500
&amp;T501
&amp;T502
&amp;T503
&amp;T504
&amp;T505
&amp;T506
&amp;T507
&amp;T508
&amp;T509
&amp;T510
&amp;T511
&amp;T512
&amp;T513
&amp;T514
&amp;T515
&amp;T516
&amp;T517
&amp;T518
&amp;T519
&amp;T520
&amp;T521
&amp;T522
&amp;T523
&amp;T524
&amp;T525
&amp;T526
&amp;T527
&amp;T528
&amp;T529
&amp;T530
&amp;T531
&amp;T532
&amp;T533
&amp;T534
&amp;T535
&amp;T536
&amp;T537
&amp;T538
&amp;T539
&amp;T540
&amp;T541
&amp;T542
&amp;T543
&amp;T544
&amp;T545
&amp;T546
&amp;T547
&amp;T548
&amp;T549
&amp;T550
&amp;T551
&amp;T552
&amp;T553</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4" spans="1:21" x14ac:dyDescent="0.2">
      <c r="A474" s="138" t="s">
        <v>1780</v>
      </c>
      <c r="C474" s="4" t="s">
        <v>9</v>
      </c>
      <c r="D474" s="4" t="s">
        <v>1074</v>
      </c>
      <c r="E474" s="4" t="s">
        <v>723</v>
      </c>
      <c r="F474" s="201" t="s">
        <v>141</v>
      </c>
      <c r="G474" s="201" t="s">
        <v>724</v>
      </c>
      <c r="H474" s="4" t="s">
        <v>738</v>
      </c>
      <c r="I474" s="201" t="s">
        <v>730</v>
      </c>
      <c r="J474" s="56">
        <v>381</v>
      </c>
      <c r="K474" s="201" t="s">
        <v>47</v>
      </c>
      <c r="L474" s="201"/>
      <c r="N474" s="149" t="s">
        <v>1778</v>
      </c>
      <c r="O474" s="149" t="str">
        <f>INDEX('Standard Descriptions'!$E:$E,MATCH(Guidance!E474,'Standard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4" s="152" t="s">
        <v>1779</v>
      </c>
      <c r="Q474" s="152" t="s">
        <v>46</v>
      </c>
      <c r="R474" s="152" t="str">
        <f t="shared" ref="R474:R537" si="38">H474&amp;" "&amp;I474</f>
        <v>Cement Industry Electricity Use</v>
      </c>
      <c r="S474" s="152" t="str">
        <f t="shared" si="37"/>
        <v>//**Cement Industry Electricity Use: **</v>
      </c>
      <c r="T474" s="138" t="str">
        <f t="shared" si="36"/>
        <v/>
      </c>
    </row>
    <row r="475" spans="1:21" x14ac:dyDescent="0.2">
      <c r="A475" s="138" t="s">
        <v>1780</v>
      </c>
      <c r="C475" s="174" t="s">
        <v>9</v>
      </c>
      <c r="D475" s="174" t="s">
        <v>1074</v>
      </c>
      <c r="E475" s="174" t="s">
        <v>723</v>
      </c>
      <c r="F475" s="201" t="s">
        <v>141</v>
      </c>
      <c r="G475" s="201" t="s">
        <v>725</v>
      </c>
      <c r="H475" s="4" t="s">
        <v>738</v>
      </c>
      <c r="I475" s="201" t="s">
        <v>733</v>
      </c>
      <c r="J475" s="56">
        <v>382</v>
      </c>
      <c r="K475" s="201" t="s">
        <v>46</v>
      </c>
      <c r="L475" s="201" t="s">
        <v>1941</v>
      </c>
      <c r="N475" s="149" t="s">
        <v>1778</v>
      </c>
      <c r="O475" s="149" t="str">
        <f>INDEX('Standard Descriptions'!$E:$E,MATCH(Guidance!E475,'Standard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5" s="152" t="s">
        <v>1779</v>
      </c>
      <c r="Q475" s="152" t="s">
        <v>46</v>
      </c>
      <c r="R475" s="152" t="str">
        <f t="shared" si="38"/>
        <v>Cement Industry Coal Use</v>
      </c>
      <c r="S475" s="152" t="str">
        <f t="shared" si="37"/>
        <v>//**Cement Industry Coal Use: **</v>
      </c>
      <c r="T475" s="138" t="str">
        <f t="shared" si="36"/>
        <v>//**Cement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6" spans="1:21" x14ac:dyDescent="0.2">
      <c r="A476" s="138" t="s">
        <v>1780</v>
      </c>
      <c r="C476" s="174" t="s">
        <v>9</v>
      </c>
      <c r="D476" s="174" t="s">
        <v>1074</v>
      </c>
      <c r="E476" s="174" t="s">
        <v>723</v>
      </c>
      <c r="F476" s="201" t="s">
        <v>141</v>
      </c>
      <c r="G476" s="201" t="s">
        <v>726</v>
      </c>
      <c r="H476" s="4" t="s">
        <v>738</v>
      </c>
      <c r="I476" s="201" t="s">
        <v>734</v>
      </c>
      <c r="J476" s="56">
        <v>383</v>
      </c>
      <c r="K476" s="201" t="s">
        <v>46</v>
      </c>
      <c r="L476" s="201" t="s">
        <v>1941</v>
      </c>
      <c r="N476" s="149" t="s">
        <v>1778</v>
      </c>
      <c r="O476" s="149" t="str">
        <f>INDEX('Standard Descriptions'!$E:$E,MATCH(Guidance!E476,'Standard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6" s="152" t="s">
        <v>1779</v>
      </c>
      <c r="Q476" s="152" t="s">
        <v>46</v>
      </c>
      <c r="R476" s="152" t="str">
        <f t="shared" si="38"/>
        <v>Cement Industry Natural Gas Use</v>
      </c>
      <c r="S476" s="152" t="str">
        <f t="shared" si="37"/>
        <v>//**Cement Industry Natural Gas Use: **</v>
      </c>
      <c r="T476" s="138" t="str">
        <f t="shared" si="36"/>
        <v>//**Cement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7" spans="1:21" x14ac:dyDescent="0.2">
      <c r="A477" s="138" t="s">
        <v>1780</v>
      </c>
      <c r="C477" s="174" t="s">
        <v>9</v>
      </c>
      <c r="D477" s="174" t="s">
        <v>1074</v>
      </c>
      <c r="E477" s="174" t="s">
        <v>723</v>
      </c>
      <c r="F477" s="201" t="s">
        <v>141</v>
      </c>
      <c r="G477" s="201" t="s">
        <v>727</v>
      </c>
      <c r="H477" s="4" t="s">
        <v>738</v>
      </c>
      <c r="I477" s="201" t="s">
        <v>731</v>
      </c>
      <c r="J477" s="56">
        <v>384</v>
      </c>
      <c r="K477" s="201" t="s">
        <v>46</v>
      </c>
      <c r="L477" s="201" t="s">
        <v>1941</v>
      </c>
      <c r="N477" s="149" t="s">
        <v>1778</v>
      </c>
      <c r="O477" s="149" t="str">
        <f>INDEX('Standard Descriptions'!$E:$E,MATCH(Guidance!E477,'Standard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7" s="152" t="s">
        <v>1779</v>
      </c>
      <c r="Q477" s="152" t="s">
        <v>46</v>
      </c>
      <c r="R477" s="152" t="str">
        <f t="shared" si="38"/>
        <v>Cement Industry Biomass Use</v>
      </c>
      <c r="S477" s="152" t="str">
        <f t="shared" si="37"/>
        <v>//**Cement Industry Biomass Use: **</v>
      </c>
      <c r="T477" s="138" t="str">
        <f t="shared" si="36"/>
        <v>//**Cement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8" spans="1:21" x14ac:dyDescent="0.2">
      <c r="A478" s="138" t="s">
        <v>1780</v>
      </c>
      <c r="C478" s="174" t="s">
        <v>9</v>
      </c>
      <c r="D478" s="174" t="s">
        <v>1074</v>
      </c>
      <c r="E478" s="174" t="s">
        <v>723</v>
      </c>
      <c r="F478" s="201" t="s">
        <v>141</v>
      </c>
      <c r="G478" s="201" t="s">
        <v>728</v>
      </c>
      <c r="H478" s="4" t="s">
        <v>738</v>
      </c>
      <c r="I478" s="201" t="s">
        <v>732</v>
      </c>
      <c r="J478" s="56">
        <v>385</v>
      </c>
      <c r="K478" s="201" t="s">
        <v>46</v>
      </c>
      <c r="L478" s="201" t="s">
        <v>1941</v>
      </c>
      <c r="N478" s="149" t="s">
        <v>1778</v>
      </c>
      <c r="O478" s="149" t="str">
        <f>INDEX('Standard Descriptions'!$E:$E,MATCH(Guidance!E478,'Standard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8" s="152" t="s">
        <v>1779</v>
      </c>
      <c r="Q478" s="152" t="s">
        <v>46</v>
      </c>
      <c r="R478" s="152" t="str">
        <f t="shared" si="38"/>
        <v>Cement Industry Petroleum Use</v>
      </c>
      <c r="S478" s="152" t="str">
        <f t="shared" si="37"/>
        <v>//**Cement Industry Petroleum Use: **</v>
      </c>
      <c r="T478" s="138" t="str">
        <f t="shared" si="36"/>
        <v>//**Cement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9" spans="1:21" x14ac:dyDescent="0.2">
      <c r="A479" s="138" t="s">
        <v>1780</v>
      </c>
      <c r="C479" s="174" t="s">
        <v>9</v>
      </c>
      <c r="D479" s="174" t="s">
        <v>1074</v>
      </c>
      <c r="E479" s="174" t="s">
        <v>723</v>
      </c>
      <c r="F479" s="201" t="s">
        <v>141</v>
      </c>
      <c r="G479" s="201" t="s">
        <v>729</v>
      </c>
      <c r="H479" s="4" t="s">
        <v>738</v>
      </c>
      <c r="I479" s="201" t="s">
        <v>735</v>
      </c>
      <c r="J479" s="56">
        <v>386</v>
      </c>
      <c r="K479" s="201" t="s">
        <v>47</v>
      </c>
      <c r="L479" s="201"/>
      <c r="N479" s="149" t="s">
        <v>1778</v>
      </c>
      <c r="O479" s="149" t="str">
        <f>INDEX('Standard Descriptions'!$E:$E,MATCH(Guidance!E479,'Standard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9" s="152" t="s">
        <v>1779</v>
      </c>
      <c r="Q479" s="152" t="s">
        <v>46</v>
      </c>
      <c r="R479" s="152" t="str">
        <f t="shared" si="38"/>
        <v>Cement Industry Purchased Heat Use</v>
      </c>
      <c r="S479" s="152" t="str">
        <f t="shared" si="37"/>
        <v>//**Cement Industry Purchased Heat Use: **</v>
      </c>
      <c r="T479" s="138" t="str">
        <f t="shared" si="36"/>
        <v/>
      </c>
    </row>
    <row r="480" spans="1:21" x14ac:dyDescent="0.2">
      <c r="A480" s="138" t="s">
        <v>1780</v>
      </c>
      <c r="C480" s="174" t="s">
        <v>9</v>
      </c>
      <c r="D480" s="174" t="s">
        <v>1074</v>
      </c>
      <c r="E480" s="174" t="s">
        <v>723</v>
      </c>
      <c r="F480" s="201" t="s">
        <v>141</v>
      </c>
      <c r="G480" s="201" t="s">
        <v>1094</v>
      </c>
      <c r="H480" s="4" t="s">
        <v>738</v>
      </c>
      <c r="I480" s="201" t="s">
        <v>1097</v>
      </c>
      <c r="J480" s="56">
        <v>387</v>
      </c>
      <c r="K480" s="201" t="s">
        <v>47</v>
      </c>
      <c r="L480" s="201"/>
      <c r="N480" s="149" t="s">
        <v>1778</v>
      </c>
      <c r="O480" s="149" t="str">
        <f>INDEX('Standard Descriptions'!$E:$E,MATCH(Guidance!E480,'Standard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0" s="152" t="s">
        <v>1779</v>
      </c>
      <c r="Q480" s="152" t="s">
        <v>46</v>
      </c>
      <c r="R480" s="152" t="str">
        <f t="shared" si="38"/>
        <v>Cement Industry Crude Oil Use</v>
      </c>
      <c r="S480" s="152" t="str">
        <f t="shared" si="37"/>
        <v>//**Cement Industry Crude Oil Use: **</v>
      </c>
      <c r="T480" s="138" t="str">
        <f t="shared" si="36"/>
        <v/>
      </c>
    </row>
    <row r="481" spans="1:20" x14ac:dyDescent="0.2">
      <c r="A481" s="138" t="s">
        <v>1780</v>
      </c>
      <c r="C481" s="174" t="s">
        <v>9</v>
      </c>
      <c r="D481" s="174" t="s">
        <v>1074</v>
      </c>
      <c r="E481" s="174" t="s">
        <v>723</v>
      </c>
      <c r="F481" s="201" t="s">
        <v>141</v>
      </c>
      <c r="G481" s="201" t="s">
        <v>1095</v>
      </c>
      <c r="H481" s="4" t="s">
        <v>738</v>
      </c>
      <c r="I481" s="201" t="s">
        <v>1099</v>
      </c>
      <c r="J481" s="56">
        <v>388</v>
      </c>
      <c r="K481" s="201" t="s">
        <v>46</v>
      </c>
      <c r="L481" s="201" t="s">
        <v>1941</v>
      </c>
      <c r="N481" s="149" t="s">
        <v>1778</v>
      </c>
      <c r="O481" s="149" t="str">
        <f>INDEX('Standard Descriptions'!$E:$E,MATCH(Guidance!E481,'Standard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1" s="152" t="s">
        <v>1779</v>
      </c>
      <c r="Q481" s="152" t="s">
        <v>46</v>
      </c>
      <c r="R481" s="152" t="str">
        <f t="shared" si="38"/>
        <v>Cement Industry Heavy or Residual Fuel Oil Use</v>
      </c>
      <c r="S481" s="152" t="str">
        <f t="shared" si="37"/>
        <v>//**Cement Industry Heavy or Residual Fuel Oil Use: **</v>
      </c>
      <c r="T481" s="138" t="str">
        <f t="shared" si="36"/>
        <v>//**Cement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2" spans="1:20" x14ac:dyDescent="0.2">
      <c r="A482" s="138" t="s">
        <v>1780</v>
      </c>
      <c r="C482" s="174" t="s">
        <v>9</v>
      </c>
      <c r="D482" s="174" t="s">
        <v>1074</v>
      </c>
      <c r="E482" s="174" t="s">
        <v>723</v>
      </c>
      <c r="F482" s="201" t="s">
        <v>141</v>
      </c>
      <c r="G482" s="201" t="s">
        <v>1096</v>
      </c>
      <c r="H482" s="4" t="s">
        <v>738</v>
      </c>
      <c r="I482" s="201" t="s">
        <v>1100</v>
      </c>
      <c r="J482" s="56">
        <v>389</v>
      </c>
      <c r="K482" s="201" t="s">
        <v>46</v>
      </c>
      <c r="L482" s="201" t="s">
        <v>1941</v>
      </c>
      <c r="N482" s="149" t="s">
        <v>1778</v>
      </c>
      <c r="O482" s="149" t="str">
        <f>INDEX('Standard Descriptions'!$E:$E,MATCH(Guidance!E482,'Standard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2" s="152" t="s">
        <v>1779</v>
      </c>
      <c r="Q482" s="152" t="s">
        <v>46</v>
      </c>
      <c r="R482" s="152" t="str">
        <f t="shared" si="38"/>
        <v>Cement Industry LPG Propane or Butane Use</v>
      </c>
      <c r="S482" s="152" t="str">
        <f t="shared" si="37"/>
        <v>//**Cement Industry LPG Propane or Butane Use: **</v>
      </c>
      <c r="T482" s="138" t="str">
        <f t="shared" si="36"/>
        <v>//**Cement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3" spans="1:20" x14ac:dyDescent="0.2">
      <c r="A483" s="138" t="s">
        <v>1780</v>
      </c>
      <c r="C483" s="174" t="s">
        <v>9</v>
      </c>
      <c r="D483" s="174" t="s">
        <v>1074</v>
      </c>
      <c r="E483" s="174" t="s">
        <v>723</v>
      </c>
      <c r="F483" s="201" t="s">
        <v>141</v>
      </c>
      <c r="G483" s="201" t="s">
        <v>1093</v>
      </c>
      <c r="H483" s="4" t="s">
        <v>738</v>
      </c>
      <c r="I483" s="201" t="s">
        <v>1098</v>
      </c>
      <c r="J483" s="56">
        <v>390</v>
      </c>
      <c r="K483" s="201" t="s">
        <v>47</v>
      </c>
      <c r="L483" s="174"/>
      <c r="N483" s="149" t="s">
        <v>1778</v>
      </c>
      <c r="O483" s="149" t="str">
        <f>INDEX('Standard Descriptions'!$E:$E,MATCH(Guidance!E483,'Standard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3" s="152" t="s">
        <v>1779</v>
      </c>
      <c r="Q483" s="152" t="s">
        <v>46</v>
      </c>
      <c r="R483" s="152" t="str">
        <f t="shared" si="38"/>
        <v>Cement Industry Hydrogen Use</v>
      </c>
      <c r="S483" s="152" t="str">
        <f t="shared" si="37"/>
        <v>//**Cement Industry Hydrogen Use: **</v>
      </c>
      <c r="T483" s="138" t="str">
        <f t="shared" si="36"/>
        <v/>
      </c>
    </row>
    <row r="484" spans="1:20" x14ac:dyDescent="0.2">
      <c r="A484" s="138" t="s">
        <v>1780</v>
      </c>
      <c r="C484" s="174" t="s">
        <v>9</v>
      </c>
      <c r="D484" s="174" t="s">
        <v>1074</v>
      </c>
      <c r="E484" s="174" t="s">
        <v>723</v>
      </c>
      <c r="F484" s="202" t="s">
        <v>142</v>
      </c>
      <c r="G484" s="201" t="s">
        <v>724</v>
      </c>
      <c r="H484" s="4" t="s">
        <v>739</v>
      </c>
      <c r="I484" s="201" t="s">
        <v>730</v>
      </c>
      <c r="J484" s="56">
        <v>391</v>
      </c>
      <c r="K484" s="201" t="s">
        <v>47</v>
      </c>
      <c r="L484" s="174"/>
      <c r="N484" s="149" t="s">
        <v>1778</v>
      </c>
      <c r="O484" s="149" t="str">
        <f>INDEX('Standard Descriptions'!$E:$E,MATCH(Guidance!E484,'Standard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4" s="152" t="s">
        <v>1779</v>
      </c>
      <c r="Q484" s="152" t="s">
        <v>46</v>
      </c>
      <c r="R484" s="152" t="str">
        <f t="shared" si="38"/>
        <v>Natural Gas and Petroleum Industry Electricity Use</v>
      </c>
      <c r="S484" s="152" t="str">
        <f t="shared" si="37"/>
        <v>//**Natural Gas and Petroleum Industry Electricity Use: **</v>
      </c>
      <c r="T484" s="138" t="str">
        <f t="shared" si="36"/>
        <v/>
      </c>
    </row>
    <row r="485" spans="1:20" s="153" customFormat="1" x14ac:dyDescent="0.2">
      <c r="A485" s="138" t="s">
        <v>1780</v>
      </c>
      <c r="B485" s="139"/>
      <c r="C485" s="174" t="s">
        <v>9</v>
      </c>
      <c r="D485" s="174" t="s">
        <v>1074</v>
      </c>
      <c r="E485" s="174" t="s">
        <v>723</v>
      </c>
      <c r="F485" s="202" t="s">
        <v>142</v>
      </c>
      <c r="G485" s="201" t="s">
        <v>725</v>
      </c>
      <c r="H485" s="4" t="s">
        <v>739</v>
      </c>
      <c r="I485" s="201" t="s">
        <v>733</v>
      </c>
      <c r="J485" s="56">
        <v>392</v>
      </c>
      <c r="K485" s="201" t="s">
        <v>46</v>
      </c>
      <c r="L485" s="201" t="s">
        <v>1942</v>
      </c>
      <c r="M485" s="139"/>
      <c r="N485" s="149" t="s">
        <v>1778</v>
      </c>
      <c r="O485" s="149" t="str">
        <f>INDEX('Standard Descriptions'!$E:$E,MATCH(Guidance!E485,'Standard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5" s="152" t="s">
        <v>1779</v>
      </c>
      <c r="Q485" s="152" t="s">
        <v>46</v>
      </c>
      <c r="R485" s="152" t="str">
        <f t="shared" si="38"/>
        <v>Natural Gas and Petroleum Industry Coal Use</v>
      </c>
      <c r="S485" s="152" t="str">
        <f t="shared" si="37"/>
        <v>//**Natural Gas and Petroleum Industry Coal Use: **</v>
      </c>
      <c r="T485" s="138" t="str">
        <f t="shared" si="36"/>
        <v>//**Natural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486" spans="1:20" s="153" customFormat="1" x14ac:dyDescent="0.2">
      <c r="A486" s="138" t="s">
        <v>1780</v>
      </c>
      <c r="B486" s="139"/>
      <c r="C486" s="174" t="s">
        <v>9</v>
      </c>
      <c r="D486" s="174" t="s">
        <v>1074</v>
      </c>
      <c r="E486" s="174" t="s">
        <v>723</v>
      </c>
      <c r="F486" s="202" t="s">
        <v>142</v>
      </c>
      <c r="G486" s="201" t="s">
        <v>726</v>
      </c>
      <c r="H486" s="4" t="s">
        <v>739</v>
      </c>
      <c r="I486" s="201" t="s">
        <v>734</v>
      </c>
      <c r="J486" s="56">
        <v>393</v>
      </c>
      <c r="K486" s="201" t="s">
        <v>46</v>
      </c>
      <c r="L486" s="201" t="s">
        <v>1941</v>
      </c>
      <c r="M486" s="139"/>
      <c r="N486" s="149" t="s">
        <v>1778</v>
      </c>
      <c r="O486" s="149" t="str">
        <f>INDEX('Standard Descriptions'!$E:$E,MATCH(Guidance!E486,'Standard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6" s="152" t="s">
        <v>1779</v>
      </c>
      <c r="Q486" s="152" t="s">
        <v>46</v>
      </c>
      <c r="R486" s="152" t="str">
        <f t="shared" si="38"/>
        <v>Natural Gas and Petroleum Industry Natural Gas Use</v>
      </c>
      <c r="S486" s="152" t="str">
        <f t="shared" si="37"/>
        <v>//**Natural Gas and Petroleum Industry Natural Gas Use: **</v>
      </c>
      <c r="T486" s="138" t="str">
        <f t="shared" si="36"/>
        <v>//**Natural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7" spans="1:20" s="153" customFormat="1" x14ac:dyDescent="0.2">
      <c r="A487" s="138" t="s">
        <v>1780</v>
      </c>
      <c r="B487" s="139"/>
      <c r="C487" s="174" t="s">
        <v>9</v>
      </c>
      <c r="D487" s="174" t="s">
        <v>1074</v>
      </c>
      <c r="E487" s="174" t="s">
        <v>723</v>
      </c>
      <c r="F487" s="202" t="s">
        <v>142</v>
      </c>
      <c r="G487" s="201" t="s">
        <v>727</v>
      </c>
      <c r="H487" s="4" t="s">
        <v>739</v>
      </c>
      <c r="I487" s="201" t="s">
        <v>731</v>
      </c>
      <c r="J487" s="56">
        <v>394</v>
      </c>
      <c r="K487" s="201" t="s">
        <v>46</v>
      </c>
      <c r="L487" s="201" t="s">
        <v>1941</v>
      </c>
      <c r="M487" s="139"/>
      <c r="N487" s="149" t="s">
        <v>1778</v>
      </c>
      <c r="O487" s="149" t="str">
        <f>INDEX('Standard Descriptions'!$E:$E,MATCH(Guidance!E487,'Standard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7" s="152" t="s">
        <v>1779</v>
      </c>
      <c r="Q487" s="152" t="s">
        <v>46</v>
      </c>
      <c r="R487" s="152" t="str">
        <f t="shared" si="38"/>
        <v>Natural Gas and Petroleum Industry Biomass Use</v>
      </c>
      <c r="S487" s="152" t="str">
        <f t="shared" si="37"/>
        <v>//**Natural Gas and Petroleum Industry Biomass Use: **</v>
      </c>
      <c r="T487" s="138" t="str">
        <f t="shared" si="36"/>
        <v>//**Natural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8" spans="1:20" s="153" customFormat="1" x14ac:dyDescent="0.2">
      <c r="A488" s="138" t="s">
        <v>1780</v>
      </c>
      <c r="B488" s="139"/>
      <c r="C488" s="174" t="s">
        <v>9</v>
      </c>
      <c r="D488" s="174" t="s">
        <v>1074</v>
      </c>
      <c r="E488" s="174" t="s">
        <v>723</v>
      </c>
      <c r="F488" s="202" t="s">
        <v>142</v>
      </c>
      <c r="G488" s="201" t="s">
        <v>728</v>
      </c>
      <c r="H488" s="4" t="s">
        <v>739</v>
      </c>
      <c r="I488" s="201" t="s">
        <v>732</v>
      </c>
      <c r="J488" s="56">
        <v>395</v>
      </c>
      <c r="K488" s="201" t="s">
        <v>47</v>
      </c>
      <c r="L488" s="201"/>
      <c r="M488" s="139"/>
      <c r="N488" s="149" t="s">
        <v>1778</v>
      </c>
      <c r="O488" s="149" t="str">
        <f>INDEX('Standard Descriptions'!$E:$E,MATCH(Guidance!E488,'Standard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8" s="152" t="s">
        <v>1779</v>
      </c>
      <c r="Q488" s="152" t="s">
        <v>46</v>
      </c>
      <c r="R488" s="152" t="str">
        <f t="shared" si="38"/>
        <v>Natural Gas and Petroleum Industry Petroleum Use</v>
      </c>
      <c r="S488" s="152" t="str">
        <f t="shared" si="37"/>
        <v>//**Natural Gas and Petroleum Industry Petroleum Use: **</v>
      </c>
      <c r="T488" s="138" t="str">
        <f t="shared" si="36"/>
        <v/>
      </c>
    </row>
    <row r="489" spans="1:20" s="153" customFormat="1" x14ac:dyDescent="0.2">
      <c r="A489" s="138" t="s">
        <v>1780</v>
      </c>
      <c r="B489" s="139"/>
      <c r="C489" s="174" t="s">
        <v>9</v>
      </c>
      <c r="D489" s="174" t="s">
        <v>1074</v>
      </c>
      <c r="E489" s="174" t="s">
        <v>723</v>
      </c>
      <c r="F489" s="202" t="s">
        <v>142</v>
      </c>
      <c r="G489" s="201" t="s">
        <v>729</v>
      </c>
      <c r="H489" s="4" t="s">
        <v>739</v>
      </c>
      <c r="I489" s="201" t="s">
        <v>735</v>
      </c>
      <c r="J489" s="56">
        <v>396</v>
      </c>
      <c r="K489" s="201" t="s">
        <v>47</v>
      </c>
      <c r="L489" s="201"/>
      <c r="M489" s="139"/>
      <c r="N489" s="149" t="s">
        <v>1778</v>
      </c>
      <c r="O489" s="149" t="str">
        <f>INDEX('Standard Descriptions'!$E:$E,MATCH(Guidance!E489,'Standard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9" s="152" t="s">
        <v>1779</v>
      </c>
      <c r="Q489" s="152" t="s">
        <v>46</v>
      </c>
      <c r="R489" s="152" t="str">
        <f t="shared" si="38"/>
        <v>Natural Gas and Petroleum Industry Purchased Heat Use</v>
      </c>
      <c r="S489" s="152" t="str">
        <f t="shared" si="37"/>
        <v>//**Natural Gas and Petroleum Industry Purchased Heat Use: **</v>
      </c>
      <c r="T489" s="138" t="str">
        <f t="shared" si="36"/>
        <v/>
      </c>
    </row>
    <row r="490" spans="1:20" s="153" customFormat="1" x14ac:dyDescent="0.2">
      <c r="A490" s="138" t="s">
        <v>1780</v>
      </c>
      <c r="B490" s="139"/>
      <c r="C490" s="174" t="s">
        <v>9</v>
      </c>
      <c r="D490" s="174" t="s">
        <v>1074</v>
      </c>
      <c r="E490" s="174" t="s">
        <v>723</v>
      </c>
      <c r="F490" s="202" t="s">
        <v>142</v>
      </c>
      <c r="G490" s="201" t="s">
        <v>1094</v>
      </c>
      <c r="H490" s="4" t="s">
        <v>739</v>
      </c>
      <c r="I490" s="201" t="s">
        <v>1097</v>
      </c>
      <c r="J490" s="56">
        <v>397</v>
      </c>
      <c r="K490" s="201" t="s">
        <v>46</v>
      </c>
      <c r="L490" s="201" t="s">
        <v>1941</v>
      </c>
      <c r="M490" s="139"/>
      <c r="N490" s="149" t="s">
        <v>1778</v>
      </c>
      <c r="O490" s="149" t="str">
        <f>INDEX('Standard Descriptions'!$E:$E,MATCH(Guidance!E490,'Standard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0" s="152" t="s">
        <v>1779</v>
      </c>
      <c r="Q490" s="152" t="s">
        <v>46</v>
      </c>
      <c r="R490" s="152" t="str">
        <f t="shared" si="38"/>
        <v>Natural Gas and Petroleum Industry Crude Oil Use</v>
      </c>
      <c r="S490" s="152" t="str">
        <f t="shared" si="37"/>
        <v>//**Natural Gas and Petroleum Industry Crude Oil Use: **</v>
      </c>
      <c r="T490" s="138" t="str">
        <f t="shared" si="36"/>
        <v>//**Natural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91" spans="1:20" s="153" customFormat="1" x14ac:dyDescent="0.2">
      <c r="A491" s="138" t="s">
        <v>1780</v>
      </c>
      <c r="B491" s="139"/>
      <c r="C491" s="174" t="s">
        <v>9</v>
      </c>
      <c r="D491" s="174" t="s">
        <v>1074</v>
      </c>
      <c r="E491" s="174" t="s">
        <v>723</v>
      </c>
      <c r="F491" s="202" t="s">
        <v>142</v>
      </c>
      <c r="G491" s="201" t="s">
        <v>1095</v>
      </c>
      <c r="H491" s="4" t="s">
        <v>739</v>
      </c>
      <c r="I491" s="201" t="s">
        <v>1099</v>
      </c>
      <c r="J491" s="56">
        <v>398</v>
      </c>
      <c r="K491" s="201" t="s">
        <v>47</v>
      </c>
      <c r="L491" s="201"/>
      <c r="M491" s="139"/>
      <c r="N491" s="149" t="s">
        <v>1778</v>
      </c>
      <c r="O491" s="149" t="str">
        <f>INDEX('Standard Descriptions'!$E:$E,MATCH(Guidance!E491,'Standard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1" s="152" t="s">
        <v>1779</v>
      </c>
      <c r="Q491" s="152" t="s">
        <v>46</v>
      </c>
      <c r="R491" s="152" t="str">
        <f t="shared" si="38"/>
        <v>Natural Gas and Petroleum Industry Heavy or Residual Fuel Oil Use</v>
      </c>
      <c r="S491" s="152" t="str">
        <f t="shared" si="37"/>
        <v>//**Natural Gas and Petroleum Industry Heavy or Residual Fuel Oil Use: **</v>
      </c>
      <c r="T491" s="138" t="str">
        <f t="shared" si="36"/>
        <v/>
      </c>
    </row>
    <row r="492" spans="1:20" s="153" customFormat="1" x14ac:dyDescent="0.2">
      <c r="A492" s="138" t="s">
        <v>1780</v>
      </c>
      <c r="B492" s="139"/>
      <c r="C492" s="174" t="s">
        <v>9</v>
      </c>
      <c r="D492" s="174" t="s">
        <v>1074</v>
      </c>
      <c r="E492" s="174" t="s">
        <v>723</v>
      </c>
      <c r="F492" s="202" t="s">
        <v>142</v>
      </c>
      <c r="G492" s="201" t="s">
        <v>1096</v>
      </c>
      <c r="H492" s="4" t="s">
        <v>739</v>
      </c>
      <c r="I492" s="201" t="s">
        <v>1100</v>
      </c>
      <c r="J492" s="56">
        <v>399</v>
      </c>
      <c r="K492" s="201" t="s">
        <v>47</v>
      </c>
      <c r="L492" s="201"/>
      <c r="M492" s="139"/>
      <c r="N492" s="149" t="s">
        <v>1778</v>
      </c>
      <c r="O492" s="149" t="str">
        <f>INDEX('Standard Descriptions'!$E:$E,MATCH(Guidance!E492,'Standard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2" s="152" t="s">
        <v>1779</v>
      </c>
      <c r="Q492" s="152" t="s">
        <v>46</v>
      </c>
      <c r="R492" s="152" t="str">
        <f t="shared" si="38"/>
        <v>Natural Gas and Petroleum Industry LPG Propane or Butane Use</v>
      </c>
      <c r="S492" s="152" t="str">
        <f t="shared" si="37"/>
        <v>//**Natural Gas and Petroleum Industry LPG Propane or Butane Use: **</v>
      </c>
      <c r="T492" s="138" t="str">
        <f t="shared" si="36"/>
        <v/>
      </c>
    </row>
    <row r="493" spans="1:20" s="153" customFormat="1" x14ac:dyDescent="0.2">
      <c r="A493" s="138" t="s">
        <v>1780</v>
      </c>
      <c r="B493" s="139"/>
      <c r="C493" s="174" t="s">
        <v>9</v>
      </c>
      <c r="D493" s="174" t="s">
        <v>1074</v>
      </c>
      <c r="E493" s="174" t="s">
        <v>723</v>
      </c>
      <c r="F493" s="202" t="s">
        <v>142</v>
      </c>
      <c r="G493" s="201" t="s">
        <v>1093</v>
      </c>
      <c r="H493" s="4" t="s">
        <v>739</v>
      </c>
      <c r="I493" s="201" t="s">
        <v>1098</v>
      </c>
      <c r="J493" s="56">
        <v>400</v>
      </c>
      <c r="K493" s="201" t="s">
        <v>47</v>
      </c>
      <c r="L493" s="174"/>
      <c r="M493" s="139"/>
      <c r="N493" s="149" t="s">
        <v>1778</v>
      </c>
      <c r="O493" s="149" t="str">
        <f>INDEX('Standard Descriptions'!$E:$E,MATCH(Guidance!E493,'Standard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3" s="152" t="s">
        <v>1779</v>
      </c>
      <c r="Q493" s="152" t="s">
        <v>46</v>
      </c>
      <c r="R493" s="152" t="str">
        <f t="shared" si="38"/>
        <v>Natural Gas and Petroleum Industry Hydrogen Use</v>
      </c>
      <c r="S493" s="152" t="str">
        <f t="shared" si="37"/>
        <v>//**Natural Gas and Petroleum Industry Hydrogen Use: **</v>
      </c>
      <c r="T493" s="138" t="str">
        <f t="shared" si="36"/>
        <v/>
      </c>
    </row>
    <row r="494" spans="1:20" s="153" customFormat="1" x14ac:dyDescent="0.2">
      <c r="A494" s="138" t="s">
        <v>1780</v>
      </c>
      <c r="B494" s="139"/>
      <c r="C494" s="174" t="s">
        <v>9</v>
      </c>
      <c r="D494" s="174" t="s">
        <v>1074</v>
      </c>
      <c r="E494" s="174" t="s">
        <v>723</v>
      </c>
      <c r="F494" s="202" t="s">
        <v>143</v>
      </c>
      <c r="G494" s="201" t="s">
        <v>724</v>
      </c>
      <c r="H494" s="4" t="s">
        <v>740</v>
      </c>
      <c r="I494" s="201" t="s">
        <v>730</v>
      </c>
      <c r="J494" s="56">
        <v>401</v>
      </c>
      <c r="K494" s="201" t="s">
        <v>47</v>
      </c>
      <c r="L494" s="174"/>
      <c r="M494" s="139"/>
      <c r="N494" s="149" t="s">
        <v>1778</v>
      </c>
      <c r="O494" s="149" t="str">
        <f>INDEX('Standard Descriptions'!$E:$E,MATCH(Guidance!E494,'Standard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4" s="152" t="s">
        <v>1779</v>
      </c>
      <c r="Q494" s="152" t="s">
        <v>46</v>
      </c>
      <c r="R494" s="152" t="str">
        <f t="shared" si="38"/>
        <v>Iron and Steel Industry Electricity Use</v>
      </c>
      <c r="S494" s="152" t="str">
        <f t="shared" si="37"/>
        <v>//**Iron and Steel Industry Electricity Use: **</v>
      </c>
      <c r="T494" s="138" t="str">
        <f t="shared" si="36"/>
        <v/>
      </c>
    </row>
    <row r="495" spans="1:20" s="153" customFormat="1" x14ac:dyDescent="0.2">
      <c r="A495" s="138" t="s">
        <v>1780</v>
      </c>
      <c r="B495" s="139"/>
      <c r="C495" s="174" t="s">
        <v>9</v>
      </c>
      <c r="D495" s="174" t="s">
        <v>1074</v>
      </c>
      <c r="E495" s="174" t="s">
        <v>723</v>
      </c>
      <c r="F495" s="202" t="s">
        <v>143</v>
      </c>
      <c r="G495" s="201" t="s">
        <v>725</v>
      </c>
      <c r="H495" s="4" t="s">
        <v>740</v>
      </c>
      <c r="I495" s="201" t="s">
        <v>733</v>
      </c>
      <c r="J495" s="56">
        <v>402</v>
      </c>
      <c r="K495" s="201" t="s">
        <v>46</v>
      </c>
      <c r="L495" s="201" t="s">
        <v>1942</v>
      </c>
      <c r="M495" s="139"/>
      <c r="N495" s="149" t="s">
        <v>1778</v>
      </c>
      <c r="O495" s="149" t="str">
        <f>INDEX('Standard Descriptions'!$E:$E,MATCH(Guidance!E495,'Standard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5" s="152" t="s">
        <v>1779</v>
      </c>
      <c r="Q495" s="152" t="s">
        <v>46</v>
      </c>
      <c r="R495" s="152" t="str">
        <f t="shared" si="38"/>
        <v>Iron and Steel Industry Coal Use</v>
      </c>
      <c r="S495" s="152" t="str">
        <f t="shared" si="37"/>
        <v>//**Iron and Steel Industry Coal Use: **</v>
      </c>
      <c r="T495" s="138" t="str">
        <f t="shared" si="36"/>
        <v>//**Iron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496" spans="1:20" s="153" customFormat="1" x14ac:dyDescent="0.2">
      <c r="A496" s="138" t="s">
        <v>1780</v>
      </c>
      <c r="B496" s="139"/>
      <c r="C496" s="174" t="s">
        <v>9</v>
      </c>
      <c r="D496" s="174" t="s">
        <v>1074</v>
      </c>
      <c r="E496" s="174" t="s">
        <v>723</v>
      </c>
      <c r="F496" s="202" t="s">
        <v>143</v>
      </c>
      <c r="G496" s="201" t="s">
        <v>726</v>
      </c>
      <c r="H496" s="4" t="s">
        <v>740</v>
      </c>
      <c r="I496" s="201" t="s">
        <v>734</v>
      </c>
      <c r="J496" s="56">
        <v>403</v>
      </c>
      <c r="K496" s="201" t="s">
        <v>46</v>
      </c>
      <c r="L496" s="201" t="s">
        <v>1941</v>
      </c>
      <c r="M496" s="139"/>
      <c r="N496" s="149" t="s">
        <v>1778</v>
      </c>
      <c r="O496" s="149" t="str">
        <f>INDEX('Standard Descriptions'!$E:$E,MATCH(Guidance!E496,'Standard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6" s="152" t="s">
        <v>1779</v>
      </c>
      <c r="Q496" s="152" t="s">
        <v>46</v>
      </c>
      <c r="R496" s="152" t="str">
        <f t="shared" si="38"/>
        <v>Iron and Steel Industry Natural Gas Use</v>
      </c>
      <c r="S496" s="152" t="str">
        <f t="shared" si="37"/>
        <v>//**Iron and Steel Industry Natural Gas Use: **</v>
      </c>
      <c r="T496" s="138" t="str">
        <f t="shared" si="36"/>
        <v>//**Iron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97" spans="1:20" s="153" customFormat="1" x14ac:dyDescent="0.2">
      <c r="A497" s="138" t="s">
        <v>1780</v>
      </c>
      <c r="B497" s="139"/>
      <c r="C497" s="174" t="s">
        <v>9</v>
      </c>
      <c r="D497" s="174" t="s">
        <v>1074</v>
      </c>
      <c r="E497" s="174" t="s">
        <v>723</v>
      </c>
      <c r="F497" s="202" t="s">
        <v>143</v>
      </c>
      <c r="G497" s="201" t="s">
        <v>727</v>
      </c>
      <c r="H497" s="4" t="s">
        <v>740</v>
      </c>
      <c r="I497" s="201" t="s">
        <v>731</v>
      </c>
      <c r="J497" s="56">
        <v>404</v>
      </c>
      <c r="K497" s="201" t="s">
        <v>47</v>
      </c>
      <c r="L497" s="201"/>
      <c r="M497" s="139"/>
      <c r="N497" s="149" t="s">
        <v>1778</v>
      </c>
      <c r="O497" s="149" t="str">
        <f>INDEX('Standard Descriptions'!$E:$E,MATCH(Guidance!E497,'Standard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7" s="152" t="s">
        <v>1779</v>
      </c>
      <c r="Q497" s="152" t="s">
        <v>46</v>
      </c>
      <c r="R497" s="152" t="str">
        <f t="shared" si="38"/>
        <v>Iron and Steel Industry Biomass Use</v>
      </c>
      <c r="S497" s="152" t="str">
        <f t="shared" si="37"/>
        <v>//**Iron and Steel Industry Biomass Use: **</v>
      </c>
      <c r="T497" s="138" t="str">
        <f t="shared" si="36"/>
        <v/>
      </c>
    </row>
    <row r="498" spans="1:20" s="153" customFormat="1" x14ac:dyDescent="0.2">
      <c r="A498" s="138" t="s">
        <v>1780</v>
      </c>
      <c r="B498" s="139"/>
      <c r="C498" s="174" t="s">
        <v>9</v>
      </c>
      <c r="D498" s="174" t="s">
        <v>1074</v>
      </c>
      <c r="E498" s="174" t="s">
        <v>723</v>
      </c>
      <c r="F498" s="202" t="s">
        <v>143</v>
      </c>
      <c r="G498" s="201" t="s">
        <v>728</v>
      </c>
      <c r="H498" s="4" t="s">
        <v>740</v>
      </c>
      <c r="I498" s="201" t="s">
        <v>732</v>
      </c>
      <c r="J498" s="56">
        <v>405</v>
      </c>
      <c r="K498" s="201" t="s">
        <v>46</v>
      </c>
      <c r="L498" s="201" t="s">
        <v>1941</v>
      </c>
      <c r="M498" s="139"/>
      <c r="N498" s="149" t="s">
        <v>1778</v>
      </c>
      <c r="O498" s="149" t="str">
        <f>INDEX('Standard Descriptions'!$E:$E,MATCH(Guidance!E498,'Standard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8" s="152" t="s">
        <v>1779</v>
      </c>
      <c r="Q498" s="152" t="s">
        <v>46</v>
      </c>
      <c r="R498" s="152" t="str">
        <f t="shared" si="38"/>
        <v>Iron and Steel Industry Petroleum Use</v>
      </c>
      <c r="S498" s="152" t="str">
        <f t="shared" si="37"/>
        <v>//**Iron and Steel Industry Petroleum Use: **</v>
      </c>
      <c r="T498" s="138" t="str">
        <f t="shared" si="36"/>
        <v>//**Iron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99" spans="1:20" s="153" customFormat="1" x14ac:dyDescent="0.2">
      <c r="A499" s="138" t="s">
        <v>1780</v>
      </c>
      <c r="B499" s="139"/>
      <c r="C499" s="174" t="s">
        <v>9</v>
      </c>
      <c r="D499" s="174" t="s">
        <v>1074</v>
      </c>
      <c r="E499" s="174" t="s">
        <v>723</v>
      </c>
      <c r="F499" s="202" t="s">
        <v>143</v>
      </c>
      <c r="G499" s="201" t="s">
        <v>729</v>
      </c>
      <c r="H499" s="4" t="s">
        <v>740</v>
      </c>
      <c r="I499" s="201" t="s">
        <v>735</v>
      </c>
      <c r="J499" s="56">
        <v>406</v>
      </c>
      <c r="K499" s="201" t="s">
        <v>47</v>
      </c>
      <c r="L499" s="201"/>
      <c r="M499" s="139"/>
      <c r="N499" s="149" t="s">
        <v>1778</v>
      </c>
      <c r="O499" s="149" t="str">
        <f>INDEX('Standard Descriptions'!$E:$E,MATCH(Guidance!E499,'Standard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9" s="152" t="s">
        <v>1779</v>
      </c>
      <c r="Q499" s="152" t="s">
        <v>46</v>
      </c>
      <c r="R499" s="152" t="str">
        <f t="shared" si="38"/>
        <v>Iron and Steel Industry Purchased Heat Use</v>
      </c>
      <c r="S499" s="152" t="str">
        <f t="shared" si="37"/>
        <v>//**Iron and Steel Industry Purchased Heat Use: **</v>
      </c>
      <c r="T499" s="138" t="str">
        <f t="shared" si="36"/>
        <v/>
      </c>
    </row>
    <row r="500" spans="1:20" s="153" customFormat="1" x14ac:dyDescent="0.2">
      <c r="A500" s="138" t="s">
        <v>1780</v>
      </c>
      <c r="B500" s="139"/>
      <c r="C500" s="174" t="s">
        <v>9</v>
      </c>
      <c r="D500" s="174" t="s">
        <v>1074</v>
      </c>
      <c r="E500" s="174" t="s">
        <v>723</v>
      </c>
      <c r="F500" s="202" t="s">
        <v>143</v>
      </c>
      <c r="G500" s="201" t="s">
        <v>1094</v>
      </c>
      <c r="H500" s="4" t="s">
        <v>740</v>
      </c>
      <c r="I500" s="201" t="s">
        <v>1097</v>
      </c>
      <c r="J500" s="56">
        <v>407</v>
      </c>
      <c r="K500" s="201" t="s">
        <v>47</v>
      </c>
      <c r="L500" s="201"/>
      <c r="M500" s="139"/>
      <c r="N500" s="149" t="s">
        <v>1778</v>
      </c>
      <c r="O500" s="149" t="str">
        <f>INDEX('Standard Descriptions'!$E:$E,MATCH(Guidance!E500,'Standard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0" s="152" t="s">
        <v>1779</v>
      </c>
      <c r="Q500" s="152" t="s">
        <v>46</v>
      </c>
      <c r="R500" s="152" t="str">
        <f t="shared" si="38"/>
        <v>Iron and Steel Industry Crude Oil Use</v>
      </c>
      <c r="S500" s="152" t="str">
        <f t="shared" si="37"/>
        <v>//**Iron and Steel Industry Crude Oil Use: **</v>
      </c>
      <c r="T500" s="138" t="str">
        <f t="shared" si="36"/>
        <v/>
      </c>
    </row>
    <row r="501" spans="1:20" s="153" customFormat="1" x14ac:dyDescent="0.2">
      <c r="A501" s="138" t="s">
        <v>1780</v>
      </c>
      <c r="B501" s="139"/>
      <c r="C501" s="174" t="s">
        <v>9</v>
      </c>
      <c r="D501" s="174" t="s">
        <v>1074</v>
      </c>
      <c r="E501" s="174" t="s">
        <v>723</v>
      </c>
      <c r="F501" s="202" t="s">
        <v>143</v>
      </c>
      <c r="G501" s="201" t="s">
        <v>1095</v>
      </c>
      <c r="H501" s="4" t="s">
        <v>740</v>
      </c>
      <c r="I501" s="201" t="s">
        <v>1099</v>
      </c>
      <c r="J501" s="56">
        <v>408</v>
      </c>
      <c r="K501" s="201" t="s">
        <v>46</v>
      </c>
      <c r="L501" s="201" t="s">
        <v>1941</v>
      </c>
      <c r="M501" s="139"/>
      <c r="N501" s="149" t="s">
        <v>1778</v>
      </c>
      <c r="O501" s="149" t="str">
        <f>INDEX('Standard Descriptions'!$E:$E,MATCH(Guidance!E501,'Standard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1" s="152" t="s">
        <v>1779</v>
      </c>
      <c r="Q501" s="152" t="s">
        <v>46</v>
      </c>
      <c r="R501" s="152" t="str">
        <f t="shared" si="38"/>
        <v>Iron and Steel Industry Heavy or Residual Fuel Oil Use</v>
      </c>
      <c r="S501" s="152" t="str">
        <f t="shared" si="37"/>
        <v>//**Iron and Steel Industry Heavy or Residual Fuel Oil Use: **</v>
      </c>
      <c r="T501" s="138" t="str">
        <f t="shared" si="36"/>
        <v>//**Iron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2" spans="1:20" s="153" customFormat="1" x14ac:dyDescent="0.2">
      <c r="A502" s="138" t="s">
        <v>1780</v>
      </c>
      <c r="B502" s="139"/>
      <c r="C502" s="174" t="s">
        <v>9</v>
      </c>
      <c r="D502" s="174" t="s">
        <v>1074</v>
      </c>
      <c r="E502" s="174" t="s">
        <v>723</v>
      </c>
      <c r="F502" s="202" t="s">
        <v>143</v>
      </c>
      <c r="G502" s="201" t="s">
        <v>1096</v>
      </c>
      <c r="H502" s="4" t="s">
        <v>740</v>
      </c>
      <c r="I502" s="201" t="s">
        <v>1100</v>
      </c>
      <c r="J502" s="56">
        <v>409</v>
      </c>
      <c r="K502" s="201" t="s">
        <v>46</v>
      </c>
      <c r="L502" s="201" t="s">
        <v>1941</v>
      </c>
      <c r="M502" s="139"/>
      <c r="N502" s="149" t="s">
        <v>1778</v>
      </c>
      <c r="O502" s="149" t="str">
        <f>INDEX('Standard Descriptions'!$E:$E,MATCH(Guidance!E502,'Standard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2" s="152" t="s">
        <v>1779</v>
      </c>
      <c r="Q502" s="152" t="s">
        <v>46</v>
      </c>
      <c r="R502" s="152" t="str">
        <f t="shared" si="38"/>
        <v>Iron and Steel Industry LPG Propane or Butane Use</v>
      </c>
      <c r="S502" s="152" t="str">
        <f t="shared" si="37"/>
        <v>//**Iron and Steel Industry LPG Propane or Butane Use: **</v>
      </c>
      <c r="T502" s="138" t="str">
        <f t="shared" si="36"/>
        <v>//**Iron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3" spans="1:20" s="153" customFormat="1" x14ac:dyDescent="0.2">
      <c r="A503" s="138" t="s">
        <v>1780</v>
      </c>
      <c r="B503" s="139"/>
      <c r="C503" s="174" t="s">
        <v>9</v>
      </c>
      <c r="D503" s="174" t="s">
        <v>1074</v>
      </c>
      <c r="E503" s="174" t="s">
        <v>723</v>
      </c>
      <c r="F503" s="202" t="s">
        <v>143</v>
      </c>
      <c r="G503" s="201" t="s">
        <v>1093</v>
      </c>
      <c r="H503" s="4" t="s">
        <v>740</v>
      </c>
      <c r="I503" s="201" t="s">
        <v>1098</v>
      </c>
      <c r="J503" s="56">
        <v>410</v>
      </c>
      <c r="K503" s="201" t="s">
        <v>47</v>
      </c>
      <c r="L503" s="174"/>
      <c r="M503" s="139"/>
      <c r="N503" s="149" t="s">
        <v>1778</v>
      </c>
      <c r="O503" s="149" t="str">
        <f>INDEX('Standard Descriptions'!$E:$E,MATCH(Guidance!E503,'Standard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3" s="152" t="s">
        <v>1779</v>
      </c>
      <c r="Q503" s="152" t="s">
        <v>46</v>
      </c>
      <c r="R503" s="152" t="str">
        <f t="shared" si="38"/>
        <v>Iron and Steel Industry Hydrogen Use</v>
      </c>
      <c r="S503" s="152" t="str">
        <f t="shared" si="37"/>
        <v>//**Iron and Steel Industry Hydrogen Use: **</v>
      </c>
      <c r="T503" s="138" t="str">
        <f t="shared" si="36"/>
        <v/>
      </c>
    </row>
    <row r="504" spans="1:20" s="153" customFormat="1" x14ac:dyDescent="0.2">
      <c r="A504" s="138" t="s">
        <v>1780</v>
      </c>
      <c r="B504" s="139"/>
      <c r="C504" s="174" t="s">
        <v>9</v>
      </c>
      <c r="D504" s="174" t="s">
        <v>1074</v>
      </c>
      <c r="E504" s="174" t="s">
        <v>723</v>
      </c>
      <c r="F504" s="202" t="s">
        <v>144</v>
      </c>
      <c r="G504" s="201" t="s">
        <v>724</v>
      </c>
      <c r="H504" s="4" t="s">
        <v>741</v>
      </c>
      <c r="I504" s="201" t="s">
        <v>730</v>
      </c>
      <c r="J504" s="56">
        <v>411</v>
      </c>
      <c r="K504" s="201" t="s">
        <v>47</v>
      </c>
      <c r="L504" s="174"/>
      <c r="M504" s="139"/>
      <c r="N504" s="149" t="s">
        <v>1778</v>
      </c>
      <c r="O504" s="149" t="str">
        <f>INDEX('Standard Descriptions'!$E:$E,MATCH(Guidance!E504,'Standard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4" s="152" t="s">
        <v>1779</v>
      </c>
      <c r="Q504" s="152" t="s">
        <v>46</v>
      </c>
      <c r="R504" s="152" t="str">
        <f t="shared" si="38"/>
        <v>Chemicals Industry Electricity Use</v>
      </c>
      <c r="S504" s="152" t="str">
        <f t="shared" si="37"/>
        <v>//**Chemicals Industry Electricity Use: **</v>
      </c>
      <c r="T504" s="138" t="str">
        <f t="shared" si="36"/>
        <v/>
      </c>
    </row>
    <row r="505" spans="1:20" s="153" customFormat="1" x14ac:dyDescent="0.2">
      <c r="A505" s="138" t="s">
        <v>1780</v>
      </c>
      <c r="B505" s="139"/>
      <c r="C505" s="174" t="s">
        <v>9</v>
      </c>
      <c r="D505" s="174" t="s">
        <v>1074</v>
      </c>
      <c r="E505" s="174" t="s">
        <v>723</v>
      </c>
      <c r="F505" s="202" t="s">
        <v>144</v>
      </c>
      <c r="G505" s="201" t="s">
        <v>725</v>
      </c>
      <c r="H505" s="4" t="s">
        <v>741</v>
      </c>
      <c r="I505" s="201" t="s">
        <v>733</v>
      </c>
      <c r="J505" s="56">
        <v>412</v>
      </c>
      <c r="K505" s="201" t="s">
        <v>46</v>
      </c>
      <c r="L505" s="201" t="s">
        <v>1942</v>
      </c>
      <c r="M505" s="139"/>
      <c r="N505" s="149" t="s">
        <v>1778</v>
      </c>
      <c r="O505" s="149" t="str">
        <f>INDEX('Standard Descriptions'!$E:$E,MATCH(Guidance!E505,'Standard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5" s="152" t="s">
        <v>1779</v>
      </c>
      <c r="Q505" s="152" t="s">
        <v>46</v>
      </c>
      <c r="R505" s="152" t="str">
        <f t="shared" si="38"/>
        <v>Chemicals Industry Coal Use</v>
      </c>
      <c r="S505" s="152" t="str">
        <f t="shared" si="37"/>
        <v>//**Chemicals Industry Coal Use: **</v>
      </c>
      <c r="T505" s="138" t="str">
        <f t="shared" si="36"/>
        <v>//**Chemicals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506" spans="1:20" s="153" customFormat="1" x14ac:dyDescent="0.2">
      <c r="A506" s="138" t="s">
        <v>1780</v>
      </c>
      <c r="B506" s="139"/>
      <c r="C506" s="174" t="s">
        <v>9</v>
      </c>
      <c r="D506" s="174" t="s">
        <v>1074</v>
      </c>
      <c r="E506" s="174" t="s">
        <v>723</v>
      </c>
      <c r="F506" s="202" t="s">
        <v>144</v>
      </c>
      <c r="G506" s="201" t="s">
        <v>726</v>
      </c>
      <c r="H506" s="4" t="s">
        <v>741</v>
      </c>
      <c r="I506" s="201" t="s">
        <v>734</v>
      </c>
      <c r="J506" s="56">
        <v>413</v>
      </c>
      <c r="K506" s="201" t="s">
        <v>46</v>
      </c>
      <c r="L506" s="201" t="s">
        <v>1941</v>
      </c>
      <c r="M506" s="139"/>
      <c r="N506" s="149" t="s">
        <v>1778</v>
      </c>
      <c r="O506" s="149" t="str">
        <f>INDEX('Standard Descriptions'!$E:$E,MATCH(Guidance!E506,'Standard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6" s="152" t="s">
        <v>1779</v>
      </c>
      <c r="Q506" s="152" t="s">
        <v>46</v>
      </c>
      <c r="R506" s="152" t="str">
        <f t="shared" si="38"/>
        <v>Chemicals Industry Natural Gas Use</v>
      </c>
      <c r="S506" s="152" t="str">
        <f t="shared" si="37"/>
        <v>//**Chemicals Industry Natural Gas Use: **</v>
      </c>
      <c r="T506" s="138" t="str">
        <f t="shared" si="36"/>
        <v>//**Chemicals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7" spans="1:20" s="153" customFormat="1" x14ac:dyDescent="0.2">
      <c r="A507" s="138" t="s">
        <v>1780</v>
      </c>
      <c r="B507" s="139"/>
      <c r="C507" s="174" t="s">
        <v>9</v>
      </c>
      <c r="D507" s="174" t="s">
        <v>1074</v>
      </c>
      <c r="E507" s="174" t="s">
        <v>723</v>
      </c>
      <c r="F507" s="202" t="s">
        <v>144</v>
      </c>
      <c r="G507" s="201" t="s">
        <v>727</v>
      </c>
      <c r="H507" s="4" t="s">
        <v>741</v>
      </c>
      <c r="I507" s="201" t="s">
        <v>731</v>
      </c>
      <c r="J507" s="56">
        <v>414</v>
      </c>
      <c r="K507" s="201" t="s">
        <v>47</v>
      </c>
      <c r="L507" s="201"/>
      <c r="M507" s="139"/>
      <c r="N507" s="149" t="s">
        <v>1778</v>
      </c>
      <c r="O507" s="149" t="str">
        <f>INDEX('Standard Descriptions'!$E:$E,MATCH(Guidance!E507,'Standard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7" s="152" t="s">
        <v>1779</v>
      </c>
      <c r="Q507" s="152" t="s">
        <v>46</v>
      </c>
      <c r="R507" s="152" t="str">
        <f t="shared" si="38"/>
        <v>Chemicals Industry Biomass Use</v>
      </c>
      <c r="S507" s="152" t="str">
        <f t="shared" si="37"/>
        <v>//**Chemicals Industry Biomass Use: **</v>
      </c>
      <c r="T507" s="138" t="str">
        <f t="shared" si="36"/>
        <v/>
      </c>
    </row>
    <row r="508" spans="1:20" s="153" customFormat="1" x14ac:dyDescent="0.2">
      <c r="A508" s="138" t="s">
        <v>1780</v>
      </c>
      <c r="B508" s="139"/>
      <c r="C508" s="174" t="s">
        <v>9</v>
      </c>
      <c r="D508" s="174" t="s">
        <v>1074</v>
      </c>
      <c r="E508" s="174" t="s">
        <v>723</v>
      </c>
      <c r="F508" s="202" t="s">
        <v>144</v>
      </c>
      <c r="G508" s="201" t="s">
        <v>728</v>
      </c>
      <c r="H508" s="4" t="s">
        <v>741</v>
      </c>
      <c r="I508" s="201" t="s">
        <v>732</v>
      </c>
      <c r="J508" s="56">
        <v>415</v>
      </c>
      <c r="K508" s="201" t="s">
        <v>46</v>
      </c>
      <c r="L508" s="201" t="s">
        <v>1941</v>
      </c>
      <c r="M508" s="139"/>
      <c r="N508" s="149" t="s">
        <v>1778</v>
      </c>
      <c r="O508" s="149" t="str">
        <f>INDEX('Standard Descriptions'!$E:$E,MATCH(Guidance!E508,'Standard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8" s="152" t="s">
        <v>1779</v>
      </c>
      <c r="Q508" s="152" t="s">
        <v>46</v>
      </c>
      <c r="R508" s="152" t="str">
        <f t="shared" si="38"/>
        <v>Chemicals Industry Petroleum Use</v>
      </c>
      <c r="S508" s="152" t="str">
        <f t="shared" si="37"/>
        <v>//**Chemicals Industry Petroleum Use: **</v>
      </c>
      <c r="T508" s="138" t="str">
        <f t="shared" si="36"/>
        <v>//**Chemicals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9" spans="1:20" s="153" customFormat="1" x14ac:dyDescent="0.2">
      <c r="A509" s="138" t="s">
        <v>1780</v>
      </c>
      <c r="B509" s="139"/>
      <c r="C509" s="174" t="s">
        <v>9</v>
      </c>
      <c r="D509" s="174" t="s">
        <v>1074</v>
      </c>
      <c r="E509" s="174" t="s">
        <v>723</v>
      </c>
      <c r="F509" s="202" t="s">
        <v>144</v>
      </c>
      <c r="G509" s="201" t="s">
        <v>729</v>
      </c>
      <c r="H509" s="4" t="s">
        <v>741</v>
      </c>
      <c r="I509" s="201" t="s">
        <v>735</v>
      </c>
      <c r="J509" s="56">
        <v>416</v>
      </c>
      <c r="K509" s="201" t="s">
        <v>47</v>
      </c>
      <c r="L509" s="201"/>
      <c r="M509" s="139"/>
      <c r="N509" s="149" t="s">
        <v>1778</v>
      </c>
      <c r="O509" s="149" t="str">
        <f>INDEX('Standard Descriptions'!$E:$E,MATCH(Guidance!E509,'Standard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9" s="152" t="s">
        <v>1779</v>
      </c>
      <c r="Q509" s="152" t="s">
        <v>46</v>
      </c>
      <c r="R509" s="152" t="str">
        <f t="shared" si="38"/>
        <v>Chemicals Industry Purchased Heat Use</v>
      </c>
      <c r="S509" s="152" t="str">
        <f t="shared" si="37"/>
        <v>//**Chemicals Industry Purchased Heat Use: **</v>
      </c>
      <c r="T509" s="138" t="str">
        <f t="shared" si="36"/>
        <v/>
      </c>
    </row>
    <row r="510" spans="1:20" s="153" customFormat="1" x14ac:dyDescent="0.2">
      <c r="A510" s="138" t="s">
        <v>1780</v>
      </c>
      <c r="B510" s="139"/>
      <c r="C510" s="174" t="s">
        <v>9</v>
      </c>
      <c r="D510" s="174" t="s">
        <v>1074</v>
      </c>
      <c r="E510" s="174" t="s">
        <v>723</v>
      </c>
      <c r="F510" s="202" t="s">
        <v>144</v>
      </c>
      <c r="G510" s="201" t="s">
        <v>1094</v>
      </c>
      <c r="H510" s="4" t="s">
        <v>741</v>
      </c>
      <c r="I510" s="201" t="s">
        <v>1097</v>
      </c>
      <c r="J510" s="56">
        <v>417</v>
      </c>
      <c r="K510" s="201" t="s">
        <v>47</v>
      </c>
      <c r="L510" s="201"/>
      <c r="M510" s="139"/>
      <c r="N510" s="149" t="s">
        <v>1778</v>
      </c>
      <c r="O510" s="149" t="str">
        <f>INDEX('Standard Descriptions'!$E:$E,MATCH(Guidance!E510,'Standard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0" s="152" t="s">
        <v>1779</v>
      </c>
      <c r="Q510" s="152" t="s">
        <v>46</v>
      </c>
      <c r="R510" s="152" t="str">
        <f t="shared" si="38"/>
        <v>Chemicals Industry Crude Oil Use</v>
      </c>
      <c r="S510" s="152" t="str">
        <f t="shared" si="37"/>
        <v>//**Chemicals Industry Crude Oil Use: **</v>
      </c>
      <c r="T510" s="138" t="str">
        <f t="shared" si="36"/>
        <v/>
      </c>
    </row>
    <row r="511" spans="1:20" s="153" customFormat="1" x14ac:dyDescent="0.2">
      <c r="A511" s="138" t="s">
        <v>1780</v>
      </c>
      <c r="B511" s="139"/>
      <c r="C511" s="174" t="s">
        <v>9</v>
      </c>
      <c r="D511" s="174" t="s">
        <v>1074</v>
      </c>
      <c r="E511" s="174" t="s">
        <v>723</v>
      </c>
      <c r="F511" s="202" t="s">
        <v>144</v>
      </c>
      <c r="G511" s="201" t="s">
        <v>1095</v>
      </c>
      <c r="H511" s="4" t="s">
        <v>741</v>
      </c>
      <c r="I511" s="201" t="s">
        <v>1099</v>
      </c>
      <c r="J511" s="56">
        <v>418</v>
      </c>
      <c r="K511" s="201" t="s">
        <v>46</v>
      </c>
      <c r="L511" s="201" t="s">
        <v>1941</v>
      </c>
      <c r="M511" s="139"/>
      <c r="N511" s="149" t="s">
        <v>1778</v>
      </c>
      <c r="O511" s="149" t="str">
        <f>INDEX('Standard Descriptions'!$E:$E,MATCH(Guidance!E511,'Standard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1" s="152" t="s">
        <v>1779</v>
      </c>
      <c r="Q511" s="152" t="s">
        <v>46</v>
      </c>
      <c r="R511" s="152" t="str">
        <f t="shared" si="38"/>
        <v>Chemicals Industry Heavy or Residual Fuel Oil Use</v>
      </c>
      <c r="S511" s="152" t="str">
        <f t="shared" si="37"/>
        <v>//**Chemicals Industry Heavy or Residual Fuel Oil Use: **</v>
      </c>
      <c r="T511" s="138" t="str">
        <f t="shared" si="36"/>
        <v>//**Chemicals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2" spans="1:20" s="153" customFormat="1" x14ac:dyDescent="0.2">
      <c r="A512" s="138" t="s">
        <v>1780</v>
      </c>
      <c r="B512" s="139"/>
      <c r="C512" s="174" t="s">
        <v>9</v>
      </c>
      <c r="D512" s="174" t="s">
        <v>1074</v>
      </c>
      <c r="E512" s="174" t="s">
        <v>723</v>
      </c>
      <c r="F512" s="202" t="s">
        <v>144</v>
      </c>
      <c r="G512" s="201" t="s">
        <v>1096</v>
      </c>
      <c r="H512" s="4" t="s">
        <v>741</v>
      </c>
      <c r="I512" s="201" t="s">
        <v>1100</v>
      </c>
      <c r="J512" s="56">
        <v>419</v>
      </c>
      <c r="K512" s="201" t="s">
        <v>46</v>
      </c>
      <c r="L512" s="201" t="s">
        <v>1941</v>
      </c>
      <c r="M512" s="139"/>
      <c r="N512" s="149" t="s">
        <v>1778</v>
      </c>
      <c r="O512" s="149" t="str">
        <f>INDEX('Standard Descriptions'!$E:$E,MATCH(Guidance!E512,'Standard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2" s="152" t="s">
        <v>1779</v>
      </c>
      <c r="Q512" s="152" t="s">
        <v>46</v>
      </c>
      <c r="R512" s="152" t="str">
        <f t="shared" si="38"/>
        <v>Chemicals Industry LPG Propane or Butane Use</v>
      </c>
      <c r="S512" s="152" t="str">
        <f t="shared" si="37"/>
        <v>//**Chemicals Industry LPG Propane or Butane Use: **</v>
      </c>
      <c r="T512" s="138" t="str">
        <f t="shared" si="36"/>
        <v>//**Chemicals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3" spans="1:20" s="153" customFormat="1" x14ac:dyDescent="0.2">
      <c r="A513" s="138" t="s">
        <v>1780</v>
      </c>
      <c r="B513" s="139"/>
      <c r="C513" s="174" t="s">
        <v>9</v>
      </c>
      <c r="D513" s="174" t="s">
        <v>1074</v>
      </c>
      <c r="E513" s="174" t="s">
        <v>723</v>
      </c>
      <c r="F513" s="202" t="s">
        <v>144</v>
      </c>
      <c r="G513" s="201" t="s">
        <v>1093</v>
      </c>
      <c r="H513" s="4" t="s">
        <v>741</v>
      </c>
      <c r="I513" s="201" t="s">
        <v>1098</v>
      </c>
      <c r="J513" s="56">
        <v>420</v>
      </c>
      <c r="K513" s="201" t="s">
        <v>47</v>
      </c>
      <c r="L513" s="174"/>
      <c r="M513" s="139"/>
      <c r="N513" s="149" t="s">
        <v>1778</v>
      </c>
      <c r="O513" s="149" t="str">
        <f>INDEX('Standard Descriptions'!$E:$E,MATCH(Guidance!E513,'Standard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3" s="152" t="s">
        <v>1779</v>
      </c>
      <c r="Q513" s="152" t="s">
        <v>46</v>
      </c>
      <c r="R513" s="152" t="str">
        <f t="shared" si="38"/>
        <v>Chemicals Industry Hydrogen Use</v>
      </c>
      <c r="S513" s="152" t="str">
        <f t="shared" si="37"/>
        <v>//**Chemicals Industry Hydrogen Use: **</v>
      </c>
      <c r="T513" s="138" t="str">
        <f t="shared" si="36"/>
        <v/>
      </c>
    </row>
    <row r="514" spans="1:20" s="153" customFormat="1" x14ac:dyDescent="0.2">
      <c r="A514" s="138" t="s">
        <v>1780</v>
      </c>
      <c r="B514" s="139"/>
      <c r="C514" s="174" t="s">
        <v>9</v>
      </c>
      <c r="D514" s="174" t="s">
        <v>1074</v>
      </c>
      <c r="E514" s="174" t="s">
        <v>723</v>
      </c>
      <c r="F514" s="202" t="s">
        <v>772</v>
      </c>
      <c r="G514" s="201" t="s">
        <v>724</v>
      </c>
      <c r="H514" s="4" t="s">
        <v>1167</v>
      </c>
      <c r="I514" s="201" t="s">
        <v>730</v>
      </c>
      <c r="J514" s="56">
        <v>421</v>
      </c>
      <c r="K514" s="201" t="s">
        <v>47</v>
      </c>
      <c r="L514" s="174"/>
      <c r="M514" s="139"/>
      <c r="N514" s="149" t="s">
        <v>1778</v>
      </c>
      <c r="O514" s="149" t="str">
        <f>INDEX('Standard Descriptions'!$E:$E,MATCH(Guidance!E514,'Standard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4" s="152" t="s">
        <v>1779</v>
      </c>
      <c r="Q514" s="152" t="s">
        <v>46</v>
      </c>
      <c r="R514" s="152" t="str">
        <f t="shared" si="38"/>
        <v>Coal Mining Industry Electricity Use</v>
      </c>
      <c r="S514" s="152" t="str">
        <f t="shared" si="37"/>
        <v>//**Coal Mining Industry Electricity Use: **</v>
      </c>
      <c r="T514" s="138" t="str">
        <f t="shared" si="36"/>
        <v/>
      </c>
    </row>
    <row r="515" spans="1:20" s="153" customFormat="1" x14ac:dyDescent="0.2">
      <c r="A515" s="138" t="s">
        <v>1780</v>
      </c>
      <c r="B515" s="139"/>
      <c r="C515" s="174" t="s">
        <v>9</v>
      </c>
      <c r="D515" s="174" t="s">
        <v>1074</v>
      </c>
      <c r="E515" s="174" t="s">
        <v>723</v>
      </c>
      <c r="F515" s="202" t="s">
        <v>772</v>
      </c>
      <c r="G515" s="201" t="s">
        <v>725</v>
      </c>
      <c r="H515" s="4" t="s">
        <v>1167</v>
      </c>
      <c r="I515" s="201" t="s">
        <v>733</v>
      </c>
      <c r="J515" s="56">
        <v>422</v>
      </c>
      <c r="K515" s="201" t="s">
        <v>46</v>
      </c>
      <c r="L515" s="201" t="s">
        <v>1942</v>
      </c>
      <c r="M515" s="139"/>
      <c r="N515" s="149" t="s">
        <v>1778</v>
      </c>
      <c r="O515" s="149" t="str">
        <f>INDEX('Standard Descriptions'!$E:$E,MATCH(Guidance!E515,'Standard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5" s="152" t="s">
        <v>1779</v>
      </c>
      <c r="Q515" s="152" t="s">
        <v>46</v>
      </c>
      <c r="R515" s="152" t="str">
        <f t="shared" si="38"/>
        <v>Coal Mining Industry Coal Use</v>
      </c>
      <c r="S515" s="152" t="str">
        <f t="shared" si="37"/>
        <v>//**Coal Mining Industry Coal Use: **</v>
      </c>
      <c r="T515" s="138" t="str">
        <f t="shared" si="36"/>
        <v>//**Coal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516" spans="1:20" s="153" customFormat="1" x14ac:dyDescent="0.2">
      <c r="A516" s="138" t="s">
        <v>1780</v>
      </c>
      <c r="B516" s="139"/>
      <c r="C516" s="174" t="s">
        <v>9</v>
      </c>
      <c r="D516" s="174" t="s">
        <v>1074</v>
      </c>
      <c r="E516" s="174" t="s">
        <v>723</v>
      </c>
      <c r="F516" s="202" t="s">
        <v>772</v>
      </c>
      <c r="G516" s="201" t="s">
        <v>726</v>
      </c>
      <c r="H516" s="4" t="s">
        <v>1167</v>
      </c>
      <c r="I516" s="201" t="s">
        <v>734</v>
      </c>
      <c r="J516" s="56">
        <v>423</v>
      </c>
      <c r="K516" s="201" t="s">
        <v>46</v>
      </c>
      <c r="L516" s="201" t="s">
        <v>1941</v>
      </c>
      <c r="M516" s="139"/>
      <c r="N516" s="149" t="s">
        <v>1778</v>
      </c>
      <c r="O516" s="149" t="str">
        <f>INDEX('Standard Descriptions'!$E:$E,MATCH(Guidance!E516,'Standard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6" s="152" t="s">
        <v>1779</v>
      </c>
      <c r="Q516" s="152" t="s">
        <v>46</v>
      </c>
      <c r="R516" s="152" t="str">
        <f t="shared" si="38"/>
        <v>Coal Mining Industry Natural Gas Use</v>
      </c>
      <c r="S516" s="152" t="str">
        <f t="shared" si="37"/>
        <v>//**Coal Mining Industry Natural Gas Use: **</v>
      </c>
      <c r="T516" s="138" t="str">
        <f t="shared" si="36"/>
        <v>//**Coal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7" spans="1:20" s="153" customFormat="1" x14ac:dyDescent="0.2">
      <c r="A517" s="138" t="s">
        <v>1780</v>
      </c>
      <c r="B517" s="139"/>
      <c r="C517" s="174" t="s">
        <v>9</v>
      </c>
      <c r="D517" s="174" t="s">
        <v>1074</v>
      </c>
      <c r="E517" s="174" t="s">
        <v>723</v>
      </c>
      <c r="F517" s="202" t="s">
        <v>772</v>
      </c>
      <c r="G517" s="201" t="s">
        <v>727</v>
      </c>
      <c r="H517" s="4" t="s">
        <v>1167</v>
      </c>
      <c r="I517" s="201" t="s">
        <v>731</v>
      </c>
      <c r="J517" s="56">
        <v>424</v>
      </c>
      <c r="K517" s="201" t="s">
        <v>47</v>
      </c>
      <c r="L517" s="201"/>
      <c r="M517" s="139"/>
      <c r="N517" s="149" t="s">
        <v>1778</v>
      </c>
      <c r="O517" s="149" t="str">
        <f>INDEX('Standard Descriptions'!$E:$E,MATCH(Guidance!E517,'Standard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7" s="152" t="s">
        <v>1779</v>
      </c>
      <c r="Q517" s="152" t="s">
        <v>46</v>
      </c>
      <c r="R517" s="152" t="str">
        <f t="shared" si="38"/>
        <v>Coal Mining Industry Biomass Use</v>
      </c>
      <c r="S517" s="152" t="str">
        <f t="shared" si="37"/>
        <v>//**Coal Mining Industry Biomass Use: **</v>
      </c>
      <c r="T517" s="138" t="str">
        <f t="shared" si="36"/>
        <v/>
      </c>
    </row>
    <row r="518" spans="1:20" s="153" customFormat="1" x14ac:dyDescent="0.2">
      <c r="A518" s="138" t="s">
        <v>1780</v>
      </c>
      <c r="B518" s="139"/>
      <c r="C518" s="174" t="s">
        <v>9</v>
      </c>
      <c r="D518" s="174" t="s">
        <v>1074</v>
      </c>
      <c r="E518" s="174" t="s">
        <v>723</v>
      </c>
      <c r="F518" s="202" t="s">
        <v>772</v>
      </c>
      <c r="G518" s="201" t="s">
        <v>728</v>
      </c>
      <c r="H518" s="4" t="s">
        <v>1167</v>
      </c>
      <c r="I518" s="201" t="s">
        <v>732</v>
      </c>
      <c r="J518" s="56">
        <v>425</v>
      </c>
      <c r="K518" s="201" t="s">
        <v>46</v>
      </c>
      <c r="L518" s="201" t="s">
        <v>1941</v>
      </c>
      <c r="M518" s="139"/>
      <c r="N518" s="149" t="s">
        <v>1778</v>
      </c>
      <c r="O518" s="149" t="str">
        <f>INDEX('Standard Descriptions'!$E:$E,MATCH(Guidance!E518,'Standard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8" s="152" t="s">
        <v>1779</v>
      </c>
      <c r="Q518" s="152" t="s">
        <v>46</v>
      </c>
      <c r="R518" s="152" t="str">
        <f t="shared" si="38"/>
        <v>Coal Mining Industry Petroleum Use</v>
      </c>
      <c r="S518" s="152" t="str">
        <f t="shared" si="37"/>
        <v>//**Coal Mining Industry Petroleum Use: **</v>
      </c>
      <c r="T518" s="138" t="str">
        <f t="shared" si="36"/>
        <v>//**Coal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9" spans="1:20" s="153" customFormat="1" x14ac:dyDescent="0.2">
      <c r="A519" s="138" t="s">
        <v>1780</v>
      </c>
      <c r="B519" s="139"/>
      <c r="C519" s="174" t="s">
        <v>9</v>
      </c>
      <c r="D519" s="174" t="s">
        <v>1074</v>
      </c>
      <c r="E519" s="174" t="s">
        <v>723</v>
      </c>
      <c r="F519" s="202" t="s">
        <v>772</v>
      </c>
      <c r="G519" s="201" t="s">
        <v>729</v>
      </c>
      <c r="H519" s="4" t="s">
        <v>1167</v>
      </c>
      <c r="I519" s="201" t="s">
        <v>735</v>
      </c>
      <c r="J519" s="56">
        <v>426</v>
      </c>
      <c r="K519" s="201" t="s">
        <v>47</v>
      </c>
      <c r="L519" s="201"/>
      <c r="M519" s="139"/>
      <c r="N519" s="149" t="s">
        <v>1778</v>
      </c>
      <c r="O519" s="149" t="str">
        <f>INDEX('Standard Descriptions'!$E:$E,MATCH(Guidance!E519,'Standard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9" s="152" t="s">
        <v>1779</v>
      </c>
      <c r="Q519" s="152" t="s">
        <v>46</v>
      </c>
      <c r="R519" s="152" t="str">
        <f t="shared" si="38"/>
        <v>Coal Mining Industry Purchased Heat Use</v>
      </c>
      <c r="S519" s="152" t="str">
        <f t="shared" si="37"/>
        <v>//**Coal Mining Industry Purchased Heat Use: **</v>
      </c>
      <c r="T519" s="138" t="str">
        <f t="shared" si="36"/>
        <v/>
      </c>
    </row>
    <row r="520" spans="1:20" s="153" customFormat="1" x14ac:dyDescent="0.2">
      <c r="A520" s="138" t="s">
        <v>1780</v>
      </c>
      <c r="B520" s="139"/>
      <c r="C520" s="174" t="s">
        <v>9</v>
      </c>
      <c r="D520" s="174" t="s">
        <v>1074</v>
      </c>
      <c r="E520" s="174" t="s">
        <v>723</v>
      </c>
      <c r="F520" s="202" t="s">
        <v>772</v>
      </c>
      <c r="G520" s="201" t="s">
        <v>1094</v>
      </c>
      <c r="H520" s="4" t="s">
        <v>1167</v>
      </c>
      <c r="I520" s="201" t="s">
        <v>1097</v>
      </c>
      <c r="J520" s="56">
        <v>427</v>
      </c>
      <c r="K520" s="201" t="s">
        <v>47</v>
      </c>
      <c r="L520" s="201"/>
      <c r="M520" s="139"/>
      <c r="N520" s="149" t="s">
        <v>1778</v>
      </c>
      <c r="O520" s="149" t="str">
        <f>INDEX('Standard Descriptions'!$E:$E,MATCH(Guidance!E520,'Standard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0" s="152" t="s">
        <v>1779</v>
      </c>
      <c r="Q520" s="152" t="s">
        <v>46</v>
      </c>
      <c r="R520" s="152" t="str">
        <f t="shared" si="38"/>
        <v>Coal Mining Industry Crude Oil Use</v>
      </c>
      <c r="S520" s="152" t="str">
        <f t="shared" si="37"/>
        <v>//**Coal Mining Industry Crude Oil Use: **</v>
      </c>
      <c r="T520" s="138" t="str">
        <f t="shared" si="36"/>
        <v/>
      </c>
    </row>
    <row r="521" spans="1:20" s="153" customFormat="1" x14ac:dyDescent="0.2">
      <c r="A521" s="138" t="s">
        <v>1780</v>
      </c>
      <c r="B521" s="139"/>
      <c r="C521" s="174" t="s">
        <v>9</v>
      </c>
      <c r="D521" s="174" t="s">
        <v>1074</v>
      </c>
      <c r="E521" s="174" t="s">
        <v>723</v>
      </c>
      <c r="F521" s="202" t="s">
        <v>772</v>
      </c>
      <c r="G521" s="201" t="s">
        <v>1095</v>
      </c>
      <c r="H521" s="4" t="s">
        <v>1167</v>
      </c>
      <c r="I521" s="201" t="s">
        <v>1099</v>
      </c>
      <c r="J521" s="56">
        <v>428</v>
      </c>
      <c r="K521" s="201" t="s">
        <v>46</v>
      </c>
      <c r="L521" s="201" t="s">
        <v>1941</v>
      </c>
      <c r="M521" s="139"/>
      <c r="N521" s="149" t="s">
        <v>1778</v>
      </c>
      <c r="O521" s="149" t="str">
        <f>INDEX('Standard Descriptions'!$E:$E,MATCH(Guidance!E521,'Standard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1" s="152" t="s">
        <v>1779</v>
      </c>
      <c r="Q521" s="152" t="s">
        <v>46</v>
      </c>
      <c r="R521" s="152" t="str">
        <f t="shared" si="38"/>
        <v>Coal Mining Industry Heavy or Residual Fuel Oil Use</v>
      </c>
      <c r="S521" s="152" t="str">
        <f t="shared" si="37"/>
        <v>//**Coal Mining Industry Heavy or Residual Fuel Oil Use: **</v>
      </c>
      <c r="T521" s="138" t="str">
        <f t="shared" si="36"/>
        <v>//**Coal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22" spans="1:20" s="153" customFormat="1" x14ac:dyDescent="0.2">
      <c r="A522" s="138" t="s">
        <v>1780</v>
      </c>
      <c r="B522" s="139"/>
      <c r="C522" s="174" t="s">
        <v>9</v>
      </c>
      <c r="D522" s="174" t="s">
        <v>1074</v>
      </c>
      <c r="E522" s="174" t="s">
        <v>723</v>
      </c>
      <c r="F522" s="202" t="s">
        <v>772</v>
      </c>
      <c r="G522" s="201" t="s">
        <v>1096</v>
      </c>
      <c r="H522" s="4" t="s">
        <v>1167</v>
      </c>
      <c r="I522" s="201" t="s">
        <v>1100</v>
      </c>
      <c r="J522" s="56">
        <v>464</v>
      </c>
      <c r="K522" s="201" t="s">
        <v>47</v>
      </c>
      <c r="L522" s="201"/>
      <c r="M522" s="139"/>
      <c r="N522" s="149" t="s">
        <v>1778</v>
      </c>
      <c r="O522" s="149" t="str">
        <f>INDEX('Standard Descriptions'!$E:$E,MATCH(Guidance!E522,'Standard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2" s="152" t="s">
        <v>1779</v>
      </c>
      <c r="Q522" s="152" t="s">
        <v>46</v>
      </c>
      <c r="R522" s="152" t="str">
        <f t="shared" si="38"/>
        <v>Coal Mining Industry LPG Propane or Butane Use</v>
      </c>
      <c r="S522" s="152" t="str">
        <f t="shared" si="37"/>
        <v>//**Coal Mining Industry LPG Propane or Butane Use: **</v>
      </c>
      <c r="T522" s="138" t="str">
        <f t="shared" si="36"/>
        <v/>
      </c>
    </row>
    <row r="523" spans="1:20" s="153" customFormat="1" x14ac:dyDescent="0.2">
      <c r="A523" s="138" t="s">
        <v>1780</v>
      </c>
      <c r="B523" s="139"/>
      <c r="C523" s="174" t="s">
        <v>9</v>
      </c>
      <c r="D523" s="174" t="s">
        <v>1074</v>
      </c>
      <c r="E523" s="174" t="s">
        <v>723</v>
      </c>
      <c r="F523" s="202" t="s">
        <v>772</v>
      </c>
      <c r="G523" s="201" t="s">
        <v>1093</v>
      </c>
      <c r="H523" s="4" t="s">
        <v>1167</v>
      </c>
      <c r="I523" s="201" t="s">
        <v>1098</v>
      </c>
      <c r="J523" s="56">
        <v>465</v>
      </c>
      <c r="K523" s="201" t="s">
        <v>47</v>
      </c>
      <c r="L523" s="174"/>
      <c r="M523" s="139"/>
      <c r="N523" s="149" t="s">
        <v>1778</v>
      </c>
      <c r="O523" s="149" t="str">
        <f>INDEX('Standard Descriptions'!$E:$E,MATCH(Guidance!E523,'Standard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3" s="152" t="s">
        <v>1779</v>
      </c>
      <c r="Q523" s="152" t="s">
        <v>46</v>
      </c>
      <c r="R523" s="152" t="str">
        <f t="shared" si="38"/>
        <v>Coal Mining Industry Hydrogen Use</v>
      </c>
      <c r="S523" s="152" t="str">
        <f t="shared" si="37"/>
        <v>//**Coal Mining Industry Hydrogen Use: **</v>
      </c>
      <c r="T523" s="138" t="str">
        <f t="shared" si="36"/>
        <v/>
      </c>
    </row>
    <row r="524" spans="1:20" s="153" customFormat="1" x14ac:dyDescent="0.2">
      <c r="A524" s="138" t="s">
        <v>1780</v>
      </c>
      <c r="B524" s="139"/>
      <c r="C524" s="174" t="s">
        <v>9</v>
      </c>
      <c r="D524" s="174" t="s">
        <v>1074</v>
      </c>
      <c r="E524" s="174" t="s">
        <v>723</v>
      </c>
      <c r="F524" s="202" t="s">
        <v>145</v>
      </c>
      <c r="G524" s="201" t="s">
        <v>724</v>
      </c>
      <c r="H524" s="4" t="s">
        <v>771</v>
      </c>
      <c r="I524" s="201" t="s">
        <v>730</v>
      </c>
      <c r="J524" s="56">
        <v>466</v>
      </c>
      <c r="K524" s="201" t="s">
        <v>47</v>
      </c>
      <c r="L524" s="174"/>
      <c r="M524" s="139"/>
      <c r="N524" s="149" t="s">
        <v>1778</v>
      </c>
      <c r="O524" s="149" t="str">
        <f>INDEX('Standard Descriptions'!$E:$E,MATCH(Guidance!E524,'Standard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4" s="152" t="s">
        <v>1779</v>
      </c>
      <c r="Q524" s="152" t="s">
        <v>46</v>
      </c>
      <c r="R524" s="152" t="str">
        <f t="shared" si="38"/>
        <v>Water &amp; Waste Electricity Use</v>
      </c>
      <c r="S524" s="152" t="str">
        <f t="shared" si="37"/>
        <v>//**Water &amp; Waste Electricity Use: **</v>
      </c>
      <c r="T524" s="138" t="str">
        <f t="shared" si="36"/>
        <v/>
      </c>
    </row>
    <row r="525" spans="1:20" s="153" customFormat="1" x14ac:dyDescent="0.2">
      <c r="A525" s="138" t="s">
        <v>1780</v>
      </c>
      <c r="B525" s="139"/>
      <c r="C525" s="174" t="s">
        <v>9</v>
      </c>
      <c r="D525" s="174" t="s">
        <v>1074</v>
      </c>
      <c r="E525" s="174" t="s">
        <v>723</v>
      </c>
      <c r="F525" s="202" t="s">
        <v>145</v>
      </c>
      <c r="G525" s="201" t="s">
        <v>725</v>
      </c>
      <c r="H525" s="4" t="s">
        <v>771</v>
      </c>
      <c r="I525" s="201" t="s">
        <v>733</v>
      </c>
      <c r="J525" s="56">
        <v>467</v>
      </c>
      <c r="K525" s="201" t="s">
        <v>47</v>
      </c>
      <c r="L525" s="201"/>
      <c r="M525" s="139"/>
      <c r="N525" s="149" t="s">
        <v>1778</v>
      </c>
      <c r="O525" s="149" t="str">
        <f>INDEX('Standard Descriptions'!$E:$E,MATCH(Guidance!E525,'Standard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5" s="152" t="s">
        <v>1779</v>
      </c>
      <c r="Q525" s="152" t="s">
        <v>46</v>
      </c>
      <c r="R525" s="152" t="str">
        <f t="shared" si="38"/>
        <v>Water &amp; Waste Coal Use</v>
      </c>
      <c r="S525" s="152" t="str">
        <f t="shared" si="37"/>
        <v>//**Water &amp; Waste Coal Use: **</v>
      </c>
      <c r="T525" s="138" t="str">
        <f t="shared" si="36"/>
        <v/>
      </c>
    </row>
    <row r="526" spans="1:20" s="153" customFormat="1" x14ac:dyDescent="0.2">
      <c r="A526" s="138" t="s">
        <v>1780</v>
      </c>
      <c r="B526" s="139"/>
      <c r="C526" s="174" t="s">
        <v>9</v>
      </c>
      <c r="D526" s="174" t="s">
        <v>1074</v>
      </c>
      <c r="E526" s="174" t="s">
        <v>723</v>
      </c>
      <c r="F526" s="202" t="s">
        <v>145</v>
      </c>
      <c r="G526" s="201" t="s">
        <v>726</v>
      </c>
      <c r="H526" s="4" t="s">
        <v>771</v>
      </c>
      <c r="I526" s="201" t="s">
        <v>734</v>
      </c>
      <c r="J526" s="56">
        <v>468</v>
      </c>
      <c r="K526" s="201" t="s">
        <v>47</v>
      </c>
      <c r="L526" s="201"/>
      <c r="M526" s="139"/>
      <c r="N526" s="149" t="s">
        <v>1778</v>
      </c>
      <c r="O526" s="149" t="str">
        <f>INDEX('Standard Descriptions'!$E:$E,MATCH(Guidance!E526,'Standard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6" s="152" t="s">
        <v>1779</v>
      </c>
      <c r="Q526" s="152" t="s">
        <v>46</v>
      </c>
      <c r="R526" s="152" t="str">
        <f t="shared" si="38"/>
        <v>Water &amp; Waste Natural Gas Use</v>
      </c>
      <c r="S526" s="152" t="str">
        <f t="shared" si="37"/>
        <v>//**Water &amp; Waste Natural Gas Use: **</v>
      </c>
      <c r="T526" s="138" t="str">
        <f t="shared" si="36"/>
        <v/>
      </c>
    </row>
    <row r="527" spans="1:20" s="153" customFormat="1" x14ac:dyDescent="0.2">
      <c r="A527" s="138" t="s">
        <v>1780</v>
      </c>
      <c r="B527" s="139"/>
      <c r="C527" s="174" t="s">
        <v>9</v>
      </c>
      <c r="D527" s="174" t="s">
        <v>1074</v>
      </c>
      <c r="E527" s="174" t="s">
        <v>723</v>
      </c>
      <c r="F527" s="202" t="s">
        <v>145</v>
      </c>
      <c r="G527" s="201" t="s">
        <v>727</v>
      </c>
      <c r="H527" s="4" t="s">
        <v>771</v>
      </c>
      <c r="I527" s="201" t="s">
        <v>731</v>
      </c>
      <c r="J527" s="56">
        <v>469</v>
      </c>
      <c r="K527" s="201" t="s">
        <v>47</v>
      </c>
      <c r="L527" s="201"/>
      <c r="M527" s="139"/>
      <c r="N527" s="149" t="s">
        <v>1778</v>
      </c>
      <c r="O527" s="149" t="str">
        <f>INDEX('Standard Descriptions'!$E:$E,MATCH(Guidance!E527,'Standard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7" s="152" t="s">
        <v>1779</v>
      </c>
      <c r="Q527" s="152" t="s">
        <v>46</v>
      </c>
      <c r="R527" s="152" t="str">
        <f t="shared" si="38"/>
        <v>Water &amp; Waste Biomass Use</v>
      </c>
      <c r="S527" s="152" t="str">
        <f t="shared" si="37"/>
        <v>//**Water &amp; Waste Biomass Use: **</v>
      </c>
      <c r="T527" s="138" t="str">
        <f t="shared" si="36"/>
        <v/>
      </c>
    </row>
    <row r="528" spans="1:20" s="153" customFormat="1" x14ac:dyDescent="0.2">
      <c r="A528" s="138" t="s">
        <v>1780</v>
      </c>
      <c r="B528" s="139"/>
      <c r="C528" s="174" t="s">
        <v>9</v>
      </c>
      <c r="D528" s="174" t="s">
        <v>1074</v>
      </c>
      <c r="E528" s="174" t="s">
        <v>723</v>
      </c>
      <c r="F528" s="202" t="s">
        <v>145</v>
      </c>
      <c r="G528" s="201" t="s">
        <v>728</v>
      </c>
      <c r="H528" s="4" t="s">
        <v>771</v>
      </c>
      <c r="I528" s="201" t="s">
        <v>732</v>
      </c>
      <c r="J528" s="56">
        <v>470</v>
      </c>
      <c r="K528" s="201" t="s">
        <v>47</v>
      </c>
      <c r="L528" s="201"/>
      <c r="M528" s="139"/>
      <c r="N528" s="149" t="s">
        <v>1778</v>
      </c>
      <c r="O528" s="149" t="str">
        <f>INDEX('Standard Descriptions'!$E:$E,MATCH(Guidance!E528,'Standard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8" s="152" t="s">
        <v>1779</v>
      </c>
      <c r="Q528" s="152" t="s">
        <v>46</v>
      </c>
      <c r="R528" s="152" t="str">
        <f t="shared" si="38"/>
        <v>Water &amp; Waste Petroleum Use</v>
      </c>
      <c r="S528" s="152" t="str">
        <f t="shared" si="37"/>
        <v>//**Water &amp; Waste Petroleum Use: **</v>
      </c>
      <c r="T528" s="138" t="str">
        <f t="shared" si="36"/>
        <v/>
      </c>
    </row>
    <row r="529" spans="1:20" s="153" customFormat="1" x14ac:dyDescent="0.2">
      <c r="A529" s="138" t="s">
        <v>1780</v>
      </c>
      <c r="B529" s="139"/>
      <c r="C529" s="174" t="s">
        <v>9</v>
      </c>
      <c r="D529" s="174" t="s">
        <v>1074</v>
      </c>
      <c r="E529" s="174" t="s">
        <v>723</v>
      </c>
      <c r="F529" s="202" t="s">
        <v>145</v>
      </c>
      <c r="G529" s="201" t="s">
        <v>729</v>
      </c>
      <c r="H529" s="4" t="s">
        <v>771</v>
      </c>
      <c r="I529" s="201" t="s">
        <v>735</v>
      </c>
      <c r="J529" s="56">
        <v>471</v>
      </c>
      <c r="K529" s="201" t="s">
        <v>47</v>
      </c>
      <c r="L529" s="201"/>
      <c r="M529" s="139"/>
      <c r="N529" s="149" t="s">
        <v>1778</v>
      </c>
      <c r="O529" s="149" t="str">
        <f>INDEX('Standard Descriptions'!$E:$E,MATCH(Guidance!E529,'Standard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9" s="152" t="s">
        <v>1779</v>
      </c>
      <c r="Q529" s="152" t="s">
        <v>46</v>
      </c>
      <c r="R529" s="152" t="str">
        <f t="shared" si="38"/>
        <v>Water &amp; Waste Purchased Heat Use</v>
      </c>
      <c r="S529" s="152" t="str">
        <f t="shared" si="37"/>
        <v>//**Water &amp; Waste Purchased Heat Use: **</v>
      </c>
      <c r="T529" s="138" t="str">
        <f t="shared" si="36"/>
        <v/>
      </c>
    </row>
    <row r="530" spans="1:20" s="153" customFormat="1" x14ac:dyDescent="0.2">
      <c r="A530" s="138" t="s">
        <v>1780</v>
      </c>
      <c r="B530" s="139"/>
      <c r="C530" s="174" t="s">
        <v>9</v>
      </c>
      <c r="D530" s="174" t="s">
        <v>1074</v>
      </c>
      <c r="E530" s="174" t="s">
        <v>723</v>
      </c>
      <c r="F530" s="202" t="s">
        <v>145</v>
      </c>
      <c r="G530" s="201" t="s">
        <v>1094</v>
      </c>
      <c r="H530" s="4" t="s">
        <v>771</v>
      </c>
      <c r="I530" s="201" t="s">
        <v>1097</v>
      </c>
      <c r="J530" s="56">
        <v>472</v>
      </c>
      <c r="K530" s="201" t="s">
        <v>47</v>
      </c>
      <c r="L530" s="201"/>
      <c r="M530" s="139"/>
      <c r="N530" s="149" t="s">
        <v>1778</v>
      </c>
      <c r="O530" s="149" t="str">
        <f>INDEX('Standard Descriptions'!$E:$E,MATCH(Guidance!E530,'Standard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0" s="152" t="s">
        <v>1779</v>
      </c>
      <c r="Q530" s="152" t="s">
        <v>46</v>
      </c>
      <c r="R530" s="152" t="str">
        <f t="shared" si="38"/>
        <v>Water &amp; Waste Crude Oil Use</v>
      </c>
      <c r="S530" s="152" t="str">
        <f t="shared" si="37"/>
        <v>//**Water &amp; Waste Crude Oil Use: **</v>
      </c>
      <c r="T530" s="138" t="str">
        <f t="shared" si="36"/>
        <v/>
      </c>
    </row>
    <row r="531" spans="1:20" s="153" customFormat="1" x14ac:dyDescent="0.2">
      <c r="A531" s="138" t="s">
        <v>1780</v>
      </c>
      <c r="B531" s="139"/>
      <c r="C531" s="174" t="s">
        <v>9</v>
      </c>
      <c r="D531" s="174" t="s">
        <v>1074</v>
      </c>
      <c r="E531" s="174" t="s">
        <v>723</v>
      </c>
      <c r="F531" s="202" t="s">
        <v>145</v>
      </c>
      <c r="G531" s="201" t="s">
        <v>1095</v>
      </c>
      <c r="H531" s="4" t="s">
        <v>771</v>
      </c>
      <c r="I531" s="201" t="s">
        <v>1099</v>
      </c>
      <c r="J531" s="56">
        <v>473</v>
      </c>
      <c r="K531" s="201" t="s">
        <v>47</v>
      </c>
      <c r="L531" s="201"/>
      <c r="M531" s="139"/>
      <c r="N531" s="149" t="s">
        <v>1778</v>
      </c>
      <c r="O531" s="149" t="str">
        <f>INDEX('Standard Descriptions'!$E:$E,MATCH(Guidance!E531,'Standard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1" s="152" t="s">
        <v>1779</v>
      </c>
      <c r="Q531" s="152" t="s">
        <v>46</v>
      </c>
      <c r="R531" s="152" t="str">
        <f t="shared" si="38"/>
        <v>Water &amp; Waste Heavy or Residual Fuel Oil Use</v>
      </c>
      <c r="S531" s="152" t="str">
        <f t="shared" si="37"/>
        <v>//**Water &amp; Waste Heavy or Residual Fuel Oil Use: **</v>
      </c>
      <c r="T531" s="138" t="str">
        <f t="shared" si="36"/>
        <v/>
      </c>
    </row>
    <row r="532" spans="1:20" s="153" customFormat="1" x14ac:dyDescent="0.2">
      <c r="A532" s="138" t="s">
        <v>1780</v>
      </c>
      <c r="B532" s="139"/>
      <c r="C532" s="174" t="s">
        <v>9</v>
      </c>
      <c r="D532" s="174" t="s">
        <v>1074</v>
      </c>
      <c r="E532" s="174" t="s">
        <v>723</v>
      </c>
      <c r="F532" s="202" t="s">
        <v>145</v>
      </c>
      <c r="G532" s="201" t="s">
        <v>1096</v>
      </c>
      <c r="H532" s="4" t="s">
        <v>771</v>
      </c>
      <c r="I532" s="201" t="s">
        <v>1100</v>
      </c>
      <c r="J532" s="56">
        <v>474</v>
      </c>
      <c r="K532" s="201" t="s">
        <v>47</v>
      </c>
      <c r="L532" s="201"/>
      <c r="M532" s="139"/>
      <c r="N532" s="149" t="s">
        <v>1778</v>
      </c>
      <c r="O532" s="149" t="str">
        <f>INDEX('Standard Descriptions'!$E:$E,MATCH(Guidance!E532,'Standard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2" s="152" t="s">
        <v>1779</v>
      </c>
      <c r="Q532" s="152" t="s">
        <v>46</v>
      </c>
      <c r="R532" s="152" t="str">
        <f t="shared" si="38"/>
        <v>Water &amp; Waste LPG Propane or Butane Use</v>
      </c>
      <c r="S532" s="152" t="str">
        <f t="shared" si="37"/>
        <v>//**Water &amp; Waste LPG Propane or Butane Use: **</v>
      </c>
      <c r="T532" s="138" t="str">
        <f t="shared" si="36"/>
        <v/>
      </c>
    </row>
    <row r="533" spans="1:20" s="153" customFormat="1" x14ac:dyDescent="0.2">
      <c r="A533" s="138" t="s">
        <v>1780</v>
      </c>
      <c r="B533" s="139"/>
      <c r="C533" s="174" t="s">
        <v>9</v>
      </c>
      <c r="D533" s="174" t="s">
        <v>1074</v>
      </c>
      <c r="E533" s="174" t="s">
        <v>723</v>
      </c>
      <c r="F533" s="202" t="s">
        <v>145</v>
      </c>
      <c r="G533" s="201" t="s">
        <v>1093</v>
      </c>
      <c r="H533" s="4" t="s">
        <v>771</v>
      </c>
      <c r="I533" s="201" t="s">
        <v>1098</v>
      </c>
      <c r="J533" s="56">
        <v>475</v>
      </c>
      <c r="K533" s="201" t="s">
        <v>47</v>
      </c>
      <c r="L533" s="174"/>
      <c r="M533" s="139"/>
      <c r="N533" s="149" t="s">
        <v>1778</v>
      </c>
      <c r="O533" s="149" t="str">
        <f>INDEX('Standard Descriptions'!$E:$E,MATCH(Guidance!E533,'Standard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3" s="152" t="s">
        <v>1779</v>
      </c>
      <c r="Q533" s="152" t="s">
        <v>46</v>
      </c>
      <c r="R533" s="152" t="str">
        <f t="shared" si="38"/>
        <v>Water &amp; Waste Hydrogen Use</v>
      </c>
      <c r="S533" s="152" t="str">
        <f t="shared" si="37"/>
        <v>//**Water &amp; Waste Hydrogen Use: **</v>
      </c>
      <c r="T533" s="138" t="str">
        <f t="shared" si="36"/>
        <v/>
      </c>
    </row>
    <row r="534" spans="1:20" s="153" customFormat="1" x14ac:dyDescent="0.2">
      <c r="A534" s="138" t="s">
        <v>1780</v>
      </c>
      <c r="B534" s="139"/>
      <c r="C534" s="174" t="s">
        <v>9</v>
      </c>
      <c r="D534" s="174" t="s">
        <v>1074</v>
      </c>
      <c r="E534" s="174" t="s">
        <v>723</v>
      </c>
      <c r="F534" s="202" t="s">
        <v>146</v>
      </c>
      <c r="G534" s="201" t="s">
        <v>724</v>
      </c>
      <c r="H534" s="4" t="s">
        <v>148</v>
      </c>
      <c r="I534" s="201" t="s">
        <v>730</v>
      </c>
      <c r="J534" s="56">
        <v>476</v>
      </c>
      <c r="K534" s="201" t="s">
        <v>47</v>
      </c>
      <c r="L534" s="174"/>
      <c r="M534" s="139"/>
      <c r="N534" s="149" t="s">
        <v>1778</v>
      </c>
      <c r="O534" s="149" t="str">
        <f>INDEX('Standard Descriptions'!$E:$E,MATCH(Guidance!E534,'Standard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4" s="152" t="s">
        <v>1779</v>
      </c>
      <c r="Q534" s="152" t="s">
        <v>46</v>
      </c>
      <c r="R534" s="152" t="str">
        <f t="shared" si="38"/>
        <v>Agriculture Electricity Use</v>
      </c>
      <c r="S534" s="152" t="str">
        <f t="shared" si="37"/>
        <v>//**Agriculture Electricity Use: **</v>
      </c>
      <c r="T534" s="138" t="str">
        <f t="shared" si="36"/>
        <v/>
      </c>
    </row>
    <row r="535" spans="1:20" s="153" customFormat="1" x14ac:dyDescent="0.2">
      <c r="A535" s="138" t="s">
        <v>1780</v>
      </c>
      <c r="B535" s="139"/>
      <c r="C535" s="174" t="s">
        <v>9</v>
      </c>
      <c r="D535" s="174" t="s">
        <v>1074</v>
      </c>
      <c r="E535" s="174" t="s">
        <v>723</v>
      </c>
      <c r="F535" s="202" t="s">
        <v>146</v>
      </c>
      <c r="G535" s="201" t="s">
        <v>725</v>
      </c>
      <c r="H535" s="4" t="s">
        <v>148</v>
      </c>
      <c r="I535" s="201" t="s">
        <v>733</v>
      </c>
      <c r="J535" s="56">
        <v>477</v>
      </c>
      <c r="K535" s="201" t="s">
        <v>47</v>
      </c>
      <c r="L535" s="201"/>
      <c r="M535" s="139"/>
      <c r="N535" s="149" t="s">
        <v>1778</v>
      </c>
      <c r="O535" s="149" t="str">
        <f>INDEX('Standard Descriptions'!$E:$E,MATCH(Guidance!E535,'Standard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5" s="152" t="s">
        <v>1779</v>
      </c>
      <c r="Q535" s="152" t="s">
        <v>46</v>
      </c>
      <c r="R535" s="152" t="str">
        <f t="shared" si="38"/>
        <v>Agriculture Coal Use</v>
      </c>
      <c r="S535" s="152" t="str">
        <f t="shared" si="37"/>
        <v>//**Agriculture Coal Use: **</v>
      </c>
      <c r="T535" s="138" t="str">
        <f t="shared" si="36"/>
        <v/>
      </c>
    </row>
    <row r="536" spans="1:20" s="153" customFormat="1" x14ac:dyDescent="0.2">
      <c r="A536" s="138" t="s">
        <v>1780</v>
      </c>
      <c r="B536" s="139"/>
      <c r="C536" s="174" t="s">
        <v>9</v>
      </c>
      <c r="D536" s="174" t="s">
        <v>1074</v>
      </c>
      <c r="E536" s="174" t="s">
        <v>723</v>
      </c>
      <c r="F536" s="202" t="s">
        <v>146</v>
      </c>
      <c r="G536" s="201" t="s">
        <v>726</v>
      </c>
      <c r="H536" s="4" t="s">
        <v>148</v>
      </c>
      <c r="I536" s="201" t="s">
        <v>734</v>
      </c>
      <c r="J536" s="56">
        <v>478</v>
      </c>
      <c r="K536" s="201" t="s">
        <v>46</v>
      </c>
      <c r="L536" s="201" t="s">
        <v>1941</v>
      </c>
      <c r="M536" s="139"/>
      <c r="N536" s="149" t="s">
        <v>1778</v>
      </c>
      <c r="O536" s="149" t="str">
        <f>INDEX('Standard Descriptions'!$E:$E,MATCH(Guidance!E536,'Standard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6" s="152" t="s">
        <v>1779</v>
      </c>
      <c r="Q536" s="152" t="s">
        <v>46</v>
      </c>
      <c r="R536" s="152" t="str">
        <f t="shared" si="38"/>
        <v>Agriculture Natural Gas Use</v>
      </c>
      <c r="S536" s="152" t="str">
        <f t="shared" si="37"/>
        <v>//**Agriculture Natural Gas Use: **</v>
      </c>
      <c r="T536" s="138" t="str">
        <f t="shared" ref="T536:T553" si="39">IF(K536="Yes",S536&amp;L536,"")</f>
        <v>//**Agriculture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37" spans="1:20" s="153" customFormat="1" x14ac:dyDescent="0.2">
      <c r="A537" s="138" t="s">
        <v>1780</v>
      </c>
      <c r="B537" s="139"/>
      <c r="C537" s="174" t="s">
        <v>9</v>
      </c>
      <c r="D537" s="174" t="s">
        <v>1074</v>
      </c>
      <c r="E537" s="174" t="s">
        <v>723</v>
      </c>
      <c r="F537" s="202" t="s">
        <v>146</v>
      </c>
      <c r="G537" s="201" t="s">
        <v>727</v>
      </c>
      <c r="H537" s="4" t="s">
        <v>148</v>
      </c>
      <c r="I537" s="201" t="s">
        <v>731</v>
      </c>
      <c r="J537" s="56">
        <v>479</v>
      </c>
      <c r="K537" s="201" t="s">
        <v>47</v>
      </c>
      <c r="L537" s="201"/>
      <c r="M537" s="139"/>
      <c r="N537" s="149" t="s">
        <v>1778</v>
      </c>
      <c r="O537" s="149" t="str">
        <f>INDEX('Standard Descriptions'!$E:$E,MATCH(Guidance!E537,'Standard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7" s="152" t="s">
        <v>1779</v>
      </c>
      <c r="Q537" s="152" t="s">
        <v>46</v>
      </c>
      <c r="R537" s="152" t="str">
        <f t="shared" si="38"/>
        <v>Agriculture Biomass Use</v>
      </c>
      <c r="S537" s="152" t="str">
        <f t="shared" ref="S537:S553" si="40">IF(R537="","","//**"&amp;R537&amp;": **")</f>
        <v>//**Agriculture Biomass Use: **</v>
      </c>
      <c r="T537" s="138" t="str">
        <f t="shared" si="39"/>
        <v/>
      </c>
    </row>
    <row r="538" spans="1:20" s="153" customFormat="1" x14ac:dyDescent="0.2">
      <c r="A538" s="138" t="s">
        <v>1780</v>
      </c>
      <c r="B538" s="139"/>
      <c r="C538" s="174" t="s">
        <v>9</v>
      </c>
      <c r="D538" s="174" t="s">
        <v>1074</v>
      </c>
      <c r="E538" s="174" t="s">
        <v>723</v>
      </c>
      <c r="F538" s="202" t="s">
        <v>146</v>
      </c>
      <c r="G538" s="201" t="s">
        <v>728</v>
      </c>
      <c r="H538" s="4" t="s">
        <v>148</v>
      </c>
      <c r="I538" s="201" t="s">
        <v>732</v>
      </c>
      <c r="J538" s="56">
        <v>480</v>
      </c>
      <c r="K538" s="201" t="s">
        <v>46</v>
      </c>
      <c r="L538" s="201" t="s">
        <v>1941</v>
      </c>
      <c r="M538" s="139"/>
      <c r="N538" s="149" t="s">
        <v>1778</v>
      </c>
      <c r="O538" s="149" t="str">
        <f>INDEX('Standard Descriptions'!$E:$E,MATCH(Guidance!E538,'Standard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8" s="152" t="s">
        <v>1779</v>
      </c>
      <c r="Q538" s="152" t="s">
        <v>46</v>
      </c>
      <c r="R538" s="152" t="str">
        <f t="shared" ref="R538:R553" si="41">H538&amp;" "&amp;I538</f>
        <v>Agriculture Petroleum Use</v>
      </c>
      <c r="S538" s="152" t="str">
        <f t="shared" si="40"/>
        <v>//**Agriculture Petroleum Use: **</v>
      </c>
      <c r="T538" s="138" t="str">
        <f t="shared" si="39"/>
        <v>//**Agriculture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39" spans="1:20" s="153" customFormat="1" x14ac:dyDescent="0.2">
      <c r="A539" s="138" t="s">
        <v>1780</v>
      </c>
      <c r="B539" s="139"/>
      <c r="C539" s="174" t="s">
        <v>9</v>
      </c>
      <c r="D539" s="174" t="s">
        <v>1074</v>
      </c>
      <c r="E539" s="174" t="s">
        <v>723</v>
      </c>
      <c r="F539" s="202" t="s">
        <v>146</v>
      </c>
      <c r="G539" s="201" t="s">
        <v>729</v>
      </c>
      <c r="H539" s="4" t="s">
        <v>148</v>
      </c>
      <c r="I539" s="201" t="s">
        <v>735</v>
      </c>
      <c r="J539" s="56">
        <v>481</v>
      </c>
      <c r="K539" s="201" t="s">
        <v>47</v>
      </c>
      <c r="L539" s="201"/>
      <c r="M539" s="139"/>
      <c r="N539" s="149" t="s">
        <v>1778</v>
      </c>
      <c r="O539" s="149" t="str">
        <f>INDEX('Standard Descriptions'!$E:$E,MATCH(Guidance!E539,'Standard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9" s="152" t="s">
        <v>1779</v>
      </c>
      <c r="Q539" s="152" t="s">
        <v>46</v>
      </c>
      <c r="R539" s="152" t="str">
        <f t="shared" si="41"/>
        <v>Agriculture Purchased Heat Use</v>
      </c>
      <c r="S539" s="152" t="str">
        <f t="shared" si="40"/>
        <v>//**Agriculture Purchased Heat Use: **</v>
      </c>
      <c r="T539" s="138" t="str">
        <f t="shared" si="39"/>
        <v/>
      </c>
    </row>
    <row r="540" spans="1:20" s="153" customFormat="1" x14ac:dyDescent="0.2">
      <c r="A540" s="138" t="s">
        <v>1780</v>
      </c>
      <c r="B540" s="139"/>
      <c r="C540" s="174" t="s">
        <v>9</v>
      </c>
      <c r="D540" s="174" t="s">
        <v>1074</v>
      </c>
      <c r="E540" s="174" t="s">
        <v>723</v>
      </c>
      <c r="F540" s="202" t="s">
        <v>146</v>
      </c>
      <c r="G540" s="201" t="s">
        <v>1094</v>
      </c>
      <c r="H540" s="4" t="s">
        <v>148</v>
      </c>
      <c r="I540" s="201" t="s">
        <v>1097</v>
      </c>
      <c r="J540" s="56">
        <v>482</v>
      </c>
      <c r="K540" s="201" t="s">
        <v>47</v>
      </c>
      <c r="L540" s="201"/>
      <c r="M540" s="139"/>
      <c r="N540" s="149" t="s">
        <v>1778</v>
      </c>
      <c r="O540" s="149" t="str">
        <f>INDEX('Standard Descriptions'!$E:$E,MATCH(Guidance!E540,'Standard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0" s="152" t="s">
        <v>1779</v>
      </c>
      <c r="Q540" s="152" t="s">
        <v>46</v>
      </c>
      <c r="R540" s="152" t="str">
        <f t="shared" si="41"/>
        <v>Agriculture Crude Oil Use</v>
      </c>
      <c r="S540" s="152" t="str">
        <f t="shared" si="40"/>
        <v>//**Agriculture Crude Oil Use: **</v>
      </c>
      <c r="T540" s="138" t="str">
        <f t="shared" si="39"/>
        <v/>
      </c>
    </row>
    <row r="541" spans="1:20" s="153" customFormat="1" x14ac:dyDescent="0.2">
      <c r="A541" s="138" t="s">
        <v>1780</v>
      </c>
      <c r="B541" s="139"/>
      <c r="C541" s="174" t="s">
        <v>9</v>
      </c>
      <c r="D541" s="174" t="s">
        <v>1074</v>
      </c>
      <c r="E541" s="174" t="s">
        <v>723</v>
      </c>
      <c r="F541" s="202" t="s">
        <v>146</v>
      </c>
      <c r="G541" s="201" t="s">
        <v>1095</v>
      </c>
      <c r="H541" s="4" t="s">
        <v>148</v>
      </c>
      <c r="I541" s="201" t="s">
        <v>1099</v>
      </c>
      <c r="J541" s="56">
        <v>483</v>
      </c>
      <c r="K541" s="201" t="s">
        <v>46</v>
      </c>
      <c r="L541" s="201" t="s">
        <v>1941</v>
      </c>
      <c r="M541" s="139"/>
      <c r="N541" s="149" t="s">
        <v>1778</v>
      </c>
      <c r="O541" s="149" t="str">
        <f>INDEX('Standard Descriptions'!$E:$E,MATCH(Guidance!E541,'Standard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1" s="152" t="s">
        <v>1779</v>
      </c>
      <c r="Q541" s="152" t="s">
        <v>46</v>
      </c>
      <c r="R541" s="152" t="str">
        <f t="shared" si="41"/>
        <v>Agriculture Heavy or Residual Fuel Oil Use</v>
      </c>
      <c r="S541" s="152" t="str">
        <f t="shared" si="40"/>
        <v>//**Agriculture Heavy or Residual Fuel Oil Use: **</v>
      </c>
      <c r="T541" s="138" t="str">
        <f t="shared" si="39"/>
        <v>//**Agriculture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2" spans="1:20" s="153" customFormat="1" x14ac:dyDescent="0.2">
      <c r="A542" s="138" t="s">
        <v>1780</v>
      </c>
      <c r="B542" s="139"/>
      <c r="C542" s="174" t="s">
        <v>9</v>
      </c>
      <c r="D542" s="174" t="s">
        <v>1074</v>
      </c>
      <c r="E542" s="174" t="s">
        <v>723</v>
      </c>
      <c r="F542" s="202" t="s">
        <v>146</v>
      </c>
      <c r="G542" s="201" t="s">
        <v>1096</v>
      </c>
      <c r="H542" s="4" t="s">
        <v>148</v>
      </c>
      <c r="I542" s="201" t="s">
        <v>1100</v>
      </c>
      <c r="J542" s="56">
        <v>484</v>
      </c>
      <c r="K542" s="201" t="s">
        <v>46</v>
      </c>
      <c r="L542" s="201" t="s">
        <v>1941</v>
      </c>
      <c r="M542" s="139"/>
      <c r="N542" s="149" t="s">
        <v>1778</v>
      </c>
      <c r="O542" s="149" t="str">
        <f>INDEX('Standard Descriptions'!$E:$E,MATCH(Guidance!E542,'Standard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2" s="152" t="s">
        <v>1779</v>
      </c>
      <c r="Q542" s="152" t="s">
        <v>46</v>
      </c>
      <c r="R542" s="152" t="str">
        <f t="shared" si="41"/>
        <v>Agriculture LPG Propane or Butane Use</v>
      </c>
      <c r="S542" s="152" t="str">
        <f t="shared" si="40"/>
        <v>//**Agriculture LPG Propane or Butane Use: **</v>
      </c>
      <c r="T542" s="138" t="str">
        <f t="shared" si="39"/>
        <v>//**Agriculture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3" spans="1:20" s="153" customFormat="1" x14ac:dyDescent="0.2">
      <c r="A543" s="138" t="s">
        <v>1780</v>
      </c>
      <c r="B543" s="139"/>
      <c r="C543" s="174" t="s">
        <v>9</v>
      </c>
      <c r="D543" s="174" t="s">
        <v>1074</v>
      </c>
      <c r="E543" s="174" t="s">
        <v>723</v>
      </c>
      <c r="F543" s="202" t="s">
        <v>146</v>
      </c>
      <c r="G543" s="201" t="s">
        <v>1093</v>
      </c>
      <c r="H543" s="4" t="s">
        <v>148</v>
      </c>
      <c r="I543" s="201" t="s">
        <v>1098</v>
      </c>
      <c r="J543" s="56">
        <v>485</v>
      </c>
      <c r="K543" s="201" t="s">
        <v>47</v>
      </c>
      <c r="L543" s="174"/>
      <c r="M543" s="139"/>
      <c r="N543" s="149" t="s">
        <v>1778</v>
      </c>
      <c r="O543" s="149" t="str">
        <f>INDEX('Standard Descriptions'!$E:$E,MATCH(Guidance!E543,'Standard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3" s="152" t="s">
        <v>1779</v>
      </c>
      <c r="Q543" s="152" t="s">
        <v>46</v>
      </c>
      <c r="R543" s="152" t="str">
        <f t="shared" si="41"/>
        <v>Agriculture Hydrogen Use</v>
      </c>
      <c r="S543" s="152" t="str">
        <f t="shared" si="40"/>
        <v>//**Agriculture Hydrogen Use: **</v>
      </c>
      <c r="T543" s="138" t="str">
        <f t="shared" si="39"/>
        <v/>
      </c>
    </row>
    <row r="544" spans="1:20" s="153" customFormat="1" x14ac:dyDescent="0.2">
      <c r="A544" s="138" t="s">
        <v>1780</v>
      </c>
      <c r="B544" s="139"/>
      <c r="C544" s="174" t="s">
        <v>9</v>
      </c>
      <c r="D544" s="174" t="s">
        <v>1074</v>
      </c>
      <c r="E544" s="174" t="s">
        <v>723</v>
      </c>
      <c r="F544" s="202" t="s">
        <v>147</v>
      </c>
      <c r="G544" s="201" t="s">
        <v>724</v>
      </c>
      <c r="H544" s="4" t="s">
        <v>149</v>
      </c>
      <c r="I544" s="201" t="s">
        <v>730</v>
      </c>
      <c r="J544" s="56">
        <v>486</v>
      </c>
      <c r="K544" s="201" t="s">
        <v>47</v>
      </c>
      <c r="L544" s="174"/>
      <c r="M544" s="139"/>
      <c r="N544" s="149" t="s">
        <v>1778</v>
      </c>
      <c r="O544" s="149" t="str">
        <f>INDEX('Standard Descriptions'!$E:$E,MATCH(Guidance!E544,'Standard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4" s="152" t="s">
        <v>1779</v>
      </c>
      <c r="Q544" s="152" t="s">
        <v>46</v>
      </c>
      <c r="R544" s="152" t="str">
        <f t="shared" si="41"/>
        <v>Other Industries Electricity Use</v>
      </c>
      <c r="S544" s="152" t="str">
        <f t="shared" si="40"/>
        <v>//**Other Industries Electricity Use: **</v>
      </c>
      <c r="T544" s="138" t="str">
        <f t="shared" si="39"/>
        <v/>
      </c>
    </row>
    <row r="545" spans="1:21" s="153" customFormat="1" x14ac:dyDescent="0.2">
      <c r="A545" s="138" t="s">
        <v>1780</v>
      </c>
      <c r="B545" s="139"/>
      <c r="C545" s="174" t="s">
        <v>9</v>
      </c>
      <c r="D545" s="174" t="s">
        <v>1074</v>
      </c>
      <c r="E545" s="174" t="s">
        <v>723</v>
      </c>
      <c r="F545" s="202" t="s">
        <v>147</v>
      </c>
      <c r="G545" s="201" t="s">
        <v>725</v>
      </c>
      <c r="H545" s="4" t="s">
        <v>149</v>
      </c>
      <c r="I545" s="201" t="s">
        <v>733</v>
      </c>
      <c r="J545" s="56">
        <v>487</v>
      </c>
      <c r="K545" s="201" t="s">
        <v>46</v>
      </c>
      <c r="L545" s="201" t="s">
        <v>1942</v>
      </c>
      <c r="M545" s="139"/>
      <c r="N545" s="149" t="s">
        <v>1778</v>
      </c>
      <c r="O545" s="149" t="str">
        <f>INDEX('Standard Descriptions'!$E:$E,MATCH(Guidance!E545,'Standard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5" s="152" t="s">
        <v>1779</v>
      </c>
      <c r="Q545" s="152" t="s">
        <v>46</v>
      </c>
      <c r="R545" s="152" t="str">
        <f t="shared" si="41"/>
        <v>Other Industries Coal Use</v>
      </c>
      <c r="S545" s="152" t="str">
        <f t="shared" si="40"/>
        <v>//**Other Industries Coal Use: **</v>
      </c>
      <c r="T545" s="138" t="str">
        <f t="shared" si="39"/>
        <v>//**Other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546" spans="1:21" s="153" customFormat="1" x14ac:dyDescent="0.2">
      <c r="A546" s="138" t="s">
        <v>1780</v>
      </c>
      <c r="B546" s="139"/>
      <c r="C546" s="174" t="s">
        <v>9</v>
      </c>
      <c r="D546" s="174" t="s">
        <v>1074</v>
      </c>
      <c r="E546" s="174" t="s">
        <v>723</v>
      </c>
      <c r="F546" s="202" t="s">
        <v>147</v>
      </c>
      <c r="G546" s="201" t="s">
        <v>726</v>
      </c>
      <c r="H546" s="4" t="s">
        <v>149</v>
      </c>
      <c r="I546" s="201" t="s">
        <v>734</v>
      </c>
      <c r="J546" s="56">
        <v>488</v>
      </c>
      <c r="K546" s="201" t="s">
        <v>46</v>
      </c>
      <c r="L546" s="201" t="s">
        <v>1941</v>
      </c>
      <c r="M546" s="139"/>
      <c r="N546" s="149" t="s">
        <v>1778</v>
      </c>
      <c r="O546" s="149" t="str">
        <f>INDEX('Standard Descriptions'!$E:$E,MATCH(Guidance!E546,'Standard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6" s="152" t="s">
        <v>1779</v>
      </c>
      <c r="Q546" s="152" t="s">
        <v>46</v>
      </c>
      <c r="R546" s="152" t="str">
        <f t="shared" si="41"/>
        <v>Other Industries Natural Gas Use</v>
      </c>
      <c r="S546" s="152" t="str">
        <f t="shared" si="40"/>
        <v>//**Other Industries Natural Gas Use: **</v>
      </c>
      <c r="T546" s="138" t="str">
        <f t="shared" si="39"/>
        <v>//**Other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7" spans="1:21" s="153" customFormat="1" x14ac:dyDescent="0.2">
      <c r="A547" s="138" t="s">
        <v>1780</v>
      </c>
      <c r="B547" s="139"/>
      <c r="C547" s="174" t="s">
        <v>9</v>
      </c>
      <c r="D547" s="174" t="s">
        <v>1074</v>
      </c>
      <c r="E547" s="174" t="s">
        <v>723</v>
      </c>
      <c r="F547" s="202" t="s">
        <v>147</v>
      </c>
      <c r="G547" s="201" t="s">
        <v>727</v>
      </c>
      <c r="H547" s="4" t="s">
        <v>149</v>
      </c>
      <c r="I547" s="201" t="s">
        <v>731</v>
      </c>
      <c r="J547" s="56">
        <v>489</v>
      </c>
      <c r="K547" s="201" t="s">
        <v>47</v>
      </c>
      <c r="L547" s="201"/>
      <c r="M547" s="139"/>
      <c r="N547" s="149" t="s">
        <v>1778</v>
      </c>
      <c r="O547" s="149" t="str">
        <f>INDEX('Standard Descriptions'!$E:$E,MATCH(Guidance!E547,'Standard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7" s="152" t="s">
        <v>1779</v>
      </c>
      <c r="Q547" s="152" t="s">
        <v>46</v>
      </c>
      <c r="R547" s="152" t="str">
        <f t="shared" si="41"/>
        <v>Other Industries Biomass Use</v>
      </c>
      <c r="S547" s="152" t="str">
        <f t="shared" si="40"/>
        <v>//**Other Industries Biomass Use: **</v>
      </c>
      <c r="T547" s="138" t="str">
        <f t="shared" si="39"/>
        <v/>
      </c>
    </row>
    <row r="548" spans="1:21" s="153" customFormat="1" x14ac:dyDescent="0.2">
      <c r="A548" s="138" t="s">
        <v>1780</v>
      </c>
      <c r="B548" s="139"/>
      <c r="C548" s="174" t="s">
        <v>9</v>
      </c>
      <c r="D548" s="174" t="s">
        <v>1074</v>
      </c>
      <c r="E548" s="174" t="s">
        <v>723</v>
      </c>
      <c r="F548" s="202" t="s">
        <v>147</v>
      </c>
      <c r="G548" s="201" t="s">
        <v>728</v>
      </c>
      <c r="H548" s="4" t="s">
        <v>149</v>
      </c>
      <c r="I548" s="201" t="s">
        <v>732</v>
      </c>
      <c r="J548" s="56">
        <v>490</v>
      </c>
      <c r="K548" s="201" t="s">
        <v>46</v>
      </c>
      <c r="L548" s="201" t="s">
        <v>1941</v>
      </c>
      <c r="M548" s="139"/>
      <c r="N548" s="149" t="s">
        <v>1778</v>
      </c>
      <c r="O548" s="149" t="str">
        <f>INDEX('Standard Descriptions'!$E:$E,MATCH(Guidance!E548,'Standard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8" s="152" t="s">
        <v>1779</v>
      </c>
      <c r="Q548" s="152" t="s">
        <v>46</v>
      </c>
      <c r="R548" s="152" t="str">
        <f t="shared" si="41"/>
        <v>Other Industries Petroleum Use</v>
      </c>
      <c r="S548" s="152" t="str">
        <f t="shared" si="40"/>
        <v>//**Other Industries Petroleum Use: **</v>
      </c>
      <c r="T548" s="138" t="str">
        <f t="shared" si="39"/>
        <v>//**Other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9" spans="1:21" s="153" customFormat="1" x14ac:dyDescent="0.2">
      <c r="A549" s="138" t="s">
        <v>1780</v>
      </c>
      <c r="B549" s="139"/>
      <c r="C549" s="174" t="s">
        <v>9</v>
      </c>
      <c r="D549" s="174" t="s">
        <v>1074</v>
      </c>
      <c r="E549" s="174" t="s">
        <v>723</v>
      </c>
      <c r="F549" s="202" t="s">
        <v>147</v>
      </c>
      <c r="G549" s="201" t="s">
        <v>729</v>
      </c>
      <c r="H549" s="4" t="s">
        <v>149</v>
      </c>
      <c r="I549" s="201" t="s">
        <v>735</v>
      </c>
      <c r="J549" s="56">
        <v>491</v>
      </c>
      <c r="K549" s="201" t="s">
        <v>47</v>
      </c>
      <c r="L549" s="201"/>
      <c r="M549" s="139"/>
      <c r="N549" s="149" t="s">
        <v>1778</v>
      </c>
      <c r="O549" s="149" t="str">
        <f>INDEX('Standard Descriptions'!$E:$E,MATCH(Guidance!E549,'Standard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9" s="152" t="s">
        <v>1779</v>
      </c>
      <c r="Q549" s="152" t="s">
        <v>46</v>
      </c>
      <c r="R549" s="152" t="str">
        <f t="shared" si="41"/>
        <v>Other Industries Purchased Heat Use</v>
      </c>
      <c r="S549" s="152" t="str">
        <f t="shared" si="40"/>
        <v>//**Other Industries Purchased Heat Use: **</v>
      </c>
      <c r="T549" s="138" t="str">
        <f t="shared" si="39"/>
        <v/>
      </c>
    </row>
    <row r="550" spans="1:21" s="153" customFormat="1" x14ac:dyDescent="0.2">
      <c r="A550" s="138" t="s">
        <v>1780</v>
      </c>
      <c r="B550" s="139"/>
      <c r="C550" s="174" t="s">
        <v>9</v>
      </c>
      <c r="D550" s="174" t="s">
        <v>1074</v>
      </c>
      <c r="E550" s="174" t="s">
        <v>723</v>
      </c>
      <c r="F550" s="202" t="s">
        <v>147</v>
      </c>
      <c r="G550" s="201" t="s">
        <v>1094</v>
      </c>
      <c r="H550" s="4" t="s">
        <v>149</v>
      </c>
      <c r="I550" s="201" t="s">
        <v>1097</v>
      </c>
      <c r="J550" s="56">
        <v>492</v>
      </c>
      <c r="K550" s="201" t="s">
        <v>47</v>
      </c>
      <c r="L550" s="201"/>
      <c r="M550" s="139"/>
      <c r="N550" s="149" t="s">
        <v>1778</v>
      </c>
      <c r="O550" s="149" t="str">
        <f>INDEX('Standard Descriptions'!$E:$E,MATCH(Guidance!E550,'Standard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0" s="152" t="s">
        <v>1779</v>
      </c>
      <c r="Q550" s="152" t="s">
        <v>46</v>
      </c>
      <c r="R550" s="152" t="str">
        <f t="shared" si="41"/>
        <v>Other Industries Crude Oil Use</v>
      </c>
      <c r="S550" s="152" t="str">
        <f t="shared" si="40"/>
        <v>//**Other Industries Crude Oil Use: **</v>
      </c>
      <c r="T550" s="138" t="str">
        <f t="shared" si="39"/>
        <v/>
      </c>
    </row>
    <row r="551" spans="1:21" s="153" customFormat="1" x14ac:dyDescent="0.2">
      <c r="A551" s="138" t="s">
        <v>1780</v>
      </c>
      <c r="B551" s="139"/>
      <c r="C551" s="174" t="s">
        <v>9</v>
      </c>
      <c r="D551" s="174" t="s">
        <v>1074</v>
      </c>
      <c r="E551" s="174" t="s">
        <v>723</v>
      </c>
      <c r="F551" s="202" t="s">
        <v>147</v>
      </c>
      <c r="G551" s="201" t="s">
        <v>1095</v>
      </c>
      <c r="H551" s="4" t="s">
        <v>149</v>
      </c>
      <c r="I551" s="201" t="s">
        <v>1099</v>
      </c>
      <c r="J551" s="56">
        <v>493</v>
      </c>
      <c r="K551" s="201" t="s">
        <v>46</v>
      </c>
      <c r="L551" s="201" t="s">
        <v>1941</v>
      </c>
      <c r="M551" s="139"/>
      <c r="N551" s="149" t="s">
        <v>1778</v>
      </c>
      <c r="O551" s="149" t="str">
        <f>INDEX('Standard Descriptions'!$E:$E,MATCH(Guidance!E551,'Standard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1" s="152" t="s">
        <v>1779</v>
      </c>
      <c r="Q551" s="152" t="s">
        <v>46</v>
      </c>
      <c r="R551" s="152" t="str">
        <f t="shared" si="41"/>
        <v>Other Industries Heavy or Residual Fuel Oil Use</v>
      </c>
      <c r="S551" s="152" t="str">
        <f t="shared" si="40"/>
        <v>//**Other Industries Heavy or Residual Fuel Oil Use: **</v>
      </c>
      <c r="T551" s="138" t="str">
        <f t="shared" si="39"/>
        <v>//**Other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52" spans="1:21" s="153" customFormat="1" x14ac:dyDescent="0.2">
      <c r="A552" s="138" t="s">
        <v>1780</v>
      </c>
      <c r="B552" s="139"/>
      <c r="C552" s="174" t="s">
        <v>9</v>
      </c>
      <c r="D552" s="174" t="s">
        <v>1074</v>
      </c>
      <c r="E552" s="174" t="s">
        <v>723</v>
      </c>
      <c r="F552" s="202" t="s">
        <v>147</v>
      </c>
      <c r="G552" s="201" t="s">
        <v>1096</v>
      </c>
      <c r="H552" s="4" t="s">
        <v>149</v>
      </c>
      <c r="I552" s="201" t="s">
        <v>1100</v>
      </c>
      <c r="J552" s="56">
        <v>494</v>
      </c>
      <c r="K552" s="201" t="s">
        <v>46</v>
      </c>
      <c r="L552" s="201" t="s">
        <v>1941</v>
      </c>
      <c r="M552" s="139"/>
      <c r="N552" s="149" t="s">
        <v>1778</v>
      </c>
      <c r="O552" s="149" t="str">
        <f>INDEX('Standard Descriptions'!$E:$E,MATCH(Guidance!E552,'Standard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2" s="152" t="s">
        <v>1779</v>
      </c>
      <c r="Q552" s="152" t="s">
        <v>46</v>
      </c>
      <c r="R552" s="152" t="str">
        <f t="shared" si="41"/>
        <v>Other Industries LPG Propane or Butane Use</v>
      </c>
      <c r="S552" s="152" t="str">
        <f t="shared" si="40"/>
        <v>//**Other Industries LPG Propane or Butane Use: **</v>
      </c>
      <c r="T552" s="138" t="str">
        <f t="shared" si="39"/>
        <v>//**Other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53" spans="1:21" s="153" customFormat="1" x14ac:dyDescent="0.2">
      <c r="A553" s="138" t="s">
        <v>1780</v>
      </c>
      <c r="B553" s="139"/>
      <c r="C553" s="174" t="s">
        <v>9</v>
      </c>
      <c r="D553" s="174" t="s">
        <v>1074</v>
      </c>
      <c r="E553" s="174" t="s">
        <v>723</v>
      </c>
      <c r="F553" s="202" t="s">
        <v>147</v>
      </c>
      <c r="G553" s="201" t="s">
        <v>1093</v>
      </c>
      <c r="H553" s="4" t="s">
        <v>149</v>
      </c>
      <c r="I553" s="201" t="s">
        <v>1098</v>
      </c>
      <c r="J553" s="56">
        <v>495</v>
      </c>
      <c r="K553" s="201" t="s">
        <v>47</v>
      </c>
      <c r="L553" s="174"/>
      <c r="M553" s="139"/>
      <c r="N553" s="149" t="s">
        <v>1778</v>
      </c>
      <c r="O553" s="149" t="str">
        <f>INDEX('Standard Descriptions'!$E:$E,MATCH(Guidance!E553,'Standard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3" s="152" t="s">
        <v>1779</v>
      </c>
      <c r="Q553" s="152" t="s">
        <v>46</v>
      </c>
      <c r="R553" s="152" t="str">
        <f t="shared" si="41"/>
        <v>Other Industries Hydrogen Use</v>
      </c>
      <c r="S553" s="152" t="str">
        <f t="shared" si="40"/>
        <v>//**Other Industries Hydrogen Use: **</v>
      </c>
      <c r="T553" s="138" t="str">
        <f t="shared" si="39"/>
        <v/>
      </c>
    </row>
    <row r="554" spans="1:21" s="154" customFormat="1" x14ac:dyDescent="0.2">
      <c r="A554" s="154" t="s">
        <v>1777</v>
      </c>
      <c r="B554" s="139"/>
      <c r="C554" s="221" t="s">
        <v>9</v>
      </c>
      <c r="D554" s="221" t="s">
        <v>1179</v>
      </c>
      <c r="E554" s="221" t="s">
        <v>1182</v>
      </c>
      <c r="F554" s="222"/>
      <c r="G554" s="222"/>
      <c r="H554" s="222"/>
      <c r="I554" s="222"/>
      <c r="J554" s="155">
        <v>58</v>
      </c>
      <c r="K554" s="222" t="s">
        <v>46</v>
      </c>
      <c r="L554" s="228" t="s">
        <v>1846</v>
      </c>
      <c r="M554" s="139"/>
      <c r="N554" s="156" t="s">
        <v>1778</v>
      </c>
      <c r="O554" s="156" t="str">
        <f>INDEX('Standard Descriptions'!$E:$E,MATCH(Guidance!E554,'Standard Descriptions'!$C:$C,0))</f>
        <v xml:space="preserve"> This policy reduces emissions of high-GWP, fluorinated gases (F-gases) from the industry sector by substituting less-harmful chemicals. // </v>
      </c>
      <c r="P554" s="154" t="s">
        <v>1779</v>
      </c>
      <c r="Q554" s="154" t="s">
        <v>47</v>
      </c>
      <c r="R554" s="154" t="str">
        <f t="shared" ref="R554:R557" si="42">H554&amp;" "&amp;I554</f>
        <v xml:space="preserve"> </v>
      </c>
      <c r="T554" s="154" t="str">
        <f t="shared" ref="T554:T557" si="43">IF(K554="Yes",S554&amp;L554,"")</f>
        <v xml:space="preserve"> If this policy is fully implemented, F-gas emissions in 2050 are reduced by 77%.</v>
      </c>
      <c r="U554" s="145" t="str">
        <f>N554&amp;O554&amp;P554&amp;T554</f>
        <v>**Description:** This policy reduces emissions of high-GWP, fluorinated gases (F-gases) from the industry sector by substituting less-harmful chemicals. // **Guidance for setting values: ** If this policy is fully implemented, F-gas emissions in 2050 are reduced by 77%.</v>
      </c>
    </row>
    <row r="555" spans="1:21" s="154" customFormat="1" x14ac:dyDescent="0.2">
      <c r="A555" s="154" t="s">
        <v>1777</v>
      </c>
      <c r="B555" s="139"/>
      <c r="C555" s="221" t="s">
        <v>9</v>
      </c>
      <c r="D555" s="221" t="s">
        <v>1180</v>
      </c>
      <c r="E555" s="221" t="s">
        <v>1183</v>
      </c>
      <c r="F555" s="222"/>
      <c r="G555" s="222"/>
      <c r="H555" s="222"/>
      <c r="I555" s="222"/>
      <c r="J555" s="155">
        <v>510</v>
      </c>
      <c r="K555" s="222" t="s">
        <v>46</v>
      </c>
      <c r="L555" s="228" t="s">
        <v>1847</v>
      </c>
      <c r="M555" s="139"/>
      <c r="N555" s="156" t="s">
        <v>1778</v>
      </c>
      <c r="O555" s="156" t="str">
        <f>INDEX('Standard Descriptions'!$E:$E,MATCH(Guidance!E555,'Standard Descriptions'!$C:$C,0))</f>
        <v xml:space="preserve"> This policy reduces emissions of high-GWP, fluorinated gases (F-gases) from the industry sector by destroying F-gases created as byproducts during the creation of desired products. // </v>
      </c>
      <c r="P555" s="154" t="s">
        <v>1779</v>
      </c>
      <c r="Q555" s="154" t="s">
        <v>47</v>
      </c>
      <c r="R555" s="154" t="str">
        <f t="shared" si="42"/>
        <v xml:space="preserve"> </v>
      </c>
      <c r="T555" s="154" t="str">
        <f t="shared" si="43"/>
        <v xml:space="preserve"> If this policy is fully implemented, F-gas emissions in 2050 are reduced by 10%.</v>
      </c>
      <c r="U555" s="145" t="str">
        <f>N555&amp;O555&amp;P555&amp;T555</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10%.</v>
      </c>
    </row>
    <row r="556" spans="1:21" s="154" customFormat="1" x14ac:dyDescent="0.2">
      <c r="A556" s="154" t="s">
        <v>1777</v>
      </c>
      <c r="B556" s="139"/>
      <c r="C556" s="221" t="s">
        <v>9</v>
      </c>
      <c r="D556" s="221" t="s">
        <v>1181</v>
      </c>
      <c r="E556" s="221" t="s">
        <v>1184</v>
      </c>
      <c r="F556" s="222"/>
      <c r="G556" s="222"/>
      <c r="H556" s="222"/>
      <c r="I556" s="222"/>
      <c r="J556" s="155">
        <v>511</v>
      </c>
      <c r="K556" s="222" t="s">
        <v>46</v>
      </c>
      <c r="L556" s="228" t="s">
        <v>1848</v>
      </c>
      <c r="M556" s="139"/>
      <c r="N556" s="156" t="s">
        <v>1778</v>
      </c>
      <c r="O556" s="156" t="str">
        <f>INDEX('Standard Descriptions'!$E:$E,MATCH(Guidance!E556,'Standard Descriptions'!$C:$C,0))</f>
        <v xml:space="preserve"> This policy reduces emissions of high-GWP, fluorinated gases (F-gases) by recovering F-gases from equipment at the end of its service life and destroying or recycling those F-gases. // </v>
      </c>
      <c r="P556" s="154" t="s">
        <v>1779</v>
      </c>
      <c r="Q556" s="154" t="s">
        <v>47</v>
      </c>
      <c r="R556" s="154" t="str">
        <f t="shared" si="42"/>
        <v xml:space="preserve"> </v>
      </c>
      <c r="T556" s="154" t="str">
        <f t="shared" si="43"/>
        <v xml:space="preserve"> If this policy is fully implemented, F-gas emissions in 2050 are reduced by 22%.</v>
      </c>
      <c r="U556" s="145" t="str">
        <f>N556&amp;O556&amp;P556&amp;T556</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22%.</v>
      </c>
    </row>
    <row r="557" spans="1:21" s="154" customFormat="1" x14ac:dyDescent="0.2">
      <c r="A557" s="154" t="s">
        <v>1777</v>
      </c>
      <c r="B557" s="139"/>
      <c r="C557" s="221" t="s">
        <v>9</v>
      </c>
      <c r="D557" s="221" t="s">
        <v>1191</v>
      </c>
      <c r="E557" s="221" t="s">
        <v>1185</v>
      </c>
      <c r="F557" s="222"/>
      <c r="G557" s="222"/>
      <c r="H557" s="222"/>
      <c r="I557" s="222"/>
      <c r="J557" s="155">
        <v>512</v>
      </c>
      <c r="K557" s="222" t="s">
        <v>46</v>
      </c>
      <c r="L557" s="228" t="s">
        <v>1849</v>
      </c>
      <c r="M557" s="139"/>
      <c r="N557" s="156" t="s">
        <v>1778</v>
      </c>
      <c r="O557" s="156" t="str">
        <f>INDEX('Standard Descriptions'!$E:$E,MATCH(Guidance!E557,'Standard Descriptions'!$C:$C,0))</f>
        <v xml:space="preserve"> This policy reduces emissions of high-GWP, fluorinated gases (F-gases) from the industry sector by reducing leakage and losses through improved inspections, maintenance, and retrofitting of equipment. // </v>
      </c>
      <c r="P557" s="154" t="s">
        <v>1779</v>
      </c>
      <c r="Q557" s="154" t="s">
        <v>47</v>
      </c>
      <c r="R557" s="154" t="str">
        <f t="shared" si="42"/>
        <v xml:space="preserve"> </v>
      </c>
      <c r="T557" s="154" t="str">
        <f t="shared" si="43"/>
        <v xml:space="preserve"> If this policy is fully implemented, F-gas emissions in 2050 are reduced by 0.5%.</v>
      </c>
      <c r="U557" s="145" t="str">
        <f>N557&amp;O557&amp;P557&amp;T557</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0.5%.</v>
      </c>
    </row>
    <row r="558" spans="1:21" s="154" customFormat="1" x14ac:dyDescent="0.2">
      <c r="A558" s="154" t="s">
        <v>1777</v>
      </c>
      <c r="B558" s="139"/>
      <c r="C558" s="154" t="s">
        <v>9</v>
      </c>
      <c r="D558" s="154" t="s">
        <v>770</v>
      </c>
      <c r="E558" s="154" t="str">
        <f>E559</f>
        <v>Percent Reduction in Nonenergy Nonagriculture Industry Product Demand</v>
      </c>
      <c r="M558" s="139"/>
      <c r="N558" s="156" t="s">
        <v>1778</v>
      </c>
      <c r="O558" s="160">
        <f>INDEX('Standard Descriptions'!$E:$E,MATCH(Guidance!E558,'Standard Descriptions'!$C:$C,0))</f>
        <v>0</v>
      </c>
      <c r="P558" s="154" t="s">
        <v>1779</v>
      </c>
      <c r="Q558" s="154" t="s">
        <v>46</v>
      </c>
      <c r="T558" s="154" t="str">
        <f t="shared" ref="T558:T619" si="44">IF(K558="Yes",S558&amp;L558,"")</f>
        <v/>
      </c>
      <c r="U558" s="145" t="str">
        <f>N558&amp;O558&amp;P558&amp;T559&amp;T560&amp;T561</f>
        <v>**Description:**0**Guidance for setting values: **//**Cement Industry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Industry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&amp;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row>
    <row r="559" spans="1:21" x14ac:dyDescent="0.2">
      <c r="A559" s="138" t="s">
        <v>1780</v>
      </c>
      <c r="C559" s="4" t="s">
        <v>9</v>
      </c>
      <c r="D559" s="4" t="s">
        <v>770</v>
      </c>
      <c r="E559" s="4" t="s">
        <v>769</v>
      </c>
      <c r="F559" s="201" t="s">
        <v>141</v>
      </c>
      <c r="G559" s="201"/>
      <c r="H559" s="202" t="s">
        <v>738</v>
      </c>
      <c r="I559" s="201"/>
      <c r="J559" s="56">
        <v>429</v>
      </c>
      <c r="K559" s="201" t="s">
        <v>46</v>
      </c>
      <c r="L559" s="169" t="s">
        <v>1850</v>
      </c>
      <c r="N559" s="149" t="s">
        <v>1778</v>
      </c>
      <c r="O559" s="149">
        <f>INDEX('Standard Descriptions'!$E:$E,MATCH(Guidance!E559,'Standard Descriptions'!$C:$C,0))</f>
        <v>0</v>
      </c>
      <c r="P559" s="152" t="s">
        <v>1779</v>
      </c>
      <c r="Q559" s="152" t="s">
        <v>46</v>
      </c>
      <c r="R559" s="152" t="str">
        <f>H559&amp;" "&amp;I559</f>
        <v xml:space="preserve">Cement Industry </v>
      </c>
      <c r="S559" s="152" t="str">
        <f t="shared" ref="S559:S579" si="45">IF(R559="","","//**"&amp;R559&amp;": **")</f>
        <v>//**Cement Industry : **</v>
      </c>
      <c r="T559" s="138" t="str">
        <f t="shared" si="44"/>
        <v>//**Cement Industry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v>
      </c>
    </row>
    <row r="560" spans="1:21" x14ac:dyDescent="0.2">
      <c r="A560" s="138" t="s">
        <v>1780</v>
      </c>
      <c r="C560" s="174" t="s">
        <v>9</v>
      </c>
      <c r="D560" s="174" t="s">
        <v>770</v>
      </c>
      <c r="E560" s="174" t="s">
        <v>769</v>
      </c>
      <c r="F560" s="202" t="s">
        <v>143</v>
      </c>
      <c r="G560" s="201"/>
      <c r="H560" s="202" t="s">
        <v>740</v>
      </c>
      <c r="I560" s="201"/>
      <c r="J560" s="56">
        <v>430</v>
      </c>
      <c r="K560" s="201" t="s">
        <v>46</v>
      </c>
      <c r="L560" s="169" t="s">
        <v>1851</v>
      </c>
      <c r="N560" s="149" t="s">
        <v>1778</v>
      </c>
      <c r="O560" s="149">
        <f>INDEX('Standard Descriptions'!$E:$E,MATCH(Guidance!E560,'Standard Descriptions'!$C:$C,0))</f>
        <v>0</v>
      </c>
      <c r="P560" s="152" t="s">
        <v>1779</v>
      </c>
      <c r="Q560" s="152" t="s">
        <v>46</v>
      </c>
      <c r="R560" s="152" t="str">
        <f>H560&amp;" "&amp;I560</f>
        <v xml:space="preserve">Iron and Steel Industry </v>
      </c>
      <c r="S560" s="152" t="str">
        <f t="shared" si="45"/>
        <v>//**Iron and Steel Industry : **</v>
      </c>
      <c r="T560" s="138" t="str">
        <f t="shared" si="44"/>
        <v>//**Iron and Steel Industry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v>
      </c>
    </row>
    <row r="561" spans="1:21" x14ac:dyDescent="0.2">
      <c r="A561" s="138" t="s">
        <v>1780</v>
      </c>
      <c r="C561" s="174" t="s">
        <v>9</v>
      </c>
      <c r="D561" s="174" t="s">
        <v>770</v>
      </c>
      <c r="E561" s="174" t="s">
        <v>769</v>
      </c>
      <c r="F561" s="202" t="s">
        <v>145</v>
      </c>
      <c r="G561" s="201"/>
      <c r="H561" s="202" t="s">
        <v>771</v>
      </c>
      <c r="I561" s="201"/>
      <c r="J561" s="56">
        <v>432</v>
      </c>
      <c r="K561" s="201" t="s">
        <v>46</v>
      </c>
      <c r="L561" s="169" t="s">
        <v>1852</v>
      </c>
      <c r="N561" s="149" t="s">
        <v>1778</v>
      </c>
      <c r="O561" s="149">
        <f>INDEX('Standard Descriptions'!$E:$E,MATCH(Guidance!E561,'Standard Descriptions'!$C:$C,0))</f>
        <v>0</v>
      </c>
      <c r="P561" s="152" t="s">
        <v>1779</v>
      </c>
      <c r="Q561" s="152" t="s">
        <v>46</v>
      </c>
      <c r="R561" s="152" t="str">
        <f>H561&amp;" "&amp;I561</f>
        <v xml:space="preserve">Water &amp; Waste </v>
      </c>
      <c r="S561" s="152" t="str">
        <f t="shared" si="45"/>
        <v>//**Water &amp; Waste : **</v>
      </c>
      <c r="T561" s="138" t="str">
        <f t="shared" si="44"/>
        <v>//**Water &amp;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row>
    <row r="562" spans="1:21" s="154" customFormat="1" x14ac:dyDescent="0.2">
      <c r="A562" s="154" t="s">
        <v>1777</v>
      </c>
      <c r="B562" s="139"/>
      <c r="C562" s="154" t="s">
        <v>9</v>
      </c>
      <c r="D562" s="154" t="s">
        <v>22</v>
      </c>
      <c r="E562" s="154" t="str">
        <f>E563</f>
        <v>Fraction of Methane Capture Opportunities Achieved</v>
      </c>
      <c r="M562" s="139"/>
      <c r="N562" s="156" t="s">
        <v>1778</v>
      </c>
      <c r="O562" s="156" t="str">
        <f>INDEX('Standard Descriptions'!$E:$E,MATCH(Guidance!E562,'Standard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2" s="154" t="s">
        <v>1779</v>
      </c>
      <c r="Q562" s="154" t="s">
        <v>46</v>
      </c>
      <c r="S562" s="154" t="str">
        <f t="shared" si="45"/>
        <v/>
      </c>
      <c r="T562" s="154" t="str">
        <f t="shared" si="44"/>
        <v/>
      </c>
      <c r="U562" s="145" t="str">
        <f>N562&amp;O562&amp;P562&amp;T563&amp;T564&amp;T565</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are reduced by 70.5% from the natural gas and petroleum industry in that year.//**Coal Mining Industry : ** If this policy is fully implemented, process emissions in 2050 are reduced by 8% from the mining industry..//**Water &amp; Waste : ** If this policy is fully implemented, process emissions in 2050 are reduced by 7% from the waste management industry.</v>
      </c>
    </row>
    <row r="563" spans="1:21" x14ac:dyDescent="0.2">
      <c r="A563" s="138" t="s">
        <v>1780</v>
      </c>
      <c r="C563" s="4" t="s">
        <v>9</v>
      </c>
      <c r="D563" s="4" t="s">
        <v>22</v>
      </c>
      <c r="E563" s="4" t="s">
        <v>311</v>
      </c>
      <c r="F563" s="201" t="s">
        <v>142</v>
      </c>
      <c r="G563" s="201"/>
      <c r="H563" s="4" t="s">
        <v>739</v>
      </c>
      <c r="I563" s="201"/>
      <c r="J563" s="56">
        <v>56</v>
      </c>
      <c r="K563" s="201" t="s">
        <v>46</v>
      </c>
      <c r="L563" s="201" t="s">
        <v>1943</v>
      </c>
      <c r="N563" s="149" t="s">
        <v>1778</v>
      </c>
      <c r="O563" s="149" t="str">
        <f>INDEX('Standard Descriptions'!$E:$E,MATCH(Guidance!E563,'Standard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3" s="152" t="s">
        <v>1779</v>
      </c>
      <c r="Q563" s="152" t="s">
        <v>46</v>
      </c>
      <c r="R563" s="152" t="str">
        <f>H563&amp;" "&amp;I563</f>
        <v xml:space="preserve">Natural Gas and Petroleum Industry </v>
      </c>
      <c r="S563" s="152" t="str">
        <f t="shared" si="45"/>
        <v>//**Natural Gas and Petroleum Industry : **</v>
      </c>
      <c r="T563" s="138" t="str">
        <f t="shared" si="44"/>
        <v>//**Natural Gas and Petroleum Industry : ** If this policy is fully implemented, process emissions are reduced by 70.5% from the natural gas and petroleum industry in that year.</v>
      </c>
    </row>
    <row r="564" spans="1:21" x14ac:dyDescent="0.2">
      <c r="A564" s="138" t="s">
        <v>1780</v>
      </c>
      <c r="C564" s="174" t="s">
        <v>9</v>
      </c>
      <c r="D564" s="174" t="s">
        <v>22</v>
      </c>
      <c r="E564" s="174" t="s">
        <v>311</v>
      </c>
      <c r="F564" s="201" t="s">
        <v>772</v>
      </c>
      <c r="G564" s="201"/>
      <c r="H564" s="4" t="s">
        <v>1167</v>
      </c>
      <c r="I564" s="201"/>
      <c r="J564" s="56">
        <v>513</v>
      </c>
      <c r="K564" s="201" t="s">
        <v>46</v>
      </c>
      <c r="L564" s="201" t="s">
        <v>1944</v>
      </c>
      <c r="N564" s="149" t="s">
        <v>1778</v>
      </c>
      <c r="O564" s="149" t="str">
        <f>INDEX('Standard Descriptions'!$E:$E,MATCH(Guidance!E564,'Standard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4" s="152" t="s">
        <v>1779</v>
      </c>
      <c r="Q564" s="152" t="s">
        <v>46</v>
      </c>
      <c r="R564" s="152" t="str">
        <f>H564&amp;" "&amp;I564</f>
        <v xml:space="preserve">Coal Mining Industry </v>
      </c>
      <c r="S564" s="152" t="str">
        <f t="shared" si="45"/>
        <v>//**Coal Mining Industry : **</v>
      </c>
      <c r="T564" s="138" t="str">
        <f t="shared" si="44"/>
        <v>//**Coal Mining Industry : ** If this policy is fully implemented, process emissions in 2050 are reduced by 8% from the mining industry..</v>
      </c>
    </row>
    <row r="565" spans="1:21" x14ac:dyDescent="0.2">
      <c r="A565" s="138" t="s">
        <v>1780</v>
      </c>
      <c r="C565" s="174" t="s">
        <v>9</v>
      </c>
      <c r="D565" s="174" t="s">
        <v>22</v>
      </c>
      <c r="E565" s="174" t="s">
        <v>311</v>
      </c>
      <c r="F565" s="201" t="s">
        <v>145</v>
      </c>
      <c r="G565" s="201"/>
      <c r="H565" s="4" t="s">
        <v>771</v>
      </c>
      <c r="I565" s="201"/>
      <c r="J565" s="56">
        <v>514</v>
      </c>
      <c r="K565" s="201" t="s">
        <v>46</v>
      </c>
      <c r="L565" s="201" t="s">
        <v>1853</v>
      </c>
      <c r="N565" s="149" t="s">
        <v>1778</v>
      </c>
      <c r="O565" s="149" t="str">
        <f>INDEX('Standard Descriptions'!$E:$E,MATCH(Guidance!E565,'Standard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5" s="152" t="s">
        <v>1779</v>
      </c>
      <c r="Q565" s="152" t="s">
        <v>46</v>
      </c>
      <c r="R565" s="152" t="str">
        <f>H565&amp;" "&amp;I565</f>
        <v xml:space="preserve">Water &amp; Waste </v>
      </c>
      <c r="S565" s="152" t="str">
        <f t="shared" si="45"/>
        <v>//**Water &amp; Waste : **</v>
      </c>
      <c r="T565" s="138" t="str">
        <f t="shared" si="44"/>
        <v>//**Water &amp; Waste : ** If this policy is fully implemented, process emissions in 2050 are reduced by 7% from the waste management industry.</v>
      </c>
    </row>
    <row r="566" spans="1:21" s="157" customFormat="1" x14ac:dyDescent="0.2">
      <c r="A566" s="157" t="s">
        <v>1777</v>
      </c>
      <c r="C566" s="157" t="s">
        <v>9</v>
      </c>
      <c r="D566" s="157" t="s">
        <v>20</v>
      </c>
      <c r="E566" s="157" t="str">
        <f>E568</f>
        <v>Fraction of Methane Destruction Opportunities Achieved</v>
      </c>
      <c r="N566" s="159" t="s">
        <v>1778</v>
      </c>
      <c r="O566" s="159" t="str">
        <f>INDEX('Standard Descriptions'!$E:$E,MATCH(Guidance!E566,'Standard Descriptions'!$C:$C,0))</f>
        <v xml:space="preserve"> This policy reduces methane emissions from the selected industry by increasing the burning of methane that is currently being released into the atmosphere (i.e. flaring instead of venting/leaking).//</v>
      </c>
      <c r="P566" s="157" t="s">
        <v>1779</v>
      </c>
      <c r="Q566" s="157" t="s">
        <v>46</v>
      </c>
      <c r="S566" s="157" t="str">
        <f t="shared" si="45"/>
        <v/>
      </c>
      <c r="T566" s="157" t="str">
        <f t="shared" si="44"/>
        <v/>
      </c>
      <c r="U566" s="145" t="str">
        <f>N566&amp;O566&amp;P566&amp;T567&amp;T568&amp;T569</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are reduced by 1.5% from the natural gas and petroleum industry that year.//**Coal Mining Industry : ** If this policy is fully implemented, process emissions in 2050 are reduced by 32% from the mining industry.//**Water &amp; Waste : ** If this policy is fully implemented, process emissions in 2050 are reduced by 2% from the waste management industry.</v>
      </c>
    </row>
    <row r="567" spans="1:21" s="157" customFormat="1" x14ac:dyDescent="0.2">
      <c r="A567" s="138" t="s">
        <v>1780</v>
      </c>
      <c r="B567" s="139"/>
      <c r="C567" s="4" t="s">
        <v>9</v>
      </c>
      <c r="D567" s="4" t="s">
        <v>20</v>
      </c>
      <c r="E567" s="4" t="s">
        <v>312</v>
      </c>
      <c r="F567" s="201" t="s">
        <v>142</v>
      </c>
      <c r="G567" s="201"/>
      <c r="H567" s="4" t="s">
        <v>739</v>
      </c>
      <c r="I567" s="201"/>
      <c r="J567" s="56">
        <v>57</v>
      </c>
      <c r="K567" s="201" t="s">
        <v>46</v>
      </c>
      <c r="L567" s="201" t="s">
        <v>1945</v>
      </c>
      <c r="M567" s="139"/>
      <c r="N567" s="149" t="s">
        <v>1778</v>
      </c>
      <c r="O567" s="149" t="str">
        <f>INDEX('Standard Descriptions'!$E:$E,MATCH(Guidance!E567,'Standard Descriptions'!$C:$C,0))</f>
        <v xml:space="preserve"> This policy reduces methane emissions from the selected industry by increasing the burning of methane that is currently being released into the atmosphere (i.e. flaring instead of venting/leaking).//</v>
      </c>
      <c r="P567" s="152" t="s">
        <v>1779</v>
      </c>
      <c r="Q567" s="152" t="s">
        <v>46</v>
      </c>
      <c r="R567" s="152" t="str">
        <f>H567&amp;" "&amp;I567</f>
        <v xml:space="preserve">Natural Gas and Petroleum Industry </v>
      </c>
      <c r="S567" s="152" t="str">
        <f t="shared" si="45"/>
        <v>//**Natural Gas and Petroleum Industry : **</v>
      </c>
      <c r="T567" s="138" t="str">
        <f t="shared" si="44"/>
        <v>//**Natural Gas and Petroleum Industry : ** If this policy is fully implemented, process emissions are reduced by 1.5% from the natural gas and petroleum industry that year.</v>
      </c>
      <c r="U567" s="153"/>
    </row>
    <row r="568" spans="1:21" x14ac:dyDescent="0.2">
      <c r="A568" s="138" t="s">
        <v>1780</v>
      </c>
      <c r="C568" s="174" t="s">
        <v>9</v>
      </c>
      <c r="D568" s="174" t="s">
        <v>20</v>
      </c>
      <c r="E568" s="174" t="s">
        <v>312</v>
      </c>
      <c r="F568" s="201" t="s">
        <v>772</v>
      </c>
      <c r="G568" s="201"/>
      <c r="H568" s="4" t="s">
        <v>1167</v>
      </c>
      <c r="I568" s="201"/>
      <c r="J568" s="56">
        <v>515</v>
      </c>
      <c r="K568" s="201" t="s">
        <v>46</v>
      </c>
      <c r="L568" s="201" t="s">
        <v>1854</v>
      </c>
      <c r="N568" s="149" t="s">
        <v>1778</v>
      </c>
      <c r="O568" s="149" t="str">
        <f>INDEX('Standard Descriptions'!$E:$E,MATCH(Guidance!E568,'Standard Descriptions'!$C:$C,0))</f>
        <v xml:space="preserve"> This policy reduces methane emissions from the selected industry by increasing the burning of methane that is currently being released into the atmosphere (i.e. flaring instead of venting/leaking).//</v>
      </c>
      <c r="P568" s="152" t="s">
        <v>1779</v>
      </c>
      <c r="Q568" s="152" t="s">
        <v>46</v>
      </c>
      <c r="R568" s="152" t="str">
        <f>H568&amp;" "&amp;I568</f>
        <v xml:space="preserve">Coal Mining Industry </v>
      </c>
      <c r="S568" s="152" t="str">
        <f t="shared" si="45"/>
        <v>//**Coal Mining Industry : **</v>
      </c>
      <c r="T568" s="138" t="str">
        <f t="shared" si="44"/>
        <v>//**Coal Mining Industry : ** If this policy is fully implemented, process emissions in 2050 are reduced by 32% from the mining industry.</v>
      </c>
    </row>
    <row r="569" spans="1:21" x14ac:dyDescent="0.2">
      <c r="A569" s="138" t="s">
        <v>1780</v>
      </c>
      <c r="C569" s="174" t="s">
        <v>9</v>
      </c>
      <c r="D569" s="174" t="s">
        <v>20</v>
      </c>
      <c r="E569" s="174" t="s">
        <v>312</v>
      </c>
      <c r="F569" s="201" t="s">
        <v>145</v>
      </c>
      <c r="G569" s="201"/>
      <c r="H569" s="4" t="s">
        <v>771</v>
      </c>
      <c r="I569" s="201"/>
      <c r="J569" s="56">
        <v>516</v>
      </c>
      <c r="K569" s="201" t="s">
        <v>46</v>
      </c>
      <c r="L569" s="201" t="s">
        <v>1855</v>
      </c>
      <c r="N569" s="149" t="s">
        <v>1778</v>
      </c>
      <c r="O569" s="149" t="str">
        <f>INDEX('Standard Descriptions'!$E:$E,MATCH(Guidance!E569,'Standard Descriptions'!$C:$C,0))</f>
        <v xml:space="preserve"> This policy reduces methane emissions from the selected industry by increasing the burning of methane that is currently being released into the atmosphere (i.e. flaring instead of venting/leaking).//</v>
      </c>
      <c r="P569" s="152" t="s">
        <v>1779</v>
      </c>
      <c r="Q569" s="152" t="s">
        <v>46</v>
      </c>
      <c r="R569" s="152" t="str">
        <f>H569&amp;" "&amp;I569</f>
        <v xml:space="preserve">Water &amp; Waste </v>
      </c>
      <c r="S569" s="152" t="str">
        <f t="shared" si="45"/>
        <v>//**Water &amp; Waste : **</v>
      </c>
      <c r="T569" s="138" t="str">
        <f t="shared" si="44"/>
        <v>//**Water &amp; Waste : ** If this policy is fully implemented, process emissions in 2050 are reduced by 2% from the waste management industry.</v>
      </c>
    </row>
    <row r="570" spans="1:21" s="154" customFormat="1" x14ac:dyDescent="0.2">
      <c r="A570" s="154" t="s">
        <v>1777</v>
      </c>
      <c r="C570" s="154" t="s">
        <v>9</v>
      </c>
      <c r="D570" s="154" t="s">
        <v>836</v>
      </c>
      <c r="E570" s="154" t="str">
        <f>E571</f>
        <v>Percent Reduction in Fossil Fuel Exports</v>
      </c>
      <c r="N570" s="156" t="s">
        <v>1778</v>
      </c>
      <c r="O570" s="156" t="str">
        <f>INDEX('Standard Descriptions'!$E:$E,MATCH(Guidance!E570,'Standard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0" s="154" t="s">
        <v>1779</v>
      </c>
      <c r="Q570" s="154" t="s">
        <v>46</v>
      </c>
      <c r="S570" s="154" t="str">
        <f t="shared" si="45"/>
        <v/>
      </c>
      <c r="T570" s="154" t="str">
        <f t="shared" si="44"/>
        <v/>
      </c>
      <c r="U570" s="145" t="str">
        <f>N570&amp;O570&amp;P570&amp;T571&amp;T572&amp;T573&amp;T574&amp;T575&amp;T576&amp;T577&amp;T578&amp;T579</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Colorado exported half of all coal produced in the state.</v>
      </c>
    </row>
    <row r="571" spans="1:21" x14ac:dyDescent="0.2">
      <c r="A571" s="138" t="s">
        <v>1780</v>
      </c>
      <c r="C571" s="4" t="s">
        <v>9</v>
      </c>
      <c r="D571" s="4" t="s">
        <v>836</v>
      </c>
      <c r="E571" s="4" t="s">
        <v>837</v>
      </c>
      <c r="F571" s="202" t="s">
        <v>495</v>
      </c>
      <c r="G571" s="201"/>
      <c r="H571" s="202" t="s">
        <v>492</v>
      </c>
      <c r="I571" s="201"/>
      <c r="J571" s="56">
        <v>451</v>
      </c>
      <c r="K571" s="201" t="s">
        <v>46</v>
      </c>
      <c r="L571" s="230" t="s">
        <v>1946</v>
      </c>
      <c r="N571" s="149" t="s">
        <v>1778</v>
      </c>
      <c r="O571" s="149" t="str">
        <f>INDEX('Standard Descriptions'!$E:$E,MATCH(Guidance!E571,'Standard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1" s="152" t="s">
        <v>1779</v>
      </c>
      <c r="Q571" s="152" t="s">
        <v>46</v>
      </c>
      <c r="R571" s="152" t="str">
        <f t="shared" ref="R571:R591" si="46">H571&amp;" "&amp;I571</f>
        <v xml:space="preserve">Hard Coal </v>
      </c>
      <c r="S571" s="152" t="str">
        <f t="shared" si="45"/>
        <v>//**Hard Coal : **</v>
      </c>
      <c r="T571" s="138" t="str">
        <f t="shared" si="44"/>
        <v>//**Hard Coal : ** In, 2017, Colorado exported half of all coal produced in the state.</v>
      </c>
    </row>
    <row r="572" spans="1:21" x14ac:dyDescent="0.2">
      <c r="A572" s="138" t="s">
        <v>1780</v>
      </c>
      <c r="C572" s="174" t="s">
        <v>9</v>
      </c>
      <c r="D572" s="174" t="s">
        <v>836</v>
      </c>
      <c r="E572" s="174" t="s">
        <v>837</v>
      </c>
      <c r="F572" s="202" t="s">
        <v>49</v>
      </c>
      <c r="G572" s="201"/>
      <c r="H572" s="202" t="s">
        <v>93</v>
      </c>
      <c r="I572" s="201"/>
      <c r="J572" s="56">
        <v>452</v>
      </c>
      <c r="K572" s="201" t="s">
        <v>47</v>
      </c>
      <c r="L572" s="230" t="s">
        <v>1947</v>
      </c>
      <c r="N572" s="149" t="s">
        <v>1778</v>
      </c>
      <c r="O572" s="149" t="str">
        <f>INDEX('Standard Descriptions'!$E:$E,MATCH(Guidance!E572,'Standard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2" s="152" t="s">
        <v>1779</v>
      </c>
      <c r="Q572" s="152" t="s">
        <v>46</v>
      </c>
      <c r="R572" s="152" t="str">
        <f t="shared" si="46"/>
        <v xml:space="preserve">Natural Gas </v>
      </c>
      <c r="S572" s="152" t="str">
        <f t="shared" si="45"/>
        <v>//**Natural Gas : **</v>
      </c>
      <c r="T572" s="138" t="str">
        <f t="shared" si="44"/>
        <v/>
      </c>
    </row>
    <row r="573" spans="1:21" x14ac:dyDescent="0.2">
      <c r="A573" s="138" t="s">
        <v>1780</v>
      </c>
      <c r="C573" s="174" t="s">
        <v>9</v>
      </c>
      <c r="D573" s="174" t="s">
        <v>836</v>
      </c>
      <c r="E573" s="174" t="s">
        <v>837</v>
      </c>
      <c r="F573" s="202" t="s">
        <v>56</v>
      </c>
      <c r="G573" s="201"/>
      <c r="H573" s="202" t="s">
        <v>101</v>
      </c>
      <c r="I573" s="201"/>
      <c r="J573" s="56">
        <v>453</v>
      </c>
      <c r="K573" s="201" t="s">
        <v>47</v>
      </c>
      <c r="L573" s="230" t="s">
        <v>1948</v>
      </c>
      <c r="N573" s="149" t="s">
        <v>1778</v>
      </c>
      <c r="O573" s="149" t="str">
        <f>INDEX('Standard Descriptions'!$E:$E,MATCH(Guidance!E573,'Standard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3" s="152" t="s">
        <v>1779</v>
      </c>
      <c r="Q573" s="152" t="s">
        <v>46</v>
      </c>
      <c r="R573" s="152" t="str">
        <f t="shared" si="46"/>
        <v xml:space="preserve">Petroleum Gasoline </v>
      </c>
      <c r="S573" s="152" t="str">
        <f t="shared" si="45"/>
        <v>//**Petroleum Gasoline : **</v>
      </c>
      <c r="T573" s="138" t="str">
        <f t="shared" si="44"/>
        <v/>
      </c>
    </row>
    <row r="574" spans="1:21" x14ac:dyDescent="0.2">
      <c r="A574" s="138" t="s">
        <v>1780</v>
      </c>
      <c r="C574" s="174" t="s">
        <v>9</v>
      </c>
      <c r="D574" s="174" t="s">
        <v>836</v>
      </c>
      <c r="E574" s="174" t="s">
        <v>837</v>
      </c>
      <c r="F574" s="202" t="s">
        <v>57</v>
      </c>
      <c r="G574" s="201"/>
      <c r="H574" s="202" t="s">
        <v>102</v>
      </c>
      <c r="I574" s="201"/>
      <c r="J574" s="56">
        <v>454</v>
      </c>
      <c r="K574" s="201" t="s">
        <v>47</v>
      </c>
      <c r="L574" s="230" t="s">
        <v>1949</v>
      </c>
      <c r="N574" s="149" t="s">
        <v>1778</v>
      </c>
      <c r="O574" s="149" t="str">
        <f>INDEX('Standard Descriptions'!$E:$E,MATCH(Guidance!E574,'Standard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4" s="152" t="s">
        <v>1779</v>
      </c>
      <c r="Q574" s="152" t="s">
        <v>46</v>
      </c>
      <c r="R574" s="152" t="str">
        <f t="shared" si="46"/>
        <v xml:space="preserve">Petroleum Diesel </v>
      </c>
      <c r="S574" s="152" t="str">
        <f t="shared" si="45"/>
        <v>//**Petroleum Diesel : **</v>
      </c>
      <c r="T574" s="138" t="str">
        <f t="shared" si="44"/>
        <v/>
      </c>
    </row>
    <row r="575" spans="1:21" x14ac:dyDescent="0.2">
      <c r="A575" s="138" t="s">
        <v>1780</v>
      </c>
      <c r="C575" s="174" t="s">
        <v>9</v>
      </c>
      <c r="D575" s="174" t="s">
        <v>836</v>
      </c>
      <c r="E575" s="174" t="s">
        <v>837</v>
      </c>
      <c r="F575" s="202" t="s">
        <v>819</v>
      </c>
      <c r="G575" s="201"/>
      <c r="H575" s="202" t="s">
        <v>820</v>
      </c>
      <c r="I575" s="201"/>
      <c r="J575" s="56">
        <v>455</v>
      </c>
      <c r="K575" s="201" t="s">
        <v>47</v>
      </c>
      <c r="L575" s="230" t="s">
        <v>1950</v>
      </c>
      <c r="N575" s="149" t="s">
        <v>1778</v>
      </c>
      <c r="O575" s="149" t="str">
        <f>INDEX('Standard Descriptions'!$E:$E,MATCH(Guidance!E575,'Standard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5" s="152" t="s">
        <v>1779</v>
      </c>
      <c r="Q575" s="152" t="s">
        <v>46</v>
      </c>
      <c r="R575" s="152" t="str">
        <f t="shared" si="46"/>
        <v xml:space="preserve">Jet Fuel/Kerosene </v>
      </c>
      <c r="S575" s="152" t="str">
        <f t="shared" si="45"/>
        <v>//**Jet Fuel/Kerosene : **</v>
      </c>
      <c r="T575" s="138" t="str">
        <f t="shared" si="44"/>
        <v/>
      </c>
    </row>
    <row r="576" spans="1:21" x14ac:dyDescent="0.2">
      <c r="A576" s="138" t="s">
        <v>1780</v>
      </c>
      <c r="C576" s="174" t="s">
        <v>9</v>
      </c>
      <c r="D576" s="174" t="s">
        <v>836</v>
      </c>
      <c r="E576" s="174" t="s">
        <v>837</v>
      </c>
      <c r="F576" s="202" t="s">
        <v>488</v>
      </c>
      <c r="G576" s="201"/>
      <c r="H576" s="202" t="s">
        <v>489</v>
      </c>
      <c r="I576" s="201"/>
      <c r="J576" s="56">
        <v>456</v>
      </c>
      <c r="K576" s="202" t="s">
        <v>47</v>
      </c>
      <c r="L576" s="4"/>
      <c r="N576" s="149" t="s">
        <v>1778</v>
      </c>
      <c r="O576" s="149" t="str">
        <f>INDEX('Standard Descriptions'!$E:$E,MATCH(Guidance!E576,'Standard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6" s="152" t="s">
        <v>1779</v>
      </c>
      <c r="Q576" s="152" t="s">
        <v>46</v>
      </c>
      <c r="R576" s="152" t="str">
        <f t="shared" si="46"/>
        <v xml:space="preserve">Lignite </v>
      </c>
      <c r="S576" s="152" t="str">
        <f t="shared" si="45"/>
        <v>//**Lignite : **</v>
      </c>
      <c r="T576" s="138" t="str">
        <f t="shared" si="44"/>
        <v/>
      </c>
    </row>
    <row r="577" spans="1:21" x14ac:dyDescent="0.2">
      <c r="A577" s="138" t="s">
        <v>1780</v>
      </c>
      <c r="C577" s="174" t="s">
        <v>9</v>
      </c>
      <c r="D577" s="174" t="s">
        <v>836</v>
      </c>
      <c r="E577" s="174" t="s">
        <v>837</v>
      </c>
      <c r="F577" s="202" t="s">
        <v>811</v>
      </c>
      <c r="G577" s="201"/>
      <c r="H577" s="202" t="s">
        <v>815</v>
      </c>
      <c r="I577" s="201"/>
      <c r="J577" s="56">
        <v>457</v>
      </c>
      <c r="K577" s="201" t="s">
        <v>47</v>
      </c>
      <c r="L577" s="230" t="s">
        <v>1951</v>
      </c>
      <c r="N577" s="149" t="s">
        <v>1778</v>
      </c>
      <c r="O577" s="149" t="str">
        <f>INDEX('Standard Descriptions'!$E:$E,MATCH(Guidance!E577,'Standard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7" s="152" t="s">
        <v>1779</v>
      </c>
      <c r="Q577" s="152" t="s">
        <v>46</v>
      </c>
      <c r="R577" s="152" t="str">
        <f t="shared" si="46"/>
        <v xml:space="preserve">Crude Oil </v>
      </c>
      <c r="S577" s="152" t="str">
        <f t="shared" si="45"/>
        <v>//**Crude Oil : **</v>
      </c>
      <c r="T577" s="138" t="str">
        <f t="shared" si="44"/>
        <v/>
      </c>
    </row>
    <row r="578" spans="1:21" x14ac:dyDescent="0.2">
      <c r="A578" s="138" t="s">
        <v>1780</v>
      </c>
      <c r="C578" s="174" t="s">
        <v>9</v>
      </c>
      <c r="D578" s="174" t="s">
        <v>836</v>
      </c>
      <c r="E578" s="174" t="s">
        <v>837</v>
      </c>
      <c r="F578" s="202" t="s">
        <v>821</v>
      </c>
      <c r="G578" s="201"/>
      <c r="H578" s="202" t="s">
        <v>822</v>
      </c>
      <c r="I578" s="201"/>
      <c r="J578" s="56">
        <v>458</v>
      </c>
      <c r="K578" s="201" t="s">
        <v>47</v>
      </c>
      <c r="L578" s="230" t="s">
        <v>1952</v>
      </c>
      <c r="N578" s="149" t="s">
        <v>1778</v>
      </c>
      <c r="O578" s="149" t="str">
        <f>INDEX('Standard Descriptions'!$E:$E,MATCH(Guidance!E578,'Standard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8" s="152" t="s">
        <v>1779</v>
      </c>
      <c r="Q578" s="152" t="s">
        <v>46</v>
      </c>
      <c r="R578" s="152" t="str">
        <f t="shared" si="46"/>
        <v xml:space="preserve">Heavy/Residual Fuel Oil </v>
      </c>
      <c r="S578" s="152" t="str">
        <f t="shared" si="45"/>
        <v>//**Heavy/Residual Fuel Oil : **</v>
      </c>
      <c r="T578" s="138" t="str">
        <f t="shared" si="44"/>
        <v/>
      </c>
    </row>
    <row r="579" spans="1:21" x14ac:dyDescent="0.2">
      <c r="A579" s="138" t="s">
        <v>1780</v>
      </c>
      <c r="C579" s="174" t="s">
        <v>9</v>
      </c>
      <c r="D579" s="174" t="s">
        <v>836</v>
      </c>
      <c r="E579" s="174" t="s">
        <v>837</v>
      </c>
      <c r="F579" s="202" t="s">
        <v>812</v>
      </c>
      <c r="G579" s="201"/>
      <c r="H579" s="202" t="s">
        <v>816</v>
      </c>
      <c r="I579" s="201"/>
      <c r="J579" s="56">
        <v>459</v>
      </c>
      <c r="K579" s="201" t="s">
        <v>47</v>
      </c>
      <c r="L579" s="230" t="s">
        <v>1953</v>
      </c>
      <c r="N579" s="149" t="s">
        <v>1778</v>
      </c>
      <c r="O579" s="149" t="str">
        <f>INDEX('Standard Descriptions'!$E:$E,MATCH(Guidance!E579,'Standard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9" s="152" t="s">
        <v>1779</v>
      </c>
      <c r="Q579" s="152" t="s">
        <v>46</v>
      </c>
      <c r="R579" s="152" t="str">
        <f t="shared" si="46"/>
        <v xml:space="preserve">LPG/Propane/Butane </v>
      </c>
      <c r="S579" s="152" t="str">
        <f t="shared" si="45"/>
        <v>//**LPG/Propane/Butane : **</v>
      </c>
      <c r="T579" s="138" t="str">
        <f t="shared" si="44"/>
        <v/>
      </c>
    </row>
    <row r="580" spans="1:21" s="154" customFormat="1" x14ac:dyDescent="0.2">
      <c r="A580" s="154" t="s">
        <v>1777</v>
      </c>
      <c r="B580" s="139"/>
      <c r="C580" s="223" t="s">
        <v>150</v>
      </c>
      <c r="D580" s="223" t="s">
        <v>152</v>
      </c>
      <c r="E580" s="223" t="s">
        <v>473</v>
      </c>
      <c r="F580" s="224"/>
      <c r="G580" s="224"/>
      <c r="H580" s="224"/>
      <c r="I580" s="224"/>
      <c r="J580" s="158">
        <v>60</v>
      </c>
      <c r="K580" s="224" t="s">
        <v>46</v>
      </c>
      <c r="L580" s="223" t="s">
        <v>1954</v>
      </c>
      <c r="M580" s="139"/>
      <c r="N580" s="156" t="s">
        <v>1778</v>
      </c>
      <c r="O580" s="156" t="str">
        <f>INDEX('Standard Descriptions'!$E:$E,MATCH(Guidance!E580,'Standard Descriptions'!$C:$C,0))</f>
        <v xml:space="preserve"> This policy increases the sequestration of CO2 by planting forests.  Planted forests are assumed to be managed with best practices and are not used for timber harvesting. // </v>
      </c>
      <c r="P580" s="154" t="s">
        <v>1779</v>
      </c>
      <c r="Q580" s="154" t="s">
        <v>47</v>
      </c>
      <c r="R580" s="154" t="str">
        <f t="shared" si="46"/>
        <v xml:space="preserve"> </v>
      </c>
      <c r="T580" s="154" t="str">
        <f t="shared" si="44"/>
        <v xml:space="preserve"> 4.4 million acres could shift to forest in Colorado.</v>
      </c>
      <c r="U580" s="145" t="str">
        <f t="shared" ref="U580:U591" si="47">N580&amp;O580&amp;P580&amp;T580</f>
        <v>**Description:** This policy increases the sequestration of CO2 by planting forests.  Planted forests are assumed to be managed with best practices and are not used for timber harvesting. // **Guidance for setting values: ** 4.4 million acres could shift to forest in Colorado.</v>
      </c>
    </row>
    <row r="581" spans="1:21" s="154" customFormat="1" x14ac:dyDescent="0.2">
      <c r="A581" s="154" t="s">
        <v>1777</v>
      </c>
      <c r="B581" s="139"/>
      <c r="C581" s="223" t="s">
        <v>150</v>
      </c>
      <c r="D581" s="223" t="s">
        <v>282</v>
      </c>
      <c r="E581" s="223" t="s">
        <v>482</v>
      </c>
      <c r="F581" s="224"/>
      <c r="G581" s="224"/>
      <c r="H581" s="224"/>
      <c r="I581" s="224"/>
      <c r="J581" s="158">
        <v>705</v>
      </c>
      <c r="K581" s="222" t="s">
        <v>47</v>
      </c>
      <c r="L581" s="228"/>
      <c r="M581" s="139"/>
      <c r="N581" s="156" t="s">
        <v>1778</v>
      </c>
      <c r="O581" s="156" t="str">
        <f>INDEX('Standard Descriptions'!$E:$E,MATCH(Guidance!E581,'Standard Descriptions'!$C:$C,0))</f>
        <v>This policy prevents the release of CO2 that accompanies deforestation. //</v>
      </c>
      <c r="P581" s="154" t="s">
        <v>1779</v>
      </c>
      <c r="Q581" s="154" t="s">
        <v>47</v>
      </c>
      <c r="R581" s="154" t="str">
        <f t="shared" si="46"/>
        <v xml:space="preserve"> </v>
      </c>
      <c r="T581" s="154" t="str">
        <f t="shared" si="44"/>
        <v/>
      </c>
      <c r="U581" s="145" t="str">
        <f t="shared" si="47"/>
        <v>**Description:**This policy prevents the release of CO2 that accompanies deforestation. //**Guidance for setting values: **</v>
      </c>
    </row>
    <row r="582" spans="1:21" s="154" customFormat="1" x14ac:dyDescent="0.2">
      <c r="A582" s="154" t="s">
        <v>1777</v>
      </c>
      <c r="B582" s="139"/>
      <c r="C582" s="223" t="s">
        <v>150</v>
      </c>
      <c r="D582" s="223" t="s">
        <v>478</v>
      </c>
      <c r="E582" s="223" t="s">
        <v>479</v>
      </c>
      <c r="F582" s="224"/>
      <c r="G582" s="224"/>
      <c r="H582" s="224"/>
      <c r="I582" s="224"/>
      <c r="J582" s="158">
        <v>177</v>
      </c>
      <c r="K582" s="222" t="s">
        <v>47</v>
      </c>
      <c r="L582" s="228"/>
      <c r="M582" s="139"/>
      <c r="N582" s="156" t="s">
        <v>1778</v>
      </c>
      <c r="O582" s="156" t="str">
        <f>INDEX('Standard Descriptions'!$E:$E,MATCH(Guidance!E582,'Standard Descriptions'!$C:$C,0))</f>
        <v xml:space="preserve"> This policy restores degraded forest, increasing the rate of carbon sequestration of the forest.//</v>
      </c>
      <c r="P582" s="154" t="s">
        <v>1779</v>
      </c>
      <c r="Q582" s="154" t="s">
        <v>47</v>
      </c>
      <c r="R582" s="154" t="str">
        <f t="shared" si="46"/>
        <v xml:space="preserve"> </v>
      </c>
      <c r="T582" s="154" t="str">
        <f t="shared" si="44"/>
        <v/>
      </c>
      <c r="U582" s="145" t="str">
        <f t="shared" si="47"/>
        <v>**Description:** This policy restores degraded forest, increasing the rate of carbon sequestration of the forest.//**Guidance for setting values: **</v>
      </c>
    </row>
    <row r="583" spans="1:21" s="154" customFormat="1" x14ac:dyDescent="0.2">
      <c r="A583" s="154" t="s">
        <v>1777</v>
      </c>
      <c r="B583" s="139"/>
      <c r="C583" s="223" t="s">
        <v>150</v>
      </c>
      <c r="D583" s="223" t="s">
        <v>203</v>
      </c>
      <c r="E583" s="223" t="s">
        <v>474</v>
      </c>
      <c r="F583" s="224"/>
      <c r="G583" s="224"/>
      <c r="H583" s="224"/>
      <c r="I583" s="224"/>
      <c r="J583" s="158">
        <v>61</v>
      </c>
      <c r="K583" s="224" t="s">
        <v>46</v>
      </c>
      <c r="L583" s="228" t="s">
        <v>1856</v>
      </c>
      <c r="M583" s="139"/>
      <c r="N583" s="156" t="s">
        <v>1778</v>
      </c>
      <c r="O583" s="156" t="str">
        <f>INDEX('Standard Descriptions'!$E:$E,MATCH(Guidance!E583,'Standard Descriptions'!$C:$C,0))</f>
        <v xml:space="preserve"> This policy avoids the release of CO2 from forests by reducing timber harvesting. // </v>
      </c>
      <c r="P583" s="154" t="s">
        <v>1779</v>
      </c>
      <c r="Q583" s="154" t="s">
        <v>47</v>
      </c>
      <c r="R583" s="154" t="str">
        <f t="shared" si="46"/>
        <v xml:space="preserve"> </v>
      </c>
      <c r="T583" s="154" t="str">
        <f t="shared" si="44"/>
        <v xml:space="preserve"> A 100% setting of this lever reduces timber harvesting by 2% of the BAU amount per year, reaching a roughly 70% reduction in timber harvesting by 2050.</v>
      </c>
      <c r="U583" s="145" t="str">
        <f t="shared" si="47"/>
        <v>**Description:** This policy avoids the release of CO2 from forests by reducing timber harvesting. // **Guidance for setting values: ** A 100% setting of this lever reduces timber harvesting by 2% of the BAU amount per year, reaching a roughly 70% reduction in timber harvesting by 2050.</v>
      </c>
    </row>
    <row r="584" spans="1:21" s="154" customFormat="1" x14ac:dyDescent="0.2">
      <c r="A584" s="154" t="s">
        <v>1777</v>
      </c>
      <c r="B584" s="139"/>
      <c r="C584" s="223" t="s">
        <v>150</v>
      </c>
      <c r="D584" s="223" t="s">
        <v>1176</v>
      </c>
      <c r="E584" s="223" t="s">
        <v>1177</v>
      </c>
      <c r="F584" s="224"/>
      <c r="G584" s="224"/>
      <c r="H584" s="224"/>
      <c r="I584" s="224"/>
      <c r="J584" s="158">
        <v>62</v>
      </c>
      <c r="K584" s="224" t="s">
        <v>46</v>
      </c>
      <c r="L584" s="228" t="s">
        <v>1857</v>
      </c>
      <c r="M584" s="139"/>
      <c r="N584" s="156" t="s">
        <v>1778</v>
      </c>
      <c r="O584" s="156" t="str">
        <f>INDEX('Standard Descriptions'!$E:$E,MATCH(Guidance!E584,'Standard Descriptions'!$C:$C,0))</f>
        <v xml:space="preserve">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v>
      </c>
      <c r="P584" s="154" t="s">
        <v>1779</v>
      </c>
      <c r="Q584" s="154" t="s">
        <v>47</v>
      </c>
      <c r="R584" s="154" t="str">
        <f t="shared" si="46"/>
        <v xml:space="preserve"> </v>
      </c>
      <c r="T584" s="154" t="str">
        <f t="shared" si="44"/>
        <v xml:space="preserve"> If this policy is fully implemented, agricultural process emissions in 2050 are reduced by 2%.</v>
      </c>
      <c r="U584" s="145" t="str">
        <f t="shared" si="47"/>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2%.</v>
      </c>
    </row>
    <row r="585" spans="1:21" s="154" customFormat="1" x14ac:dyDescent="0.2">
      <c r="A585" s="154" t="s">
        <v>1777</v>
      </c>
      <c r="B585" s="139"/>
      <c r="C585" s="223" t="s">
        <v>150</v>
      </c>
      <c r="D585" s="223" t="s">
        <v>153</v>
      </c>
      <c r="E585" s="223" t="s">
        <v>475</v>
      </c>
      <c r="F585" s="224"/>
      <c r="G585" s="224"/>
      <c r="H585" s="224"/>
      <c r="I585" s="224"/>
      <c r="J585" s="158">
        <v>63</v>
      </c>
      <c r="K585" s="224" t="s">
        <v>46</v>
      </c>
      <c r="L585" s="228" t="s">
        <v>1858</v>
      </c>
      <c r="M585" s="139"/>
      <c r="N585" s="156" t="s">
        <v>1778</v>
      </c>
      <c r="O585" s="156" t="str">
        <f>INDEX('Standard Descriptions'!$E:$E,MATCH(Guidance!E585,'Standard Descriptions'!$C:$C,0))</f>
        <v xml:space="preserve"> This policy increases CO2 sequestration by forests through improved forest management practices.  // </v>
      </c>
      <c r="P585" s="154" t="s">
        <v>1779</v>
      </c>
      <c r="Q585" s="154" t="s">
        <v>47</v>
      </c>
      <c r="R585" s="154" t="str">
        <f t="shared" si="46"/>
        <v xml:space="preserve"> </v>
      </c>
      <c r="T585" s="154" t="str">
        <f t="shared" si="44"/>
        <v xml:space="preserve"> If this policy is fully implemented, half of the 94 million acres of forest not currently under best management practices will instead be managed with best practices by 2050.</v>
      </c>
      <c r="U585" s="145" t="str">
        <f t="shared" si="47"/>
        <v>**Description:** This policy increases CO2 sequestration by forests through improved forest management practices.  // **Guidance for setting values: ** If this policy is fully implemented, half of the 94 million acres of forest not currently under best management practices will instead be managed with best practices by 2050.</v>
      </c>
    </row>
    <row r="586" spans="1:21" s="154" customFormat="1" x14ac:dyDescent="0.2">
      <c r="A586" s="154" t="s">
        <v>1777</v>
      </c>
      <c r="B586" s="139"/>
      <c r="C586" s="223" t="s">
        <v>150</v>
      </c>
      <c r="D586" s="223" t="s">
        <v>151</v>
      </c>
      <c r="E586" s="223" t="s">
        <v>1212</v>
      </c>
      <c r="F586" s="224"/>
      <c r="G586" s="224"/>
      <c r="H586" s="224"/>
      <c r="I586" s="224"/>
      <c r="J586" s="158">
        <v>64</v>
      </c>
      <c r="K586" s="224" t="s">
        <v>46</v>
      </c>
      <c r="L586" s="228" t="s">
        <v>1859</v>
      </c>
      <c r="M586" s="139"/>
      <c r="N586" s="156" t="s">
        <v>1778</v>
      </c>
      <c r="O586" s="156" t="str">
        <f>INDEX('Standard Descriptions'!$E:$E,MATCH(Guidance!E586,'Standard Descriptions'!$C:$C,0))</f>
        <v xml:space="preserve"> This policy reduces greenhouse gas emissions from agriculture through livestock-related measures, such as feed supplements or drugs to prevent enteric methane formation. // </v>
      </c>
      <c r="P586" s="154" t="s">
        <v>1779</v>
      </c>
      <c r="Q586" s="154" t="s">
        <v>47</v>
      </c>
      <c r="R586" s="154" t="str">
        <f t="shared" si="46"/>
        <v xml:space="preserve"> </v>
      </c>
      <c r="T586" s="154" t="str">
        <f t="shared" si="44"/>
        <v xml:space="preserve"> If this policy is fully implemented, agricultural process emissions in 2050 are reduced by 10%.</v>
      </c>
      <c r="U586" s="145" t="str">
        <f t="shared" si="47"/>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10%.</v>
      </c>
    </row>
    <row r="587" spans="1:21" s="154" customFormat="1" x14ac:dyDescent="0.2">
      <c r="A587" s="154" t="s">
        <v>1777</v>
      </c>
      <c r="B587" s="139"/>
      <c r="C587" s="223" t="s">
        <v>150</v>
      </c>
      <c r="D587" s="223" t="s">
        <v>476</v>
      </c>
      <c r="E587" s="223" t="s">
        <v>477</v>
      </c>
      <c r="F587" s="224"/>
      <c r="G587" s="224"/>
      <c r="H587" s="224"/>
      <c r="I587" s="224"/>
      <c r="J587" s="158">
        <v>178</v>
      </c>
      <c r="K587" s="224" t="s">
        <v>47</v>
      </c>
      <c r="L587" s="228"/>
      <c r="M587" s="139"/>
      <c r="N587" s="156" t="s">
        <v>1778</v>
      </c>
      <c r="O587" s="156">
        <f>INDEX('Standard Descriptions'!$E:$E,MATCH(Guidance!E587,'Standard Descriptions'!$C:$C,0))</f>
        <v>0</v>
      </c>
      <c r="P587" s="154" t="s">
        <v>1779</v>
      </c>
      <c r="Q587" s="154" t="s">
        <v>47</v>
      </c>
      <c r="R587" s="154" t="str">
        <f t="shared" si="46"/>
        <v xml:space="preserve"> </v>
      </c>
      <c r="T587" s="154" t="str">
        <f t="shared" si="44"/>
        <v/>
      </c>
      <c r="U587" s="145" t="str">
        <f t="shared" si="47"/>
        <v>**Description:**0**Guidance for setting values: **</v>
      </c>
    </row>
    <row r="588" spans="1:21" s="154" customFormat="1" x14ac:dyDescent="0.2">
      <c r="A588" s="154" t="s">
        <v>1777</v>
      </c>
      <c r="B588" s="139"/>
      <c r="C588" s="223" t="s">
        <v>150</v>
      </c>
      <c r="D588" s="223" t="s">
        <v>779</v>
      </c>
      <c r="E588" s="223" t="s">
        <v>780</v>
      </c>
      <c r="F588" s="224"/>
      <c r="G588" s="224"/>
      <c r="H588" s="224"/>
      <c r="I588" s="224"/>
      <c r="J588" s="158">
        <v>434</v>
      </c>
      <c r="K588" s="224" t="s">
        <v>46</v>
      </c>
      <c r="L588" s="228" t="s">
        <v>1860</v>
      </c>
      <c r="M588" s="139"/>
      <c r="N588" s="156" t="s">
        <v>1778</v>
      </c>
      <c r="O588" s="156" t="str">
        <f>INDEX('Standard Descriptions'!$E:$E,MATCH(Guidance!E588,'Standard Descriptions'!$C:$C,0))</f>
        <v xml:space="preserve">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v>
      </c>
      <c r="P588" s="154" t="s">
        <v>1779</v>
      </c>
      <c r="Q588" s="154" t="s">
        <v>47</v>
      </c>
      <c r="R588" s="154" t="str">
        <f t="shared" si="46"/>
        <v xml:space="preserve"> </v>
      </c>
      <c r="T588" s="154" t="str">
        <f t="shared" si="44"/>
        <v xml:space="preserve">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U588" s="145" t="str">
        <f t="shared" si="47"/>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row>
    <row r="589" spans="1:21" s="154" customFormat="1" x14ac:dyDescent="0.2">
      <c r="A589" s="154" t="s">
        <v>1777</v>
      </c>
      <c r="B589" s="139"/>
      <c r="C589" s="221" t="s">
        <v>823</v>
      </c>
      <c r="D589" s="221" t="s">
        <v>827</v>
      </c>
      <c r="E589" s="221" t="s">
        <v>313</v>
      </c>
      <c r="F589" s="222"/>
      <c r="G589" s="222"/>
      <c r="H589" s="222"/>
      <c r="I589" s="222"/>
      <c r="J589" s="158">
        <v>68</v>
      </c>
      <c r="K589" s="222" t="s">
        <v>47</v>
      </c>
      <c r="L589" s="228" t="s">
        <v>1861</v>
      </c>
      <c r="M589" s="139"/>
      <c r="N589" s="156" t="s">
        <v>1778</v>
      </c>
      <c r="O589" s="156" t="str">
        <f>INDEX('Standard Descriptions'!$E:$E,MATCH(Guidance!E589,'Standard Descriptions'!$C:$C,0))</f>
        <v xml:space="preserve">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v>
      </c>
      <c r="P589" s="154" t="s">
        <v>1779</v>
      </c>
      <c r="Q589" s="154" t="s">
        <v>47</v>
      </c>
      <c r="R589" s="154" t="str">
        <f t="shared" si="46"/>
        <v xml:space="preserve"> </v>
      </c>
      <c r="T589" s="154" t="str">
        <f t="shared" si="44"/>
        <v/>
      </c>
      <c r="U589" s="145" t="str">
        <f t="shared" si="47"/>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v>
      </c>
    </row>
    <row r="590" spans="1:21" s="154" customFormat="1" x14ac:dyDescent="0.2">
      <c r="A590" s="154" t="s">
        <v>1777</v>
      </c>
      <c r="B590" s="139"/>
      <c r="C590" s="221" t="s">
        <v>823</v>
      </c>
      <c r="D590" s="221" t="s">
        <v>1130</v>
      </c>
      <c r="E590" s="221" t="s">
        <v>1129</v>
      </c>
      <c r="F590" s="222"/>
      <c r="G590" s="222"/>
      <c r="H590" s="222"/>
      <c r="I590" s="222"/>
      <c r="J590" s="158">
        <v>176</v>
      </c>
      <c r="K590" s="222" t="s">
        <v>46</v>
      </c>
      <c r="L590" s="228" t="s">
        <v>1955</v>
      </c>
      <c r="M590" s="139"/>
      <c r="N590" s="156" t="s">
        <v>1778</v>
      </c>
      <c r="O590" s="156" t="str">
        <f>INDEX('Standard Descriptions'!$E:$E,MATCH(Guidance!E590,'Standard Descriptions'!$C:$C,0))</f>
        <v xml:space="preserve"> This policy causes a percentage of the district heat to be generated by burning hydrogen instead of the fuels used in the BAU case. // </v>
      </c>
      <c r="P590" s="154" t="s">
        <v>1779</v>
      </c>
      <c r="Q590" s="154" t="s">
        <v>47</v>
      </c>
      <c r="R590" s="154" t="str">
        <f t="shared" si="46"/>
        <v xml:space="preserve"> </v>
      </c>
      <c r="T590" s="154" t="str">
        <f t="shared" si="44"/>
        <v xml:space="preserve"> In the United States, 64% of district heat is made by burning natural gas, 17% from coal, 16% from biomass, and 3% from petroleum. This is estimated to be similar for district heating in Colorado. Hydrogen technologies are still emerging, and it is not yet clear if it will be more economical to electrify end uses of heat (ceasing to use district heat), or if decarbonizing district heat facilities will be an economical pathway.</v>
      </c>
      <c r="U590" s="145" t="str">
        <f t="shared" si="47"/>
        <v>**Description:** This policy causes a percentage of the district heat to be generated by burning hydrogen instead of the fuels used in the BAU case. // **Guidance for setting values: ** In the United States, 64% of district heat is made by burning natural gas, 17% from coal, 16% from biomass, and 3% from petroleum. This is estimated to be similar for district heating in Colorado. Hydrogen technologies are still emerging, and it is not yet clear if it will be more economical to electrify end uses of heat (ceasing to use district heat), or if decarbonizing district heat facilities will be an economical pathway.</v>
      </c>
    </row>
    <row r="591" spans="1:21" s="154" customFormat="1" x14ac:dyDescent="0.2">
      <c r="A591" s="154" t="s">
        <v>1777</v>
      </c>
      <c r="B591" s="139"/>
      <c r="C591" s="221" t="s">
        <v>823</v>
      </c>
      <c r="D591" s="221" t="s">
        <v>824</v>
      </c>
      <c r="E591" s="221" t="s">
        <v>825</v>
      </c>
      <c r="F591" s="222"/>
      <c r="G591" s="222"/>
      <c r="H591" s="222"/>
      <c r="I591" s="222"/>
      <c r="J591" s="158">
        <v>450</v>
      </c>
      <c r="K591" s="222" t="s">
        <v>46</v>
      </c>
      <c r="L591" s="228" t="s">
        <v>1862</v>
      </c>
      <c r="M591" s="139"/>
      <c r="N591" s="156" t="s">
        <v>1778</v>
      </c>
      <c r="O591" s="156" t="str">
        <f>INDEX('Standard Descriptions'!$E:$E,MATCH(Guidance!E591,'Standard Descriptions'!$C:$C,0))</f>
        <v xml:space="preserve"> This policy causes a percentage of merchant hydrogen (i.e. hydrogen produced for sale, not hydrogen produced and consumed on-site within a facility) to be produced via electrolysis rather than via other production pathways. // </v>
      </c>
      <c r="P591" s="154" t="s">
        <v>1779</v>
      </c>
      <c r="Q591" s="154" t="s">
        <v>47</v>
      </c>
      <c r="R591" s="154" t="str">
        <f t="shared" si="46"/>
        <v xml:space="preserve"> </v>
      </c>
      <c r="T591" s="154" t="str">
        <f t="shared" si="44"/>
        <v xml:space="preserve"> Today, in the United States, roughly 95% of hydrogen is produced via steam reforming of natural gas and 5% is produced via electrolysis.  These shares are not projected to change in the BAU case.</v>
      </c>
      <c r="U591" s="145" t="str">
        <f t="shared" si="47"/>
        <v>**Description:** This policy causes a percentage of merchant hydrogen (i.e. hydrogen produced for sale, not hydrogen produced and consumed on-site within a facility) to be produced via electrolysis rather than via other production pathways. // **Guidance for setting values: ** Today, in the United States, roughly 95% of hydrogen is produced via steam reforming of natural gas and 5% is produced via electrolysis.  These shares are not projected to change in the BAU case.</v>
      </c>
    </row>
    <row r="592" spans="1:21" s="154" customFormat="1" x14ac:dyDescent="0.2">
      <c r="A592" s="154" t="s">
        <v>1777</v>
      </c>
      <c r="B592" s="139"/>
      <c r="C592" s="154" t="s">
        <v>10</v>
      </c>
      <c r="D592" s="154" t="str">
        <f>D593</f>
        <v>Carbon Tax</v>
      </c>
      <c r="E592" s="154" t="str">
        <f>E593</f>
        <v>Additional Carbon Tax Rate</v>
      </c>
      <c r="M592" s="139"/>
      <c r="N592" s="156" t="s">
        <v>1778</v>
      </c>
      <c r="O592" s="156" t="str">
        <f>INDEX('Standard Descriptions'!$E:$E,MATCH(Guidance!E592,'Standard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2" s="154" t="s">
        <v>1779</v>
      </c>
      <c r="Q592" s="154" t="s">
        <v>46</v>
      </c>
      <c r="S592" s="154" t="str">
        <f t="shared" ref="S592:S655" si="48">IF(R592="","","//**"&amp;R592&amp;": **")</f>
        <v/>
      </c>
      <c r="T592" s="154" t="str">
        <f t="shared" si="44"/>
        <v/>
      </c>
      <c r="U592" s="145" t="str">
        <f>N592&amp;O592&amp;P592&amp;T593&amp;T594&amp;T595&amp;T596&amp;T597&amp;T598</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Colorado does not currently apply carbon pricing to the transportation sector. The U.S. government's revised 2015 Social Cost of Carbon estimates for the year 2050 range from $32 to $115 per ton (in inflation-adjusted 2018 dollars), depending on one's choice of discount rate.//**Electricity Sector : ** Colorado does not currently apply carbon pricing to the electricity sector. The U.S. government's revised 2015 Social Cost of Carbon estimates for the year 2050 range from $32 to $115 per ton (in inflation-adjusted 2018 dollars), depending on one's choice of discount rate.//**Residential Bldg Sector : ** Colorado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Colorado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Colorado does not currently apply carbon pricing to the district heat and hydrogen sector. The U.S. government's revised 2015 Social Cost of Carbon estimates for the year 2050 range from $32 to $115 per ton (in inflation-adjusted 2018 dollars), depending on one's choice of discount rate.</v>
      </c>
    </row>
    <row r="593" spans="1:25" x14ac:dyDescent="0.2">
      <c r="A593" s="138" t="s">
        <v>1780</v>
      </c>
      <c r="C593" s="4" t="s">
        <v>10</v>
      </c>
      <c r="D593" s="4" t="s">
        <v>27</v>
      </c>
      <c r="E593" s="4" t="s">
        <v>744</v>
      </c>
      <c r="F593" s="201" t="s">
        <v>371</v>
      </c>
      <c r="G593" s="201"/>
      <c r="H593" s="201" t="s">
        <v>375</v>
      </c>
      <c r="I593" s="201"/>
      <c r="J593" s="56">
        <v>171</v>
      </c>
      <c r="K593" s="201" t="s">
        <v>46</v>
      </c>
      <c r="L593" s="236" t="s">
        <v>1956</v>
      </c>
      <c r="N593" s="149" t="s">
        <v>1778</v>
      </c>
      <c r="O593" s="149" t="str">
        <f>INDEX('Standard Descriptions'!$E:$E,MATCH(Guidance!E593,'Standard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3" s="152" t="s">
        <v>1779</v>
      </c>
      <c r="Q593" s="152" t="s">
        <v>46</v>
      </c>
      <c r="R593" s="152" t="str">
        <f t="shared" ref="R593:R598" si="49">H593&amp;" "&amp;I593</f>
        <v xml:space="preserve">Transportation Sector </v>
      </c>
      <c r="S593" s="152" t="str">
        <f t="shared" si="48"/>
        <v>//**Transportation Sector : **</v>
      </c>
      <c r="T593" s="138" t="str">
        <f t="shared" si="44"/>
        <v>//**Transportation Sector : ** Colorado does not currently apply carbon pricing to the transportation sector. The U.S. government's revised 2015 Social Cost of Carbon estimates for the year 2050 range from $32 to $115 per ton (in inflation-adjusted 2018 dollars), depending on one's choice of discount rate.</v>
      </c>
    </row>
    <row r="594" spans="1:25" x14ac:dyDescent="0.2">
      <c r="A594" s="138" t="s">
        <v>1780</v>
      </c>
      <c r="C594" s="174" t="s">
        <v>10</v>
      </c>
      <c r="D594" s="174" t="s">
        <v>27</v>
      </c>
      <c r="E594" s="174" t="s">
        <v>744</v>
      </c>
      <c r="F594" s="201" t="s">
        <v>379</v>
      </c>
      <c r="G594" s="201"/>
      <c r="H594" s="201" t="s">
        <v>380</v>
      </c>
      <c r="I594" s="201"/>
      <c r="J594" s="56">
        <v>172</v>
      </c>
      <c r="K594" s="201" t="s">
        <v>46</v>
      </c>
      <c r="L594" s="236" t="s">
        <v>1957</v>
      </c>
      <c r="N594" s="149" t="s">
        <v>1778</v>
      </c>
      <c r="O594" s="149" t="str">
        <f>INDEX('Standard Descriptions'!$E:$E,MATCH(Guidance!E594,'Standard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4" s="152" t="s">
        <v>1779</v>
      </c>
      <c r="Q594" s="152" t="s">
        <v>46</v>
      </c>
      <c r="R594" s="152" t="str">
        <f t="shared" si="49"/>
        <v xml:space="preserve">Electricity Sector </v>
      </c>
      <c r="S594" s="152" t="str">
        <f t="shared" si="48"/>
        <v>//**Electricity Sector : **</v>
      </c>
      <c r="T594" s="138" t="str">
        <f t="shared" si="44"/>
        <v>//**Electricity Sector : ** Colorado does not currently apply carbon pricing to the electricity sector. The U.S. government's revised 2015 Social Cost of Carbon estimates for the year 2050 range from $32 to $115 per ton (in inflation-adjusted 2018 dollars), depending on one's choice of discount rate.</v>
      </c>
    </row>
    <row r="595" spans="1:25" x14ac:dyDescent="0.2">
      <c r="A595" s="138" t="s">
        <v>1780</v>
      </c>
      <c r="C595" s="174" t="s">
        <v>10</v>
      </c>
      <c r="D595" s="174" t="s">
        <v>27</v>
      </c>
      <c r="E595" s="174" t="s">
        <v>744</v>
      </c>
      <c r="F595" s="201" t="s">
        <v>373</v>
      </c>
      <c r="G595" s="201"/>
      <c r="H595" s="201" t="s">
        <v>377</v>
      </c>
      <c r="I595" s="201"/>
      <c r="J595" s="56">
        <v>173</v>
      </c>
      <c r="K595" s="201" t="s">
        <v>46</v>
      </c>
      <c r="L595" s="236" t="s">
        <v>1958</v>
      </c>
      <c r="N595" s="149" t="s">
        <v>1778</v>
      </c>
      <c r="O595" s="149" t="str">
        <f>INDEX('Standard Descriptions'!$E:$E,MATCH(Guidance!E595,'Standard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5" s="152" t="s">
        <v>1779</v>
      </c>
      <c r="Q595" s="152" t="s">
        <v>46</v>
      </c>
      <c r="R595" s="152" t="str">
        <f t="shared" si="49"/>
        <v xml:space="preserve">Residential Bldg Sector </v>
      </c>
      <c r="S595" s="152" t="str">
        <f t="shared" si="48"/>
        <v>//**Residential Bldg Sector : **</v>
      </c>
      <c r="T595" s="138" t="str">
        <f t="shared" si="44"/>
        <v>//**Residential Bldg Sector : ** Colorado does not currently apply carbon pricing to the residential building sector. The U.S. government's revised 2015 Social Cost of Carbon estimates for the year 2050 range from $32 to $115 per ton (in inflation-adjusted 2018 dollars), depending on one's choice of discount rate.</v>
      </c>
    </row>
    <row r="596" spans="1:25" x14ac:dyDescent="0.2">
      <c r="A596" s="138" t="s">
        <v>1780</v>
      </c>
      <c r="C596" s="174" t="s">
        <v>10</v>
      </c>
      <c r="D596" s="174" t="s">
        <v>27</v>
      </c>
      <c r="E596" s="174" t="s">
        <v>744</v>
      </c>
      <c r="F596" s="201" t="s">
        <v>374</v>
      </c>
      <c r="G596" s="201"/>
      <c r="H596" s="201" t="s">
        <v>378</v>
      </c>
      <c r="I596" s="201"/>
      <c r="J596" s="56">
        <v>174</v>
      </c>
      <c r="K596" s="201" t="s">
        <v>46</v>
      </c>
      <c r="L596" s="236" t="s">
        <v>1959</v>
      </c>
      <c r="N596" s="149" t="s">
        <v>1778</v>
      </c>
      <c r="O596" s="149" t="str">
        <f>INDEX('Standard Descriptions'!$E:$E,MATCH(Guidance!E596,'Standard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6" s="152" t="s">
        <v>1779</v>
      </c>
      <c r="Q596" s="152" t="s">
        <v>46</v>
      </c>
      <c r="R596" s="152" t="str">
        <f t="shared" si="49"/>
        <v xml:space="preserve">Commercial Bldg Sector </v>
      </c>
      <c r="S596" s="152" t="str">
        <f t="shared" si="48"/>
        <v>//**Commercial Bldg Sector : **</v>
      </c>
      <c r="T596" s="138" t="str">
        <f t="shared" si="44"/>
        <v>//**Commercial Bldg Sector : **  Colorado does not currently apply carbon pricing to the commercial building sector. The U.S. government's revised 2015 Social Cost of Carbon estimates for the year 2050 range from $32 to $115 per ton (in inflation-adjusted 2018 dollars), depending on one's choice of discount rate.</v>
      </c>
    </row>
    <row r="597" spans="1:25" x14ac:dyDescent="0.2">
      <c r="A597" s="138" t="s">
        <v>1780</v>
      </c>
      <c r="C597" s="174" t="s">
        <v>10</v>
      </c>
      <c r="D597" s="174" t="s">
        <v>27</v>
      </c>
      <c r="E597" s="174" t="s">
        <v>744</v>
      </c>
      <c r="F597" s="201" t="s">
        <v>372</v>
      </c>
      <c r="G597" s="201"/>
      <c r="H597" s="201" t="s">
        <v>376</v>
      </c>
      <c r="I597" s="201"/>
      <c r="J597" s="56">
        <v>175</v>
      </c>
      <c r="K597" s="201" t="s">
        <v>46</v>
      </c>
      <c r="L597" s="236" t="s">
        <v>1960</v>
      </c>
      <c r="N597" s="149" t="s">
        <v>1778</v>
      </c>
      <c r="O597" s="149" t="str">
        <f>INDEX('Standard Descriptions'!$E:$E,MATCH(Guidance!E597,'Standard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7" s="152" t="s">
        <v>1779</v>
      </c>
      <c r="Q597" s="152" t="s">
        <v>46</v>
      </c>
      <c r="R597" s="152" t="str">
        <f t="shared" si="49"/>
        <v xml:space="preserve">Industry Sector </v>
      </c>
      <c r="S597" s="152" t="str">
        <f t="shared" si="48"/>
        <v>//**Industry Sector : **</v>
      </c>
      <c r="T597" s="138" t="str">
        <f t="shared" si="44"/>
        <v xml:space="preserve">//**Industry Sector : ** levied on greenhouse gas emissions from non-energy industrial and agricultural processes, but these emissions sources can be included by enabling the policy lever "Carbon Tax Applies to Process Emissions." // </v>
      </c>
      <c r="W597" s="138" t="s">
        <v>1863</v>
      </c>
      <c r="Y597" s="138" t="s">
        <v>1864</v>
      </c>
    </row>
    <row r="598" spans="1:25" x14ac:dyDescent="0.2">
      <c r="A598" s="138" t="s">
        <v>1780</v>
      </c>
      <c r="C598" s="174" t="s">
        <v>10</v>
      </c>
      <c r="D598" s="174" t="s">
        <v>27</v>
      </c>
      <c r="E598" s="174" t="s">
        <v>744</v>
      </c>
      <c r="F598" s="201" t="s">
        <v>843</v>
      </c>
      <c r="G598" s="201"/>
      <c r="H598" s="201" t="s">
        <v>1298</v>
      </c>
      <c r="I598" s="201"/>
      <c r="J598" s="56">
        <v>544</v>
      </c>
      <c r="K598" s="201" t="s">
        <v>46</v>
      </c>
      <c r="L598" s="236" t="s">
        <v>1961</v>
      </c>
      <c r="N598" s="149" t="s">
        <v>1778</v>
      </c>
      <c r="O598" s="149" t="str">
        <f>INDEX('Standard Descriptions'!$E:$E,MATCH(Guidance!E598,'Standard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8" s="152" t="s">
        <v>1779</v>
      </c>
      <c r="Q598" s="152" t="s">
        <v>46</v>
      </c>
      <c r="R598" s="152" t="str">
        <f t="shared" si="49"/>
        <v xml:space="preserve">District Heat &amp; Hydrogen Sector </v>
      </c>
      <c r="S598" s="152" t="str">
        <f t="shared" si="48"/>
        <v>//**District Heat &amp; Hydrogen Sector : **</v>
      </c>
      <c r="T598" s="138" t="str">
        <f t="shared" si="44"/>
        <v>//**District Heat &amp; Hydrogen Sector : **  Colorado does not currently apply carbon pricing to the district heat and hydrogen sector. The U.S. government's revised 2015 Social Cost of Carbon estimates for the year 2050 range from $32 to $115 per ton (in inflation-adjusted 2018 dollars), depending on one's choice of discount rate.</v>
      </c>
    </row>
    <row r="599" spans="1:25" s="154" customFormat="1" x14ac:dyDescent="0.2">
      <c r="A599" s="154" t="s">
        <v>1777</v>
      </c>
      <c r="B599" s="139"/>
      <c r="C599" s="154" t="s">
        <v>10</v>
      </c>
      <c r="D599" s="154" t="s">
        <v>28</v>
      </c>
      <c r="E599" s="154" t="str">
        <f>E600</f>
        <v>Percent Reduction in BAU Subsidies</v>
      </c>
      <c r="M599" s="139"/>
      <c r="N599" s="156" t="s">
        <v>1778</v>
      </c>
      <c r="O599" s="156" t="str">
        <f>INDEX('Standard Descriptions'!$E:$E,MATCH(Guidance!E599,'Standard Descriptions'!$C:$C,0))</f>
        <v xml:space="preserve"> This policy reduces the subsidies paid for the production of the selected energy source(s) in the BAU case. // </v>
      </c>
      <c r="P599" s="154" t="s">
        <v>1779</v>
      </c>
      <c r="Q599" s="154" t="s">
        <v>46</v>
      </c>
      <c r="S599" s="154" t="str">
        <f t="shared" si="48"/>
        <v/>
      </c>
      <c r="T599" s="154" t="str">
        <f t="shared" si="44"/>
        <v/>
      </c>
      <c r="U599" s="145" t="str">
        <f>N599&amp;O599&amp;P599&amp;T600&amp;T601&amp;T602&amp;T603&amp;T604&amp;T605&amp;T606&amp;T607&amp;T608&amp;T609&amp;T610&amp;T611&amp;T612&amp;T613&amp;T614&amp;T615&amp;T616&amp;T617&amp;T618&amp;T619&amp;T620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row>
    <row r="600" spans="1:25" x14ac:dyDescent="0.2">
      <c r="A600" s="138" t="s">
        <v>1780</v>
      </c>
      <c r="C600" s="4" t="s">
        <v>10</v>
      </c>
      <c r="D600" s="4" t="s">
        <v>28</v>
      </c>
      <c r="E600" s="4" t="s">
        <v>156</v>
      </c>
      <c r="F600" s="201" t="s">
        <v>55</v>
      </c>
      <c r="G600" s="201"/>
      <c r="H600" s="201" t="s">
        <v>99</v>
      </c>
      <c r="I600" s="201"/>
      <c r="J600" s="56">
        <v>706</v>
      </c>
      <c r="K600" s="202" t="s">
        <v>47</v>
      </c>
      <c r="L600" s="169"/>
      <c r="N600" s="149" t="s">
        <v>1778</v>
      </c>
      <c r="O600" s="149" t="str">
        <f>INDEX('Standard Descriptions'!$E:$E,MATCH(Guidance!E600,'Standard Descriptions'!$C:$C,0))</f>
        <v xml:space="preserve"> This policy reduces the subsidies paid for the production of the selected energy source(s) in the BAU case. // </v>
      </c>
      <c r="P600" s="152" t="s">
        <v>1779</v>
      </c>
      <c r="Q600" s="152" t="s">
        <v>46</v>
      </c>
      <c r="R600" s="152" t="str">
        <f t="shared" ref="R600:R622" si="50">H600&amp;" "&amp;I600</f>
        <v xml:space="preserve">Electricity </v>
      </c>
      <c r="S600" s="152" t="str">
        <f t="shared" si="48"/>
        <v>//**Electricity : **</v>
      </c>
      <c r="T600" s="138" t="str">
        <f t="shared" si="44"/>
        <v/>
      </c>
    </row>
    <row r="601" spans="1:25" s="153" customFormat="1" x14ac:dyDescent="0.2">
      <c r="A601" s="138" t="s">
        <v>1780</v>
      </c>
      <c r="B601" s="139"/>
      <c r="C601" s="174" t="s">
        <v>10</v>
      </c>
      <c r="D601" s="174" t="s">
        <v>28</v>
      </c>
      <c r="E601" s="174" t="s">
        <v>156</v>
      </c>
      <c r="F601" s="202" t="s">
        <v>495</v>
      </c>
      <c r="G601" s="201"/>
      <c r="H601" s="202" t="s">
        <v>492</v>
      </c>
      <c r="I601" s="201"/>
      <c r="J601" s="56">
        <v>69</v>
      </c>
      <c r="K601" s="202" t="s">
        <v>46</v>
      </c>
      <c r="L601" s="169" t="s">
        <v>1865</v>
      </c>
      <c r="M601" s="139"/>
      <c r="N601" s="149" t="s">
        <v>1778</v>
      </c>
      <c r="O601" s="149" t="str">
        <f>INDEX('Standard Descriptions'!$E:$E,MATCH(Guidance!E601,'Standard Descriptions'!$C:$C,0))</f>
        <v xml:space="preserve"> This policy reduces the subsidies paid for the production of the selected energy source(s) in the BAU case. // </v>
      </c>
      <c r="P601" s="152" t="s">
        <v>1779</v>
      </c>
      <c r="Q601" s="152" t="s">
        <v>46</v>
      </c>
      <c r="R601" s="152" t="str">
        <f t="shared" si="50"/>
        <v xml:space="preserve">Hard Coal </v>
      </c>
      <c r="S601" s="152" t="str">
        <f t="shared" si="48"/>
        <v>//**Hard Coal : **</v>
      </c>
      <c r="T601" s="138" t="str">
        <f t="shared" si="44"/>
        <v>//**Hard Coal : ** A value of 100% eliminates subsidies, increasing the price of coal by 0.3% - 0.5% (varying by sector) in 2050.</v>
      </c>
    </row>
    <row r="602" spans="1:25" s="153" customFormat="1" x14ac:dyDescent="0.2">
      <c r="A602" s="138" t="s">
        <v>1780</v>
      </c>
      <c r="B602" s="139"/>
      <c r="C602" s="174" t="s">
        <v>10</v>
      </c>
      <c r="D602" s="174" t="s">
        <v>28</v>
      </c>
      <c r="E602" s="174" t="s">
        <v>156</v>
      </c>
      <c r="F602" s="202" t="s">
        <v>49</v>
      </c>
      <c r="G602" s="201"/>
      <c r="H602" s="202" t="s">
        <v>93</v>
      </c>
      <c r="I602" s="201"/>
      <c r="J602" s="56">
        <v>70</v>
      </c>
      <c r="K602" s="202" t="s">
        <v>46</v>
      </c>
      <c r="L602" s="169" t="s">
        <v>1866</v>
      </c>
      <c r="M602" s="139"/>
      <c r="N602" s="149" t="s">
        <v>1778</v>
      </c>
      <c r="O602" s="149" t="str">
        <f>INDEX('Standard Descriptions'!$E:$E,MATCH(Guidance!E602,'Standard Descriptions'!$C:$C,0))</f>
        <v xml:space="preserve"> This policy reduces the subsidies paid for the production of the selected energy source(s) in the BAU case. // </v>
      </c>
      <c r="P602" s="152" t="s">
        <v>1779</v>
      </c>
      <c r="Q602" s="152" t="s">
        <v>46</v>
      </c>
      <c r="R602" s="152" t="str">
        <f t="shared" si="50"/>
        <v xml:space="preserve">Natural Gas </v>
      </c>
      <c r="S602" s="152" t="str">
        <f t="shared" si="48"/>
        <v>//**Natural Gas : **</v>
      </c>
      <c r="T602" s="138" t="str">
        <f t="shared" si="44"/>
        <v>//**Natural Gas : ** A value of 100% eliminates subsidies, increasing the price of natural gas by 0.4% - 0.7% (varying by sector) in 2050.</v>
      </c>
    </row>
    <row r="603" spans="1:25" s="153" customFormat="1" x14ac:dyDescent="0.2">
      <c r="A603" s="138" t="s">
        <v>1780</v>
      </c>
      <c r="B603" s="139"/>
      <c r="C603" s="174" t="s">
        <v>10</v>
      </c>
      <c r="D603" s="174" t="s">
        <v>28</v>
      </c>
      <c r="E603" s="174" t="s">
        <v>156</v>
      </c>
      <c r="F603" s="202" t="s">
        <v>50</v>
      </c>
      <c r="G603" s="201"/>
      <c r="H603" s="202" t="s">
        <v>94</v>
      </c>
      <c r="I603" s="201"/>
      <c r="J603" s="56">
        <v>71</v>
      </c>
      <c r="K603" s="202" t="s">
        <v>46</v>
      </c>
      <c r="L603" s="169" t="s">
        <v>1867</v>
      </c>
      <c r="M603" s="139"/>
      <c r="N603" s="149" t="s">
        <v>1778</v>
      </c>
      <c r="O603" s="149" t="str">
        <f>INDEX('Standard Descriptions'!$E:$E,MATCH(Guidance!E603,'Standard Descriptions'!$C:$C,0))</f>
        <v xml:space="preserve"> This policy reduces the subsidies paid for the production of the selected energy source(s) in the BAU case. // </v>
      </c>
      <c r="P603" s="152" t="s">
        <v>1779</v>
      </c>
      <c r="Q603" s="152" t="s">
        <v>46</v>
      </c>
      <c r="R603" s="152" t="str">
        <f t="shared" si="50"/>
        <v xml:space="preserve">Nuclear </v>
      </c>
      <c r="S603" s="152" t="str">
        <f t="shared" si="48"/>
        <v>//**Nuclear : **</v>
      </c>
      <c r="T603" s="138" t="str">
        <f t="shared" si="44"/>
        <v>//**Nuclear : ** A value of 100% eliminates subsidies, increasing the price of electricity from nuclear plants by 1.2% in 2050.</v>
      </c>
    </row>
    <row r="604" spans="1:25" s="153" customFormat="1" x14ac:dyDescent="0.2">
      <c r="A604" s="138" t="s">
        <v>1780</v>
      </c>
      <c r="B604" s="139"/>
      <c r="C604" s="174" t="s">
        <v>10</v>
      </c>
      <c r="D604" s="174" t="s">
        <v>28</v>
      </c>
      <c r="E604" s="174" t="s">
        <v>156</v>
      </c>
      <c r="F604" s="202" t="s">
        <v>51</v>
      </c>
      <c r="G604" s="201"/>
      <c r="H604" s="202" t="s">
        <v>95</v>
      </c>
      <c r="I604" s="201"/>
      <c r="J604" s="56">
        <v>72</v>
      </c>
      <c r="K604" s="202" t="s">
        <v>47</v>
      </c>
      <c r="L604" s="169"/>
      <c r="M604" s="139"/>
      <c r="N604" s="149" t="s">
        <v>1778</v>
      </c>
      <c r="O604" s="149" t="str">
        <f>INDEX('Standard Descriptions'!$E:$E,MATCH(Guidance!E604,'Standard Descriptions'!$C:$C,0))</f>
        <v xml:space="preserve"> This policy reduces the subsidies paid for the production of the selected energy source(s) in the BAU case. // </v>
      </c>
      <c r="P604" s="152" t="s">
        <v>1779</v>
      </c>
      <c r="Q604" s="152" t="s">
        <v>46</v>
      </c>
      <c r="R604" s="152" t="str">
        <f t="shared" si="50"/>
        <v xml:space="preserve">Hydro </v>
      </c>
      <c r="S604" s="152" t="str">
        <f t="shared" si="48"/>
        <v>//**Hydro : **</v>
      </c>
      <c r="T604" s="138" t="str">
        <f t="shared" si="44"/>
        <v/>
      </c>
    </row>
    <row r="605" spans="1:25" s="153" customFormat="1" x14ac:dyDescent="0.2">
      <c r="A605" s="138" t="s">
        <v>1780</v>
      </c>
      <c r="B605" s="139"/>
      <c r="C605" s="174" t="s">
        <v>10</v>
      </c>
      <c r="D605" s="174" t="s">
        <v>28</v>
      </c>
      <c r="E605" s="174" t="s">
        <v>156</v>
      </c>
      <c r="F605" s="202" t="s">
        <v>52</v>
      </c>
      <c r="G605" s="201"/>
      <c r="H605" s="202" t="s">
        <v>497</v>
      </c>
      <c r="I605" s="201"/>
      <c r="J605" s="56">
        <v>73</v>
      </c>
      <c r="K605" s="202" t="s">
        <v>47</v>
      </c>
      <c r="L605" s="169"/>
      <c r="M605" s="139"/>
      <c r="N605" s="149" t="s">
        <v>1778</v>
      </c>
      <c r="O605" s="149" t="str">
        <f>INDEX('Standard Descriptions'!$E:$E,MATCH(Guidance!E605,'Standard Descriptions'!$C:$C,0))</f>
        <v xml:space="preserve"> This policy reduces the subsidies paid for the production of the selected energy source(s) in the BAU case. // </v>
      </c>
      <c r="P605" s="152" t="s">
        <v>1779</v>
      </c>
      <c r="Q605" s="152" t="s">
        <v>46</v>
      </c>
      <c r="R605" s="152" t="str">
        <f t="shared" si="50"/>
        <v xml:space="preserve">Onshore Wind </v>
      </c>
      <c r="S605" s="152" t="str">
        <f t="shared" si="48"/>
        <v>//**Onshore Wind : **</v>
      </c>
      <c r="T605" s="138" t="str">
        <f t="shared" si="44"/>
        <v/>
      </c>
    </row>
    <row r="606" spans="1:25" s="153" customFormat="1" x14ac:dyDescent="0.2">
      <c r="A606" s="138" t="s">
        <v>1780</v>
      </c>
      <c r="B606" s="139"/>
      <c r="C606" s="174" t="s">
        <v>10</v>
      </c>
      <c r="D606" s="174" t="s">
        <v>28</v>
      </c>
      <c r="E606" s="174" t="s">
        <v>156</v>
      </c>
      <c r="F606" s="202" t="s">
        <v>53</v>
      </c>
      <c r="G606" s="201"/>
      <c r="H606" s="202" t="s">
        <v>100</v>
      </c>
      <c r="I606" s="201"/>
      <c r="J606" s="56">
        <v>74</v>
      </c>
      <c r="K606" s="202" t="s">
        <v>46</v>
      </c>
      <c r="L606" s="169" t="s">
        <v>1868</v>
      </c>
      <c r="M606" s="139"/>
      <c r="N606" s="149" t="s">
        <v>1778</v>
      </c>
      <c r="O606" s="149" t="str">
        <f>INDEX('Standard Descriptions'!$E:$E,MATCH(Guidance!E606,'Standard Descriptions'!$C:$C,0))</f>
        <v xml:space="preserve"> This policy reduces the subsidies paid for the production of the selected energy source(s) in the BAU case. // </v>
      </c>
      <c r="P606" s="152" t="s">
        <v>1779</v>
      </c>
      <c r="Q606" s="152" t="s">
        <v>46</v>
      </c>
      <c r="R606" s="152" t="str">
        <f t="shared" si="50"/>
        <v xml:space="preserve">Solar </v>
      </c>
      <c r="S606" s="152" t="str">
        <f t="shared" si="48"/>
        <v>//**Solar : **</v>
      </c>
      <c r="T606" s="138" t="str">
        <f t="shared" si="44"/>
        <v>//**Solar : ** A value of 100% eliminates subsidies, increasing the price of electricity from solar PV plants by 2% in 2050.</v>
      </c>
    </row>
    <row r="607" spans="1:25" s="153" customFormat="1" x14ac:dyDescent="0.2">
      <c r="A607" s="138" t="s">
        <v>1780</v>
      </c>
      <c r="B607" s="139"/>
      <c r="C607" s="174" t="s">
        <v>10</v>
      </c>
      <c r="D607" s="174" t="s">
        <v>28</v>
      </c>
      <c r="E607" s="174" t="s">
        <v>156</v>
      </c>
      <c r="F607" s="202" t="s">
        <v>54</v>
      </c>
      <c r="G607" s="201"/>
      <c r="H607" s="202" t="s">
        <v>98</v>
      </c>
      <c r="I607" s="201"/>
      <c r="J607" s="56">
        <v>707</v>
      </c>
      <c r="K607" s="202" t="s">
        <v>47</v>
      </c>
      <c r="L607" s="169"/>
      <c r="M607" s="139"/>
      <c r="N607" s="149" t="s">
        <v>1778</v>
      </c>
      <c r="O607" s="149" t="str">
        <f>INDEX('Standard Descriptions'!$E:$E,MATCH(Guidance!E607,'Standard Descriptions'!$C:$C,0))</f>
        <v xml:space="preserve"> This policy reduces the subsidies paid for the production of the selected energy source(s) in the BAU case. // </v>
      </c>
      <c r="P607" s="152" t="s">
        <v>1779</v>
      </c>
      <c r="Q607" s="152" t="s">
        <v>46</v>
      </c>
      <c r="R607" s="152" t="str">
        <f t="shared" si="50"/>
        <v xml:space="preserve">Biomass </v>
      </c>
      <c r="S607" s="152" t="str">
        <f t="shared" si="48"/>
        <v>//**Biomass : **</v>
      </c>
      <c r="T607" s="138" t="str">
        <f t="shared" si="44"/>
        <v/>
      </c>
    </row>
    <row r="608" spans="1:25" s="153" customFormat="1" x14ac:dyDescent="0.2">
      <c r="A608" s="138" t="s">
        <v>1780</v>
      </c>
      <c r="B608" s="139"/>
      <c r="C608" s="174" t="s">
        <v>10</v>
      </c>
      <c r="D608" s="174" t="s">
        <v>28</v>
      </c>
      <c r="E608" s="174" t="s">
        <v>156</v>
      </c>
      <c r="F608" s="202" t="s">
        <v>56</v>
      </c>
      <c r="G608" s="201"/>
      <c r="H608" s="202" t="s">
        <v>101</v>
      </c>
      <c r="I608" s="201"/>
      <c r="J608" s="56">
        <v>75</v>
      </c>
      <c r="K608" s="202" t="s">
        <v>46</v>
      </c>
      <c r="L608" s="169" t="s">
        <v>1869</v>
      </c>
      <c r="M608" s="139"/>
      <c r="N608" s="149" t="s">
        <v>1778</v>
      </c>
      <c r="O608" s="149" t="str">
        <f>INDEX('Standard Descriptions'!$E:$E,MATCH(Guidance!E608,'Standard Descriptions'!$C:$C,0))</f>
        <v xml:space="preserve"> This policy reduces the subsidies paid for the production of the selected energy source(s) in the BAU case. // </v>
      </c>
      <c r="P608" s="152" t="s">
        <v>1779</v>
      </c>
      <c r="Q608" s="152" t="s">
        <v>46</v>
      </c>
      <c r="R608" s="152" t="str">
        <f t="shared" si="50"/>
        <v xml:space="preserve">Petroleum Gasoline </v>
      </c>
      <c r="S608" s="152" t="str">
        <f t="shared" si="48"/>
        <v>//**Petroleum Gasoline : **</v>
      </c>
      <c r="T608" s="138" t="str">
        <f t="shared" si="44"/>
        <v>//**Petroleum Gasoline : ** A value of 100% eliminates subsidies, increasing the price of petroleum gasoline by 0.2% in 2050.</v>
      </c>
    </row>
    <row r="609" spans="1:21" s="153" customFormat="1" x14ac:dyDescent="0.2">
      <c r="A609" s="138" t="s">
        <v>1780</v>
      </c>
      <c r="B609" s="139"/>
      <c r="C609" s="174" t="s">
        <v>10</v>
      </c>
      <c r="D609" s="174" t="s">
        <v>28</v>
      </c>
      <c r="E609" s="174" t="s">
        <v>156</v>
      </c>
      <c r="F609" s="202" t="s">
        <v>57</v>
      </c>
      <c r="G609" s="201"/>
      <c r="H609" s="202" t="s">
        <v>102</v>
      </c>
      <c r="I609" s="201"/>
      <c r="J609" s="56">
        <v>76</v>
      </c>
      <c r="K609" s="202" t="s">
        <v>46</v>
      </c>
      <c r="L609" s="169" t="s">
        <v>1870</v>
      </c>
      <c r="M609" s="139"/>
      <c r="N609" s="149" t="s">
        <v>1778</v>
      </c>
      <c r="O609" s="149" t="str">
        <f>INDEX('Standard Descriptions'!$E:$E,MATCH(Guidance!E609,'Standard Descriptions'!$C:$C,0))</f>
        <v xml:space="preserve"> This policy reduces the subsidies paid for the production of the selected energy source(s) in the BAU case. // </v>
      </c>
      <c r="P609" s="152" t="s">
        <v>1779</v>
      </c>
      <c r="Q609" s="152" t="s">
        <v>46</v>
      </c>
      <c r="R609" s="152" t="str">
        <f t="shared" si="50"/>
        <v xml:space="preserve">Petroleum Diesel </v>
      </c>
      <c r="S609" s="152" t="str">
        <f t="shared" si="48"/>
        <v>//**Petroleum Diesel : **</v>
      </c>
      <c r="T609" s="138" t="str">
        <f t="shared" si="44"/>
        <v>//**Petroleum Diesel : ** A value of 100% eliminates subsidies, increasing the price of petroleum diesel by 0.2% - 0.3% (varying by sector) in 2050.</v>
      </c>
    </row>
    <row r="610" spans="1:21" s="153" customFormat="1" x14ac:dyDescent="0.2">
      <c r="A610" s="138" t="s">
        <v>1780</v>
      </c>
      <c r="B610" s="139"/>
      <c r="C610" s="174" t="s">
        <v>10</v>
      </c>
      <c r="D610" s="174" t="s">
        <v>28</v>
      </c>
      <c r="E610" s="174" t="s">
        <v>156</v>
      </c>
      <c r="F610" s="202" t="s">
        <v>58</v>
      </c>
      <c r="G610" s="201"/>
      <c r="H610" s="202" t="s">
        <v>103</v>
      </c>
      <c r="I610" s="201"/>
      <c r="J610" s="56">
        <v>708</v>
      </c>
      <c r="K610" s="202" t="s">
        <v>47</v>
      </c>
      <c r="L610" s="169"/>
      <c r="M610" s="139"/>
      <c r="N610" s="149" t="s">
        <v>1778</v>
      </c>
      <c r="O610" s="149" t="str">
        <f>INDEX('Standard Descriptions'!$E:$E,MATCH(Guidance!E610,'Standard Descriptions'!$C:$C,0))</f>
        <v xml:space="preserve"> This policy reduces the subsidies paid for the production of the selected energy source(s) in the BAU case. // </v>
      </c>
      <c r="P610" s="152" t="s">
        <v>1779</v>
      </c>
      <c r="Q610" s="152" t="s">
        <v>46</v>
      </c>
      <c r="R610" s="152" t="str">
        <f t="shared" si="50"/>
        <v xml:space="preserve">Biofuel Gasoline </v>
      </c>
      <c r="S610" s="152" t="str">
        <f t="shared" si="48"/>
        <v>//**Biofuel Gasoline : **</v>
      </c>
      <c r="T610" s="138" t="str">
        <f t="shared" si="44"/>
        <v/>
      </c>
    </row>
    <row r="611" spans="1:21" s="153" customFormat="1" x14ac:dyDescent="0.2">
      <c r="A611" s="138" t="s">
        <v>1780</v>
      </c>
      <c r="B611" s="139"/>
      <c r="C611" s="174" t="s">
        <v>10</v>
      </c>
      <c r="D611" s="174" t="s">
        <v>28</v>
      </c>
      <c r="E611" s="174" t="s">
        <v>156</v>
      </c>
      <c r="F611" s="202" t="s">
        <v>59</v>
      </c>
      <c r="G611" s="201"/>
      <c r="H611" s="202" t="s">
        <v>104</v>
      </c>
      <c r="I611" s="201"/>
      <c r="J611" s="56">
        <v>709</v>
      </c>
      <c r="K611" s="202" t="s">
        <v>47</v>
      </c>
      <c r="L611" s="169" t="s">
        <v>1871</v>
      </c>
      <c r="M611" s="139"/>
      <c r="N611" s="149" t="s">
        <v>1778</v>
      </c>
      <c r="O611" s="149" t="str">
        <f>INDEX('Standard Descriptions'!$E:$E,MATCH(Guidance!E611,'Standard Descriptions'!$C:$C,0))</f>
        <v xml:space="preserve"> This policy reduces the subsidies paid for the production of the selected energy source(s) in the BAU case. // </v>
      </c>
      <c r="P611" s="152" t="s">
        <v>1779</v>
      </c>
      <c r="Q611" s="152" t="s">
        <v>46</v>
      </c>
      <c r="R611" s="152" t="str">
        <f t="shared" si="50"/>
        <v xml:space="preserve">Biofuel Diesel </v>
      </c>
      <c r="S611" s="152" t="str">
        <f t="shared" si="48"/>
        <v>//**Biofuel Diesel : **</v>
      </c>
      <c r="T611" s="138" t="str">
        <f t="shared" si="44"/>
        <v/>
      </c>
    </row>
    <row r="612" spans="1:21" s="153" customFormat="1" x14ac:dyDescent="0.2">
      <c r="A612" s="138" t="s">
        <v>1780</v>
      </c>
      <c r="B612" s="139"/>
      <c r="C612" s="174" t="s">
        <v>10</v>
      </c>
      <c r="D612" s="174" t="s">
        <v>28</v>
      </c>
      <c r="E612" s="174" t="s">
        <v>156</v>
      </c>
      <c r="F612" s="202" t="s">
        <v>819</v>
      </c>
      <c r="G612" s="201"/>
      <c r="H612" s="202" t="s">
        <v>820</v>
      </c>
      <c r="I612" s="201"/>
      <c r="J612" s="56">
        <v>710</v>
      </c>
      <c r="K612" s="202" t="s">
        <v>47</v>
      </c>
      <c r="L612" s="169"/>
      <c r="M612" s="139"/>
      <c r="N612" s="149" t="s">
        <v>1778</v>
      </c>
      <c r="O612" s="149" t="str">
        <f>INDEX('Standard Descriptions'!$E:$E,MATCH(Guidance!E612,'Standard Descriptions'!$C:$C,0))</f>
        <v xml:space="preserve"> This policy reduces the subsidies paid for the production of the selected energy source(s) in the BAU case. // </v>
      </c>
      <c r="P612" s="152" t="s">
        <v>1779</v>
      </c>
      <c r="Q612" s="152" t="s">
        <v>46</v>
      </c>
      <c r="R612" s="152" t="str">
        <f t="shared" si="50"/>
        <v xml:space="preserve">Jet Fuel/Kerosene </v>
      </c>
      <c r="S612" s="152" t="str">
        <f t="shared" si="48"/>
        <v>//**Jet Fuel/Kerosene : **</v>
      </c>
      <c r="T612" s="138" t="str">
        <f t="shared" si="44"/>
        <v/>
      </c>
    </row>
    <row r="613" spans="1:21" s="153" customFormat="1" x14ac:dyDescent="0.2">
      <c r="A613" s="138" t="s">
        <v>1780</v>
      </c>
      <c r="B613" s="139"/>
      <c r="C613" s="174" t="s">
        <v>10</v>
      </c>
      <c r="D613" s="174" t="s">
        <v>28</v>
      </c>
      <c r="E613" s="174" t="s">
        <v>156</v>
      </c>
      <c r="F613" s="202" t="s">
        <v>78</v>
      </c>
      <c r="G613" s="201"/>
      <c r="H613" s="202" t="s">
        <v>105</v>
      </c>
      <c r="I613" s="201"/>
      <c r="J613" s="56">
        <v>711</v>
      </c>
      <c r="K613" s="202" t="s">
        <v>47</v>
      </c>
      <c r="L613" s="169"/>
      <c r="M613" s="139"/>
      <c r="N613" s="149" t="s">
        <v>1778</v>
      </c>
      <c r="O613" s="149" t="str">
        <f>INDEX('Standard Descriptions'!$E:$E,MATCH(Guidance!E613,'Standard Descriptions'!$C:$C,0))</f>
        <v xml:space="preserve"> This policy reduces the subsidies paid for the production of the selected energy source(s) in the BAU case. // </v>
      </c>
      <c r="P613" s="152" t="s">
        <v>1779</v>
      </c>
      <c r="Q613" s="152" t="s">
        <v>46</v>
      </c>
      <c r="R613" s="152" t="str">
        <f t="shared" si="50"/>
        <v xml:space="preserve">Heat </v>
      </c>
      <c r="S613" s="152" t="str">
        <f t="shared" si="48"/>
        <v>//**Heat : **</v>
      </c>
      <c r="T613" s="138" t="str">
        <f t="shared" si="44"/>
        <v/>
      </c>
    </row>
    <row r="614" spans="1:21" s="153" customFormat="1" x14ac:dyDescent="0.2">
      <c r="A614" s="138" t="s">
        <v>1780</v>
      </c>
      <c r="B614" s="139"/>
      <c r="C614" s="174" t="s">
        <v>10</v>
      </c>
      <c r="D614" s="174" t="s">
        <v>28</v>
      </c>
      <c r="E614" s="174" t="s">
        <v>156</v>
      </c>
      <c r="F614" s="202" t="s">
        <v>480</v>
      </c>
      <c r="G614" s="201"/>
      <c r="H614" s="202" t="s">
        <v>481</v>
      </c>
      <c r="I614" s="201"/>
      <c r="J614" s="56">
        <v>712</v>
      </c>
      <c r="K614" s="202" t="s">
        <v>47</v>
      </c>
      <c r="L614" s="169"/>
      <c r="M614" s="139"/>
      <c r="N614" s="149" t="s">
        <v>1778</v>
      </c>
      <c r="O614" s="149" t="str">
        <f>INDEX('Standard Descriptions'!$E:$E,MATCH(Guidance!E614,'Standard Descriptions'!$C:$C,0))</f>
        <v xml:space="preserve"> This policy reduces the subsidies paid for the production of the selected energy source(s) in the BAU case. // </v>
      </c>
      <c r="P614" s="152" t="s">
        <v>1779</v>
      </c>
      <c r="Q614" s="152" t="s">
        <v>46</v>
      </c>
      <c r="R614" s="152" t="str">
        <f t="shared" si="50"/>
        <v xml:space="preserve">Geothermal </v>
      </c>
      <c r="S614" s="152" t="str">
        <f t="shared" si="48"/>
        <v>//**Geothermal : **</v>
      </c>
      <c r="T614" s="138" t="str">
        <f t="shared" si="44"/>
        <v/>
      </c>
    </row>
    <row r="615" spans="1:21" s="153" customFormat="1" x14ac:dyDescent="0.2">
      <c r="A615" s="138" t="s">
        <v>1780</v>
      </c>
      <c r="B615" s="139"/>
      <c r="C615" s="174" t="s">
        <v>10</v>
      </c>
      <c r="D615" s="174" t="s">
        <v>28</v>
      </c>
      <c r="E615" s="174" t="s">
        <v>156</v>
      </c>
      <c r="F615" s="202" t="s">
        <v>488</v>
      </c>
      <c r="G615" s="201"/>
      <c r="H615" s="202" t="s">
        <v>489</v>
      </c>
      <c r="I615" s="201"/>
      <c r="J615" s="56">
        <v>713</v>
      </c>
      <c r="K615" s="202" t="s">
        <v>47</v>
      </c>
      <c r="L615" s="169"/>
      <c r="M615" s="139"/>
      <c r="N615" s="149" t="s">
        <v>1778</v>
      </c>
      <c r="O615" s="149" t="str">
        <f>INDEX('Standard Descriptions'!$E:$E,MATCH(Guidance!E615,'Standard Descriptions'!$C:$C,0))</f>
        <v xml:space="preserve"> This policy reduces the subsidies paid for the production of the selected energy source(s) in the BAU case. // </v>
      </c>
      <c r="P615" s="152" t="s">
        <v>1779</v>
      </c>
      <c r="Q615" s="152" t="s">
        <v>46</v>
      </c>
      <c r="R615" s="152" t="str">
        <f t="shared" si="50"/>
        <v xml:space="preserve">Lignite </v>
      </c>
      <c r="S615" s="152" t="str">
        <f t="shared" si="48"/>
        <v>//**Lignite : **</v>
      </c>
      <c r="T615" s="138" t="str">
        <f t="shared" si="44"/>
        <v/>
      </c>
    </row>
    <row r="616" spans="1:21" s="153" customFormat="1" x14ac:dyDescent="0.2">
      <c r="A616" s="138" t="s">
        <v>1780</v>
      </c>
      <c r="B616" s="139"/>
      <c r="C616" s="174" t="s">
        <v>10</v>
      </c>
      <c r="D616" s="174" t="s">
        <v>28</v>
      </c>
      <c r="E616" s="174" t="s">
        <v>156</v>
      </c>
      <c r="F616" s="202" t="s">
        <v>811</v>
      </c>
      <c r="G616" s="201"/>
      <c r="H616" s="202" t="s">
        <v>815</v>
      </c>
      <c r="I616" s="201"/>
      <c r="J616" s="56">
        <v>714</v>
      </c>
      <c r="K616" s="202" t="s">
        <v>47</v>
      </c>
      <c r="L616" s="169"/>
      <c r="M616" s="139"/>
      <c r="N616" s="149" t="s">
        <v>1778</v>
      </c>
      <c r="O616" s="149" t="str">
        <f>INDEX('Standard Descriptions'!$E:$E,MATCH(Guidance!E616,'Standard Descriptions'!$C:$C,0))</f>
        <v xml:space="preserve"> This policy reduces the subsidies paid for the production of the selected energy source(s) in the BAU case. // </v>
      </c>
      <c r="P616" s="152" t="s">
        <v>1779</v>
      </c>
      <c r="Q616" s="152" t="s">
        <v>46</v>
      </c>
      <c r="R616" s="152" t="str">
        <f t="shared" si="50"/>
        <v xml:space="preserve">Crude Oil </v>
      </c>
      <c r="S616" s="152" t="str">
        <f t="shared" si="48"/>
        <v>//**Crude Oil : **</v>
      </c>
      <c r="T616" s="138" t="str">
        <f t="shared" si="44"/>
        <v/>
      </c>
    </row>
    <row r="617" spans="1:21" x14ac:dyDescent="0.2">
      <c r="A617" s="138" t="s">
        <v>1780</v>
      </c>
      <c r="C617" s="174" t="s">
        <v>10</v>
      </c>
      <c r="D617" s="174" t="s">
        <v>28</v>
      </c>
      <c r="E617" s="174" t="s">
        <v>156</v>
      </c>
      <c r="F617" s="202" t="s">
        <v>821</v>
      </c>
      <c r="G617" s="201"/>
      <c r="H617" s="202" t="s">
        <v>822</v>
      </c>
      <c r="I617" s="201"/>
      <c r="J617" s="56">
        <v>715</v>
      </c>
      <c r="K617" s="202" t="s">
        <v>47</v>
      </c>
      <c r="L617" s="169"/>
      <c r="N617" s="149" t="s">
        <v>1778</v>
      </c>
      <c r="O617" s="149" t="str">
        <f>INDEX('Standard Descriptions'!$E:$E,MATCH(Guidance!E617,'Standard Descriptions'!$C:$C,0))</f>
        <v xml:space="preserve"> This policy reduces the subsidies paid for the production of the selected energy source(s) in the BAU case. // </v>
      </c>
      <c r="P617" s="152" t="s">
        <v>1779</v>
      </c>
      <c r="Q617" s="152" t="s">
        <v>46</v>
      </c>
      <c r="R617" s="152" t="str">
        <f t="shared" si="50"/>
        <v xml:space="preserve">Heavy/Residual Fuel Oil </v>
      </c>
      <c r="S617" s="152" t="str">
        <f t="shared" si="48"/>
        <v>//**Heavy/Residual Fuel Oil : **</v>
      </c>
      <c r="T617" s="138" t="str">
        <f t="shared" si="44"/>
        <v/>
      </c>
    </row>
    <row r="618" spans="1:21" x14ac:dyDescent="0.2">
      <c r="A618" s="138" t="s">
        <v>1780</v>
      </c>
      <c r="C618" s="174" t="s">
        <v>10</v>
      </c>
      <c r="D618" s="174" t="s">
        <v>28</v>
      </c>
      <c r="E618" s="174" t="s">
        <v>156</v>
      </c>
      <c r="F618" s="202" t="s">
        <v>812</v>
      </c>
      <c r="G618" s="201"/>
      <c r="H618" s="202" t="s">
        <v>816</v>
      </c>
      <c r="I618" s="201"/>
      <c r="J618" s="56">
        <v>716</v>
      </c>
      <c r="K618" s="202" t="s">
        <v>47</v>
      </c>
      <c r="L618" s="169"/>
      <c r="N618" s="149" t="s">
        <v>1778</v>
      </c>
      <c r="O618" s="149" t="str">
        <f>INDEX('Standard Descriptions'!$E:$E,MATCH(Guidance!E618,'Standard Descriptions'!$C:$C,0))</f>
        <v xml:space="preserve"> This policy reduces the subsidies paid for the production of the selected energy source(s) in the BAU case. // </v>
      </c>
      <c r="P618" s="152" t="s">
        <v>1779</v>
      </c>
      <c r="Q618" s="152" t="s">
        <v>46</v>
      </c>
      <c r="R618" s="152" t="str">
        <f t="shared" si="50"/>
        <v xml:space="preserve">LPG/Propane/Butane </v>
      </c>
      <c r="S618" s="152" t="str">
        <f t="shared" si="48"/>
        <v>//**LPG/Propane/Butane : **</v>
      </c>
      <c r="T618" s="138" t="str">
        <f t="shared" si="44"/>
        <v/>
      </c>
    </row>
    <row r="619" spans="1:21" x14ac:dyDescent="0.2">
      <c r="A619" s="138" t="s">
        <v>1780</v>
      </c>
      <c r="C619" s="174" t="s">
        <v>10</v>
      </c>
      <c r="D619" s="174" t="s">
        <v>28</v>
      </c>
      <c r="E619" s="174" t="s">
        <v>156</v>
      </c>
      <c r="F619" s="202" t="s">
        <v>813</v>
      </c>
      <c r="G619" s="201"/>
      <c r="H619" s="202" t="s">
        <v>817</v>
      </c>
      <c r="I619" s="201"/>
      <c r="J619" s="56">
        <v>717</v>
      </c>
      <c r="K619" s="202" t="s">
        <v>47</v>
      </c>
      <c r="L619" s="169"/>
      <c r="N619" s="149" t="s">
        <v>1778</v>
      </c>
      <c r="O619" s="149" t="str">
        <f>INDEX('Standard Descriptions'!$E:$E,MATCH(Guidance!E619,'Standard Descriptions'!$C:$C,0))</f>
        <v xml:space="preserve"> This policy reduces the subsidies paid for the production of the selected energy source(s) in the BAU case. // </v>
      </c>
      <c r="P619" s="152" t="s">
        <v>1779</v>
      </c>
      <c r="Q619" s="152" t="s">
        <v>46</v>
      </c>
      <c r="R619" s="152" t="str">
        <f t="shared" si="50"/>
        <v xml:space="preserve">Municipal Solid Waste </v>
      </c>
      <c r="S619" s="152" t="str">
        <f t="shared" si="48"/>
        <v>//**Municipal Solid Waste : **</v>
      </c>
      <c r="T619" s="138" t="str">
        <f t="shared" si="44"/>
        <v/>
      </c>
    </row>
    <row r="620" spans="1:21" x14ac:dyDescent="0.2">
      <c r="A620" s="138" t="s">
        <v>1780</v>
      </c>
      <c r="C620" s="174" t="s">
        <v>10</v>
      </c>
      <c r="D620" s="174" t="s">
        <v>28</v>
      </c>
      <c r="E620" s="174" t="s">
        <v>156</v>
      </c>
      <c r="F620" s="202" t="s">
        <v>814</v>
      </c>
      <c r="G620" s="201"/>
      <c r="H620" s="202" t="s">
        <v>818</v>
      </c>
      <c r="I620" s="201"/>
      <c r="J620" s="56">
        <v>718</v>
      </c>
      <c r="K620" s="202" t="s">
        <v>47</v>
      </c>
      <c r="L620" s="169"/>
      <c r="N620" s="149" t="s">
        <v>1778</v>
      </c>
      <c r="O620" s="149" t="str">
        <f>INDEX('Standard Descriptions'!$E:$E,MATCH(Guidance!E620,'Standard Descriptions'!$C:$C,0))</f>
        <v xml:space="preserve"> This policy reduces the subsidies paid for the production of the selected energy source(s) in the BAU case. // </v>
      </c>
      <c r="P620" s="152" t="s">
        <v>1779</v>
      </c>
      <c r="Q620" s="152" t="s">
        <v>46</v>
      </c>
      <c r="R620" s="152" t="str">
        <f t="shared" si="50"/>
        <v xml:space="preserve">Hydrogen </v>
      </c>
      <c r="S620" s="152" t="str">
        <f t="shared" si="48"/>
        <v>//**Hydrogen : **</v>
      </c>
      <c r="T620" s="138" t="str">
        <f t="shared" ref="T620:T683" si="51">IF(K620="Yes",S620&amp;L620,"")</f>
        <v/>
      </c>
    </row>
    <row r="621" spans="1:21" s="154" customFormat="1" x14ac:dyDescent="0.2">
      <c r="A621" s="154" t="s">
        <v>1777</v>
      </c>
      <c r="C621" s="221" t="s">
        <v>10</v>
      </c>
      <c r="D621" s="221" t="s">
        <v>784</v>
      </c>
      <c r="E621" s="221" t="s">
        <v>786</v>
      </c>
      <c r="F621" s="222"/>
      <c r="G621" s="222"/>
      <c r="H621" s="222"/>
      <c r="I621" s="222"/>
      <c r="J621" s="158">
        <v>719</v>
      </c>
      <c r="K621" s="222" t="s">
        <v>47</v>
      </c>
      <c r="L621" s="228"/>
      <c r="N621" s="156" t="s">
        <v>1778</v>
      </c>
      <c r="O621" s="156">
        <f>INDEX('Standard Descriptions'!$E:$E,MATCH(Guidance!E621,'Standard Descriptions'!$C:$C,0))</f>
        <v>0</v>
      </c>
      <c r="P621" s="154" t="s">
        <v>1779</v>
      </c>
      <c r="Q621" s="154" t="s">
        <v>47</v>
      </c>
      <c r="R621" s="154" t="str">
        <f t="shared" si="50"/>
        <v xml:space="preserve"> </v>
      </c>
      <c r="T621" s="154" t="str">
        <f t="shared" si="51"/>
        <v/>
      </c>
      <c r="U621" s="145" t="str">
        <f>N621&amp;O621</f>
        <v>**Description:**0</v>
      </c>
    </row>
    <row r="622" spans="1:21" s="154" customFormat="1" x14ac:dyDescent="0.2">
      <c r="A622" s="154" t="s">
        <v>1777</v>
      </c>
      <c r="C622" s="221" t="s">
        <v>10</v>
      </c>
      <c r="D622" s="221" t="s">
        <v>1424</v>
      </c>
      <c r="E622" s="221" t="s">
        <v>785</v>
      </c>
      <c r="F622" s="222"/>
      <c r="G622" s="222"/>
      <c r="H622" s="222"/>
      <c r="I622" s="222"/>
      <c r="J622" s="155">
        <v>509</v>
      </c>
      <c r="K622" s="222" t="s">
        <v>46</v>
      </c>
      <c r="L622" s="225"/>
      <c r="N622" s="156" t="s">
        <v>1778</v>
      </c>
      <c r="O622" s="156" t="str">
        <f>INDEX('Standard Descriptions'!$E:$E,MATCH(Guidance!E622,'Standard Descriptions'!$C:$C,0))</f>
        <v xml:space="preserve"> This policy prevents the carbon tax from being levied on process emissions (non-energy greenhouse gas emissions from industrial and agricultural operations).</v>
      </c>
      <c r="P622" s="154" t="s">
        <v>1779</v>
      </c>
      <c r="Q622" s="154" t="s">
        <v>47</v>
      </c>
      <c r="R622" s="154" t="str">
        <f t="shared" si="50"/>
        <v xml:space="preserve"> </v>
      </c>
      <c r="T622" s="154" t="str">
        <f t="shared" si="51"/>
        <v/>
      </c>
      <c r="U622" s="145" t="str">
        <f>N622&amp;O622</f>
        <v>**Description:** This policy prevents the carbon tax from being levied on process emissions (non-energy greenhouse gas emissions from industrial and agricultural operations).</v>
      </c>
    </row>
    <row r="623" spans="1:21" s="154" customFormat="1" x14ac:dyDescent="0.2">
      <c r="A623" s="154" t="s">
        <v>1777</v>
      </c>
      <c r="C623" s="154" t="s">
        <v>10</v>
      </c>
      <c r="D623" s="154" t="s">
        <v>1103</v>
      </c>
      <c r="E623" s="154" t="str">
        <f>E624</f>
        <v>Toggle Whether Policies Affect Energy Prices</v>
      </c>
      <c r="N623" s="156" t="s">
        <v>1778</v>
      </c>
      <c r="O623" s="156">
        <f>INDEX('Standard Descriptions'!$E:$E,MATCH(Guidance!E623,'Standard Descriptions'!$C:$C,0))</f>
        <v>0</v>
      </c>
      <c r="P623" s="154" t="s">
        <v>1779</v>
      </c>
      <c r="Q623" s="154" t="s">
        <v>46</v>
      </c>
      <c r="S623" s="154" t="str">
        <f t="shared" si="48"/>
        <v/>
      </c>
      <c r="T623" s="154" t="str">
        <f t="shared" si="51"/>
        <v/>
      </c>
      <c r="U623" s="145" t="str">
        <f>N623&amp;O623</f>
        <v>**Description:**0</v>
      </c>
    </row>
    <row r="624" spans="1:21" x14ac:dyDescent="0.2">
      <c r="A624" s="138" t="s">
        <v>1780</v>
      </c>
      <c r="C624" s="167" t="s">
        <v>10</v>
      </c>
      <c r="D624" s="167" t="s">
        <v>1103</v>
      </c>
      <c r="E624" s="167" t="s">
        <v>1102</v>
      </c>
      <c r="F624" s="202" t="s">
        <v>55</v>
      </c>
      <c r="G624" s="202"/>
      <c r="H624" s="202" t="s">
        <v>99</v>
      </c>
      <c r="I624" s="202"/>
      <c r="J624" s="56">
        <v>720</v>
      </c>
      <c r="K624" s="202" t="s">
        <v>47</v>
      </c>
      <c r="L624" s="169"/>
      <c r="N624" s="149" t="s">
        <v>1778</v>
      </c>
      <c r="O624" s="149">
        <f>INDEX('Standard Descriptions'!$E:$E,MATCH(Guidance!E624,'Standard Descriptions'!$C:$C,0))</f>
        <v>0</v>
      </c>
      <c r="P624" s="152" t="s">
        <v>1779</v>
      </c>
      <c r="Q624" s="152" t="s">
        <v>46</v>
      </c>
      <c r="R624" s="152" t="str">
        <f>H624&amp;" "&amp;I624</f>
        <v xml:space="preserve">Electricity </v>
      </c>
      <c r="S624" s="152" t="str">
        <f t="shared" si="48"/>
        <v>//**Electricity : **</v>
      </c>
      <c r="T624" s="138" t="str">
        <f t="shared" si="51"/>
        <v/>
      </c>
    </row>
    <row r="625" spans="1:21" x14ac:dyDescent="0.2">
      <c r="A625" s="138" t="s">
        <v>1780</v>
      </c>
      <c r="C625" s="174" t="s">
        <v>10</v>
      </c>
      <c r="D625" s="174" t="s">
        <v>1103</v>
      </c>
      <c r="E625" s="174" t="s">
        <v>1102</v>
      </c>
      <c r="F625" s="202" t="s">
        <v>78</v>
      </c>
      <c r="G625" s="202"/>
      <c r="H625" s="202" t="s">
        <v>105</v>
      </c>
      <c r="I625" s="202"/>
      <c r="J625" s="56">
        <v>721</v>
      </c>
      <c r="K625" s="202" t="s">
        <v>47</v>
      </c>
      <c r="L625" s="169"/>
      <c r="N625" s="149" t="s">
        <v>1778</v>
      </c>
      <c r="O625" s="149">
        <f>INDEX('Standard Descriptions'!$E:$E,MATCH(Guidance!E625,'Standard Descriptions'!$C:$C,0))</f>
        <v>0</v>
      </c>
      <c r="P625" s="152" t="s">
        <v>1779</v>
      </c>
      <c r="Q625" s="152" t="s">
        <v>46</v>
      </c>
      <c r="R625" s="152" t="str">
        <f>H625&amp;" "&amp;I625</f>
        <v xml:space="preserve">Heat </v>
      </c>
      <c r="S625" s="152" t="str">
        <f t="shared" si="48"/>
        <v>//**Heat : **</v>
      </c>
      <c r="T625" s="138" t="str">
        <f t="shared" si="51"/>
        <v/>
      </c>
    </row>
    <row r="626" spans="1:21" x14ac:dyDescent="0.2">
      <c r="A626" s="138" t="s">
        <v>1780</v>
      </c>
      <c r="C626" s="174" t="s">
        <v>10</v>
      </c>
      <c r="D626" s="174" t="s">
        <v>1103</v>
      </c>
      <c r="E626" s="174" t="s">
        <v>1102</v>
      </c>
      <c r="F626" s="202" t="s">
        <v>814</v>
      </c>
      <c r="G626" s="202"/>
      <c r="H626" s="202" t="s">
        <v>818</v>
      </c>
      <c r="I626" s="202"/>
      <c r="J626" s="56">
        <v>722</v>
      </c>
      <c r="K626" s="202" t="s">
        <v>47</v>
      </c>
      <c r="L626" s="169"/>
      <c r="N626" s="149" t="s">
        <v>1778</v>
      </c>
      <c r="O626" s="149">
        <f>INDEX('Standard Descriptions'!$E:$E,MATCH(Guidance!E626,'Standard Descriptions'!$C:$C,0))</f>
        <v>0</v>
      </c>
      <c r="P626" s="152" t="s">
        <v>1779</v>
      </c>
      <c r="Q626" s="152" t="s">
        <v>46</v>
      </c>
      <c r="R626" s="152" t="str">
        <f>H626&amp;" "&amp;I626</f>
        <v xml:space="preserve">Hydrogen </v>
      </c>
      <c r="S626" s="152" t="str">
        <f t="shared" si="48"/>
        <v>//**Hydrogen : **</v>
      </c>
      <c r="T626" s="138" t="str">
        <f t="shared" si="51"/>
        <v/>
      </c>
    </row>
    <row r="627" spans="1:21" s="154" customFormat="1" x14ac:dyDescent="0.2">
      <c r="A627" s="154" t="s">
        <v>1777</v>
      </c>
      <c r="C627" s="154" t="s">
        <v>10</v>
      </c>
      <c r="D627" s="154" t="s">
        <v>1437</v>
      </c>
      <c r="E627" s="154" t="str">
        <f>E628</f>
        <v>Toggle Whether Policies Affect Energy Prices</v>
      </c>
      <c r="N627" s="156" t="s">
        <v>1778</v>
      </c>
      <c r="O627" s="156">
        <f>INDEX('Standard Descriptions'!$E:$E,MATCH(Guidance!E627,'Standard Descriptions'!$C:$C,0))</f>
        <v>0</v>
      </c>
      <c r="P627" s="154" t="s">
        <v>1779</v>
      </c>
      <c r="Q627" s="154" t="s">
        <v>46</v>
      </c>
      <c r="S627" s="154" t="str">
        <f t="shared" si="48"/>
        <v/>
      </c>
      <c r="T627" s="154" t="str">
        <f t="shared" si="51"/>
        <v/>
      </c>
      <c r="U627" s="145" t="str">
        <f>N627&amp;O627</f>
        <v>**Description:**0</v>
      </c>
    </row>
    <row r="628" spans="1:21" x14ac:dyDescent="0.2">
      <c r="A628" s="138" t="s">
        <v>1780</v>
      </c>
      <c r="C628" s="167" t="s">
        <v>10</v>
      </c>
      <c r="D628" s="167" t="s">
        <v>1437</v>
      </c>
      <c r="E628" s="167" t="s">
        <v>1102</v>
      </c>
      <c r="F628" s="202" t="s">
        <v>495</v>
      </c>
      <c r="G628" s="201"/>
      <c r="H628" s="202" t="s">
        <v>492</v>
      </c>
      <c r="I628" s="202"/>
      <c r="J628" s="151">
        <v>836</v>
      </c>
      <c r="K628" s="202" t="s">
        <v>47</v>
      </c>
      <c r="L628" s="168"/>
      <c r="N628" s="149" t="s">
        <v>1778</v>
      </c>
      <c r="O628" s="149">
        <f>INDEX('Standard Descriptions'!$E:$E,MATCH(Guidance!E628,'Standard Descriptions'!$C:$C,0))</f>
        <v>0</v>
      </c>
      <c r="P628" s="152" t="s">
        <v>1779</v>
      </c>
      <c r="Q628" s="152" t="s">
        <v>46</v>
      </c>
      <c r="R628" s="152" t="str">
        <f t="shared" ref="R628:R639" si="52">H628&amp;" "&amp;I628</f>
        <v xml:space="preserve">Hard Coal </v>
      </c>
      <c r="S628" s="152" t="str">
        <f t="shared" si="48"/>
        <v>//**Hard Coal : **</v>
      </c>
      <c r="T628" s="138" t="str">
        <f t="shared" si="51"/>
        <v/>
      </c>
    </row>
    <row r="629" spans="1:21" x14ac:dyDescent="0.2">
      <c r="A629" s="138" t="s">
        <v>1780</v>
      </c>
      <c r="C629" s="174" t="s">
        <v>10</v>
      </c>
      <c r="D629" s="174" t="s">
        <v>1437</v>
      </c>
      <c r="E629" s="174" t="s">
        <v>1102</v>
      </c>
      <c r="F629" s="202" t="s">
        <v>49</v>
      </c>
      <c r="G629" s="201"/>
      <c r="H629" s="202" t="s">
        <v>93</v>
      </c>
      <c r="I629" s="202"/>
      <c r="J629" s="56">
        <v>837</v>
      </c>
      <c r="K629" s="202" t="s">
        <v>47</v>
      </c>
      <c r="L629" s="168"/>
      <c r="N629" s="149" t="s">
        <v>1778</v>
      </c>
      <c r="O629" s="149">
        <f>INDEX('Standard Descriptions'!$E:$E,MATCH(Guidance!E629,'Standard Descriptions'!$C:$C,0))</f>
        <v>0</v>
      </c>
      <c r="P629" s="152" t="s">
        <v>1779</v>
      </c>
      <c r="Q629" s="152" t="s">
        <v>46</v>
      </c>
      <c r="R629" s="152" t="str">
        <f t="shared" si="52"/>
        <v xml:space="preserve">Natural Gas </v>
      </c>
      <c r="S629" s="152" t="str">
        <f t="shared" si="48"/>
        <v>//**Natural Gas : **</v>
      </c>
      <c r="T629" s="138" t="str">
        <f t="shared" si="51"/>
        <v/>
      </c>
    </row>
    <row r="630" spans="1:21" x14ac:dyDescent="0.2">
      <c r="A630" s="138" t="s">
        <v>1780</v>
      </c>
      <c r="C630" s="174" t="s">
        <v>10</v>
      </c>
      <c r="D630" s="174" t="s">
        <v>1437</v>
      </c>
      <c r="E630" s="174" t="s">
        <v>1102</v>
      </c>
      <c r="F630" s="202" t="s">
        <v>54</v>
      </c>
      <c r="G630" s="201"/>
      <c r="H630" s="202" t="s">
        <v>98</v>
      </c>
      <c r="I630" s="202"/>
      <c r="J630" s="151">
        <v>838</v>
      </c>
      <c r="K630" s="202" t="s">
        <v>47</v>
      </c>
      <c r="L630" s="168"/>
      <c r="N630" s="149" t="s">
        <v>1778</v>
      </c>
      <c r="O630" s="149">
        <f>INDEX('Standard Descriptions'!$E:$E,MATCH(Guidance!E630,'Standard Descriptions'!$C:$C,0))</f>
        <v>0</v>
      </c>
      <c r="P630" s="152" t="s">
        <v>1779</v>
      </c>
      <c r="Q630" s="152" t="s">
        <v>46</v>
      </c>
      <c r="R630" s="152" t="str">
        <f t="shared" si="52"/>
        <v xml:space="preserve">Biomass </v>
      </c>
      <c r="S630" s="152" t="str">
        <f t="shared" si="48"/>
        <v>//**Biomass : **</v>
      </c>
      <c r="T630" s="138" t="str">
        <f t="shared" si="51"/>
        <v/>
      </c>
    </row>
    <row r="631" spans="1:21" x14ac:dyDescent="0.2">
      <c r="A631" s="138" t="s">
        <v>1780</v>
      </c>
      <c r="C631" s="174" t="s">
        <v>10</v>
      </c>
      <c r="D631" s="174" t="s">
        <v>1437</v>
      </c>
      <c r="E631" s="174" t="s">
        <v>1102</v>
      </c>
      <c r="F631" s="202" t="s">
        <v>56</v>
      </c>
      <c r="G631" s="201"/>
      <c r="H631" s="202" t="s">
        <v>101</v>
      </c>
      <c r="I631" s="202"/>
      <c r="J631" s="56">
        <v>839</v>
      </c>
      <c r="K631" s="202" t="s">
        <v>47</v>
      </c>
      <c r="L631" s="168"/>
      <c r="N631" s="149" t="s">
        <v>1778</v>
      </c>
      <c r="O631" s="149">
        <f>INDEX('Standard Descriptions'!$E:$E,MATCH(Guidance!E631,'Standard Descriptions'!$C:$C,0))</f>
        <v>0</v>
      </c>
      <c r="P631" s="152" t="s">
        <v>1779</v>
      </c>
      <c r="Q631" s="152" t="s">
        <v>46</v>
      </c>
      <c r="R631" s="152" t="str">
        <f t="shared" si="52"/>
        <v xml:space="preserve">Petroleum Gasoline </v>
      </c>
      <c r="S631" s="152" t="str">
        <f t="shared" si="48"/>
        <v>//**Petroleum Gasoline : **</v>
      </c>
      <c r="T631" s="138" t="str">
        <f t="shared" si="51"/>
        <v/>
      </c>
    </row>
    <row r="632" spans="1:21" x14ac:dyDescent="0.2">
      <c r="A632" s="138" t="s">
        <v>1780</v>
      </c>
      <c r="C632" s="174" t="s">
        <v>10</v>
      </c>
      <c r="D632" s="174" t="s">
        <v>1437</v>
      </c>
      <c r="E632" s="174" t="s">
        <v>1102</v>
      </c>
      <c r="F632" s="202" t="s">
        <v>57</v>
      </c>
      <c r="G632" s="201"/>
      <c r="H632" s="202" t="s">
        <v>102</v>
      </c>
      <c r="I632" s="202"/>
      <c r="J632" s="151">
        <v>840</v>
      </c>
      <c r="K632" s="202" t="s">
        <v>47</v>
      </c>
      <c r="L632" s="168"/>
      <c r="N632" s="149" t="s">
        <v>1778</v>
      </c>
      <c r="O632" s="149">
        <f>INDEX('Standard Descriptions'!$E:$E,MATCH(Guidance!E632,'Standard Descriptions'!$C:$C,0))</f>
        <v>0</v>
      </c>
      <c r="P632" s="152" t="s">
        <v>1779</v>
      </c>
      <c r="Q632" s="152" t="s">
        <v>46</v>
      </c>
      <c r="R632" s="152" t="str">
        <f t="shared" si="52"/>
        <v xml:space="preserve">Petroleum Diesel </v>
      </c>
      <c r="S632" s="152" t="str">
        <f t="shared" si="48"/>
        <v>//**Petroleum Diesel : **</v>
      </c>
      <c r="T632" s="138" t="str">
        <f t="shared" si="51"/>
        <v/>
      </c>
    </row>
    <row r="633" spans="1:21" x14ac:dyDescent="0.2">
      <c r="A633" s="138" t="s">
        <v>1780</v>
      </c>
      <c r="C633" s="174" t="s">
        <v>10</v>
      </c>
      <c r="D633" s="174" t="s">
        <v>1437</v>
      </c>
      <c r="E633" s="174" t="s">
        <v>1102</v>
      </c>
      <c r="F633" s="202" t="s">
        <v>58</v>
      </c>
      <c r="G633" s="201"/>
      <c r="H633" s="202" t="s">
        <v>103</v>
      </c>
      <c r="I633" s="202"/>
      <c r="J633" s="56">
        <v>841</v>
      </c>
      <c r="K633" s="202" t="s">
        <v>47</v>
      </c>
      <c r="L633" s="168"/>
      <c r="N633" s="149" t="s">
        <v>1778</v>
      </c>
      <c r="O633" s="149">
        <f>INDEX('Standard Descriptions'!$E:$E,MATCH(Guidance!E633,'Standard Descriptions'!$C:$C,0))</f>
        <v>0</v>
      </c>
      <c r="P633" s="152" t="s">
        <v>1779</v>
      </c>
      <c r="Q633" s="152" t="s">
        <v>46</v>
      </c>
      <c r="R633" s="152" t="str">
        <f t="shared" si="52"/>
        <v xml:space="preserve">Biofuel Gasoline </v>
      </c>
      <c r="S633" s="152" t="str">
        <f t="shared" si="48"/>
        <v>//**Biofuel Gasoline : **</v>
      </c>
      <c r="T633" s="138" t="str">
        <f t="shared" si="51"/>
        <v/>
      </c>
    </row>
    <row r="634" spans="1:21" x14ac:dyDescent="0.2">
      <c r="A634" s="138" t="s">
        <v>1780</v>
      </c>
      <c r="C634" s="174" t="s">
        <v>10</v>
      </c>
      <c r="D634" s="174" t="s">
        <v>1437</v>
      </c>
      <c r="E634" s="174" t="s">
        <v>1102</v>
      </c>
      <c r="F634" s="202" t="s">
        <v>59</v>
      </c>
      <c r="G634" s="201"/>
      <c r="H634" s="202" t="s">
        <v>104</v>
      </c>
      <c r="I634" s="202"/>
      <c r="J634" s="151">
        <v>842</v>
      </c>
      <c r="K634" s="202" t="s">
        <v>47</v>
      </c>
      <c r="L634" s="168"/>
      <c r="N634" s="149" t="s">
        <v>1778</v>
      </c>
      <c r="O634" s="149">
        <f>INDEX('Standard Descriptions'!$E:$E,MATCH(Guidance!E634,'Standard Descriptions'!$C:$C,0))</f>
        <v>0</v>
      </c>
      <c r="P634" s="152" t="s">
        <v>1779</v>
      </c>
      <c r="Q634" s="152" t="s">
        <v>46</v>
      </c>
      <c r="R634" s="152" t="str">
        <f t="shared" si="52"/>
        <v xml:space="preserve">Biofuel Diesel </v>
      </c>
      <c r="S634" s="152" t="str">
        <f t="shared" si="48"/>
        <v>//**Biofuel Diesel : **</v>
      </c>
      <c r="T634" s="138" t="str">
        <f t="shared" si="51"/>
        <v/>
      </c>
    </row>
    <row r="635" spans="1:21" x14ac:dyDescent="0.2">
      <c r="A635" s="138" t="s">
        <v>1780</v>
      </c>
      <c r="C635" s="174" t="s">
        <v>10</v>
      </c>
      <c r="D635" s="174" t="s">
        <v>1437</v>
      </c>
      <c r="E635" s="174" t="s">
        <v>1102</v>
      </c>
      <c r="F635" s="202" t="s">
        <v>819</v>
      </c>
      <c r="G635" s="201"/>
      <c r="H635" s="202" t="s">
        <v>820</v>
      </c>
      <c r="I635" s="202"/>
      <c r="J635" s="56">
        <v>843</v>
      </c>
      <c r="K635" s="202" t="s">
        <v>47</v>
      </c>
      <c r="L635" s="168"/>
      <c r="N635" s="149" t="s">
        <v>1778</v>
      </c>
      <c r="O635" s="149">
        <f>INDEX('Standard Descriptions'!$E:$E,MATCH(Guidance!E635,'Standard Descriptions'!$C:$C,0))</f>
        <v>0</v>
      </c>
      <c r="P635" s="152" t="s">
        <v>1779</v>
      </c>
      <c r="Q635" s="152" t="s">
        <v>46</v>
      </c>
      <c r="R635" s="152" t="str">
        <f t="shared" si="52"/>
        <v xml:space="preserve">Jet Fuel/Kerosene </v>
      </c>
      <c r="S635" s="152" t="str">
        <f t="shared" si="48"/>
        <v>//**Jet Fuel/Kerosene : **</v>
      </c>
      <c r="T635" s="138" t="str">
        <f t="shared" si="51"/>
        <v/>
      </c>
    </row>
    <row r="636" spans="1:21" x14ac:dyDescent="0.2">
      <c r="A636" s="138" t="s">
        <v>1780</v>
      </c>
      <c r="C636" s="174" t="s">
        <v>10</v>
      </c>
      <c r="D636" s="174" t="s">
        <v>1437</v>
      </c>
      <c r="E636" s="174" t="s">
        <v>1102</v>
      </c>
      <c r="F636" s="202" t="s">
        <v>488</v>
      </c>
      <c r="G636" s="201"/>
      <c r="H636" s="202" t="s">
        <v>489</v>
      </c>
      <c r="I636" s="202"/>
      <c r="J636" s="151">
        <v>844</v>
      </c>
      <c r="K636" s="202" t="s">
        <v>47</v>
      </c>
      <c r="L636" s="168"/>
      <c r="N636" s="149" t="s">
        <v>1778</v>
      </c>
      <c r="O636" s="149">
        <f>INDEX('Standard Descriptions'!$E:$E,MATCH(Guidance!E636,'Standard Descriptions'!$C:$C,0))</f>
        <v>0</v>
      </c>
      <c r="P636" s="152" t="s">
        <v>1779</v>
      </c>
      <c r="Q636" s="152" t="s">
        <v>46</v>
      </c>
      <c r="R636" s="152" t="str">
        <f t="shared" si="52"/>
        <v xml:space="preserve">Lignite </v>
      </c>
      <c r="S636" s="152" t="str">
        <f t="shared" si="48"/>
        <v>//**Lignite : **</v>
      </c>
      <c r="T636" s="138" t="str">
        <f t="shared" si="51"/>
        <v/>
      </c>
    </row>
    <row r="637" spans="1:21" x14ac:dyDescent="0.2">
      <c r="A637" s="138" t="s">
        <v>1780</v>
      </c>
      <c r="C637" s="174" t="s">
        <v>10</v>
      </c>
      <c r="D637" s="174" t="s">
        <v>1437</v>
      </c>
      <c r="E637" s="174" t="s">
        <v>1102</v>
      </c>
      <c r="F637" s="202" t="s">
        <v>811</v>
      </c>
      <c r="G637" s="201"/>
      <c r="H637" s="202" t="s">
        <v>815</v>
      </c>
      <c r="I637" s="202"/>
      <c r="J637" s="56">
        <v>845</v>
      </c>
      <c r="K637" s="202" t="s">
        <v>47</v>
      </c>
      <c r="L637" s="168"/>
      <c r="N637" s="149" t="s">
        <v>1778</v>
      </c>
      <c r="O637" s="149">
        <f>INDEX('Standard Descriptions'!$E:$E,MATCH(Guidance!E637,'Standard Descriptions'!$C:$C,0))</f>
        <v>0</v>
      </c>
      <c r="P637" s="152" t="s">
        <v>1779</v>
      </c>
      <c r="Q637" s="152" t="s">
        <v>46</v>
      </c>
      <c r="R637" s="152" t="str">
        <f t="shared" si="52"/>
        <v xml:space="preserve">Crude Oil </v>
      </c>
      <c r="S637" s="152" t="str">
        <f t="shared" si="48"/>
        <v>//**Crude Oil : **</v>
      </c>
      <c r="T637" s="138" t="str">
        <f t="shared" si="51"/>
        <v/>
      </c>
    </row>
    <row r="638" spans="1:21" x14ac:dyDescent="0.2">
      <c r="A638" s="138" t="s">
        <v>1780</v>
      </c>
      <c r="C638" s="174" t="s">
        <v>10</v>
      </c>
      <c r="D638" s="174" t="s">
        <v>1437</v>
      </c>
      <c r="E638" s="174" t="s">
        <v>1102</v>
      </c>
      <c r="F638" s="202" t="s">
        <v>821</v>
      </c>
      <c r="G638" s="201"/>
      <c r="H638" s="202" t="s">
        <v>822</v>
      </c>
      <c r="I638" s="202"/>
      <c r="J638" s="151">
        <v>846</v>
      </c>
      <c r="K638" s="202" t="s">
        <v>47</v>
      </c>
      <c r="L638" s="168"/>
      <c r="N638" s="149" t="s">
        <v>1778</v>
      </c>
      <c r="O638" s="149">
        <f>INDEX('Standard Descriptions'!$E:$E,MATCH(Guidance!E638,'Standard Descriptions'!$C:$C,0))</f>
        <v>0</v>
      </c>
      <c r="P638" s="152" t="s">
        <v>1779</v>
      </c>
      <c r="Q638" s="152" t="s">
        <v>46</v>
      </c>
      <c r="R638" s="152" t="str">
        <f t="shared" si="52"/>
        <v xml:space="preserve">Heavy/Residual Fuel Oil </v>
      </c>
      <c r="S638" s="152" t="str">
        <f t="shared" si="48"/>
        <v>//**Heavy/Residual Fuel Oil : **</v>
      </c>
      <c r="T638" s="138" t="str">
        <f t="shared" si="51"/>
        <v/>
      </c>
    </row>
    <row r="639" spans="1:21" x14ac:dyDescent="0.2">
      <c r="A639" s="138" t="s">
        <v>1780</v>
      </c>
      <c r="C639" s="174" t="s">
        <v>10</v>
      </c>
      <c r="D639" s="174" t="s">
        <v>1437</v>
      </c>
      <c r="E639" s="174" t="s">
        <v>1102</v>
      </c>
      <c r="F639" s="202" t="s">
        <v>812</v>
      </c>
      <c r="G639" s="201"/>
      <c r="H639" s="202" t="s">
        <v>816</v>
      </c>
      <c r="I639" s="202"/>
      <c r="J639" s="56">
        <v>847</v>
      </c>
      <c r="K639" s="202" t="s">
        <v>47</v>
      </c>
      <c r="L639" s="168"/>
      <c r="N639" s="149" t="s">
        <v>1778</v>
      </c>
      <c r="O639" s="149">
        <f>INDEX('Standard Descriptions'!$E:$E,MATCH(Guidance!E639,'Standard Descriptions'!$C:$C,0))</f>
        <v>0</v>
      </c>
      <c r="P639" s="152" t="s">
        <v>1779</v>
      </c>
      <c r="Q639" s="152" t="s">
        <v>46</v>
      </c>
      <c r="R639" s="152" t="str">
        <f t="shared" si="52"/>
        <v xml:space="preserve">LPG/Propane/Butane </v>
      </c>
      <c r="S639" s="152" t="str">
        <f t="shared" si="48"/>
        <v>//**LPG/Propane/Butane : **</v>
      </c>
      <c r="T639" s="138" t="str">
        <f t="shared" si="51"/>
        <v/>
      </c>
    </row>
    <row r="640" spans="1:21" s="154" customFormat="1" x14ac:dyDescent="0.2">
      <c r="A640" s="154" t="s">
        <v>1777</v>
      </c>
      <c r="C640" s="154" t="s">
        <v>10</v>
      </c>
      <c r="D640" s="154" t="s">
        <v>1157</v>
      </c>
      <c r="E640" s="154" t="str">
        <f>E641</f>
        <v>Fuel Price Deregulation</v>
      </c>
      <c r="N640" s="156" t="s">
        <v>1778</v>
      </c>
      <c r="O640" s="156" t="str">
        <f>INDEX('Standard Descriptions'!$E:$E,MATCH(Guidance!E640,'Standard Descriptions'!$C:$C,0))</f>
        <v xml:space="preserve"> This policy causes the price of the selected fuel(s) for domestic buyers to approach international market prices. // </v>
      </c>
      <c r="P640" s="154" t="s">
        <v>1779</v>
      </c>
      <c r="Q640" s="154" t="s">
        <v>46</v>
      </c>
      <c r="S640" s="154" t="str">
        <f t="shared" si="48"/>
        <v/>
      </c>
      <c r="T640" s="154" t="str">
        <f t="shared" si="51"/>
        <v/>
      </c>
      <c r="U640" s="147"/>
    </row>
    <row r="641" spans="1:21" x14ac:dyDescent="0.2">
      <c r="A641" s="138" t="s">
        <v>1780</v>
      </c>
      <c r="C641" s="167" t="s">
        <v>10</v>
      </c>
      <c r="D641" s="167" t="s">
        <v>1157</v>
      </c>
      <c r="E641" s="167" t="s">
        <v>1157</v>
      </c>
      <c r="F641" s="202" t="s">
        <v>495</v>
      </c>
      <c r="G641" s="201"/>
      <c r="H641" s="202" t="s">
        <v>492</v>
      </c>
      <c r="I641" s="202"/>
      <c r="J641" s="56">
        <v>723</v>
      </c>
      <c r="K641" s="202" t="s">
        <v>47</v>
      </c>
      <c r="L641" s="169" t="s">
        <v>1872</v>
      </c>
      <c r="N641" s="149" t="s">
        <v>1778</v>
      </c>
      <c r="O641" s="149" t="str">
        <f>INDEX('Standard Descriptions'!$E:$E,MATCH(Guidance!E641,'Standard Descriptions'!$C:$C,0))</f>
        <v xml:space="preserve"> This policy causes the price of the selected fuel(s) for domestic buyers to approach international market prices. // </v>
      </c>
      <c r="P641" s="152" t="s">
        <v>1779</v>
      </c>
      <c r="Q641" s="152" t="s">
        <v>46</v>
      </c>
      <c r="R641" s="152" t="str">
        <f t="shared" ref="R641:R655" si="53">H641&amp;" "&amp;I641</f>
        <v xml:space="preserve">Hard Coal </v>
      </c>
      <c r="S641" s="152" t="str">
        <f t="shared" si="48"/>
        <v>//**Hard Coal : **</v>
      </c>
      <c r="T641" s="138" t="str">
        <f t="shared" si="51"/>
        <v/>
      </c>
    </row>
    <row r="642" spans="1:21" x14ac:dyDescent="0.2">
      <c r="A642" s="138" t="s">
        <v>1780</v>
      </c>
      <c r="C642" s="174" t="s">
        <v>10</v>
      </c>
      <c r="D642" s="174" t="s">
        <v>1157</v>
      </c>
      <c r="E642" s="174" t="s">
        <v>1157</v>
      </c>
      <c r="F642" s="202" t="s">
        <v>49</v>
      </c>
      <c r="G642" s="201"/>
      <c r="H642" s="202" t="s">
        <v>93</v>
      </c>
      <c r="I642" s="202"/>
      <c r="J642" s="56">
        <v>724</v>
      </c>
      <c r="K642" s="202" t="s">
        <v>47</v>
      </c>
      <c r="L642" s="169"/>
      <c r="N642" s="149" t="s">
        <v>1778</v>
      </c>
      <c r="O642" s="149" t="str">
        <f>INDEX('Standard Descriptions'!$E:$E,MATCH(Guidance!E642,'Standard Descriptions'!$C:$C,0))</f>
        <v xml:space="preserve"> This policy causes the price of the selected fuel(s) for domestic buyers to approach international market prices. // </v>
      </c>
      <c r="P642" s="152" t="s">
        <v>1779</v>
      </c>
      <c r="Q642" s="152" t="s">
        <v>46</v>
      </c>
      <c r="R642" s="152" t="str">
        <f t="shared" si="53"/>
        <v xml:space="preserve">Natural Gas </v>
      </c>
      <c r="S642" s="152" t="str">
        <f t="shared" si="48"/>
        <v>//**Natural Gas : **</v>
      </c>
      <c r="T642" s="138" t="str">
        <f t="shared" si="51"/>
        <v/>
      </c>
    </row>
    <row r="643" spans="1:21" x14ac:dyDescent="0.2">
      <c r="A643" s="138" t="s">
        <v>1780</v>
      </c>
      <c r="C643" s="174" t="s">
        <v>10</v>
      </c>
      <c r="D643" s="174" t="s">
        <v>1157</v>
      </c>
      <c r="E643" s="174" t="s">
        <v>1157</v>
      </c>
      <c r="F643" s="202" t="s">
        <v>50</v>
      </c>
      <c r="G643" s="201"/>
      <c r="H643" s="202" t="s">
        <v>94</v>
      </c>
      <c r="I643" s="202"/>
      <c r="J643" s="56">
        <v>725</v>
      </c>
      <c r="K643" s="202" t="s">
        <v>47</v>
      </c>
      <c r="L643" s="169"/>
      <c r="N643" s="149" t="s">
        <v>1778</v>
      </c>
      <c r="O643" s="149" t="str">
        <f>INDEX('Standard Descriptions'!$E:$E,MATCH(Guidance!E643,'Standard Descriptions'!$C:$C,0))</f>
        <v xml:space="preserve"> This policy causes the price of the selected fuel(s) for domestic buyers to approach international market prices. // </v>
      </c>
      <c r="P643" s="152" t="s">
        <v>1779</v>
      </c>
      <c r="Q643" s="152" t="s">
        <v>46</v>
      </c>
      <c r="R643" s="152" t="str">
        <f t="shared" si="53"/>
        <v xml:space="preserve">Nuclear </v>
      </c>
      <c r="S643" s="152" t="str">
        <f t="shared" si="48"/>
        <v>//**Nuclear : **</v>
      </c>
      <c r="T643" s="138" t="str">
        <f t="shared" si="51"/>
        <v/>
      </c>
    </row>
    <row r="644" spans="1:21" x14ac:dyDescent="0.2">
      <c r="A644" s="138" t="s">
        <v>1780</v>
      </c>
      <c r="C644" s="174" t="s">
        <v>10</v>
      </c>
      <c r="D644" s="174" t="s">
        <v>1157</v>
      </c>
      <c r="E644" s="174" t="s">
        <v>1157</v>
      </c>
      <c r="F644" s="202" t="s">
        <v>54</v>
      </c>
      <c r="G644" s="201"/>
      <c r="H644" s="202" t="s">
        <v>98</v>
      </c>
      <c r="I644" s="202"/>
      <c r="J644" s="56">
        <v>726</v>
      </c>
      <c r="K644" s="202" t="s">
        <v>47</v>
      </c>
      <c r="L644" s="169"/>
      <c r="N644" s="149" t="s">
        <v>1778</v>
      </c>
      <c r="O644" s="149" t="str">
        <f>INDEX('Standard Descriptions'!$E:$E,MATCH(Guidance!E644,'Standard Descriptions'!$C:$C,0))</f>
        <v xml:space="preserve"> This policy causes the price of the selected fuel(s) for domestic buyers to approach international market prices. // </v>
      </c>
      <c r="P644" s="152" t="s">
        <v>1779</v>
      </c>
      <c r="Q644" s="152" t="s">
        <v>46</v>
      </c>
      <c r="R644" s="152" t="str">
        <f t="shared" si="53"/>
        <v xml:space="preserve">Biomass </v>
      </c>
      <c r="S644" s="152" t="str">
        <f t="shared" si="48"/>
        <v>//**Biomass : **</v>
      </c>
      <c r="T644" s="138" t="str">
        <f t="shared" si="51"/>
        <v/>
      </c>
    </row>
    <row r="645" spans="1:21" x14ac:dyDescent="0.2">
      <c r="A645" s="138" t="s">
        <v>1780</v>
      </c>
      <c r="C645" s="174" t="s">
        <v>10</v>
      </c>
      <c r="D645" s="174" t="s">
        <v>1157</v>
      </c>
      <c r="E645" s="174" t="s">
        <v>1157</v>
      </c>
      <c r="F645" s="202" t="s">
        <v>56</v>
      </c>
      <c r="G645" s="201"/>
      <c r="H645" s="202" t="s">
        <v>101</v>
      </c>
      <c r="I645" s="202"/>
      <c r="J645" s="56">
        <v>727</v>
      </c>
      <c r="K645" s="202" t="s">
        <v>47</v>
      </c>
      <c r="L645" s="169"/>
      <c r="N645" s="149" t="s">
        <v>1778</v>
      </c>
      <c r="O645" s="149" t="str">
        <f>INDEX('Standard Descriptions'!$E:$E,MATCH(Guidance!E645,'Standard Descriptions'!$C:$C,0))</f>
        <v xml:space="preserve"> This policy causes the price of the selected fuel(s) for domestic buyers to approach international market prices. // </v>
      </c>
      <c r="P645" s="152" t="s">
        <v>1779</v>
      </c>
      <c r="Q645" s="152" t="s">
        <v>46</v>
      </c>
      <c r="R645" s="152" t="str">
        <f t="shared" si="53"/>
        <v xml:space="preserve">Petroleum Gasoline </v>
      </c>
      <c r="S645" s="152" t="str">
        <f t="shared" si="48"/>
        <v>//**Petroleum Gasoline : **</v>
      </c>
      <c r="T645" s="138" t="str">
        <f t="shared" si="51"/>
        <v/>
      </c>
    </row>
    <row r="646" spans="1:21" x14ac:dyDescent="0.2">
      <c r="A646" s="138" t="s">
        <v>1780</v>
      </c>
      <c r="C646" s="174" t="s">
        <v>10</v>
      </c>
      <c r="D646" s="174" t="s">
        <v>1157</v>
      </c>
      <c r="E646" s="174" t="s">
        <v>1157</v>
      </c>
      <c r="F646" s="202" t="s">
        <v>57</v>
      </c>
      <c r="G646" s="201"/>
      <c r="H646" s="202" t="s">
        <v>102</v>
      </c>
      <c r="I646" s="202"/>
      <c r="J646" s="56">
        <v>728</v>
      </c>
      <c r="K646" s="202" t="s">
        <v>47</v>
      </c>
      <c r="L646" s="169"/>
      <c r="N646" s="149" t="s">
        <v>1778</v>
      </c>
      <c r="O646" s="149" t="str">
        <f>INDEX('Standard Descriptions'!$E:$E,MATCH(Guidance!E646,'Standard Descriptions'!$C:$C,0))</f>
        <v xml:space="preserve"> This policy causes the price of the selected fuel(s) for domestic buyers to approach international market prices. // </v>
      </c>
      <c r="P646" s="152" t="s">
        <v>1779</v>
      </c>
      <c r="Q646" s="152" t="s">
        <v>46</v>
      </c>
      <c r="R646" s="152" t="str">
        <f t="shared" si="53"/>
        <v xml:space="preserve">Petroleum Diesel </v>
      </c>
      <c r="S646" s="152" t="str">
        <f t="shared" si="48"/>
        <v>//**Petroleum Diesel : **</v>
      </c>
      <c r="T646" s="138" t="str">
        <f t="shared" si="51"/>
        <v/>
      </c>
    </row>
    <row r="647" spans="1:21" x14ac:dyDescent="0.2">
      <c r="A647" s="138" t="s">
        <v>1780</v>
      </c>
      <c r="C647" s="174" t="s">
        <v>10</v>
      </c>
      <c r="D647" s="174" t="s">
        <v>1157</v>
      </c>
      <c r="E647" s="174" t="s">
        <v>1157</v>
      </c>
      <c r="F647" s="202" t="s">
        <v>58</v>
      </c>
      <c r="G647" s="201"/>
      <c r="H647" s="202" t="s">
        <v>103</v>
      </c>
      <c r="I647" s="202"/>
      <c r="J647" s="56">
        <v>729</v>
      </c>
      <c r="K647" s="202" t="s">
        <v>47</v>
      </c>
      <c r="L647" s="169"/>
      <c r="N647" s="149" t="s">
        <v>1778</v>
      </c>
      <c r="O647" s="149" t="str">
        <f>INDEX('Standard Descriptions'!$E:$E,MATCH(Guidance!E647,'Standard Descriptions'!$C:$C,0))</f>
        <v xml:space="preserve"> This policy causes the price of the selected fuel(s) for domestic buyers to approach international market prices. // </v>
      </c>
      <c r="P647" s="152" t="s">
        <v>1779</v>
      </c>
      <c r="Q647" s="152" t="s">
        <v>46</v>
      </c>
      <c r="R647" s="152" t="str">
        <f t="shared" si="53"/>
        <v xml:space="preserve">Biofuel Gasoline </v>
      </c>
      <c r="S647" s="152" t="str">
        <f t="shared" si="48"/>
        <v>//**Biofuel Gasoline : **</v>
      </c>
      <c r="T647" s="138" t="str">
        <f t="shared" si="51"/>
        <v/>
      </c>
    </row>
    <row r="648" spans="1:21" x14ac:dyDescent="0.2">
      <c r="A648" s="138" t="s">
        <v>1780</v>
      </c>
      <c r="C648" s="174" t="s">
        <v>10</v>
      </c>
      <c r="D648" s="174" t="s">
        <v>1157</v>
      </c>
      <c r="E648" s="174" t="s">
        <v>1157</v>
      </c>
      <c r="F648" s="202" t="s">
        <v>59</v>
      </c>
      <c r="G648" s="201"/>
      <c r="H648" s="202" t="s">
        <v>104</v>
      </c>
      <c r="I648" s="202"/>
      <c r="J648" s="56">
        <v>730</v>
      </c>
      <c r="K648" s="202" t="s">
        <v>47</v>
      </c>
      <c r="L648" s="169"/>
      <c r="N648" s="149" t="s">
        <v>1778</v>
      </c>
      <c r="O648" s="149" t="str">
        <f>INDEX('Standard Descriptions'!$E:$E,MATCH(Guidance!E648,'Standard Descriptions'!$C:$C,0))</f>
        <v xml:space="preserve"> This policy causes the price of the selected fuel(s) for domestic buyers to approach international market prices. // </v>
      </c>
      <c r="P648" s="152" t="s">
        <v>1779</v>
      </c>
      <c r="Q648" s="152" t="s">
        <v>46</v>
      </c>
      <c r="R648" s="152" t="str">
        <f t="shared" si="53"/>
        <v xml:space="preserve">Biofuel Diesel </v>
      </c>
      <c r="S648" s="152" t="str">
        <f t="shared" si="48"/>
        <v>//**Biofuel Diesel : **</v>
      </c>
      <c r="T648" s="138" t="str">
        <f t="shared" si="51"/>
        <v/>
      </c>
    </row>
    <row r="649" spans="1:21" x14ac:dyDescent="0.2">
      <c r="A649" s="138" t="s">
        <v>1780</v>
      </c>
      <c r="C649" s="174" t="s">
        <v>10</v>
      </c>
      <c r="D649" s="174" t="s">
        <v>1157</v>
      </c>
      <c r="E649" s="174" t="s">
        <v>1157</v>
      </c>
      <c r="F649" s="202" t="s">
        <v>819</v>
      </c>
      <c r="G649" s="201"/>
      <c r="H649" s="202" t="s">
        <v>820</v>
      </c>
      <c r="I649" s="202"/>
      <c r="J649" s="56">
        <v>731</v>
      </c>
      <c r="K649" s="202" t="s">
        <v>47</v>
      </c>
      <c r="L649" s="169"/>
      <c r="N649" s="149" t="s">
        <v>1778</v>
      </c>
      <c r="O649" s="149" t="str">
        <f>INDEX('Standard Descriptions'!$E:$E,MATCH(Guidance!E649,'Standard Descriptions'!$C:$C,0))</f>
        <v xml:space="preserve"> This policy causes the price of the selected fuel(s) for domestic buyers to approach international market prices. // </v>
      </c>
      <c r="P649" s="152" t="s">
        <v>1779</v>
      </c>
      <c r="Q649" s="152" t="s">
        <v>46</v>
      </c>
      <c r="R649" s="152" t="str">
        <f t="shared" si="53"/>
        <v xml:space="preserve">Jet Fuel/Kerosene </v>
      </c>
      <c r="S649" s="152" t="str">
        <f t="shared" si="48"/>
        <v>//**Jet Fuel/Kerosene : **</v>
      </c>
      <c r="T649" s="138" t="str">
        <f t="shared" si="51"/>
        <v/>
      </c>
    </row>
    <row r="650" spans="1:21" x14ac:dyDescent="0.2">
      <c r="A650" s="138" t="s">
        <v>1780</v>
      </c>
      <c r="C650" s="174" t="s">
        <v>10</v>
      </c>
      <c r="D650" s="174" t="s">
        <v>1157</v>
      </c>
      <c r="E650" s="174" t="s">
        <v>1157</v>
      </c>
      <c r="F650" s="202" t="s">
        <v>488</v>
      </c>
      <c r="G650" s="201"/>
      <c r="H650" s="202" t="s">
        <v>489</v>
      </c>
      <c r="I650" s="202"/>
      <c r="J650" s="56">
        <v>732</v>
      </c>
      <c r="K650" s="202" t="s">
        <v>47</v>
      </c>
      <c r="L650" s="169"/>
      <c r="N650" s="149" t="s">
        <v>1778</v>
      </c>
      <c r="O650" s="149" t="str">
        <f>INDEX('Standard Descriptions'!$E:$E,MATCH(Guidance!E650,'Standard Descriptions'!$C:$C,0))</f>
        <v xml:space="preserve"> This policy causes the price of the selected fuel(s) for domestic buyers to approach international market prices. // </v>
      </c>
      <c r="P650" s="152" t="s">
        <v>1779</v>
      </c>
      <c r="Q650" s="152" t="s">
        <v>46</v>
      </c>
      <c r="R650" s="152" t="str">
        <f t="shared" si="53"/>
        <v xml:space="preserve">Lignite </v>
      </c>
      <c r="S650" s="152" t="str">
        <f t="shared" si="48"/>
        <v>//**Lignite : **</v>
      </c>
      <c r="T650" s="138" t="str">
        <f t="shared" si="51"/>
        <v/>
      </c>
    </row>
    <row r="651" spans="1:21" x14ac:dyDescent="0.2">
      <c r="A651" s="138" t="s">
        <v>1780</v>
      </c>
      <c r="C651" s="174" t="s">
        <v>10</v>
      </c>
      <c r="D651" s="174" t="s">
        <v>1157</v>
      </c>
      <c r="E651" s="174" t="s">
        <v>1157</v>
      </c>
      <c r="F651" s="202" t="s">
        <v>811</v>
      </c>
      <c r="G651" s="201"/>
      <c r="H651" s="202" t="s">
        <v>815</v>
      </c>
      <c r="I651" s="202"/>
      <c r="J651" s="56">
        <v>733</v>
      </c>
      <c r="K651" s="202" t="s">
        <v>47</v>
      </c>
      <c r="L651" s="169"/>
      <c r="N651" s="149" t="s">
        <v>1778</v>
      </c>
      <c r="O651" s="149" t="str">
        <f>INDEX('Standard Descriptions'!$E:$E,MATCH(Guidance!E651,'Standard Descriptions'!$C:$C,0))</f>
        <v xml:space="preserve"> This policy causes the price of the selected fuel(s) for domestic buyers to approach international market prices. // </v>
      </c>
      <c r="P651" s="152" t="s">
        <v>1779</v>
      </c>
      <c r="Q651" s="152" t="s">
        <v>46</v>
      </c>
      <c r="R651" s="152" t="str">
        <f t="shared" si="53"/>
        <v xml:space="preserve">Crude Oil </v>
      </c>
      <c r="S651" s="152" t="str">
        <f t="shared" si="48"/>
        <v>//**Crude Oil : **</v>
      </c>
      <c r="T651" s="138" t="str">
        <f t="shared" si="51"/>
        <v/>
      </c>
    </row>
    <row r="652" spans="1:21" x14ac:dyDescent="0.2">
      <c r="A652" s="138" t="s">
        <v>1780</v>
      </c>
      <c r="C652" s="174" t="s">
        <v>10</v>
      </c>
      <c r="D652" s="174" t="s">
        <v>1157</v>
      </c>
      <c r="E652" s="174" t="s">
        <v>1157</v>
      </c>
      <c r="F652" s="202" t="s">
        <v>821</v>
      </c>
      <c r="G652" s="201"/>
      <c r="H652" s="202" t="s">
        <v>822</v>
      </c>
      <c r="I652" s="202"/>
      <c r="J652" s="56">
        <v>734</v>
      </c>
      <c r="K652" s="202" t="s">
        <v>47</v>
      </c>
      <c r="L652" s="169"/>
      <c r="N652" s="149" t="s">
        <v>1778</v>
      </c>
      <c r="O652" s="149" t="str">
        <f>INDEX('Standard Descriptions'!$E:$E,MATCH(Guidance!E652,'Standard Descriptions'!$C:$C,0))</f>
        <v xml:space="preserve"> This policy causes the price of the selected fuel(s) for domestic buyers to approach international market prices. // </v>
      </c>
      <c r="P652" s="152" t="s">
        <v>1779</v>
      </c>
      <c r="Q652" s="152" t="s">
        <v>46</v>
      </c>
      <c r="R652" s="152" t="str">
        <f t="shared" si="53"/>
        <v xml:space="preserve">Heavy/Residual Fuel Oil </v>
      </c>
      <c r="S652" s="152" t="str">
        <f t="shared" si="48"/>
        <v>//**Heavy/Residual Fuel Oil : **</v>
      </c>
      <c r="T652" s="138" t="str">
        <f t="shared" si="51"/>
        <v/>
      </c>
    </row>
    <row r="653" spans="1:21" x14ac:dyDescent="0.2">
      <c r="A653" s="138" t="s">
        <v>1780</v>
      </c>
      <c r="C653" s="174" t="s">
        <v>10</v>
      </c>
      <c r="D653" s="174" t="s">
        <v>1157</v>
      </c>
      <c r="E653" s="174" t="s">
        <v>1157</v>
      </c>
      <c r="F653" s="202" t="s">
        <v>812</v>
      </c>
      <c r="G653" s="201"/>
      <c r="H653" s="202" t="s">
        <v>816</v>
      </c>
      <c r="I653" s="202"/>
      <c r="J653" s="56">
        <v>735</v>
      </c>
      <c r="K653" s="202" t="s">
        <v>47</v>
      </c>
      <c r="L653" s="169"/>
      <c r="N653" s="149" t="s">
        <v>1778</v>
      </c>
      <c r="O653" s="149" t="str">
        <f>INDEX('Standard Descriptions'!$E:$E,MATCH(Guidance!E653,'Standard Descriptions'!$C:$C,0))</f>
        <v xml:space="preserve"> This policy causes the price of the selected fuel(s) for domestic buyers to approach international market prices. // </v>
      </c>
      <c r="P653" s="152" t="s">
        <v>1779</v>
      </c>
      <c r="Q653" s="152" t="s">
        <v>46</v>
      </c>
      <c r="R653" s="152" t="str">
        <f t="shared" si="53"/>
        <v xml:space="preserve">LPG/Propane/Butane </v>
      </c>
      <c r="S653" s="152" t="str">
        <f t="shared" si="48"/>
        <v>//**LPG/Propane/Butane : **</v>
      </c>
      <c r="T653" s="138" t="str">
        <f t="shared" si="51"/>
        <v/>
      </c>
    </row>
    <row r="654" spans="1:21" x14ac:dyDescent="0.2">
      <c r="A654" s="138" t="s">
        <v>1780</v>
      </c>
      <c r="C654" s="174" t="s">
        <v>10</v>
      </c>
      <c r="D654" s="174" t="s">
        <v>1157</v>
      </c>
      <c r="E654" s="174" t="s">
        <v>1157</v>
      </c>
      <c r="F654" s="202" t="s">
        <v>813</v>
      </c>
      <c r="G654" s="201"/>
      <c r="H654" s="202" t="s">
        <v>817</v>
      </c>
      <c r="I654" s="202"/>
      <c r="J654" s="56">
        <v>736</v>
      </c>
      <c r="K654" s="202" t="s">
        <v>47</v>
      </c>
      <c r="L654" s="169"/>
      <c r="N654" s="149" t="s">
        <v>1778</v>
      </c>
      <c r="O654" s="149" t="str">
        <f>INDEX('Standard Descriptions'!$E:$E,MATCH(Guidance!E654,'Standard Descriptions'!$C:$C,0))</f>
        <v xml:space="preserve"> This policy causes the price of the selected fuel(s) for domestic buyers to approach international market prices. // </v>
      </c>
      <c r="P654" s="152" t="s">
        <v>1779</v>
      </c>
      <c r="Q654" s="152" t="s">
        <v>46</v>
      </c>
      <c r="R654" s="152" t="str">
        <f t="shared" si="53"/>
        <v xml:space="preserve">Municipal Solid Waste </v>
      </c>
      <c r="S654" s="152" t="str">
        <f t="shared" si="48"/>
        <v>//**Municipal Solid Waste : **</v>
      </c>
      <c r="T654" s="138" t="str">
        <f t="shared" si="51"/>
        <v/>
      </c>
    </row>
    <row r="655" spans="1:21" x14ac:dyDescent="0.2">
      <c r="A655" s="138" t="s">
        <v>1780</v>
      </c>
      <c r="C655" s="174" t="s">
        <v>10</v>
      </c>
      <c r="D655" s="174" t="s">
        <v>1157</v>
      </c>
      <c r="E655" s="174" t="s">
        <v>1157</v>
      </c>
      <c r="F655" s="202" t="s">
        <v>814</v>
      </c>
      <c r="G655" s="201"/>
      <c r="H655" s="202" t="s">
        <v>818</v>
      </c>
      <c r="I655" s="202"/>
      <c r="J655" s="56">
        <v>737</v>
      </c>
      <c r="K655" s="202" t="s">
        <v>47</v>
      </c>
      <c r="L655" s="169"/>
      <c r="N655" s="149" t="s">
        <v>1778</v>
      </c>
      <c r="O655" s="149" t="str">
        <f>INDEX('Standard Descriptions'!$E:$E,MATCH(Guidance!E655,'Standard Descriptions'!$C:$C,0))</f>
        <v xml:space="preserve"> This policy causes the price of the selected fuel(s) for domestic buyers to approach international market prices. // </v>
      </c>
      <c r="P655" s="152" t="s">
        <v>1779</v>
      </c>
      <c r="Q655" s="152" t="s">
        <v>46</v>
      </c>
      <c r="R655" s="152" t="str">
        <f t="shared" si="53"/>
        <v xml:space="preserve">Hydrogen </v>
      </c>
      <c r="S655" s="152" t="str">
        <f t="shared" si="48"/>
        <v>//**Hydrogen : **</v>
      </c>
      <c r="T655" s="138" t="str">
        <f t="shared" si="51"/>
        <v/>
      </c>
    </row>
    <row r="656" spans="1:21" s="157" customFormat="1" x14ac:dyDescent="0.2">
      <c r="A656" s="157" t="s">
        <v>1777</v>
      </c>
      <c r="B656" s="140"/>
      <c r="C656" s="157" t="s">
        <v>10</v>
      </c>
      <c r="D656" s="157" t="s">
        <v>26</v>
      </c>
      <c r="E656" s="157" t="str">
        <f>E657</f>
        <v>Additional Fuel Tax Rate by Fuel</v>
      </c>
      <c r="M656" s="140"/>
      <c r="N656" s="156" t="s">
        <v>1778</v>
      </c>
      <c r="O656" s="156" t="str">
        <f>INDEX('Standard Descriptions'!$E:$E,MATCH(Guidance!E656,'Standard Descriptions'!$C:$C,0))</f>
        <v xml:space="preserve"> This policy increases the tax rate for the selected fuel type(s).  It is expressed as a percentage of the BAU Scenario price, which includes sales and excise taxes. // </v>
      </c>
      <c r="P656" s="154" t="s">
        <v>1779</v>
      </c>
      <c r="Q656" s="154" t="s">
        <v>46</v>
      </c>
      <c r="S656" s="154" t="str">
        <f t="shared" ref="S656:S736" si="54">IF(R656="","","//**"&amp;R656&amp;": **")</f>
        <v/>
      </c>
      <c r="T656" s="154" t="str">
        <f t="shared" si="51"/>
        <v/>
      </c>
      <c r="U656" s="145" t="str">
        <f>N656&amp;O656&amp;P656&amp;T657&amp;T658&amp;T659&amp;T660&amp;T661&amp;T662&amp;T663&amp;T664&amp;T665&amp;T666&amp;T667&amp;T668&amp;T669&amp;T670&amp;T671&amp;T672&amp;T673</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row>
    <row r="657" spans="1:20" s="153" customFormat="1" x14ac:dyDescent="0.2">
      <c r="A657" s="138" t="s">
        <v>1780</v>
      </c>
      <c r="B657" s="139"/>
      <c r="C657" s="4" t="s">
        <v>10</v>
      </c>
      <c r="D657" s="4" t="s">
        <v>26</v>
      </c>
      <c r="E657" s="4" t="s">
        <v>314</v>
      </c>
      <c r="F657" s="201" t="s">
        <v>55</v>
      </c>
      <c r="G657" s="201"/>
      <c r="H657" s="201" t="s">
        <v>99</v>
      </c>
      <c r="I657" s="201"/>
      <c r="J657" s="56">
        <v>78</v>
      </c>
      <c r="K657" s="201" t="s">
        <v>46</v>
      </c>
      <c r="L657" s="199" t="s">
        <v>1962</v>
      </c>
      <c r="M657" s="139"/>
      <c r="N657" s="149" t="s">
        <v>1778</v>
      </c>
      <c r="O657" s="149" t="str">
        <f>INDEX('Standard Descriptions'!$E:$E,MATCH(Guidance!E657,'Standard Descriptions'!$C:$C,0))</f>
        <v xml:space="preserve"> This policy increases the tax rate for the selected fuel type(s).  It is expressed as a percentage of the BAU Scenario price, which includes sales and excise taxes. // </v>
      </c>
      <c r="P657" s="152" t="s">
        <v>1779</v>
      </c>
      <c r="Q657" s="152" t="s">
        <v>46</v>
      </c>
      <c r="R657" s="152" t="str">
        <f t="shared" ref="R657:R673" si="55">H657&amp;" "&amp;I657</f>
        <v xml:space="preserve">Electricity </v>
      </c>
      <c r="S657" s="152" t="str">
        <f t="shared" si="54"/>
        <v>//**Electricity : **</v>
      </c>
      <c r="T657" s="138" t="str">
        <f t="shared" si="51"/>
        <v>//**Electricity : **  Colorado exempts sales tax on electricity, although local jurisdictions can impose their own.</v>
      </c>
    </row>
    <row r="658" spans="1:20" s="153" customFormat="1" x14ac:dyDescent="0.2">
      <c r="A658" s="138" t="s">
        <v>1780</v>
      </c>
      <c r="B658" s="139"/>
      <c r="C658" s="165" t="s">
        <v>10</v>
      </c>
      <c r="D658" s="165" t="s">
        <v>26</v>
      </c>
      <c r="E658" s="165" t="s">
        <v>314</v>
      </c>
      <c r="F658" s="202" t="s">
        <v>495</v>
      </c>
      <c r="G658" s="202"/>
      <c r="H658" s="202" t="s">
        <v>492</v>
      </c>
      <c r="I658" s="205"/>
      <c r="J658" s="56">
        <v>79</v>
      </c>
      <c r="K658" s="202" t="s">
        <v>46</v>
      </c>
      <c r="L658" s="211" t="s">
        <v>1963</v>
      </c>
      <c r="M658" s="139"/>
      <c r="N658" s="149" t="s">
        <v>1778</v>
      </c>
      <c r="O658" s="149" t="str">
        <f>INDEX('Standard Descriptions'!$E:$E,MATCH(Guidance!E658,'Standard Descriptions'!$C:$C,0))</f>
        <v xml:space="preserve"> This policy increases the tax rate for the selected fuel type(s).  It is expressed as a percentage of the BAU Scenario price, which includes sales and excise taxes. // </v>
      </c>
      <c r="P658" s="152" t="s">
        <v>1779</v>
      </c>
      <c r="Q658" s="152" t="s">
        <v>46</v>
      </c>
      <c r="R658" s="152" t="str">
        <f t="shared" si="55"/>
        <v xml:space="preserve">Hard Coal </v>
      </c>
      <c r="S658" s="152" t="str">
        <f t="shared" si="54"/>
        <v>//**Hard Coal : **</v>
      </c>
      <c r="T658" s="138" t="str">
        <f t="shared" si="51"/>
        <v>//**Hard Coal : ** The current effective sales tax on coal in CO is 1.3%</v>
      </c>
    </row>
    <row r="659" spans="1:20" s="153" customFormat="1" x14ac:dyDescent="0.2">
      <c r="A659" s="138" t="s">
        <v>1780</v>
      </c>
      <c r="B659" s="139"/>
      <c r="C659" s="165" t="s">
        <v>10</v>
      </c>
      <c r="D659" s="165" t="s">
        <v>26</v>
      </c>
      <c r="E659" s="165" t="s">
        <v>314</v>
      </c>
      <c r="F659" s="202" t="s">
        <v>49</v>
      </c>
      <c r="G659" s="202"/>
      <c r="H659" s="202" t="s">
        <v>93</v>
      </c>
      <c r="I659" s="205"/>
      <c r="J659" s="56">
        <v>80</v>
      </c>
      <c r="K659" s="202" t="s">
        <v>46</v>
      </c>
      <c r="L659" s="211" t="s">
        <v>1964</v>
      </c>
      <c r="M659" s="139"/>
      <c r="N659" s="149" t="s">
        <v>1778</v>
      </c>
      <c r="O659" s="149" t="str">
        <f>INDEX('Standard Descriptions'!$E:$E,MATCH(Guidance!E659,'Standard Descriptions'!$C:$C,0))</f>
        <v xml:space="preserve"> This policy increases the tax rate for the selected fuel type(s).  It is expressed as a percentage of the BAU Scenario price, which includes sales and excise taxes. // </v>
      </c>
      <c r="P659" s="152" t="s">
        <v>1779</v>
      </c>
      <c r="Q659" s="152" t="s">
        <v>46</v>
      </c>
      <c r="R659" s="152" t="str">
        <f t="shared" si="55"/>
        <v xml:space="preserve">Natural Gas </v>
      </c>
      <c r="S659" s="152" t="str">
        <f t="shared" si="54"/>
        <v>//**Natural Gas : **</v>
      </c>
      <c r="T659" s="138" t="str">
        <f t="shared" si="51"/>
        <v>//**Natural Gas : **  The current sales tax rate in Colorado is 2.9%.</v>
      </c>
    </row>
    <row r="660" spans="1:20" s="153" customFormat="1" x14ac:dyDescent="0.2">
      <c r="A660" s="138" t="s">
        <v>1780</v>
      </c>
      <c r="B660" s="139"/>
      <c r="C660" s="165" t="s">
        <v>10</v>
      </c>
      <c r="D660" s="165" t="s">
        <v>26</v>
      </c>
      <c r="E660" s="165" t="s">
        <v>314</v>
      </c>
      <c r="F660" s="202" t="s">
        <v>50</v>
      </c>
      <c r="G660" s="202"/>
      <c r="H660" s="202" t="s">
        <v>94</v>
      </c>
      <c r="I660" s="205"/>
      <c r="J660" s="56">
        <v>738</v>
      </c>
      <c r="K660" s="202" t="s">
        <v>47</v>
      </c>
      <c r="L660" s="169"/>
      <c r="M660" s="139"/>
      <c r="N660" s="149" t="s">
        <v>1778</v>
      </c>
      <c r="O660" s="149" t="str">
        <f>INDEX('Standard Descriptions'!$E:$E,MATCH(Guidance!E660,'Standard Descriptions'!$C:$C,0))</f>
        <v xml:space="preserve"> This policy increases the tax rate for the selected fuel type(s).  It is expressed as a percentage of the BAU Scenario price, which includes sales and excise taxes. // </v>
      </c>
      <c r="P660" s="152" t="s">
        <v>1779</v>
      </c>
      <c r="Q660" s="152" t="s">
        <v>46</v>
      </c>
      <c r="R660" s="152" t="str">
        <f t="shared" si="55"/>
        <v xml:space="preserve">Nuclear </v>
      </c>
      <c r="S660" s="152" t="str">
        <f t="shared" si="54"/>
        <v>//**Nuclear : **</v>
      </c>
      <c r="T660" s="138" t="str">
        <f t="shared" si="51"/>
        <v/>
      </c>
    </row>
    <row r="661" spans="1:20" s="153" customFormat="1" x14ac:dyDescent="0.2">
      <c r="A661" s="138" t="s">
        <v>1780</v>
      </c>
      <c r="B661" s="139"/>
      <c r="C661" s="165" t="s">
        <v>10</v>
      </c>
      <c r="D661" s="165" t="s">
        <v>26</v>
      </c>
      <c r="E661" s="165" t="s">
        <v>314</v>
      </c>
      <c r="F661" s="202" t="s">
        <v>54</v>
      </c>
      <c r="G661" s="202"/>
      <c r="H661" s="202" t="s">
        <v>98</v>
      </c>
      <c r="I661" s="205"/>
      <c r="J661" s="56">
        <v>739</v>
      </c>
      <c r="K661" s="202" t="s">
        <v>47</v>
      </c>
      <c r="L661" s="169"/>
      <c r="M661" s="139"/>
      <c r="N661" s="149" t="s">
        <v>1778</v>
      </c>
      <c r="O661" s="149" t="str">
        <f>INDEX('Standard Descriptions'!$E:$E,MATCH(Guidance!E661,'Standard Descriptions'!$C:$C,0))</f>
        <v xml:space="preserve"> This policy increases the tax rate for the selected fuel type(s).  It is expressed as a percentage of the BAU Scenario price, which includes sales and excise taxes. // </v>
      </c>
      <c r="P661" s="152" t="s">
        <v>1779</v>
      </c>
      <c r="Q661" s="152" t="s">
        <v>46</v>
      </c>
      <c r="R661" s="152" t="str">
        <f t="shared" si="55"/>
        <v xml:space="preserve">Biomass </v>
      </c>
      <c r="S661" s="152" t="str">
        <f t="shared" si="54"/>
        <v>//**Biomass : **</v>
      </c>
      <c r="T661" s="138" t="str">
        <f t="shared" si="51"/>
        <v/>
      </c>
    </row>
    <row r="662" spans="1:20" s="153" customFormat="1" x14ac:dyDescent="0.2">
      <c r="A662" s="138" t="s">
        <v>1780</v>
      </c>
      <c r="B662" s="139"/>
      <c r="C662" s="165" t="s">
        <v>10</v>
      </c>
      <c r="D662" s="165" t="s">
        <v>26</v>
      </c>
      <c r="E662" s="165" t="s">
        <v>314</v>
      </c>
      <c r="F662" s="202" t="s">
        <v>56</v>
      </c>
      <c r="G662" s="202"/>
      <c r="H662" s="202" t="s">
        <v>101</v>
      </c>
      <c r="I662" s="205"/>
      <c r="J662" s="56">
        <v>81</v>
      </c>
      <c r="K662" s="202" t="s">
        <v>46</v>
      </c>
      <c r="L662" s="199" t="s">
        <v>1965</v>
      </c>
      <c r="M662" s="139"/>
      <c r="N662" s="149" t="s">
        <v>1778</v>
      </c>
      <c r="O662" s="149" t="str">
        <f>INDEX('Standard Descriptions'!$E:$E,MATCH(Guidance!E662,'Standard Descriptions'!$C:$C,0))</f>
        <v xml:space="preserve"> This policy increases the tax rate for the selected fuel type(s).  It is expressed as a percentage of the BAU Scenario price, which includes sales and excise taxes. // </v>
      </c>
      <c r="P662" s="152" t="s">
        <v>1779</v>
      </c>
      <c r="Q662" s="152" t="s">
        <v>46</v>
      </c>
      <c r="R662" s="152" t="str">
        <f t="shared" si="55"/>
        <v xml:space="preserve">Petroleum Gasoline </v>
      </c>
      <c r="S662" s="152" t="str">
        <f t="shared" si="54"/>
        <v>//**Petroleum Gasoline : **</v>
      </c>
      <c r="T662" s="138" t="str">
        <f t="shared" si="51"/>
        <v>//**Petroleum Gasoline : ** The current gas tax rate in Minnesota is  22 cents per gallon.</v>
      </c>
    </row>
    <row r="663" spans="1:20" s="153" customFormat="1" x14ac:dyDescent="0.2">
      <c r="A663" s="138" t="s">
        <v>1780</v>
      </c>
      <c r="B663" s="139"/>
      <c r="C663" s="165" t="s">
        <v>10</v>
      </c>
      <c r="D663" s="165" t="s">
        <v>26</v>
      </c>
      <c r="E663" s="165" t="s">
        <v>314</v>
      </c>
      <c r="F663" s="202" t="s">
        <v>57</v>
      </c>
      <c r="G663" s="202"/>
      <c r="H663" s="202" t="s">
        <v>102</v>
      </c>
      <c r="I663" s="205"/>
      <c r="J663" s="56">
        <v>82</v>
      </c>
      <c r="K663" s="202" t="s">
        <v>46</v>
      </c>
      <c r="L663" s="211" t="s">
        <v>1966</v>
      </c>
      <c r="M663" s="139"/>
      <c r="N663" s="149" t="s">
        <v>1778</v>
      </c>
      <c r="O663" s="149" t="str">
        <f>INDEX('Standard Descriptions'!$E:$E,MATCH(Guidance!E663,'Standard Descriptions'!$C:$C,0))</f>
        <v xml:space="preserve"> This policy increases the tax rate for the selected fuel type(s).  It is expressed as a percentage of the BAU Scenario price, which includes sales and excise taxes. // </v>
      </c>
      <c r="P663" s="152" t="s">
        <v>1779</v>
      </c>
      <c r="Q663" s="152" t="s">
        <v>46</v>
      </c>
      <c r="R663" s="152" t="str">
        <f t="shared" si="55"/>
        <v xml:space="preserve">Petroleum Diesel </v>
      </c>
      <c r="S663" s="152" t="str">
        <f t="shared" si="54"/>
        <v>//**Petroleum Diesel : **</v>
      </c>
      <c r="T663" s="138" t="str">
        <f t="shared" si="51"/>
        <v>//**Petroleum Diesel : ** The current diesel tax rate in Minnesota is  20.5 cents per gallon.</v>
      </c>
    </row>
    <row r="664" spans="1:20" s="153" customFormat="1" x14ac:dyDescent="0.2">
      <c r="A664" s="138" t="s">
        <v>1780</v>
      </c>
      <c r="B664" s="139"/>
      <c r="C664" s="165" t="s">
        <v>10</v>
      </c>
      <c r="D664" s="165" t="s">
        <v>26</v>
      </c>
      <c r="E664" s="165" t="s">
        <v>314</v>
      </c>
      <c r="F664" s="202" t="s">
        <v>58</v>
      </c>
      <c r="G664" s="202"/>
      <c r="H664" s="202" t="s">
        <v>103</v>
      </c>
      <c r="I664" s="205"/>
      <c r="J664" s="56">
        <v>740</v>
      </c>
      <c r="K664" s="202" t="s">
        <v>47</v>
      </c>
      <c r="L664" s="169"/>
      <c r="M664" s="139"/>
      <c r="N664" s="149" t="s">
        <v>1778</v>
      </c>
      <c r="O664" s="149" t="str">
        <f>INDEX('Standard Descriptions'!$E:$E,MATCH(Guidance!E664,'Standard Descriptions'!$C:$C,0))</f>
        <v xml:space="preserve"> This policy increases the tax rate for the selected fuel type(s).  It is expressed as a percentage of the BAU Scenario price, which includes sales and excise taxes. // </v>
      </c>
      <c r="P664" s="152" t="s">
        <v>1779</v>
      </c>
      <c r="Q664" s="152" t="s">
        <v>46</v>
      </c>
      <c r="R664" s="152" t="str">
        <f t="shared" si="55"/>
        <v xml:space="preserve">Biofuel Gasoline </v>
      </c>
      <c r="S664" s="152" t="str">
        <f t="shared" si="54"/>
        <v>//**Biofuel Gasoline : **</v>
      </c>
      <c r="T664" s="138" t="str">
        <f t="shared" si="51"/>
        <v/>
      </c>
    </row>
    <row r="665" spans="1:20" s="153" customFormat="1" x14ac:dyDescent="0.2">
      <c r="A665" s="138" t="s">
        <v>1780</v>
      </c>
      <c r="B665" s="139"/>
      <c r="C665" s="165" t="s">
        <v>10</v>
      </c>
      <c r="D665" s="165" t="s">
        <v>26</v>
      </c>
      <c r="E665" s="165" t="s">
        <v>314</v>
      </c>
      <c r="F665" s="202" t="s">
        <v>59</v>
      </c>
      <c r="G665" s="202"/>
      <c r="H665" s="202" t="s">
        <v>104</v>
      </c>
      <c r="I665" s="205"/>
      <c r="J665" s="56">
        <v>741</v>
      </c>
      <c r="K665" s="202" t="s">
        <v>47</v>
      </c>
      <c r="L665" s="169"/>
      <c r="M665" s="139"/>
      <c r="N665" s="149" t="s">
        <v>1778</v>
      </c>
      <c r="O665" s="149" t="str">
        <f>INDEX('Standard Descriptions'!$E:$E,MATCH(Guidance!E665,'Standard Descriptions'!$C:$C,0))</f>
        <v xml:space="preserve"> This policy increases the tax rate for the selected fuel type(s).  It is expressed as a percentage of the BAU Scenario price, which includes sales and excise taxes. // </v>
      </c>
      <c r="P665" s="152" t="s">
        <v>1779</v>
      </c>
      <c r="Q665" s="152" t="s">
        <v>46</v>
      </c>
      <c r="R665" s="152" t="str">
        <f t="shared" si="55"/>
        <v xml:space="preserve">Biofuel Diesel </v>
      </c>
      <c r="S665" s="152" t="str">
        <f t="shared" si="54"/>
        <v>//**Biofuel Diesel : **</v>
      </c>
      <c r="T665" s="138" t="str">
        <f t="shared" si="51"/>
        <v/>
      </c>
    </row>
    <row r="666" spans="1:20" s="153" customFormat="1" x14ac:dyDescent="0.2">
      <c r="A666" s="138" t="s">
        <v>1780</v>
      </c>
      <c r="B666" s="139"/>
      <c r="C666" s="165" t="s">
        <v>10</v>
      </c>
      <c r="D666" s="165" t="s">
        <v>26</v>
      </c>
      <c r="E666" s="165" t="s">
        <v>314</v>
      </c>
      <c r="F666" s="202" t="s">
        <v>819</v>
      </c>
      <c r="G666" s="202"/>
      <c r="H666" s="202" t="s">
        <v>820</v>
      </c>
      <c r="I666" s="205"/>
      <c r="J666" s="56">
        <v>742</v>
      </c>
      <c r="K666" s="202" t="s">
        <v>47</v>
      </c>
      <c r="L666" s="169"/>
      <c r="M666" s="139"/>
      <c r="N666" s="149" t="s">
        <v>1778</v>
      </c>
      <c r="O666" s="149" t="str">
        <f>INDEX('Standard Descriptions'!$E:$E,MATCH(Guidance!E666,'Standard Descriptions'!$C:$C,0))</f>
        <v xml:space="preserve"> This policy increases the tax rate for the selected fuel type(s).  It is expressed as a percentage of the BAU Scenario price, which includes sales and excise taxes. // </v>
      </c>
      <c r="P666" s="152" t="s">
        <v>1779</v>
      </c>
      <c r="Q666" s="152" t="s">
        <v>46</v>
      </c>
      <c r="R666" s="152" t="str">
        <f t="shared" si="55"/>
        <v xml:space="preserve">Jet Fuel/Kerosene </v>
      </c>
      <c r="S666" s="152" t="str">
        <f t="shared" si="54"/>
        <v>//**Jet Fuel/Kerosene : **</v>
      </c>
      <c r="T666" s="138" t="str">
        <f t="shared" si="51"/>
        <v/>
      </c>
    </row>
    <row r="667" spans="1:20" s="153" customFormat="1" x14ac:dyDescent="0.2">
      <c r="A667" s="138" t="s">
        <v>1780</v>
      </c>
      <c r="B667" s="139"/>
      <c r="C667" s="165" t="s">
        <v>10</v>
      </c>
      <c r="D667" s="165" t="s">
        <v>26</v>
      </c>
      <c r="E667" s="165" t="s">
        <v>314</v>
      </c>
      <c r="F667" s="202" t="s">
        <v>78</v>
      </c>
      <c r="G667" s="202"/>
      <c r="H667" s="202" t="s">
        <v>105</v>
      </c>
      <c r="I667" s="205"/>
      <c r="J667" s="56">
        <v>743</v>
      </c>
      <c r="K667" s="202" t="s">
        <v>47</v>
      </c>
      <c r="L667" s="169"/>
      <c r="M667" s="139"/>
      <c r="N667" s="149" t="s">
        <v>1778</v>
      </c>
      <c r="O667" s="149" t="str">
        <f>INDEX('Standard Descriptions'!$E:$E,MATCH(Guidance!E667,'Standard Descriptions'!$C:$C,0))</f>
        <v xml:space="preserve"> This policy increases the tax rate for the selected fuel type(s).  It is expressed as a percentage of the BAU Scenario price, which includes sales and excise taxes. // </v>
      </c>
      <c r="P667" s="152" t="s">
        <v>1779</v>
      </c>
      <c r="Q667" s="152" t="s">
        <v>46</v>
      </c>
      <c r="R667" s="152" t="str">
        <f t="shared" si="55"/>
        <v xml:space="preserve">Heat </v>
      </c>
      <c r="S667" s="152" t="str">
        <f t="shared" si="54"/>
        <v>//**Heat : **</v>
      </c>
      <c r="T667" s="138" t="str">
        <f t="shared" si="51"/>
        <v/>
      </c>
    </row>
    <row r="668" spans="1:20" s="153" customFormat="1" x14ac:dyDescent="0.2">
      <c r="A668" s="138" t="s">
        <v>1780</v>
      </c>
      <c r="B668" s="139"/>
      <c r="C668" s="165" t="s">
        <v>10</v>
      </c>
      <c r="D668" s="165" t="s">
        <v>26</v>
      </c>
      <c r="E668" s="165" t="s">
        <v>314</v>
      </c>
      <c r="F668" s="202" t="s">
        <v>488</v>
      </c>
      <c r="G668" s="202"/>
      <c r="H668" s="202" t="s">
        <v>489</v>
      </c>
      <c r="I668" s="205"/>
      <c r="J668" s="56">
        <v>744</v>
      </c>
      <c r="K668" s="202" t="s">
        <v>47</v>
      </c>
      <c r="L668" s="169"/>
      <c r="M668" s="139"/>
      <c r="N668" s="149" t="s">
        <v>1778</v>
      </c>
      <c r="O668" s="149" t="str">
        <f>INDEX('Standard Descriptions'!$E:$E,MATCH(Guidance!E668,'Standard Descriptions'!$C:$C,0))</f>
        <v xml:space="preserve"> This policy increases the tax rate for the selected fuel type(s).  It is expressed as a percentage of the BAU Scenario price, which includes sales and excise taxes. // </v>
      </c>
      <c r="P668" s="152" t="s">
        <v>1779</v>
      </c>
      <c r="Q668" s="152" t="s">
        <v>46</v>
      </c>
      <c r="R668" s="152" t="str">
        <f t="shared" si="55"/>
        <v xml:space="preserve">Lignite </v>
      </c>
      <c r="S668" s="152" t="str">
        <f t="shared" si="54"/>
        <v>//**Lignite : **</v>
      </c>
      <c r="T668" s="138" t="str">
        <f t="shared" si="51"/>
        <v/>
      </c>
    </row>
    <row r="669" spans="1:20" s="153" customFormat="1" x14ac:dyDescent="0.2">
      <c r="A669" s="138" t="s">
        <v>1780</v>
      </c>
      <c r="B669" s="139"/>
      <c r="C669" s="165" t="s">
        <v>10</v>
      </c>
      <c r="D669" s="165" t="s">
        <v>26</v>
      </c>
      <c r="E669" s="165" t="s">
        <v>314</v>
      </c>
      <c r="F669" s="202" t="s">
        <v>811</v>
      </c>
      <c r="G669" s="202"/>
      <c r="H669" s="202" t="s">
        <v>815</v>
      </c>
      <c r="I669" s="205"/>
      <c r="J669" s="56">
        <v>745</v>
      </c>
      <c r="K669" s="202" t="s">
        <v>47</v>
      </c>
      <c r="L669" s="169"/>
      <c r="M669" s="139"/>
      <c r="N669" s="149" t="s">
        <v>1778</v>
      </c>
      <c r="O669" s="149" t="str">
        <f>INDEX('Standard Descriptions'!$E:$E,MATCH(Guidance!E669,'Standard Descriptions'!$C:$C,0))</f>
        <v xml:space="preserve"> This policy increases the tax rate for the selected fuel type(s).  It is expressed as a percentage of the BAU Scenario price, which includes sales and excise taxes. // </v>
      </c>
      <c r="P669" s="152" t="s">
        <v>1779</v>
      </c>
      <c r="Q669" s="152" t="s">
        <v>46</v>
      </c>
      <c r="R669" s="152" t="str">
        <f t="shared" si="55"/>
        <v xml:space="preserve">Crude Oil </v>
      </c>
      <c r="S669" s="152" t="str">
        <f t="shared" si="54"/>
        <v>//**Crude Oil : **</v>
      </c>
      <c r="T669" s="138" t="str">
        <f t="shared" si="51"/>
        <v/>
      </c>
    </row>
    <row r="670" spans="1:20" s="153" customFormat="1" x14ac:dyDescent="0.2">
      <c r="A670" s="138" t="s">
        <v>1780</v>
      </c>
      <c r="B670" s="139"/>
      <c r="C670" s="165" t="s">
        <v>10</v>
      </c>
      <c r="D670" s="165" t="s">
        <v>26</v>
      </c>
      <c r="E670" s="165" t="s">
        <v>314</v>
      </c>
      <c r="F670" s="202" t="s">
        <v>821</v>
      </c>
      <c r="G670" s="202"/>
      <c r="H670" s="202" t="s">
        <v>822</v>
      </c>
      <c r="I670" s="205"/>
      <c r="J670" s="56">
        <v>746</v>
      </c>
      <c r="K670" s="202" t="s">
        <v>47</v>
      </c>
      <c r="L670" s="169"/>
      <c r="M670" s="139"/>
      <c r="N670" s="149" t="s">
        <v>1778</v>
      </c>
      <c r="O670" s="149" t="str">
        <f>INDEX('Standard Descriptions'!$E:$E,MATCH(Guidance!E670,'Standard Descriptions'!$C:$C,0))</f>
        <v xml:space="preserve"> This policy increases the tax rate for the selected fuel type(s).  It is expressed as a percentage of the BAU Scenario price, which includes sales and excise taxes. // </v>
      </c>
      <c r="P670" s="152" t="s">
        <v>1779</v>
      </c>
      <c r="Q670" s="152" t="s">
        <v>46</v>
      </c>
      <c r="R670" s="152" t="str">
        <f t="shared" si="55"/>
        <v xml:space="preserve">Heavy/Residual Fuel Oil </v>
      </c>
      <c r="S670" s="152" t="str">
        <f t="shared" si="54"/>
        <v>//**Heavy/Residual Fuel Oil : **</v>
      </c>
      <c r="T670" s="138" t="str">
        <f t="shared" si="51"/>
        <v/>
      </c>
    </row>
    <row r="671" spans="1:20" s="153" customFormat="1" x14ac:dyDescent="0.2">
      <c r="A671" s="138" t="s">
        <v>1780</v>
      </c>
      <c r="B671" s="139"/>
      <c r="C671" s="165" t="s">
        <v>10</v>
      </c>
      <c r="D671" s="165" t="s">
        <v>26</v>
      </c>
      <c r="E671" s="165" t="s">
        <v>314</v>
      </c>
      <c r="F671" s="202" t="s">
        <v>812</v>
      </c>
      <c r="G671" s="202"/>
      <c r="H671" s="202" t="s">
        <v>816</v>
      </c>
      <c r="I671" s="205"/>
      <c r="J671" s="56">
        <v>747</v>
      </c>
      <c r="K671" s="202" t="s">
        <v>47</v>
      </c>
      <c r="L671" s="169"/>
      <c r="M671" s="139"/>
      <c r="N671" s="149" t="s">
        <v>1778</v>
      </c>
      <c r="O671" s="149" t="str">
        <f>INDEX('Standard Descriptions'!$E:$E,MATCH(Guidance!E671,'Standard Descriptions'!$C:$C,0))</f>
        <v xml:space="preserve"> This policy increases the tax rate for the selected fuel type(s).  It is expressed as a percentage of the BAU Scenario price, which includes sales and excise taxes. // </v>
      </c>
      <c r="P671" s="152" t="s">
        <v>1779</v>
      </c>
      <c r="Q671" s="152" t="s">
        <v>46</v>
      </c>
      <c r="R671" s="152" t="str">
        <f t="shared" si="55"/>
        <v xml:space="preserve">LPG/Propane/Butane </v>
      </c>
      <c r="S671" s="152" t="str">
        <f t="shared" si="54"/>
        <v>//**LPG/Propane/Butane : **</v>
      </c>
      <c r="T671" s="138" t="str">
        <f t="shared" si="51"/>
        <v/>
      </c>
    </row>
    <row r="672" spans="1:20" s="153" customFormat="1" x14ac:dyDescent="0.2">
      <c r="A672" s="138" t="s">
        <v>1780</v>
      </c>
      <c r="B672" s="139"/>
      <c r="C672" s="165" t="s">
        <v>10</v>
      </c>
      <c r="D672" s="165" t="s">
        <v>26</v>
      </c>
      <c r="E672" s="165" t="s">
        <v>314</v>
      </c>
      <c r="F672" s="202" t="s">
        <v>813</v>
      </c>
      <c r="G672" s="202"/>
      <c r="H672" s="202" t="s">
        <v>817</v>
      </c>
      <c r="I672" s="205"/>
      <c r="J672" s="56">
        <v>748</v>
      </c>
      <c r="K672" s="202" t="s">
        <v>47</v>
      </c>
      <c r="L672" s="169"/>
      <c r="M672" s="139"/>
      <c r="N672" s="149" t="s">
        <v>1778</v>
      </c>
      <c r="O672" s="149" t="str">
        <f>INDEX('Standard Descriptions'!$E:$E,MATCH(Guidance!E672,'Standard Descriptions'!$C:$C,0))</f>
        <v xml:space="preserve"> This policy increases the tax rate for the selected fuel type(s).  It is expressed as a percentage of the BAU Scenario price, which includes sales and excise taxes. // </v>
      </c>
      <c r="P672" s="152" t="s">
        <v>1779</v>
      </c>
      <c r="Q672" s="152" t="s">
        <v>46</v>
      </c>
      <c r="R672" s="152" t="str">
        <f t="shared" si="55"/>
        <v xml:space="preserve">Municipal Solid Waste </v>
      </c>
      <c r="S672" s="152" t="str">
        <f t="shared" si="54"/>
        <v>//**Municipal Solid Waste : **</v>
      </c>
      <c r="T672" s="138" t="str">
        <f t="shared" si="51"/>
        <v/>
      </c>
    </row>
    <row r="673" spans="1:21" x14ac:dyDescent="0.2">
      <c r="A673" s="138" t="s">
        <v>1780</v>
      </c>
      <c r="C673" s="165" t="s">
        <v>10</v>
      </c>
      <c r="D673" s="165" t="s">
        <v>26</v>
      </c>
      <c r="E673" s="165" t="s">
        <v>314</v>
      </c>
      <c r="F673" s="202" t="s">
        <v>814</v>
      </c>
      <c r="G673" s="202"/>
      <c r="H673" s="202" t="s">
        <v>818</v>
      </c>
      <c r="I673" s="205"/>
      <c r="J673" s="56">
        <v>749</v>
      </c>
      <c r="K673" s="202" t="s">
        <v>47</v>
      </c>
      <c r="L673" s="169"/>
      <c r="N673" s="149" t="s">
        <v>1778</v>
      </c>
      <c r="O673" s="149" t="str">
        <f>INDEX('Standard Descriptions'!$E:$E,MATCH(Guidance!E673,'Standard Descriptions'!$C:$C,0))</f>
        <v xml:space="preserve"> This policy increases the tax rate for the selected fuel type(s).  It is expressed as a percentage of the BAU Scenario price, which includes sales and excise taxes. // </v>
      </c>
      <c r="P673" s="152" t="s">
        <v>1779</v>
      </c>
      <c r="Q673" s="152" t="s">
        <v>46</v>
      </c>
      <c r="R673" s="152" t="str">
        <f t="shared" si="55"/>
        <v xml:space="preserve">Hydrogen </v>
      </c>
      <c r="S673" s="152" t="str">
        <f t="shared" si="54"/>
        <v>//**Hydrogen : **</v>
      </c>
      <c r="T673" s="138" t="str">
        <f t="shared" si="51"/>
        <v/>
      </c>
    </row>
    <row r="674" spans="1:21" s="157" customFormat="1" ht="144" x14ac:dyDescent="0.2">
      <c r="A674" s="157" t="s">
        <v>1777</v>
      </c>
      <c r="B674" s="140"/>
      <c r="C674" s="157" t="s">
        <v>1044</v>
      </c>
      <c r="D674" s="157" t="s">
        <v>347</v>
      </c>
      <c r="E674" s="157" t="s">
        <v>315</v>
      </c>
      <c r="M674" s="140"/>
      <c r="N674" s="156" t="s">
        <v>1778</v>
      </c>
      <c r="O674" s="156" t="str">
        <f>INDEX('Standard Descriptions'!$E:$E,MATCH(Guidance!E674,'Standard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74" s="154" t="s">
        <v>1779</v>
      </c>
      <c r="Q674" s="154" t="s">
        <v>46</v>
      </c>
      <c r="S674" s="154" t="str">
        <f t="shared" si="54"/>
        <v/>
      </c>
      <c r="T674" s="154" t="str">
        <f t="shared" si="51"/>
        <v/>
      </c>
      <c r="U674" s="272" t="str">
        <f>N674&amp;O674</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row>
    <row r="675" spans="1:21" x14ac:dyDescent="0.2">
      <c r="A675" s="138" t="s">
        <v>1780</v>
      </c>
      <c r="C675" s="4" t="s">
        <v>1044</v>
      </c>
      <c r="D675" s="4" t="s">
        <v>347</v>
      </c>
      <c r="E675" s="4" t="s">
        <v>315</v>
      </c>
      <c r="F675" s="201" t="s">
        <v>121</v>
      </c>
      <c r="G675" s="201"/>
      <c r="H675" s="201" t="s">
        <v>348</v>
      </c>
      <c r="I675" s="201"/>
      <c r="J675" s="56">
        <v>85</v>
      </c>
      <c r="K675" s="201" t="s">
        <v>46</v>
      </c>
      <c r="L675" s="169" t="s">
        <v>1873</v>
      </c>
      <c r="N675" s="149" t="s">
        <v>1778</v>
      </c>
      <c r="O675" s="149" t="str">
        <f>INDEX('Standard Descriptions'!$E:$E,MATCH(Guidance!E675,'Standard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75" s="152" t="s">
        <v>1779</v>
      </c>
      <c r="Q675" s="152" t="s">
        <v>46</v>
      </c>
      <c r="R675" s="152" t="str">
        <f t="shared" ref="R675:R681" si="56">H675&amp;" "&amp;I675</f>
        <v xml:space="preserve">Buildings: Heating </v>
      </c>
      <c r="S675" s="152" t="str">
        <f t="shared" si="54"/>
        <v>//**Buildings: Heating : **</v>
      </c>
      <c r="T675" s="138" t="str">
        <f t="shared" si="51"/>
        <v>//**Buildings: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6" spans="1:21" x14ac:dyDescent="0.2">
      <c r="A676" s="138" t="s">
        <v>1780</v>
      </c>
      <c r="C676" s="174" t="s">
        <v>1044</v>
      </c>
      <c r="D676" s="174" t="s">
        <v>347</v>
      </c>
      <c r="E676" s="174" t="s">
        <v>315</v>
      </c>
      <c r="F676" s="201" t="s">
        <v>122</v>
      </c>
      <c r="G676" s="201"/>
      <c r="H676" s="201" t="s">
        <v>349</v>
      </c>
      <c r="I676" s="201"/>
      <c r="J676" s="56">
        <v>86</v>
      </c>
      <c r="K676" s="201" t="s">
        <v>46</v>
      </c>
      <c r="L676" s="169" t="s">
        <v>1873</v>
      </c>
      <c r="N676" s="149" t="s">
        <v>1778</v>
      </c>
      <c r="O676" s="149" t="str">
        <f>INDEX('Standard Descriptions'!$E:$E,MATCH(Guidance!E676,'Standard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76" s="152" t="s">
        <v>1779</v>
      </c>
      <c r="Q676" s="152" t="s">
        <v>46</v>
      </c>
      <c r="R676" s="152" t="str">
        <f t="shared" si="56"/>
        <v xml:space="preserve">Buildings: Cooling and Ventilation </v>
      </c>
      <c r="S676" s="152" t="str">
        <f t="shared" si="54"/>
        <v>//**Buildings: Cooling and Ventilation : **</v>
      </c>
      <c r="T676" s="138" t="str">
        <f t="shared" si="51"/>
        <v>//**Buildings: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7" spans="1:21" x14ac:dyDescent="0.2">
      <c r="A677" s="138" t="s">
        <v>1780</v>
      </c>
      <c r="C677" s="174" t="s">
        <v>1044</v>
      </c>
      <c r="D677" s="174" t="s">
        <v>347</v>
      </c>
      <c r="E677" s="174" t="s">
        <v>315</v>
      </c>
      <c r="F677" s="201" t="s">
        <v>123</v>
      </c>
      <c r="G677" s="201"/>
      <c r="H677" s="201" t="s">
        <v>350</v>
      </c>
      <c r="I677" s="201"/>
      <c r="J677" s="56">
        <v>87</v>
      </c>
      <c r="K677" s="201" t="s">
        <v>46</v>
      </c>
      <c r="L677" s="169" t="s">
        <v>1873</v>
      </c>
      <c r="N677" s="149" t="s">
        <v>1778</v>
      </c>
      <c r="O677" s="149" t="str">
        <f>INDEX('Standard Descriptions'!$E:$E,MATCH(Guidance!E677,'Standard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77" s="152" t="s">
        <v>1779</v>
      </c>
      <c r="Q677" s="152" t="s">
        <v>46</v>
      </c>
      <c r="R677" s="152" t="str">
        <f t="shared" si="56"/>
        <v xml:space="preserve">Buildings: Envelope </v>
      </c>
      <c r="S677" s="152" t="str">
        <f t="shared" si="54"/>
        <v>//**Buildings: Envelope : **</v>
      </c>
      <c r="T677" s="138" t="str">
        <f t="shared" si="51"/>
        <v>//**Buildings: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8" spans="1:21" x14ac:dyDescent="0.2">
      <c r="A678" s="138" t="s">
        <v>1780</v>
      </c>
      <c r="C678" s="174" t="s">
        <v>1044</v>
      </c>
      <c r="D678" s="174" t="s">
        <v>347</v>
      </c>
      <c r="E678" s="174" t="s">
        <v>315</v>
      </c>
      <c r="F678" s="201" t="s">
        <v>124</v>
      </c>
      <c r="G678" s="201"/>
      <c r="H678" s="201" t="s">
        <v>351</v>
      </c>
      <c r="I678" s="201"/>
      <c r="J678" s="56">
        <v>88</v>
      </c>
      <c r="K678" s="201" t="s">
        <v>46</v>
      </c>
      <c r="L678" s="169" t="s">
        <v>1873</v>
      </c>
      <c r="N678" s="149" t="s">
        <v>1778</v>
      </c>
      <c r="O678" s="149" t="str">
        <f>INDEX('Standard Descriptions'!$E:$E,MATCH(Guidance!E678,'Standard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78" s="152" t="s">
        <v>1779</v>
      </c>
      <c r="Q678" s="152" t="s">
        <v>46</v>
      </c>
      <c r="R678" s="152" t="str">
        <f t="shared" si="56"/>
        <v xml:space="preserve">Buildings: Lighting </v>
      </c>
      <c r="S678" s="152" t="str">
        <f t="shared" si="54"/>
        <v>//**Buildings: Lighting : **</v>
      </c>
      <c r="T678" s="138" t="str">
        <f t="shared" si="51"/>
        <v>//**Buildings: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9" spans="1:21" x14ac:dyDescent="0.2">
      <c r="A679" s="138" t="s">
        <v>1780</v>
      </c>
      <c r="C679" s="174" t="s">
        <v>1044</v>
      </c>
      <c r="D679" s="174" t="s">
        <v>347</v>
      </c>
      <c r="E679" s="174" t="s">
        <v>315</v>
      </c>
      <c r="F679" s="201" t="s">
        <v>125</v>
      </c>
      <c r="G679" s="201"/>
      <c r="H679" s="201" t="s">
        <v>352</v>
      </c>
      <c r="I679" s="201"/>
      <c r="J679" s="56">
        <v>89</v>
      </c>
      <c r="K679" s="201" t="s">
        <v>46</v>
      </c>
      <c r="L679" s="169" t="s">
        <v>1873</v>
      </c>
      <c r="N679" s="149" t="s">
        <v>1778</v>
      </c>
      <c r="O679" s="149" t="str">
        <f>INDEX('Standard Descriptions'!$E:$E,MATCH(Guidance!E679,'Standard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79" s="152" t="s">
        <v>1779</v>
      </c>
      <c r="Q679" s="152" t="s">
        <v>46</v>
      </c>
      <c r="R679" s="152" t="str">
        <f t="shared" si="56"/>
        <v xml:space="preserve">Buildings: Appliances </v>
      </c>
      <c r="S679" s="152" t="str">
        <f t="shared" si="54"/>
        <v>//**Buildings: Appliances : **</v>
      </c>
      <c r="T679" s="138" t="str">
        <f t="shared" si="51"/>
        <v>//**Buildings: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0" spans="1:21" x14ac:dyDescent="0.2">
      <c r="A680" s="138" t="s">
        <v>1780</v>
      </c>
      <c r="C680" s="174" t="s">
        <v>1044</v>
      </c>
      <c r="D680" s="174" t="s">
        <v>347</v>
      </c>
      <c r="E680" s="174" t="s">
        <v>315</v>
      </c>
      <c r="F680" s="201" t="s">
        <v>126</v>
      </c>
      <c r="G680" s="201"/>
      <c r="H680" s="201" t="s">
        <v>353</v>
      </c>
      <c r="I680" s="201"/>
      <c r="J680" s="56">
        <v>90</v>
      </c>
      <c r="K680" s="201" t="s">
        <v>46</v>
      </c>
      <c r="L680" s="169" t="s">
        <v>1873</v>
      </c>
      <c r="N680" s="149" t="s">
        <v>1778</v>
      </c>
      <c r="O680" s="149" t="str">
        <f>INDEX('Standard Descriptions'!$E:$E,MATCH(Guidance!E680,'Standard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80" s="152" t="s">
        <v>1779</v>
      </c>
      <c r="Q680" s="152" t="s">
        <v>46</v>
      </c>
      <c r="R680" s="152" t="str">
        <f t="shared" si="56"/>
        <v xml:space="preserve">Buildings: Other Components </v>
      </c>
      <c r="S680" s="152" t="str">
        <f t="shared" si="54"/>
        <v>//**Buildings: Other Components : **</v>
      </c>
      <c r="T680" s="138" t="str">
        <f t="shared" si="51"/>
        <v>//**Buildings: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1" spans="1:21" s="154" customFormat="1" x14ac:dyDescent="0.2">
      <c r="A681" s="157" t="s">
        <v>1777</v>
      </c>
      <c r="B681" s="140"/>
      <c r="C681" s="237" t="s">
        <v>1044</v>
      </c>
      <c r="D681" s="237" t="s">
        <v>347</v>
      </c>
      <c r="E681" s="223" t="s">
        <v>316</v>
      </c>
      <c r="F681" s="224"/>
      <c r="G681" s="224"/>
      <c r="H681" s="224" t="s">
        <v>29</v>
      </c>
      <c r="I681" s="224"/>
      <c r="J681" s="158">
        <v>91</v>
      </c>
      <c r="K681" s="224" t="s">
        <v>46</v>
      </c>
      <c r="L681" s="228" t="s">
        <v>1873</v>
      </c>
      <c r="M681" s="139"/>
      <c r="N681" s="156" t="s">
        <v>1778</v>
      </c>
      <c r="O681" s="156" t="str">
        <f>INDEX('Standard Descriptions'!$E:$E,MATCH(Guidance!E681,'Standard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81" s="154" t="s">
        <v>1779</v>
      </c>
      <c r="Q681" s="154" t="s">
        <v>46</v>
      </c>
      <c r="R681" s="154" t="str">
        <f t="shared" si="56"/>
        <v xml:space="preserve">Carbon Capture and Sequestration </v>
      </c>
      <c r="S681" s="154" t="str">
        <f t="shared" si="54"/>
        <v>//**Carbon Capture and Sequestration : **</v>
      </c>
      <c r="T681" s="154" t="str">
        <f t="shared" si="51"/>
        <v>//**Carbon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U681" s="145" t="str">
        <f>N681&amp;O681&amp;P681&amp;T681</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2" spans="1:21" s="154" customFormat="1" x14ac:dyDescent="0.2">
      <c r="A682" s="157" t="s">
        <v>1777</v>
      </c>
      <c r="B682" s="140"/>
      <c r="C682" s="157" t="s">
        <v>1044</v>
      </c>
      <c r="D682" s="157" t="s">
        <v>347</v>
      </c>
      <c r="E682" s="157" t="s">
        <v>317</v>
      </c>
      <c r="M682" s="139"/>
      <c r="N682" s="156" t="s">
        <v>1778</v>
      </c>
      <c r="O682" s="156" t="str">
        <f>INDEX('Standard Descriptions'!$E:$E,MATCH(Guidance!E682,'Standard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82" s="154" t="s">
        <v>1779</v>
      </c>
      <c r="Q682" s="154" t="s">
        <v>46</v>
      </c>
      <c r="S682" s="154" t="str">
        <f t="shared" si="54"/>
        <v/>
      </c>
      <c r="T682" s="154" t="str">
        <f t="shared" si="51"/>
        <v/>
      </c>
      <c r="U682" s="145" t="str">
        <f>N682&amp;O682&amp;P682&amp;T683&amp;T684&amp;T685&amp;T686&amp;T687&amp;T688&amp;T689&amp;T690&amp;T691&amp;T692&amp;T693</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3" spans="1:21" x14ac:dyDescent="0.2">
      <c r="A683" s="138" t="s">
        <v>1780</v>
      </c>
      <c r="C683" s="4" t="s">
        <v>1044</v>
      </c>
      <c r="D683" s="174" t="s">
        <v>347</v>
      </c>
      <c r="E683" s="4" t="s">
        <v>317</v>
      </c>
      <c r="F683" s="201" t="s">
        <v>493</v>
      </c>
      <c r="G683" s="201"/>
      <c r="H683" s="202" t="s">
        <v>496</v>
      </c>
      <c r="I683" s="201"/>
      <c r="J683" s="56">
        <v>92</v>
      </c>
      <c r="K683" s="201" t="s">
        <v>46</v>
      </c>
      <c r="L683" s="169" t="s">
        <v>1873</v>
      </c>
      <c r="N683" s="149" t="s">
        <v>1778</v>
      </c>
      <c r="O683" s="149" t="str">
        <f>INDEX('Standard Descriptions'!$E:$E,MATCH(Guidance!E683,'Standard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83" s="152" t="s">
        <v>1779</v>
      </c>
      <c r="Q683" s="152" t="s">
        <v>46</v>
      </c>
      <c r="R683" s="152" t="str">
        <f t="shared" ref="R683:R693" si="57">H683&amp;" "&amp;I683</f>
        <v xml:space="preserve">Electricity: Hard Coal </v>
      </c>
      <c r="S683" s="152" t="str">
        <f t="shared" si="54"/>
        <v>//**Electricity: Hard Coal : **</v>
      </c>
      <c r="T683" s="138" t="str">
        <f t="shared" si="51"/>
        <v>//**Electricity: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4" spans="1:21" x14ac:dyDescent="0.2">
      <c r="A684" s="138" t="s">
        <v>1780</v>
      </c>
      <c r="C684" s="174" t="s">
        <v>1044</v>
      </c>
      <c r="D684" s="174" t="s">
        <v>347</v>
      </c>
      <c r="E684" s="174" t="s">
        <v>317</v>
      </c>
      <c r="F684" s="202" t="s">
        <v>335</v>
      </c>
      <c r="G684" s="205"/>
      <c r="H684" s="202" t="s">
        <v>556</v>
      </c>
      <c r="I684" s="201"/>
      <c r="J684" s="56">
        <v>93</v>
      </c>
      <c r="K684" s="201" t="s">
        <v>46</v>
      </c>
      <c r="L684" s="169" t="s">
        <v>1873</v>
      </c>
      <c r="N684" s="149" t="s">
        <v>1778</v>
      </c>
      <c r="O684" s="149" t="str">
        <f>INDEX('Standard Descriptions'!$E:$E,MATCH(Guidance!E684,'Standard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84" s="152" t="s">
        <v>1779</v>
      </c>
      <c r="Q684" s="152" t="s">
        <v>46</v>
      </c>
      <c r="R684" s="152" t="str">
        <f t="shared" si="57"/>
        <v xml:space="preserve">Electricity: Natural Gas Nonpeaker </v>
      </c>
      <c r="S684" s="152" t="str">
        <f t="shared" si="54"/>
        <v>//**Electricity: Natural Gas Nonpeaker : **</v>
      </c>
      <c r="T684" s="138" t="str">
        <f t="shared" ref="T684:T764" si="58">IF(K684="Yes",S684&amp;L684,"")</f>
        <v>//**Electricity: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5" spans="1:21" x14ac:dyDescent="0.2">
      <c r="A685" s="138" t="s">
        <v>1780</v>
      </c>
      <c r="C685" s="174" t="s">
        <v>1044</v>
      </c>
      <c r="D685" s="174" t="s">
        <v>347</v>
      </c>
      <c r="E685" s="174" t="s">
        <v>317</v>
      </c>
      <c r="F685" s="202" t="s">
        <v>80</v>
      </c>
      <c r="G685" s="205"/>
      <c r="H685" s="202" t="s">
        <v>354</v>
      </c>
      <c r="I685" s="201"/>
      <c r="J685" s="56">
        <v>94</v>
      </c>
      <c r="K685" s="201" t="s">
        <v>46</v>
      </c>
      <c r="L685" s="169" t="s">
        <v>1873</v>
      </c>
      <c r="N685" s="149" t="s">
        <v>1778</v>
      </c>
      <c r="O685" s="149" t="str">
        <f>INDEX('Standard Descriptions'!$E:$E,MATCH(Guidance!E685,'Standard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85" s="152" t="s">
        <v>1779</v>
      </c>
      <c r="Q685" s="152" t="s">
        <v>46</v>
      </c>
      <c r="R685" s="152" t="str">
        <f t="shared" si="57"/>
        <v xml:space="preserve">Electricity: Nuclear </v>
      </c>
      <c r="S685" s="152" t="str">
        <f t="shared" si="54"/>
        <v>//**Electricity: Nuclear : **</v>
      </c>
      <c r="T685" s="138" t="str">
        <f t="shared" si="58"/>
        <v>//**Electricity: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6" spans="1:21" x14ac:dyDescent="0.2">
      <c r="A686" s="138" t="s">
        <v>1780</v>
      </c>
      <c r="C686" s="174" t="s">
        <v>1044</v>
      </c>
      <c r="D686" s="174" t="s">
        <v>347</v>
      </c>
      <c r="E686" s="174" t="s">
        <v>317</v>
      </c>
      <c r="F686" s="202" t="s">
        <v>81</v>
      </c>
      <c r="G686" s="205"/>
      <c r="H686" s="202" t="s">
        <v>355</v>
      </c>
      <c r="I686" s="201"/>
      <c r="J686" s="56">
        <v>95</v>
      </c>
      <c r="K686" s="201" t="s">
        <v>46</v>
      </c>
      <c r="L686" s="169" t="s">
        <v>1873</v>
      </c>
      <c r="N686" s="149" t="s">
        <v>1778</v>
      </c>
      <c r="O686" s="149" t="str">
        <f>INDEX('Standard Descriptions'!$E:$E,MATCH(Guidance!E686,'Standard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86" s="152" t="s">
        <v>1779</v>
      </c>
      <c r="Q686" s="152" t="s">
        <v>46</v>
      </c>
      <c r="R686" s="152" t="str">
        <f t="shared" si="57"/>
        <v xml:space="preserve">Electricity: Hydro </v>
      </c>
      <c r="S686" s="152" t="str">
        <f t="shared" si="54"/>
        <v>//**Electricity: Hydro : **</v>
      </c>
      <c r="T686" s="138" t="str">
        <f t="shared" si="58"/>
        <v>//**Electricity: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7" spans="1:21" x14ac:dyDescent="0.2">
      <c r="A687" s="138" t="s">
        <v>1780</v>
      </c>
      <c r="C687" s="174" t="s">
        <v>1044</v>
      </c>
      <c r="D687" s="174" t="s">
        <v>347</v>
      </c>
      <c r="E687" s="174" t="s">
        <v>317</v>
      </c>
      <c r="F687" s="202" t="s">
        <v>494</v>
      </c>
      <c r="G687" s="205"/>
      <c r="H687" s="202" t="s">
        <v>498</v>
      </c>
      <c r="I687" s="201"/>
      <c r="J687" s="56">
        <v>96</v>
      </c>
      <c r="K687" s="201" t="s">
        <v>46</v>
      </c>
      <c r="L687" s="169" t="s">
        <v>1873</v>
      </c>
      <c r="N687" s="149" t="s">
        <v>1778</v>
      </c>
      <c r="O687" s="149" t="str">
        <f>INDEX('Standard Descriptions'!$E:$E,MATCH(Guidance!E687,'Standard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87" s="152" t="s">
        <v>1779</v>
      </c>
      <c r="Q687" s="152" t="s">
        <v>46</v>
      </c>
      <c r="R687" s="152" t="str">
        <f t="shared" si="57"/>
        <v xml:space="preserve">Electricity: Onshore Wind </v>
      </c>
      <c r="S687" s="152" t="str">
        <f t="shared" si="54"/>
        <v>//**Electricity: Onshore Wind : **</v>
      </c>
      <c r="T687" s="138" t="str">
        <f t="shared" si="58"/>
        <v>//**Electricity: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8" spans="1:21" x14ac:dyDescent="0.2">
      <c r="A688" s="138" t="s">
        <v>1780</v>
      </c>
      <c r="C688" s="174" t="s">
        <v>1044</v>
      </c>
      <c r="D688" s="174" t="s">
        <v>347</v>
      </c>
      <c r="E688" s="174" t="s">
        <v>317</v>
      </c>
      <c r="F688" s="202" t="s">
        <v>82</v>
      </c>
      <c r="G688" s="205"/>
      <c r="H688" s="202" t="s">
        <v>356</v>
      </c>
      <c r="I688" s="201"/>
      <c r="J688" s="56">
        <v>97</v>
      </c>
      <c r="K688" s="201" t="s">
        <v>46</v>
      </c>
      <c r="L688" s="169" t="s">
        <v>1873</v>
      </c>
      <c r="N688" s="149" t="s">
        <v>1778</v>
      </c>
      <c r="O688" s="149" t="str">
        <f>INDEX('Standard Descriptions'!$E:$E,MATCH(Guidance!E688,'Standard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88" s="152" t="s">
        <v>1779</v>
      </c>
      <c r="Q688" s="152" t="s">
        <v>46</v>
      </c>
      <c r="R688" s="152" t="str">
        <f t="shared" si="57"/>
        <v xml:space="preserve">Electricity: Solar PV </v>
      </c>
      <c r="S688" s="152" t="str">
        <f t="shared" si="54"/>
        <v>//**Electricity: Solar PV : **</v>
      </c>
      <c r="T688" s="138" t="str">
        <f t="shared" si="58"/>
        <v>//**Electricity: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9" spans="1:21" x14ac:dyDescent="0.2">
      <c r="A689" s="138" t="s">
        <v>1780</v>
      </c>
      <c r="C689" s="174" t="s">
        <v>1044</v>
      </c>
      <c r="D689" s="174" t="s">
        <v>347</v>
      </c>
      <c r="E689" s="174" t="s">
        <v>317</v>
      </c>
      <c r="F689" s="202" t="s">
        <v>83</v>
      </c>
      <c r="G689" s="205"/>
      <c r="H689" s="202" t="s">
        <v>357</v>
      </c>
      <c r="I689" s="201"/>
      <c r="J689" s="56">
        <v>98</v>
      </c>
      <c r="K689" s="201" t="s">
        <v>46</v>
      </c>
      <c r="L689" s="169" t="s">
        <v>1873</v>
      </c>
      <c r="N689" s="149" t="s">
        <v>1778</v>
      </c>
      <c r="O689" s="149" t="str">
        <f>INDEX('Standard Descriptions'!$E:$E,MATCH(Guidance!E689,'Standard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89" s="152" t="s">
        <v>1779</v>
      </c>
      <c r="Q689" s="152" t="s">
        <v>46</v>
      </c>
      <c r="R689" s="152" t="str">
        <f t="shared" si="57"/>
        <v xml:space="preserve">Electricity: Solar Thermal </v>
      </c>
      <c r="S689" s="152" t="str">
        <f t="shared" si="54"/>
        <v>//**Electricity: Solar Thermal : **</v>
      </c>
      <c r="T689" s="138" t="str">
        <f t="shared" si="58"/>
        <v>//**Electricity: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0" spans="1:21" x14ac:dyDescent="0.2">
      <c r="A690" s="138" t="s">
        <v>1780</v>
      </c>
      <c r="C690" s="174" t="s">
        <v>1044</v>
      </c>
      <c r="D690" s="174" t="s">
        <v>347</v>
      </c>
      <c r="E690" s="174" t="s">
        <v>317</v>
      </c>
      <c r="F690" s="202" t="s">
        <v>84</v>
      </c>
      <c r="G690" s="205"/>
      <c r="H690" s="202" t="s">
        <v>358</v>
      </c>
      <c r="I690" s="201"/>
      <c r="J690" s="56">
        <v>99</v>
      </c>
      <c r="K690" s="201" t="s">
        <v>46</v>
      </c>
      <c r="L690" s="169" t="s">
        <v>1873</v>
      </c>
      <c r="N690" s="149" t="s">
        <v>1778</v>
      </c>
      <c r="O690" s="149" t="str">
        <f>INDEX('Standard Descriptions'!$E:$E,MATCH(Guidance!E690,'Standard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90" s="152" t="s">
        <v>1779</v>
      </c>
      <c r="Q690" s="152" t="s">
        <v>46</v>
      </c>
      <c r="R690" s="152" t="str">
        <f t="shared" si="57"/>
        <v xml:space="preserve">Electricity: Biomass </v>
      </c>
      <c r="S690" s="152" t="str">
        <f t="shared" si="54"/>
        <v>//**Electricity: Biomass : **</v>
      </c>
      <c r="T690" s="138" t="str">
        <f t="shared" si="58"/>
        <v>//**Electricity: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1" spans="1:21" x14ac:dyDescent="0.2">
      <c r="A691" s="138" t="s">
        <v>1780</v>
      </c>
      <c r="C691" s="174" t="s">
        <v>1044</v>
      </c>
      <c r="D691" s="174" t="s">
        <v>347</v>
      </c>
      <c r="E691" s="174" t="s">
        <v>317</v>
      </c>
      <c r="F691" s="202" t="s">
        <v>338</v>
      </c>
      <c r="G691" s="205"/>
      <c r="H691" s="202" t="s">
        <v>557</v>
      </c>
      <c r="I691" s="201"/>
      <c r="J691" s="56">
        <v>192</v>
      </c>
      <c r="K691" s="201" t="s">
        <v>46</v>
      </c>
      <c r="L691" s="169" t="s">
        <v>1873</v>
      </c>
      <c r="N691" s="149" t="s">
        <v>1778</v>
      </c>
      <c r="O691" s="149" t="str">
        <f>INDEX('Standard Descriptions'!$E:$E,MATCH(Guidance!E691,'Standard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91" s="152" t="s">
        <v>1779</v>
      </c>
      <c r="Q691" s="152" t="s">
        <v>46</v>
      </c>
      <c r="R691" s="152" t="str">
        <f t="shared" si="57"/>
        <v xml:space="preserve">Electricity: Natural Gas Peaker </v>
      </c>
      <c r="S691" s="152" t="str">
        <f t="shared" si="54"/>
        <v>//**Electricity: Natural Gas Peaker : **</v>
      </c>
      <c r="T691" s="138" t="str">
        <f t="shared" si="58"/>
        <v>//**Electricity: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2" spans="1:21" x14ac:dyDescent="0.2">
      <c r="A692" s="138" t="s">
        <v>1780</v>
      </c>
      <c r="C692" s="174" t="s">
        <v>1044</v>
      </c>
      <c r="D692" s="174" t="s">
        <v>347</v>
      </c>
      <c r="E692" s="174" t="s">
        <v>317</v>
      </c>
      <c r="F692" s="202" t="s">
        <v>490</v>
      </c>
      <c r="G692" s="205"/>
      <c r="H692" s="202" t="s">
        <v>491</v>
      </c>
      <c r="I692" s="201"/>
      <c r="J692" s="56">
        <v>180</v>
      </c>
      <c r="K692" s="201" t="s">
        <v>46</v>
      </c>
      <c r="L692" s="169" t="s">
        <v>1873</v>
      </c>
      <c r="N692" s="149" t="s">
        <v>1778</v>
      </c>
      <c r="O692" s="149" t="str">
        <f>INDEX('Standard Descriptions'!$E:$E,MATCH(Guidance!E692,'Standard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92" s="152" t="s">
        <v>1779</v>
      </c>
      <c r="Q692" s="152" t="s">
        <v>46</v>
      </c>
      <c r="R692" s="152" t="str">
        <f t="shared" si="57"/>
        <v xml:space="preserve">Electricity: Lignite </v>
      </c>
      <c r="S692" s="152" t="str">
        <f t="shared" si="54"/>
        <v>//**Electricity: Lignite : **</v>
      </c>
      <c r="T692" s="138" t="str">
        <f t="shared" si="58"/>
        <v>//**Electricity: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3" spans="1:21" x14ac:dyDescent="0.2">
      <c r="A693" s="138" t="s">
        <v>1780</v>
      </c>
      <c r="C693" s="174" t="s">
        <v>1044</v>
      </c>
      <c r="D693" s="174" t="s">
        <v>347</v>
      </c>
      <c r="E693" s="174" t="s">
        <v>317</v>
      </c>
      <c r="F693" s="202" t="s">
        <v>499</v>
      </c>
      <c r="G693" s="205"/>
      <c r="H693" s="202" t="s">
        <v>501</v>
      </c>
      <c r="I693" s="201"/>
      <c r="J693" s="56">
        <v>183</v>
      </c>
      <c r="K693" s="201" t="s">
        <v>46</v>
      </c>
      <c r="L693" s="169" t="s">
        <v>1873</v>
      </c>
      <c r="N693" s="149" t="s">
        <v>1778</v>
      </c>
      <c r="O693" s="149" t="str">
        <f>INDEX('Standard Descriptions'!$E:$E,MATCH(Guidance!E693,'Standard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93" s="152" t="s">
        <v>1779</v>
      </c>
      <c r="Q693" s="152" t="s">
        <v>46</v>
      </c>
      <c r="R693" s="152" t="str">
        <f t="shared" si="57"/>
        <v xml:space="preserve">Electricity: Offshore Wind </v>
      </c>
      <c r="S693" s="152" t="str">
        <f t="shared" si="54"/>
        <v>//**Electricity: Offshore Wind : **</v>
      </c>
      <c r="T693" s="138" t="str">
        <f t="shared" si="58"/>
        <v>//**Electricity: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4" spans="1:21" s="154" customFormat="1" x14ac:dyDescent="0.2">
      <c r="A694" s="154" t="s">
        <v>1777</v>
      </c>
      <c r="B694" s="139"/>
      <c r="C694" s="154" t="s">
        <v>1044</v>
      </c>
      <c r="D694" s="154" t="s">
        <v>347</v>
      </c>
      <c r="E694" s="154" t="s">
        <v>318</v>
      </c>
      <c r="M694" s="139"/>
      <c r="N694" s="156" t="s">
        <v>1778</v>
      </c>
      <c r="O694" s="156" t="str">
        <f>INDEX('Standard Descriptions'!$E:$E,MATCH(Guidance!E694,'Standard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94" s="154" t="s">
        <v>1779</v>
      </c>
      <c r="Q694" s="154" t="s">
        <v>46</v>
      </c>
      <c r="S694" s="154" t="str">
        <f t="shared" si="54"/>
        <v/>
      </c>
      <c r="T694" s="154" t="str">
        <f t="shared" si="58"/>
        <v/>
      </c>
      <c r="U694" s="145" t="str">
        <f>N694&amp;O694&amp;P694&amp;T695&amp;T696&amp;T697&amp;T698&amp;T699&amp;T700&amp;T701&amp;T702&amp;T703&amp;T704&amp;T705&amp;T706&amp;T707&amp;T708&amp;T709&amp;T710&amp;T711&amp;T712&amp;T713&amp;T714&amp;T715&amp;T716&amp;T717&amp;T718&amp;T719</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5" spans="1:21" x14ac:dyDescent="0.2">
      <c r="A695" s="138" t="s">
        <v>1780</v>
      </c>
      <c r="C695" s="4" t="s">
        <v>1044</v>
      </c>
      <c r="D695" s="174" t="s">
        <v>347</v>
      </c>
      <c r="E695" s="4" t="s">
        <v>318</v>
      </c>
      <c r="F695" s="4" t="s">
        <v>1816</v>
      </c>
      <c r="G695" s="201"/>
      <c r="H695" s="202" t="s">
        <v>1874</v>
      </c>
      <c r="I695" s="201"/>
      <c r="J695" s="56">
        <v>1462</v>
      </c>
      <c r="K695" s="201" t="s">
        <v>46</v>
      </c>
      <c r="L695" s="202" t="s">
        <v>1873</v>
      </c>
      <c r="N695" s="149" t="s">
        <v>1778</v>
      </c>
      <c r="O695" s="149" t="str">
        <f>INDEX('Standard Descriptions'!$E:$E,MATCH(Guidance!E695,'Standard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95" s="152" t="s">
        <v>1779</v>
      </c>
      <c r="Q695" s="152" t="s">
        <v>46</v>
      </c>
      <c r="R695" s="152" t="str">
        <f t="shared" ref="R695:R719" si="59">H695&amp;" "&amp;I695</f>
        <v xml:space="preserve">Industry: Agriculture and Forestry </v>
      </c>
      <c r="S695" s="152" t="str">
        <f t="shared" si="54"/>
        <v>//**Industry: Agriculture and Forestry : **</v>
      </c>
      <c r="T695" s="138" t="str">
        <f t="shared" si="58"/>
        <v>//**Industry: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6" spans="1:21" x14ac:dyDescent="0.2">
      <c r="A696" s="138" t="s">
        <v>1780</v>
      </c>
      <c r="C696" s="174" t="s">
        <v>1044</v>
      </c>
      <c r="D696" s="174" t="s">
        <v>347</v>
      </c>
      <c r="E696" s="174" t="s">
        <v>318</v>
      </c>
      <c r="F696" s="4" t="s">
        <v>1818</v>
      </c>
      <c r="G696" s="201"/>
      <c r="H696" s="202" t="s">
        <v>1875</v>
      </c>
      <c r="I696" s="201"/>
      <c r="J696" s="56">
        <v>1463</v>
      </c>
      <c r="K696" s="201" t="s">
        <v>46</v>
      </c>
      <c r="L696" s="205" t="s">
        <v>1873</v>
      </c>
      <c r="N696" s="149" t="s">
        <v>1778</v>
      </c>
      <c r="O696" s="149" t="str">
        <f>INDEX('Standard Descriptions'!$E:$E,MATCH(Guidance!E696,'Standard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96" s="152" t="s">
        <v>1779</v>
      </c>
      <c r="Q696" s="152" t="s">
        <v>46</v>
      </c>
      <c r="R696" s="152" t="str">
        <f t="shared" si="59"/>
        <v xml:space="preserve">Industry: Coal Mining </v>
      </c>
      <c r="S696" s="152" t="str">
        <f t="shared" si="54"/>
        <v>//**Industry: Coal Mining : **</v>
      </c>
      <c r="T696" s="138" t="str">
        <f t="shared" si="58"/>
        <v>//**Industry: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7" spans="1:21" s="153" customFormat="1" x14ac:dyDescent="0.2">
      <c r="A697" s="138" t="s">
        <v>1780</v>
      </c>
      <c r="B697" s="139"/>
      <c r="C697" s="174" t="s">
        <v>1044</v>
      </c>
      <c r="D697" s="174" t="s">
        <v>347</v>
      </c>
      <c r="E697" s="174" t="s">
        <v>318</v>
      </c>
      <c r="F697" s="4" t="s">
        <v>1819</v>
      </c>
      <c r="G697" s="201"/>
      <c r="H697" s="202" t="s">
        <v>1876</v>
      </c>
      <c r="I697" s="201"/>
      <c r="J697" s="56">
        <v>1464</v>
      </c>
      <c r="K697" s="201" t="s">
        <v>46</v>
      </c>
      <c r="L697" s="205" t="s">
        <v>1873</v>
      </c>
      <c r="M697" s="139"/>
      <c r="N697" s="149" t="s">
        <v>1778</v>
      </c>
      <c r="O697" s="149" t="str">
        <f>INDEX('Standard Descriptions'!$E:$E,MATCH(Guidance!E697,'Standard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97" s="152" t="s">
        <v>1779</v>
      </c>
      <c r="Q697" s="152" t="s">
        <v>46</v>
      </c>
      <c r="R697" s="152" t="str">
        <f t="shared" si="59"/>
        <v xml:space="preserve">Industry: Oil and Gas Extraction </v>
      </c>
      <c r="S697" s="152" t="str">
        <f t="shared" si="54"/>
        <v>//**Industry: Oil and Gas Extraction : **</v>
      </c>
      <c r="T697" s="138" t="str">
        <f t="shared" si="58"/>
        <v>//**Industry: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8" spans="1:21" s="153" customFormat="1" x14ac:dyDescent="0.2">
      <c r="A698" s="138" t="s">
        <v>1780</v>
      </c>
      <c r="B698" s="139"/>
      <c r="C698" s="174" t="s">
        <v>1044</v>
      </c>
      <c r="D698" s="174" t="s">
        <v>347</v>
      </c>
      <c r="E698" s="174" t="s">
        <v>318</v>
      </c>
      <c r="F698" s="4" t="s">
        <v>1820</v>
      </c>
      <c r="G698" s="201"/>
      <c r="H698" s="202" t="s">
        <v>1877</v>
      </c>
      <c r="I698" s="201"/>
      <c r="J698" s="56">
        <v>1465</v>
      </c>
      <c r="K698" s="201" t="s">
        <v>46</v>
      </c>
      <c r="L698" s="205" t="s">
        <v>1873</v>
      </c>
      <c r="M698" s="139"/>
      <c r="N698" s="149" t="s">
        <v>1778</v>
      </c>
      <c r="O698" s="149" t="str">
        <f>INDEX('Standard Descriptions'!$E:$E,MATCH(Guidance!E698,'Standard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98" s="152" t="s">
        <v>1779</v>
      </c>
      <c r="Q698" s="152" t="s">
        <v>46</v>
      </c>
      <c r="R698" s="152" t="str">
        <f t="shared" si="59"/>
        <v xml:space="preserve">Industry: Other Mining and Quarrying </v>
      </c>
      <c r="S698" s="152" t="str">
        <f t="shared" si="54"/>
        <v>//**Industry: Other Mining and Quarrying : **</v>
      </c>
      <c r="T698" s="138" t="str">
        <f t="shared" si="58"/>
        <v>//**Industry: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9" spans="1:21" s="153" customFormat="1" x14ac:dyDescent="0.2">
      <c r="A699" s="138" t="s">
        <v>1780</v>
      </c>
      <c r="B699" s="139"/>
      <c r="C699" s="174" t="s">
        <v>1044</v>
      </c>
      <c r="D699" s="174" t="s">
        <v>347</v>
      </c>
      <c r="E699" s="174" t="s">
        <v>318</v>
      </c>
      <c r="F699" s="4" t="s">
        <v>1821</v>
      </c>
      <c r="G699" s="201"/>
      <c r="H699" s="202" t="s">
        <v>1878</v>
      </c>
      <c r="I699" s="201"/>
      <c r="J699" s="56">
        <v>1466</v>
      </c>
      <c r="K699" s="201" t="s">
        <v>46</v>
      </c>
      <c r="L699" s="205" t="s">
        <v>1873</v>
      </c>
      <c r="M699" s="139"/>
      <c r="N699" s="149" t="s">
        <v>1778</v>
      </c>
      <c r="O699" s="149" t="str">
        <f>INDEX('Standard Descriptions'!$E:$E,MATCH(Guidance!E699,'Standard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99" s="152" t="s">
        <v>1779</v>
      </c>
      <c r="Q699" s="152" t="s">
        <v>46</v>
      </c>
      <c r="R699" s="152" t="str">
        <f t="shared" si="59"/>
        <v xml:space="preserve">Industry: Food Beverage and Tobacco </v>
      </c>
      <c r="S699" s="152" t="str">
        <f t="shared" si="54"/>
        <v>//**Industry: Food Beverage and Tobacco : **</v>
      </c>
      <c r="T699" s="138" t="str">
        <f t="shared" si="58"/>
        <v>//**Industry: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0" spans="1:21" s="153" customFormat="1" x14ac:dyDescent="0.2">
      <c r="A700" s="138" t="s">
        <v>1780</v>
      </c>
      <c r="B700" s="139"/>
      <c r="C700" s="174" t="s">
        <v>1044</v>
      </c>
      <c r="D700" s="174" t="s">
        <v>347</v>
      </c>
      <c r="E700" s="174" t="s">
        <v>318</v>
      </c>
      <c r="F700" s="4" t="s">
        <v>1822</v>
      </c>
      <c r="G700" s="201"/>
      <c r="H700" s="202" t="s">
        <v>1879</v>
      </c>
      <c r="I700" s="201"/>
      <c r="J700" s="56">
        <v>1467</v>
      </c>
      <c r="K700" s="201" t="s">
        <v>46</v>
      </c>
      <c r="L700" s="205" t="s">
        <v>1873</v>
      </c>
      <c r="M700" s="139"/>
      <c r="N700" s="149" t="s">
        <v>1778</v>
      </c>
      <c r="O700" s="149" t="str">
        <f>INDEX('Standard Descriptions'!$E:$E,MATCH(Guidance!E700,'Standard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00" s="152" t="s">
        <v>1779</v>
      </c>
      <c r="Q700" s="152" t="s">
        <v>46</v>
      </c>
      <c r="R700" s="152" t="str">
        <f t="shared" si="59"/>
        <v xml:space="preserve">Industry: Textiles Apparel and Leather </v>
      </c>
      <c r="S700" s="152" t="str">
        <f t="shared" si="54"/>
        <v>//**Industry: Textiles Apparel and Leather : **</v>
      </c>
      <c r="T700" s="138" t="str">
        <f t="shared" si="58"/>
        <v>//**Industry: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1" spans="1:21" s="153" customFormat="1" x14ac:dyDescent="0.2">
      <c r="A701" s="138" t="s">
        <v>1780</v>
      </c>
      <c r="B701" s="139"/>
      <c r="C701" s="174" t="s">
        <v>1044</v>
      </c>
      <c r="D701" s="174" t="s">
        <v>347</v>
      </c>
      <c r="E701" s="174" t="s">
        <v>318</v>
      </c>
      <c r="F701" s="4" t="s">
        <v>1823</v>
      </c>
      <c r="G701" s="201"/>
      <c r="H701" s="202" t="s">
        <v>1880</v>
      </c>
      <c r="I701" s="201"/>
      <c r="J701" s="56">
        <v>1468</v>
      </c>
      <c r="K701" s="201" t="s">
        <v>46</v>
      </c>
      <c r="L701" s="205" t="s">
        <v>1873</v>
      </c>
      <c r="M701" s="139"/>
      <c r="N701" s="149" t="s">
        <v>1778</v>
      </c>
      <c r="O701" s="149" t="str">
        <f>INDEX('Standard Descriptions'!$E:$E,MATCH(Guidance!E701,'Standard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01" s="152" t="s">
        <v>1779</v>
      </c>
      <c r="Q701" s="152" t="s">
        <v>46</v>
      </c>
      <c r="R701" s="152" t="str">
        <f t="shared" si="59"/>
        <v xml:space="preserve">Industry: Wood Products </v>
      </c>
      <c r="S701" s="152" t="str">
        <f t="shared" si="54"/>
        <v>//**Industry: Wood Products : **</v>
      </c>
      <c r="T701" s="138" t="str">
        <f t="shared" si="58"/>
        <v>//**Industry: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2" spans="1:21" s="153" customFormat="1" x14ac:dyDescent="0.2">
      <c r="A702" s="138" t="s">
        <v>1780</v>
      </c>
      <c r="B702" s="139"/>
      <c r="C702" s="174" t="s">
        <v>1044</v>
      </c>
      <c r="D702" s="174" t="s">
        <v>347</v>
      </c>
      <c r="E702" s="174" t="s">
        <v>318</v>
      </c>
      <c r="F702" s="4" t="s">
        <v>1824</v>
      </c>
      <c r="G702" s="201"/>
      <c r="H702" s="202" t="s">
        <v>1881</v>
      </c>
      <c r="I702" s="201"/>
      <c r="J702" s="56">
        <v>1469</v>
      </c>
      <c r="K702" s="201" t="s">
        <v>46</v>
      </c>
      <c r="L702" s="205" t="s">
        <v>1873</v>
      </c>
      <c r="M702" s="139"/>
      <c r="N702" s="149" t="s">
        <v>1778</v>
      </c>
      <c r="O702" s="149" t="str">
        <f>INDEX('Standard Descriptions'!$E:$E,MATCH(Guidance!E702,'Standard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02" s="152" t="s">
        <v>1779</v>
      </c>
      <c r="Q702" s="152" t="s">
        <v>46</v>
      </c>
      <c r="R702" s="152" t="str">
        <f t="shared" si="59"/>
        <v xml:space="preserve">Industry: Pulp Paper and Printing </v>
      </c>
      <c r="S702" s="152" t="str">
        <f t="shared" si="54"/>
        <v>//**Industry: Pulp Paper and Printing : **</v>
      </c>
      <c r="T702" s="138" t="str">
        <f t="shared" si="58"/>
        <v>//**Industry: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3" spans="1:21" s="153" customFormat="1" x14ac:dyDescent="0.2">
      <c r="A703" s="138" t="s">
        <v>1780</v>
      </c>
      <c r="B703" s="139"/>
      <c r="C703" s="174" t="s">
        <v>1044</v>
      </c>
      <c r="D703" s="174" t="s">
        <v>347</v>
      </c>
      <c r="E703" s="174" t="s">
        <v>318</v>
      </c>
      <c r="F703" s="4" t="s">
        <v>1825</v>
      </c>
      <c r="G703" s="201"/>
      <c r="H703" s="202" t="s">
        <v>1882</v>
      </c>
      <c r="I703" s="201"/>
      <c r="J703" s="56">
        <v>1470</v>
      </c>
      <c r="K703" s="201" t="s">
        <v>46</v>
      </c>
      <c r="L703" s="205" t="s">
        <v>1873</v>
      </c>
      <c r="M703" s="139"/>
      <c r="N703" s="149" t="s">
        <v>1778</v>
      </c>
      <c r="O703" s="149" t="str">
        <f>INDEX('Standard Descriptions'!$E:$E,MATCH(Guidance!E703,'Standard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03" s="152" t="s">
        <v>1779</v>
      </c>
      <c r="Q703" s="152" t="s">
        <v>46</v>
      </c>
      <c r="R703" s="152" t="str">
        <f t="shared" si="59"/>
        <v xml:space="preserve">Industry: Refined Petroleum and Coke </v>
      </c>
      <c r="S703" s="152" t="str">
        <f t="shared" si="54"/>
        <v>//**Industry: Refined Petroleum and Coke : **</v>
      </c>
      <c r="T703" s="138" t="str">
        <f t="shared" si="58"/>
        <v>//**Industry: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4" spans="1:21" s="153" customFormat="1" x14ac:dyDescent="0.2">
      <c r="A704" s="138" t="s">
        <v>1780</v>
      </c>
      <c r="B704" s="139"/>
      <c r="C704" s="174" t="s">
        <v>1044</v>
      </c>
      <c r="D704" s="174" t="s">
        <v>347</v>
      </c>
      <c r="E704" s="174" t="s">
        <v>318</v>
      </c>
      <c r="F704" s="4" t="s">
        <v>1826</v>
      </c>
      <c r="G704" s="201"/>
      <c r="H704" s="202" t="s">
        <v>362</v>
      </c>
      <c r="I704" s="201"/>
      <c r="J704" s="56">
        <v>1471</v>
      </c>
      <c r="K704" s="201" t="s">
        <v>46</v>
      </c>
      <c r="L704" s="205" t="s">
        <v>1873</v>
      </c>
      <c r="M704" s="139"/>
      <c r="N704" s="149" t="s">
        <v>1778</v>
      </c>
      <c r="O704" s="149" t="str">
        <f>INDEX('Standard Descriptions'!$E:$E,MATCH(Guidance!E704,'Standard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04" s="152" t="s">
        <v>1779</v>
      </c>
      <c r="Q704" s="152" t="s">
        <v>46</v>
      </c>
      <c r="R704" s="152" t="str">
        <f t="shared" si="59"/>
        <v xml:space="preserve">Industry: Chemicals </v>
      </c>
      <c r="S704" s="152" t="str">
        <f t="shared" si="54"/>
        <v>//**Industry: Chemicals : **</v>
      </c>
      <c r="T704" s="138" t="str">
        <f t="shared" si="58"/>
        <v>//**Industry: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5" spans="1:21" s="153" customFormat="1" x14ac:dyDescent="0.2">
      <c r="A705" s="138" t="s">
        <v>1780</v>
      </c>
      <c r="B705" s="139"/>
      <c r="C705" s="174" t="s">
        <v>1044</v>
      </c>
      <c r="D705" s="174" t="s">
        <v>347</v>
      </c>
      <c r="E705" s="174" t="s">
        <v>318</v>
      </c>
      <c r="F705" s="4" t="s">
        <v>1827</v>
      </c>
      <c r="G705" s="201"/>
      <c r="H705" s="202" t="s">
        <v>1883</v>
      </c>
      <c r="I705" s="201"/>
      <c r="J705" s="56">
        <v>1472</v>
      </c>
      <c r="K705" s="201" t="s">
        <v>46</v>
      </c>
      <c r="L705" s="205" t="s">
        <v>1873</v>
      </c>
      <c r="M705" s="139"/>
      <c r="N705" s="149" t="s">
        <v>1778</v>
      </c>
      <c r="O705" s="149" t="str">
        <f>INDEX('Standard Descriptions'!$E:$E,MATCH(Guidance!E705,'Standard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05" s="152" t="s">
        <v>1779</v>
      </c>
      <c r="Q705" s="152" t="s">
        <v>46</v>
      </c>
      <c r="R705" s="152" t="str">
        <f t="shared" si="59"/>
        <v xml:space="preserve">Industry: Rubber and Plastic Products </v>
      </c>
      <c r="S705" s="152" t="str">
        <f t="shared" si="54"/>
        <v>//**Industry: Rubber and Plastic Products : **</v>
      </c>
      <c r="T705" s="138" t="str">
        <f t="shared" si="58"/>
        <v>//**Industry: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6" spans="1:21" s="153" customFormat="1" x14ac:dyDescent="0.2">
      <c r="A706" s="138" t="s">
        <v>1780</v>
      </c>
      <c r="B706" s="139"/>
      <c r="C706" s="174" t="s">
        <v>1044</v>
      </c>
      <c r="D706" s="174" t="s">
        <v>347</v>
      </c>
      <c r="E706" s="174" t="s">
        <v>318</v>
      </c>
      <c r="F706" s="4" t="s">
        <v>1828</v>
      </c>
      <c r="G706" s="201"/>
      <c r="H706" s="202" t="s">
        <v>1884</v>
      </c>
      <c r="I706" s="201"/>
      <c r="J706" s="56">
        <v>1473</v>
      </c>
      <c r="K706" s="201" t="s">
        <v>46</v>
      </c>
      <c r="L706" s="205" t="s">
        <v>1873</v>
      </c>
      <c r="M706" s="139"/>
      <c r="N706" s="149" t="s">
        <v>1778</v>
      </c>
      <c r="O706" s="149" t="str">
        <f>INDEX('Standard Descriptions'!$E:$E,MATCH(Guidance!E706,'Standard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06" s="152" t="s">
        <v>1779</v>
      </c>
      <c r="Q706" s="152" t="s">
        <v>46</v>
      </c>
      <c r="R706" s="152" t="str">
        <f t="shared" si="59"/>
        <v xml:space="preserve">Industry: Glass and Glass Products </v>
      </c>
      <c r="S706" s="152" t="str">
        <f t="shared" si="54"/>
        <v>//**Industry: Glass and Glass Products : **</v>
      </c>
      <c r="T706" s="138" t="str">
        <f t="shared" si="58"/>
        <v>//**Industry: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7" spans="1:21" s="153" customFormat="1" x14ac:dyDescent="0.2">
      <c r="A707" s="138" t="s">
        <v>1780</v>
      </c>
      <c r="B707" s="139"/>
      <c r="C707" s="174" t="s">
        <v>1044</v>
      </c>
      <c r="D707" s="174" t="s">
        <v>347</v>
      </c>
      <c r="E707" s="174" t="s">
        <v>318</v>
      </c>
      <c r="F707" s="4" t="s">
        <v>1829</v>
      </c>
      <c r="G707" s="201"/>
      <c r="H707" s="202" t="s">
        <v>1885</v>
      </c>
      <c r="I707" s="201"/>
      <c r="J707" s="56">
        <v>1474</v>
      </c>
      <c r="K707" s="201" t="s">
        <v>46</v>
      </c>
      <c r="L707" s="205" t="s">
        <v>1873</v>
      </c>
      <c r="M707" s="139"/>
      <c r="N707" s="149" t="s">
        <v>1778</v>
      </c>
      <c r="O707" s="149" t="str">
        <f>INDEX('Standard Descriptions'!$E:$E,MATCH(Guidance!E707,'Standard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07" s="152" t="s">
        <v>1779</v>
      </c>
      <c r="Q707" s="152" t="s">
        <v>46</v>
      </c>
      <c r="R707" s="152" t="str">
        <f t="shared" si="59"/>
        <v xml:space="preserve">Industry: Cement and Other Nonmetallic Minerals </v>
      </c>
      <c r="S707" s="152" t="str">
        <f t="shared" si="54"/>
        <v>//**Industry: Cement and Other Nonmetallic Minerals : **</v>
      </c>
      <c r="T707" s="138" t="str">
        <f t="shared" si="58"/>
        <v>//**Industry: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8" spans="1:21" s="153" customFormat="1" x14ac:dyDescent="0.2">
      <c r="A708" s="138" t="s">
        <v>1780</v>
      </c>
      <c r="B708" s="139"/>
      <c r="C708" s="174" t="s">
        <v>1044</v>
      </c>
      <c r="D708" s="174" t="s">
        <v>347</v>
      </c>
      <c r="E708" s="174" t="s">
        <v>318</v>
      </c>
      <c r="F708" s="4" t="s">
        <v>1830</v>
      </c>
      <c r="G708" s="201"/>
      <c r="H708" s="202" t="s">
        <v>361</v>
      </c>
      <c r="I708" s="201"/>
      <c r="J708" s="56">
        <v>1475</v>
      </c>
      <c r="K708" s="201" t="s">
        <v>46</v>
      </c>
      <c r="L708" s="205" t="s">
        <v>1873</v>
      </c>
      <c r="M708" s="139"/>
      <c r="N708" s="149" t="s">
        <v>1778</v>
      </c>
      <c r="O708" s="149" t="str">
        <f>INDEX('Standard Descriptions'!$E:$E,MATCH(Guidance!E708,'Standard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08" s="152" t="s">
        <v>1779</v>
      </c>
      <c r="Q708" s="152" t="s">
        <v>46</v>
      </c>
      <c r="R708" s="152" t="str">
        <f t="shared" si="59"/>
        <v xml:space="preserve">Industry: Iron and Steel </v>
      </c>
      <c r="S708" s="152" t="str">
        <f t="shared" si="54"/>
        <v>//**Industry: Iron and Steel : **</v>
      </c>
      <c r="T708" s="138" t="str">
        <f t="shared" si="58"/>
        <v>//**Industry: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9" spans="1:21" s="153" customFormat="1" x14ac:dyDescent="0.2">
      <c r="A709" s="138" t="s">
        <v>1780</v>
      </c>
      <c r="B709" s="139"/>
      <c r="C709" s="174" t="s">
        <v>1044</v>
      </c>
      <c r="D709" s="174" t="s">
        <v>347</v>
      </c>
      <c r="E709" s="174" t="s">
        <v>318</v>
      </c>
      <c r="F709" s="4" t="s">
        <v>1831</v>
      </c>
      <c r="G709" s="201"/>
      <c r="H709" s="202" t="s">
        <v>1886</v>
      </c>
      <c r="I709" s="201"/>
      <c r="J709" s="56">
        <v>1476</v>
      </c>
      <c r="K709" s="201" t="s">
        <v>46</v>
      </c>
      <c r="L709" s="205" t="s">
        <v>1873</v>
      </c>
      <c r="M709" s="139"/>
      <c r="N709" s="149" t="s">
        <v>1778</v>
      </c>
      <c r="O709" s="149" t="str">
        <f>INDEX('Standard Descriptions'!$E:$E,MATCH(Guidance!E709,'Standard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09" s="152" t="s">
        <v>1779</v>
      </c>
      <c r="Q709" s="152" t="s">
        <v>46</v>
      </c>
      <c r="R709" s="152" t="str">
        <f t="shared" si="59"/>
        <v xml:space="preserve">Industry: Other Metals </v>
      </c>
      <c r="S709" s="152" t="str">
        <f t="shared" si="54"/>
        <v>//**Industry: Other Metals : **</v>
      </c>
      <c r="T709" s="138" t="str">
        <f t="shared" si="58"/>
        <v>//**Industry: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0" spans="1:21" s="153" customFormat="1" x14ac:dyDescent="0.2">
      <c r="A710" s="138" t="s">
        <v>1780</v>
      </c>
      <c r="B710" s="139"/>
      <c r="C710" s="174" t="s">
        <v>1044</v>
      </c>
      <c r="D710" s="174" t="s">
        <v>347</v>
      </c>
      <c r="E710" s="174" t="s">
        <v>318</v>
      </c>
      <c r="F710" s="4" t="s">
        <v>1832</v>
      </c>
      <c r="G710" s="201"/>
      <c r="H710" s="202" t="s">
        <v>1887</v>
      </c>
      <c r="I710" s="201"/>
      <c r="J710" s="56">
        <v>1477</v>
      </c>
      <c r="K710" s="201" t="s">
        <v>46</v>
      </c>
      <c r="L710" s="205" t="s">
        <v>1873</v>
      </c>
      <c r="M710" s="139"/>
      <c r="N710" s="149" t="s">
        <v>1778</v>
      </c>
      <c r="O710" s="149" t="str">
        <f>INDEX('Standard Descriptions'!$E:$E,MATCH(Guidance!E710,'Standard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10" s="152" t="s">
        <v>1779</v>
      </c>
      <c r="Q710" s="152" t="s">
        <v>46</v>
      </c>
      <c r="R710" s="152" t="str">
        <f t="shared" si="59"/>
        <v xml:space="preserve">Industry: Metal Products Except Machinery and Vehicles </v>
      </c>
      <c r="S710" s="152" t="str">
        <f t="shared" si="54"/>
        <v>//**Industry: Metal Products Except Machinery and Vehicles : **</v>
      </c>
      <c r="T710" s="138" t="str">
        <f t="shared" si="58"/>
        <v>//**Industry: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1" spans="1:21" s="153" customFormat="1" x14ac:dyDescent="0.2">
      <c r="A711" s="138" t="s">
        <v>1780</v>
      </c>
      <c r="B711" s="139"/>
      <c r="C711" s="174" t="s">
        <v>1044</v>
      </c>
      <c r="D711" s="174" t="s">
        <v>347</v>
      </c>
      <c r="E711" s="174" t="s">
        <v>318</v>
      </c>
      <c r="F711" s="4" t="s">
        <v>1833</v>
      </c>
      <c r="G711" s="201"/>
      <c r="H711" s="202" t="s">
        <v>1888</v>
      </c>
      <c r="I711" s="201"/>
      <c r="J711" s="56">
        <v>1478</v>
      </c>
      <c r="K711" s="201" t="s">
        <v>46</v>
      </c>
      <c r="L711" s="205" t="s">
        <v>1873</v>
      </c>
      <c r="M711" s="139"/>
      <c r="N711" s="149" t="s">
        <v>1778</v>
      </c>
      <c r="O711" s="149" t="str">
        <f>INDEX('Standard Descriptions'!$E:$E,MATCH(Guidance!E711,'Standard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11" s="152" t="s">
        <v>1779</v>
      </c>
      <c r="Q711" s="152" t="s">
        <v>46</v>
      </c>
      <c r="R711" s="152" t="str">
        <f t="shared" si="59"/>
        <v xml:space="preserve">Industry: Computers and Electronics </v>
      </c>
      <c r="S711" s="152" t="str">
        <f t="shared" si="54"/>
        <v>//**Industry: Computers and Electronics : **</v>
      </c>
      <c r="T711" s="138" t="str">
        <f t="shared" si="58"/>
        <v>//**Industry: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2" spans="1:21" s="153" customFormat="1" x14ac:dyDescent="0.2">
      <c r="A712" s="138" t="s">
        <v>1780</v>
      </c>
      <c r="B712" s="139"/>
      <c r="C712" s="174" t="s">
        <v>1044</v>
      </c>
      <c r="D712" s="174" t="s">
        <v>347</v>
      </c>
      <c r="E712" s="174" t="s">
        <v>318</v>
      </c>
      <c r="F712" s="4" t="s">
        <v>1834</v>
      </c>
      <c r="G712" s="201"/>
      <c r="H712" s="202" t="s">
        <v>1889</v>
      </c>
      <c r="I712" s="201"/>
      <c r="J712" s="56">
        <v>1479</v>
      </c>
      <c r="K712" s="201" t="s">
        <v>46</v>
      </c>
      <c r="L712" s="205" t="s">
        <v>1873</v>
      </c>
      <c r="M712" s="139"/>
      <c r="N712" s="149" t="s">
        <v>1778</v>
      </c>
      <c r="O712" s="149" t="str">
        <f>INDEX('Standard Descriptions'!$E:$E,MATCH(Guidance!E712,'Standard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12" s="152" t="s">
        <v>1779</v>
      </c>
      <c r="Q712" s="152" t="s">
        <v>46</v>
      </c>
      <c r="R712" s="152" t="str">
        <f t="shared" si="59"/>
        <v xml:space="preserve">Industry: Appliances and Electrical Equipment </v>
      </c>
      <c r="S712" s="152" t="str">
        <f t="shared" si="54"/>
        <v>//**Industry: Appliances and Electrical Equipment : **</v>
      </c>
      <c r="T712" s="138" t="str">
        <f t="shared" si="58"/>
        <v>//**Industry: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3" spans="1:21" x14ac:dyDescent="0.2">
      <c r="A713" s="138" t="s">
        <v>1780</v>
      </c>
      <c r="C713" s="174" t="s">
        <v>1044</v>
      </c>
      <c r="D713" s="174" t="s">
        <v>347</v>
      </c>
      <c r="E713" s="174" t="s">
        <v>318</v>
      </c>
      <c r="F713" s="4" t="s">
        <v>1835</v>
      </c>
      <c r="G713" s="201"/>
      <c r="H713" s="202" t="s">
        <v>1890</v>
      </c>
      <c r="I713" s="201"/>
      <c r="J713" s="56">
        <v>1480</v>
      </c>
      <c r="K713" s="201" t="s">
        <v>46</v>
      </c>
      <c r="L713" s="205" t="s">
        <v>1873</v>
      </c>
      <c r="N713" s="149" t="s">
        <v>1778</v>
      </c>
      <c r="O713" s="149" t="str">
        <f>INDEX('Standard Descriptions'!$E:$E,MATCH(Guidance!E713,'Standard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13" s="152" t="s">
        <v>1779</v>
      </c>
      <c r="Q713" s="152" t="s">
        <v>46</v>
      </c>
      <c r="R713" s="152" t="str">
        <f t="shared" si="59"/>
        <v xml:space="preserve">Industry: Other Machinery </v>
      </c>
      <c r="S713" s="152" t="str">
        <f t="shared" si="54"/>
        <v>//**Industry: Other Machinery : **</v>
      </c>
      <c r="T713" s="138" t="str">
        <f t="shared" si="58"/>
        <v>//**Industry: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4" spans="1:21" x14ac:dyDescent="0.2">
      <c r="A714" s="138" t="s">
        <v>1780</v>
      </c>
      <c r="C714" s="174" t="s">
        <v>1044</v>
      </c>
      <c r="D714" s="174" t="s">
        <v>347</v>
      </c>
      <c r="E714" s="174" t="s">
        <v>318</v>
      </c>
      <c r="F714" s="4" t="s">
        <v>1836</v>
      </c>
      <c r="G714" s="201"/>
      <c r="H714" s="202" t="s">
        <v>1891</v>
      </c>
      <c r="I714" s="201"/>
      <c r="J714" s="56">
        <v>1481</v>
      </c>
      <c r="K714" s="201" t="s">
        <v>46</v>
      </c>
      <c r="L714" s="205" t="s">
        <v>1873</v>
      </c>
      <c r="N714" s="149" t="s">
        <v>1778</v>
      </c>
      <c r="O714" s="149" t="str">
        <f>INDEX('Standard Descriptions'!$E:$E,MATCH(Guidance!E714,'Standard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14" s="152" t="s">
        <v>1779</v>
      </c>
      <c r="Q714" s="152" t="s">
        <v>46</v>
      </c>
      <c r="R714" s="152" t="str">
        <f t="shared" si="59"/>
        <v xml:space="preserve">Industry: Road Vehicles </v>
      </c>
      <c r="S714" s="152" t="str">
        <f t="shared" si="54"/>
        <v>//**Industry: Road Vehicles : **</v>
      </c>
      <c r="T714" s="138" t="str">
        <f t="shared" si="58"/>
        <v>//**Industry: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5" spans="1:21" x14ac:dyDescent="0.2">
      <c r="A715" s="138" t="s">
        <v>1780</v>
      </c>
      <c r="C715" s="174" t="s">
        <v>1044</v>
      </c>
      <c r="D715" s="174" t="s">
        <v>347</v>
      </c>
      <c r="E715" s="174" t="s">
        <v>318</v>
      </c>
      <c r="F715" s="4" t="s">
        <v>1837</v>
      </c>
      <c r="G715" s="201"/>
      <c r="H715" s="202" t="s">
        <v>1892</v>
      </c>
      <c r="I715" s="201"/>
      <c r="J715" s="56">
        <v>1482</v>
      </c>
      <c r="K715" s="201" t="s">
        <v>46</v>
      </c>
      <c r="L715" s="205" t="s">
        <v>1873</v>
      </c>
      <c r="N715" s="149" t="s">
        <v>1778</v>
      </c>
      <c r="O715" s="149" t="str">
        <f>INDEX('Standard Descriptions'!$E:$E,MATCH(Guidance!E715,'Standard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15" s="152" t="s">
        <v>1779</v>
      </c>
      <c r="Q715" s="152" t="s">
        <v>46</v>
      </c>
      <c r="R715" s="152" t="str">
        <f t="shared" si="59"/>
        <v xml:space="preserve">Industry: Nonroad Vehicles </v>
      </c>
      <c r="S715" s="152" t="str">
        <f t="shared" si="54"/>
        <v>//**Industry: Nonroad Vehicles : **</v>
      </c>
      <c r="T715" s="138" t="str">
        <f t="shared" si="58"/>
        <v>//**Industry: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6" spans="1:21" x14ac:dyDescent="0.2">
      <c r="A716" s="138" t="s">
        <v>1780</v>
      </c>
      <c r="C716" s="174" t="s">
        <v>1044</v>
      </c>
      <c r="D716" s="174" t="s">
        <v>347</v>
      </c>
      <c r="E716" s="174" t="s">
        <v>318</v>
      </c>
      <c r="F716" s="4" t="s">
        <v>1838</v>
      </c>
      <c r="G716" s="201"/>
      <c r="H716" s="202" t="s">
        <v>1893</v>
      </c>
      <c r="I716" s="201"/>
      <c r="J716" s="56">
        <v>1483</v>
      </c>
      <c r="K716" s="201" t="s">
        <v>46</v>
      </c>
      <c r="L716" s="205" t="s">
        <v>1873</v>
      </c>
      <c r="N716" s="149" t="s">
        <v>1778</v>
      </c>
      <c r="O716" s="149" t="str">
        <f>INDEX('Standard Descriptions'!$E:$E,MATCH(Guidance!E716,'Standard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16" s="152" t="s">
        <v>1779</v>
      </c>
      <c r="Q716" s="152" t="s">
        <v>46</v>
      </c>
      <c r="R716" s="152" t="str">
        <f t="shared" si="59"/>
        <v xml:space="preserve">Industry: Other Manufacturing </v>
      </c>
      <c r="S716" s="152" t="str">
        <f t="shared" si="54"/>
        <v>//**Industry: Other Manufacturing : **</v>
      </c>
      <c r="T716" s="138" t="str">
        <f t="shared" si="58"/>
        <v>//**Industry: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7" spans="1:21" x14ac:dyDescent="0.2">
      <c r="A717" s="138" t="s">
        <v>1780</v>
      </c>
      <c r="C717" s="174" t="s">
        <v>1044</v>
      </c>
      <c r="D717" s="174" t="s">
        <v>347</v>
      </c>
      <c r="E717" s="174" t="s">
        <v>318</v>
      </c>
      <c r="F717" s="4" t="s">
        <v>1839</v>
      </c>
      <c r="G717" s="201"/>
      <c r="H717" s="202" t="s">
        <v>1894</v>
      </c>
      <c r="I717" s="201"/>
      <c r="J717" s="56">
        <v>1484</v>
      </c>
      <c r="K717" s="201" t="s">
        <v>46</v>
      </c>
      <c r="L717" s="205" t="s">
        <v>1873</v>
      </c>
      <c r="N717" s="149" t="s">
        <v>1778</v>
      </c>
      <c r="O717" s="149" t="str">
        <f>INDEX('Standard Descriptions'!$E:$E,MATCH(Guidance!E717,'Standard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17" s="152" t="s">
        <v>1779</v>
      </c>
      <c r="Q717" s="152" t="s">
        <v>46</v>
      </c>
      <c r="R717" s="152" t="str">
        <f t="shared" si="59"/>
        <v xml:space="preserve">Industry: Energy Pipelines and Gas Processing </v>
      </c>
      <c r="S717" s="152" t="str">
        <f t="shared" si="54"/>
        <v>//**Industry: Energy Pipelines and Gas Processing : **</v>
      </c>
      <c r="T717" s="138" t="str">
        <f t="shared" si="58"/>
        <v>//**Industry: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8" spans="1:21" x14ac:dyDescent="0.2">
      <c r="A718" s="138" t="s">
        <v>1780</v>
      </c>
      <c r="C718" s="174" t="s">
        <v>1044</v>
      </c>
      <c r="D718" s="174" t="s">
        <v>347</v>
      </c>
      <c r="E718" s="174" t="s">
        <v>318</v>
      </c>
      <c r="F718" s="4" t="s">
        <v>1840</v>
      </c>
      <c r="G718" s="201"/>
      <c r="H718" s="202" t="s">
        <v>1895</v>
      </c>
      <c r="I718" s="201"/>
      <c r="J718" s="56">
        <v>1485</v>
      </c>
      <c r="K718" s="201" t="s">
        <v>46</v>
      </c>
      <c r="L718" s="205" t="s">
        <v>1873</v>
      </c>
      <c r="N718" s="149" t="s">
        <v>1778</v>
      </c>
      <c r="O718" s="149" t="str">
        <f>INDEX('Standard Descriptions'!$E:$E,MATCH(Guidance!E718,'Standard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18" s="152" t="s">
        <v>1779</v>
      </c>
      <c r="Q718" s="152" t="s">
        <v>46</v>
      </c>
      <c r="R718" s="152" t="str">
        <f t="shared" si="59"/>
        <v xml:space="preserve">Industry: Water and Waste </v>
      </c>
      <c r="S718" s="152" t="str">
        <f t="shared" si="54"/>
        <v>//**Industry: Water and Waste : **</v>
      </c>
      <c r="T718" s="138" t="str">
        <f t="shared" si="58"/>
        <v>//**Industry: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9" spans="1:21" x14ac:dyDescent="0.2">
      <c r="A719" s="138" t="s">
        <v>1780</v>
      </c>
      <c r="C719" s="174" t="s">
        <v>1044</v>
      </c>
      <c r="D719" s="174" t="s">
        <v>347</v>
      </c>
      <c r="E719" s="174" t="s">
        <v>318</v>
      </c>
      <c r="F719" s="4" t="s">
        <v>1841</v>
      </c>
      <c r="G719" s="201"/>
      <c r="H719" s="202" t="s">
        <v>1896</v>
      </c>
      <c r="I719" s="201"/>
      <c r="J719" s="56">
        <v>1486</v>
      </c>
      <c r="K719" s="201" t="s">
        <v>46</v>
      </c>
      <c r="L719" s="205" t="s">
        <v>1873</v>
      </c>
      <c r="N719" s="149" t="s">
        <v>1778</v>
      </c>
      <c r="O719" s="149" t="str">
        <f>INDEX('Standard Descriptions'!$E:$E,MATCH(Guidance!E719,'Standard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19" s="152" t="s">
        <v>1779</v>
      </c>
      <c r="Q719" s="152" t="s">
        <v>46</v>
      </c>
      <c r="R719" s="152" t="str">
        <f t="shared" si="59"/>
        <v xml:space="preserve">Industry: Construction </v>
      </c>
      <c r="S719" s="152" t="str">
        <f t="shared" si="54"/>
        <v>//**Industry: Construction : **</v>
      </c>
      <c r="T719" s="138" t="str">
        <f t="shared" si="58"/>
        <v>//**Industry: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0" spans="1:21" s="154" customFormat="1" x14ac:dyDescent="0.2">
      <c r="A720" s="154" t="s">
        <v>1777</v>
      </c>
      <c r="B720" s="139"/>
      <c r="C720" s="157" t="s">
        <v>1044</v>
      </c>
      <c r="D720" s="157" t="s">
        <v>347</v>
      </c>
      <c r="E720" s="157" t="s">
        <v>319</v>
      </c>
      <c r="M720" s="139"/>
      <c r="N720" s="156" t="s">
        <v>1778</v>
      </c>
      <c r="O720" s="156" t="str">
        <f>INDEX('Standard Descriptions'!$E:$E,MATCH(Guidance!E720,'Standard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20" s="154" t="s">
        <v>1779</v>
      </c>
      <c r="Q720" s="154" t="s">
        <v>46</v>
      </c>
      <c r="S720" s="154" t="str">
        <f t="shared" si="54"/>
        <v/>
      </c>
      <c r="T720" s="154" t="str">
        <f t="shared" si="58"/>
        <v/>
      </c>
      <c r="U720" s="145" t="str">
        <f>N720&amp;O720&amp;P720&amp;T721&amp;T722&amp;T723&amp;T724&amp;T725&amp;T726&amp;T727</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1" spans="1:22" x14ac:dyDescent="0.2">
      <c r="A721" s="138" t="s">
        <v>1780</v>
      </c>
      <c r="C721" s="4" t="s">
        <v>1044</v>
      </c>
      <c r="D721" s="174" t="s">
        <v>347</v>
      </c>
      <c r="E721" s="167" t="s">
        <v>319</v>
      </c>
      <c r="F721" s="201" t="s">
        <v>544</v>
      </c>
      <c r="G721" s="201"/>
      <c r="H721" s="201" t="s">
        <v>521</v>
      </c>
      <c r="I721" s="201"/>
      <c r="J721" s="56">
        <v>108</v>
      </c>
      <c r="K721" s="201" t="s">
        <v>46</v>
      </c>
      <c r="L721" s="202" t="s">
        <v>1873</v>
      </c>
      <c r="N721" s="149" t="s">
        <v>1778</v>
      </c>
      <c r="O721" s="149" t="str">
        <f>INDEX('Standard Descriptions'!$E:$E,MATCH(Guidance!E721,'Standard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21" s="152" t="s">
        <v>1779</v>
      </c>
      <c r="Q721" s="152" t="s">
        <v>46</v>
      </c>
      <c r="R721" s="152" t="str">
        <f t="shared" ref="R721:R728" si="60">H721&amp;" "&amp;I721</f>
        <v xml:space="preserve">Vehicles: Battery Electric </v>
      </c>
      <c r="S721" s="152" t="str">
        <f t="shared" si="54"/>
        <v>//**Vehicles: Battery Electric : **</v>
      </c>
      <c r="T721" s="138" t="str">
        <f t="shared" si="58"/>
        <v>//**Vehicles: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2" spans="1:22" x14ac:dyDescent="0.2">
      <c r="A722" s="138" t="s">
        <v>1780</v>
      </c>
      <c r="C722" s="174" t="s">
        <v>1044</v>
      </c>
      <c r="D722" s="174" t="s">
        <v>347</v>
      </c>
      <c r="E722" s="174" t="s">
        <v>319</v>
      </c>
      <c r="F722" s="201" t="s">
        <v>545</v>
      </c>
      <c r="G722" s="201"/>
      <c r="H722" s="201" t="s">
        <v>522</v>
      </c>
      <c r="I722" s="201"/>
      <c r="J722" s="56">
        <v>109</v>
      </c>
      <c r="K722" s="201" t="s">
        <v>46</v>
      </c>
      <c r="L722" s="169" t="s">
        <v>1873</v>
      </c>
      <c r="N722" s="149" t="s">
        <v>1778</v>
      </c>
      <c r="O722" s="149" t="str">
        <f>INDEX('Standard Descriptions'!$E:$E,MATCH(Guidance!E722,'Standard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22" s="152" t="s">
        <v>1779</v>
      </c>
      <c r="Q722" s="152" t="s">
        <v>46</v>
      </c>
      <c r="R722" s="152" t="str">
        <f t="shared" si="60"/>
        <v xml:space="preserve">Vehicles: Natural Gas </v>
      </c>
      <c r="S722" s="152" t="str">
        <f t="shared" si="54"/>
        <v>//**Vehicles: Natural Gas : **</v>
      </c>
      <c r="T722" s="138" t="str">
        <f t="shared" si="58"/>
        <v>//**Vehicles: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3" spans="1:22" x14ac:dyDescent="0.2">
      <c r="A723" s="138" t="s">
        <v>1780</v>
      </c>
      <c r="C723" s="174" t="s">
        <v>1044</v>
      </c>
      <c r="D723" s="174" t="s">
        <v>347</v>
      </c>
      <c r="E723" s="174" t="s">
        <v>319</v>
      </c>
      <c r="F723" s="201" t="s">
        <v>546</v>
      </c>
      <c r="G723" s="201"/>
      <c r="H723" s="201" t="s">
        <v>523</v>
      </c>
      <c r="I723" s="201"/>
      <c r="J723" s="56">
        <v>110</v>
      </c>
      <c r="K723" s="201" t="s">
        <v>46</v>
      </c>
      <c r="L723" s="169" t="s">
        <v>1873</v>
      </c>
      <c r="N723" s="149" t="s">
        <v>1778</v>
      </c>
      <c r="O723" s="149" t="str">
        <f>INDEX('Standard Descriptions'!$E:$E,MATCH(Guidance!E723,'Standard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23" s="152" t="s">
        <v>1779</v>
      </c>
      <c r="Q723" s="152" t="s">
        <v>46</v>
      </c>
      <c r="R723" s="152" t="str">
        <f t="shared" si="60"/>
        <v xml:space="preserve">Vehicles: Gasoline Engine </v>
      </c>
      <c r="S723" s="152" t="str">
        <f t="shared" si="54"/>
        <v>//**Vehicles: Gasoline Engine : **</v>
      </c>
      <c r="T723" s="138" t="str">
        <f t="shared" si="58"/>
        <v>//**Vehicles: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4" spans="1:22" x14ac:dyDescent="0.2">
      <c r="A724" s="138" t="s">
        <v>1780</v>
      </c>
      <c r="C724" s="174" t="s">
        <v>1044</v>
      </c>
      <c r="D724" s="174" t="s">
        <v>347</v>
      </c>
      <c r="E724" s="174" t="s">
        <v>319</v>
      </c>
      <c r="F724" s="201" t="s">
        <v>547</v>
      </c>
      <c r="G724" s="201"/>
      <c r="H724" s="201" t="s">
        <v>524</v>
      </c>
      <c r="I724" s="201"/>
      <c r="J724" s="56">
        <v>111</v>
      </c>
      <c r="K724" s="201" t="s">
        <v>46</v>
      </c>
      <c r="L724" s="169" t="s">
        <v>1873</v>
      </c>
      <c r="N724" s="149" t="s">
        <v>1778</v>
      </c>
      <c r="O724" s="149" t="str">
        <f>INDEX('Standard Descriptions'!$E:$E,MATCH(Guidance!E724,'Standard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24" s="152" t="s">
        <v>1779</v>
      </c>
      <c r="Q724" s="152" t="s">
        <v>46</v>
      </c>
      <c r="R724" s="152" t="str">
        <f t="shared" si="60"/>
        <v xml:space="preserve">Vehicles: Diesel Engine </v>
      </c>
      <c r="S724" s="152" t="str">
        <f t="shared" si="54"/>
        <v>//**Vehicles: Diesel Engine : **</v>
      </c>
      <c r="T724" s="138" t="str">
        <f t="shared" si="58"/>
        <v>//**Vehicles: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5" spans="1:22" x14ac:dyDescent="0.2">
      <c r="A725" s="138" t="s">
        <v>1780</v>
      </c>
      <c r="C725" s="174" t="s">
        <v>1044</v>
      </c>
      <c r="D725" s="174" t="s">
        <v>347</v>
      </c>
      <c r="E725" s="174" t="s">
        <v>319</v>
      </c>
      <c r="F725" s="201" t="s">
        <v>548</v>
      </c>
      <c r="G725" s="201"/>
      <c r="H725" s="201" t="s">
        <v>525</v>
      </c>
      <c r="I725" s="201"/>
      <c r="J725" s="56">
        <v>112</v>
      </c>
      <c r="K725" s="201" t="s">
        <v>46</v>
      </c>
      <c r="L725" s="169" t="s">
        <v>1873</v>
      </c>
      <c r="N725" s="149" t="s">
        <v>1778</v>
      </c>
      <c r="O725" s="149" t="str">
        <f>INDEX('Standard Descriptions'!$E:$E,MATCH(Guidance!E725,'Standard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25" s="152" t="s">
        <v>1779</v>
      </c>
      <c r="Q725" s="152" t="s">
        <v>46</v>
      </c>
      <c r="R725" s="152" t="str">
        <f t="shared" si="60"/>
        <v xml:space="preserve">Vehicles: Plug-in Hybrid </v>
      </c>
      <c r="S725" s="152" t="str">
        <f t="shared" si="54"/>
        <v>//**Vehicles: Plug-in Hybrid : **</v>
      </c>
      <c r="T725" s="138" t="str">
        <f t="shared" si="58"/>
        <v>//**Vehicles: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6" spans="1:22" x14ac:dyDescent="0.2">
      <c r="A726" s="138" t="s">
        <v>1780</v>
      </c>
      <c r="C726" s="174" t="s">
        <v>1044</v>
      </c>
      <c r="D726" s="174" t="s">
        <v>347</v>
      </c>
      <c r="E726" s="174" t="s">
        <v>319</v>
      </c>
      <c r="F726" s="201" t="s">
        <v>872</v>
      </c>
      <c r="G726" s="201"/>
      <c r="H726" s="201" t="s">
        <v>1200</v>
      </c>
      <c r="I726" s="201"/>
      <c r="J726" s="56">
        <v>113</v>
      </c>
      <c r="K726" s="201" t="s">
        <v>46</v>
      </c>
      <c r="L726" s="169" t="s">
        <v>1873</v>
      </c>
      <c r="N726" s="149" t="s">
        <v>1778</v>
      </c>
      <c r="O726" s="149" t="str">
        <f>INDEX('Standard Descriptions'!$E:$E,MATCH(Guidance!E726,'Standard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26" s="152" t="s">
        <v>1779</v>
      </c>
      <c r="Q726" s="152" t="s">
        <v>46</v>
      </c>
      <c r="R726" s="152" t="str">
        <f t="shared" si="60"/>
        <v xml:space="preserve">Vehicles: LPG </v>
      </c>
      <c r="S726" s="152" t="str">
        <f t="shared" si="54"/>
        <v>//**Vehicles: LPG : **</v>
      </c>
      <c r="T726" s="138" t="str">
        <f t="shared" si="58"/>
        <v>//**Vehicles: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7" spans="1:22" x14ac:dyDescent="0.2">
      <c r="A727" s="138" t="s">
        <v>1780</v>
      </c>
      <c r="C727" s="174" t="s">
        <v>1044</v>
      </c>
      <c r="D727" s="174" t="s">
        <v>347</v>
      </c>
      <c r="E727" s="174" t="s">
        <v>319</v>
      </c>
      <c r="F727" s="201" t="s">
        <v>871</v>
      </c>
      <c r="G727" s="201"/>
      <c r="H727" s="201" t="s">
        <v>1201</v>
      </c>
      <c r="I727" s="201"/>
      <c r="J727" s="56">
        <v>523</v>
      </c>
      <c r="K727" s="201" t="s">
        <v>46</v>
      </c>
      <c r="L727" s="169" t="s">
        <v>1873</v>
      </c>
      <c r="N727" s="149" t="s">
        <v>1778</v>
      </c>
      <c r="O727" s="149" t="str">
        <f>INDEX('Standard Descriptions'!$E:$E,MATCH(Guidance!E727,'Standard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27" s="152" t="s">
        <v>1779</v>
      </c>
      <c r="Q727" s="152" t="s">
        <v>46</v>
      </c>
      <c r="R727" s="152" t="str">
        <f t="shared" si="60"/>
        <v xml:space="preserve">Vehicles: Hydrogen </v>
      </c>
      <c r="S727" s="152" t="str">
        <f t="shared" si="54"/>
        <v>//**Vehicles: Hydrogen : **</v>
      </c>
      <c r="T727" s="138" t="str">
        <f t="shared" si="58"/>
        <v>//**Vehicles: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8" spans="1:22" x14ac:dyDescent="0.2">
      <c r="A728" s="154" t="s">
        <v>1777</v>
      </c>
      <c r="C728" s="221" t="s">
        <v>1044</v>
      </c>
      <c r="D728" s="221" t="s">
        <v>1210</v>
      </c>
      <c r="E728" s="221" t="s">
        <v>1211</v>
      </c>
      <c r="F728" s="222"/>
      <c r="G728" s="222"/>
      <c r="H728" s="222"/>
      <c r="I728" s="222"/>
      <c r="J728" s="155">
        <v>525</v>
      </c>
      <c r="K728" s="222" t="s">
        <v>46</v>
      </c>
      <c r="L728" s="228" t="s">
        <v>1897</v>
      </c>
      <c r="N728" s="156" t="s">
        <v>1778</v>
      </c>
      <c r="O728" s="156" t="str">
        <f>INDEX('Standard Descriptions'!$E:$E,MATCH(Guidance!E728,'Standard Descriptions'!$C:$C,0))</f>
        <v xml:space="preserve">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v>
      </c>
      <c r="P728" s="154" t="s">
        <v>1779</v>
      </c>
      <c r="Q728" s="154" t="s">
        <v>47</v>
      </c>
      <c r="R728" s="154" t="str">
        <f t="shared" si="60"/>
        <v xml:space="preserve"> </v>
      </c>
      <c r="S728" s="154"/>
      <c r="T728" s="154" t="str">
        <f t="shared" si="58"/>
        <v xml:space="preserve">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U728" s="145" t="str">
        <f>N728&amp;O728&amp;P728&amp;T728</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row>
    <row r="729" spans="1:22" x14ac:dyDescent="0.2">
      <c r="A729" s="154" t="s">
        <v>1777</v>
      </c>
      <c r="C729" s="154" t="s">
        <v>1044</v>
      </c>
      <c r="D729" s="154" t="s">
        <v>366</v>
      </c>
      <c r="E729" s="154" t="s">
        <v>320</v>
      </c>
      <c r="F729" s="154"/>
      <c r="G729" s="154"/>
      <c r="H729" s="154"/>
      <c r="I729" s="154"/>
      <c r="J729" s="154"/>
      <c r="K729" s="154"/>
      <c r="L729" s="154"/>
      <c r="N729" s="156" t="s">
        <v>1778</v>
      </c>
      <c r="O729" s="156" t="str">
        <f>INDEX('Standard Descriptions'!$E:$E,MATCH(Guidance!E729,'Standard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9" s="154" t="s">
        <v>1779</v>
      </c>
      <c r="Q729" s="154" t="s">
        <v>46</v>
      </c>
      <c r="R729" s="154"/>
      <c r="S729" s="154" t="str">
        <f t="shared" si="54"/>
        <v/>
      </c>
      <c r="T729" s="154" t="str">
        <f t="shared" si="58"/>
        <v/>
      </c>
      <c r="U729" s="145" t="str">
        <f>N729&amp;O729&amp;P729&amp;T730&amp;T731&amp;T732&amp;T733&amp;T734&amp;T735</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0" spans="1:22" x14ac:dyDescent="0.2">
      <c r="A730" s="138" t="s">
        <v>1780</v>
      </c>
      <c r="C730" s="4" t="s">
        <v>1044</v>
      </c>
      <c r="D730" s="4" t="s">
        <v>366</v>
      </c>
      <c r="E730" s="4" t="s">
        <v>320</v>
      </c>
      <c r="F730" s="201" t="s">
        <v>121</v>
      </c>
      <c r="G730" s="201"/>
      <c r="H730" s="201" t="s">
        <v>348</v>
      </c>
      <c r="I730" s="201"/>
      <c r="J730" s="56">
        <v>114</v>
      </c>
      <c r="K730" s="201" t="s">
        <v>46</v>
      </c>
      <c r="L730" s="169" t="s">
        <v>1873</v>
      </c>
      <c r="N730" s="149" t="s">
        <v>1778</v>
      </c>
      <c r="O730" s="149" t="str">
        <f>INDEX('Standard Descriptions'!$E:$E,MATCH(Guidance!E730,'Standard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0" s="152" t="s">
        <v>1779</v>
      </c>
      <c r="Q730" s="152" t="s">
        <v>46</v>
      </c>
      <c r="R730" s="152" t="str">
        <f t="shared" ref="R730:R736" si="61">H730&amp;" "&amp;I730</f>
        <v xml:space="preserve">Buildings: Heating </v>
      </c>
      <c r="S730" s="152" t="str">
        <f t="shared" si="54"/>
        <v>//**Buildings: Heating : **</v>
      </c>
      <c r="T730" s="138" t="str">
        <f t="shared" si="58"/>
        <v>//**Buildings: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1" spans="1:22" x14ac:dyDescent="0.2">
      <c r="A731" s="138" t="s">
        <v>1780</v>
      </c>
      <c r="C731" s="174" t="s">
        <v>1044</v>
      </c>
      <c r="D731" s="174" t="s">
        <v>366</v>
      </c>
      <c r="E731" s="174" t="s">
        <v>320</v>
      </c>
      <c r="F731" s="201" t="s">
        <v>122</v>
      </c>
      <c r="G731" s="201"/>
      <c r="H731" s="201" t="s">
        <v>349</v>
      </c>
      <c r="I731" s="201"/>
      <c r="J731" s="56">
        <v>115</v>
      </c>
      <c r="K731" s="201" t="s">
        <v>46</v>
      </c>
      <c r="L731" s="169" t="s">
        <v>1873</v>
      </c>
      <c r="N731" s="149" t="s">
        <v>1778</v>
      </c>
      <c r="O731" s="149" t="str">
        <f>INDEX('Standard Descriptions'!$E:$E,MATCH(Guidance!E731,'Standard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1" s="152" t="s">
        <v>1779</v>
      </c>
      <c r="Q731" s="152" t="s">
        <v>46</v>
      </c>
      <c r="R731" s="152" t="str">
        <f t="shared" si="61"/>
        <v xml:space="preserve">Buildings: Cooling and Ventilation </v>
      </c>
      <c r="S731" s="152" t="str">
        <f t="shared" si="54"/>
        <v>//**Buildings: Cooling and Ventilation : **</v>
      </c>
      <c r="T731" s="138" t="str">
        <f t="shared" si="58"/>
        <v>//**Buildings: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2" spans="1:22" x14ac:dyDescent="0.2">
      <c r="A732" s="138" t="s">
        <v>1780</v>
      </c>
      <c r="C732" s="174" t="s">
        <v>1044</v>
      </c>
      <c r="D732" s="174" t="s">
        <v>366</v>
      </c>
      <c r="E732" s="174" t="s">
        <v>320</v>
      </c>
      <c r="F732" s="201" t="s">
        <v>123</v>
      </c>
      <c r="G732" s="201"/>
      <c r="H732" s="201" t="s">
        <v>350</v>
      </c>
      <c r="I732" s="201"/>
      <c r="J732" s="56">
        <v>750</v>
      </c>
      <c r="K732" s="201" t="s">
        <v>47</v>
      </c>
      <c r="L732" s="169"/>
      <c r="N732" s="149" t="s">
        <v>1778</v>
      </c>
      <c r="O732" s="149" t="str">
        <f>INDEX('Standard Descriptions'!$E:$E,MATCH(Guidance!E732,'Standard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2" s="152" t="s">
        <v>1779</v>
      </c>
      <c r="Q732" s="152" t="s">
        <v>46</v>
      </c>
      <c r="R732" s="152" t="str">
        <f t="shared" si="61"/>
        <v xml:space="preserve">Buildings: Envelope </v>
      </c>
      <c r="S732" s="152" t="str">
        <f t="shared" si="54"/>
        <v>//**Buildings: Envelope : **</v>
      </c>
      <c r="T732" s="138" t="str">
        <f t="shared" si="58"/>
        <v/>
      </c>
    </row>
    <row r="733" spans="1:22" x14ac:dyDescent="0.2">
      <c r="A733" s="138" t="s">
        <v>1780</v>
      </c>
      <c r="C733" s="174" t="s">
        <v>1044</v>
      </c>
      <c r="D733" s="174" t="s">
        <v>366</v>
      </c>
      <c r="E733" s="174" t="s">
        <v>320</v>
      </c>
      <c r="F733" s="201" t="s">
        <v>124</v>
      </c>
      <c r="G733" s="201"/>
      <c r="H733" s="201" t="s">
        <v>351</v>
      </c>
      <c r="I733" s="201"/>
      <c r="J733" s="56">
        <v>117</v>
      </c>
      <c r="K733" s="201" t="s">
        <v>46</v>
      </c>
      <c r="L733" s="169" t="s">
        <v>1873</v>
      </c>
      <c r="N733" s="149" t="s">
        <v>1778</v>
      </c>
      <c r="O733" s="149" t="str">
        <f>INDEX('Standard Descriptions'!$E:$E,MATCH(Guidance!E733,'Standard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3" s="152" t="s">
        <v>1779</v>
      </c>
      <c r="Q733" s="152" t="s">
        <v>46</v>
      </c>
      <c r="R733" s="152" t="str">
        <f t="shared" si="61"/>
        <v xml:space="preserve">Buildings: Lighting </v>
      </c>
      <c r="S733" s="152" t="str">
        <f t="shared" si="54"/>
        <v>//**Buildings: Lighting : **</v>
      </c>
      <c r="T733" s="138" t="str">
        <f t="shared" si="58"/>
        <v>//**Buildings: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4" spans="1:22" x14ac:dyDescent="0.2">
      <c r="A734" s="138" t="s">
        <v>1780</v>
      </c>
      <c r="C734" s="174" t="s">
        <v>1044</v>
      </c>
      <c r="D734" s="174" t="s">
        <v>366</v>
      </c>
      <c r="E734" s="174" t="s">
        <v>320</v>
      </c>
      <c r="F734" s="201" t="s">
        <v>125</v>
      </c>
      <c r="G734" s="201"/>
      <c r="H734" s="201" t="s">
        <v>352</v>
      </c>
      <c r="I734" s="201"/>
      <c r="J734" s="56">
        <v>118</v>
      </c>
      <c r="K734" s="201" t="s">
        <v>46</v>
      </c>
      <c r="L734" s="169" t="s">
        <v>1873</v>
      </c>
      <c r="N734" s="149" t="s">
        <v>1778</v>
      </c>
      <c r="O734" s="149" t="str">
        <f>INDEX('Standard Descriptions'!$E:$E,MATCH(Guidance!E734,'Standard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4" s="152" t="s">
        <v>1779</v>
      </c>
      <c r="Q734" s="152" t="s">
        <v>46</v>
      </c>
      <c r="R734" s="152" t="str">
        <f t="shared" si="61"/>
        <v xml:space="preserve">Buildings: Appliances </v>
      </c>
      <c r="S734" s="152" t="str">
        <f t="shared" si="54"/>
        <v>//**Buildings: Appliances : **</v>
      </c>
      <c r="T734" s="138" t="str">
        <f t="shared" si="58"/>
        <v>//**Buildings: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5" spans="1:22" x14ac:dyDescent="0.2">
      <c r="A735" s="138" t="s">
        <v>1780</v>
      </c>
      <c r="C735" s="174" t="s">
        <v>1044</v>
      </c>
      <c r="D735" s="174" t="s">
        <v>366</v>
      </c>
      <c r="E735" s="174" t="s">
        <v>320</v>
      </c>
      <c r="F735" s="201" t="s">
        <v>126</v>
      </c>
      <c r="G735" s="201"/>
      <c r="H735" s="201" t="s">
        <v>353</v>
      </c>
      <c r="I735" s="201"/>
      <c r="J735" s="56">
        <v>119</v>
      </c>
      <c r="K735" s="201" t="s">
        <v>46</v>
      </c>
      <c r="L735" s="169" t="s">
        <v>1873</v>
      </c>
      <c r="N735" s="149" t="s">
        <v>1778</v>
      </c>
      <c r="O735" s="149" t="str">
        <f>INDEX('Standard Descriptions'!$E:$E,MATCH(Guidance!E735,'Standard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5" s="152" t="s">
        <v>1779</v>
      </c>
      <c r="Q735" s="152" t="s">
        <v>46</v>
      </c>
      <c r="R735" s="152" t="str">
        <f t="shared" si="61"/>
        <v xml:space="preserve">Buildings: Other Components </v>
      </c>
      <c r="S735" s="152" t="str">
        <f t="shared" si="54"/>
        <v>//**Buildings: Other Components : **</v>
      </c>
      <c r="T735" s="138" t="str">
        <f t="shared" si="58"/>
        <v>//**Buildings: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6" spans="1:22" x14ac:dyDescent="0.2">
      <c r="A736" s="157" t="s">
        <v>1777</v>
      </c>
      <c r="B736" s="140"/>
      <c r="C736" s="157" t="s">
        <v>1044</v>
      </c>
      <c r="D736" s="157" t="s">
        <v>366</v>
      </c>
      <c r="E736" s="157" t="s">
        <v>321</v>
      </c>
      <c r="F736" s="157"/>
      <c r="G736" s="157"/>
      <c r="H736" s="157" t="s">
        <v>29</v>
      </c>
      <c r="I736" s="157"/>
      <c r="J736" s="157">
        <v>120</v>
      </c>
      <c r="K736" s="157" t="s">
        <v>46</v>
      </c>
      <c r="L736" s="157" t="s">
        <v>1873</v>
      </c>
      <c r="M736" s="140"/>
      <c r="N736" s="159" t="s">
        <v>1778</v>
      </c>
      <c r="O736" s="159" t="str">
        <f>INDEX('Standard Descriptions'!$E:$E,MATCH(Guidance!E736,'Standard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6" s="157" t="s">
        <v>1779</v>
      </c>
      <c r="Q736" s="157" t="s">
        <v>46</v>
      </c>
      <c r="R736" s="157" t="str">
        <f t="shared" si="61"/>
        <v xml:space="preserve">Carbon Capture and Sequestration </v>
      </c>
      <c r="S736" s="157" t="str">
        <f t="shared" si="54"/>
        <v>//**Carbon Capture and Sequestration : **</v>
      </c>
      <c r="T736" s="157" t="str">
        <f t="shared" si="58"/>
        <v>//**Carbon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U736" s="145" t="str">
        <f>N736&amp;O736&amp;P736&amp;T736</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V736" s="157"/>
    </row>
    <row r="737" spans="1:22" x14ac:dyDescent="0.2">
      <c r="A737" s="157" t="s">
        <v>1777</v>
      </c>
      <c r="B737" s="140"/>
      <c r="C737" s="157" t="s">
        <v>1044</v>
      </c>
      <c r="D737" s="157" t="s">
        <v>366</v>
      </c>
      <c r="E737" s="157" t="s">
        <v>322</v>
      </c>
      <c r="F737" s="157"/>
      <c r="G737" s="157"/>
      <c r="H737" s="157"/>
      <c r="I737" s="157"/>
      <c r="J737" s="157"/>
      <c r="K737" s="157"/>
      <c r="L737" s="157"/>
      <c r="M737" s="140"/>
      <c r="N737" s="159" t="s">
        <v>1778</v>
      </c>
      <c r="O737" s="159" t="str">
        <f>INDEX('Standard Descriptions'!$E:$E,MATCH(Guidance!E737,'Standard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7" s="157" t="s">
        <v>1779</v>
      </c>
      <c r="Q737" s="157" t="s">
        <v>46</v>
      </c>
      <c r="R737" s="157"/>
      <c r="S737" s="157" t="str">
        <f t="shared" ref="S737:S817" si="62">IF(R737="","","//**"&amp;R737&amp;": **")</f>
        <v/>
      </c>
      <c r="T737" s="157" t="str">
        <f t="shared" si="58"/>
        <v/>
      </c>
      <c r="U737" s="145" t="str">
        <f>N737&amp;O737&amp;P737&amp;T738&amp;T739&amp;T740&amp;T741&amp;T742&amp;T743&amp;T744&amp;T745&amp;T746&amp;T747&amp;T748</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V737" s="157"/>
    </row>
    <row r="738" spans="1:22" x14ac:dyDescent="0.2">
      <c r="A738" s="138" t="s">
        <v>1780</v>
      </c>
      <c r="C738" s="4" t="s">
        <v>1044</v>
      </c>
      <c r="D738" s="174" t="s">
        <v>366</v>
      </c>
      <c r="E738" s="4" t="s">
        <v>322</v>
      </c>
      <c r="F738" s="201" t="s">
        <v>493</v>
      </c>
      <c r="G738" s="201"/>
      <c r="H738" s="202" t="s">
        <v>496</v>
      </c>
      <c r="I738" s="201"/>
      <c r="J738" s="56">
        <v>121</v>
      </c>
      <c r="K738" s="201" t="s">
        <v>46</v>
      </c>
      <c r="L738" s="169" t="s">
        <v>1873</v>
      </c>
      <c r="N738" s="149" t="s">
        <v>1778</v>
      </c>
      <c r="O738" s="149" t="str">
        <f>INDEX('Standard Descriptions'!$E:$E,MATCH(Guidance!E738,'Standard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8" s="152" t="s">
        <v>1779</v>
      </c>
      <c r="Q738" s="152" t="s">
        <v>46</v>
      </c>
      <c r="R738" s="152" t="str">
        <f t="shared" ref="R738:R748" si="63">H738&amp;" "&amp;I738</f>
        <v xml:space="preserve">Electricity: Hard Coal </v>
      </c>
      <c r="S738" s="152" t="str">
        <f t="shared" si="62"/>
        <v>//**Electricity: Hard Coal : **</v>
      </c>
      <c r="T738" s="138" t="str">
        <f t="shared" si="58"/>
        <v>//**Electricity: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9" spans="1:22" x14ac:dyDescent="0.2">
      <c r="A739" s="138" t="s">
        <v>1780</v>
      </c>
      <c r="C739" s="174" t="s">
        <v>1044</v>
      </c>
      <c r="D739" s="174" t="s">
        <v>366</v>
      </c>
      <c r="E739" s="174" t="s">
        <v>322</v>
      </c>
      <c r="F739" s="202" t="s">
        <v>335</v>
      </c>
      <c r="G739" s="205"/>
      <c r="H739" s="202" t="s">
        <v>556</v>
      </c>
      <c r="I739" s="201"/>
      <c r="J739" s="56">
        <v>122</v>
      </c>
      <c r="K739" s="201" t="s">
        <v>46</v>
      </c>
      <c r="L739" s="169" t="s">
        <v>1873</v>
      </c>
      <c r="N739" s="149" t="s">
        <v>1778</v>
      </c>
      <c r="O739" s="149" t="str">
        <f>INDEX('Standard Descriptions'!$E:$E,MATCH(Guidance!E739,'Standard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9" s="152" t="s">
        <v>1779</v>
      </c>
      <c r="Q739" s="152" t="s">
        <v>46</v>
      </c>
      <c r="R739" s="152" t="str">
        <f t="shared" si="63"/>
        <v xml:space="preserve">Electricity: Natural Gas Nonpeaker </v>
      </c>
      <c r="S739" s="152" t="str">
        <f t="shared" si="62"/>
        <v>//**Electricity: Natural Gas Nonpeaker : **</v>
      </c>
      <c r="T739" s="138" t="str">
        <f t="shared" si="58"/>
        <v>//**Electricity: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0" spans="1:22" x14ac:dyDescent="0.2">
      <c r="A740" s="138" t="s">
        <v>1780</v>
      </c>
      <c r="C740" s="174" t="s">
        <v>1044</v>
      </c>
      <c r="D740" s="174" t="s">
        <v>366</v>
      </c>
      <c r="E740" s="174" t="s">
        <v>322</v>
      </c>
      <c r="F740" s="202" t="s">
        <v>80</v>
      </c>
      <c r="G740" s="205"/>
      <c r="H740" s="202" t="s">
        <v>354</v>
      </c>
      <c r="I740" s="201"/>
      <c r="J740" s="56">
        <v>123</v>
      </c>
      <c r="K740" s="201" t="s">
        <v>46</v>
      </c>
      <c r="L740" s="169" t="s">
        <v>1873</v>
      </c>
      <c r="N740" s="149" t="s">
        <v>1778</v>
      </c>
      <c r="O740" s="149" t="str">
        <f>INDEX('Standard Descriptions'!$E:$E,MATCH(Guidance!E740,'Standard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0" s="152" t="s">
        <v>1779</v>
      </c>
      <c r="Q740" s="152" t="s">
        <v>46</v>
      </c>
      <c r="R740" s="152" t="str">
        <f t="shared" si="63"/>
        <v xml:space="preserve">Electricity: Nuclear </v>
      </c>
      <c r="S740" s="152" t="str">
        <f t="shared" si="62"/>
        <v>//**Electricity: Nuclear : **</v>
      </c>
      <c r="T740" s="138" t="str">
        <f t="shared" si="58"/>
        <v>//**Electricity: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1" spans="1:22" x14ac:dyDescent="0.2">
      <c r="A741" s="138" t="s">
        <v>1780</v>
      </c>
      <c r="C741" s="174" t="s">
        <v>1044</v>
      </c>
      <c r="D741" s="174" t="s">
        <v>366</v>
      </c>
      <c r="E741" s="174" t="s">
        <v>322</v>
      </c>
      <c r="F741" s="202" t="s">
        <v>81</v>
      </c>
      <c r="G741" s="205"/>
      <c r="H741" s="202" t="s">
        <v>355</v>
      </c>
      <c r="I741" s="201"/>
      <c r="J741" s="56">
        <v>751</v>
      </c>
      <c r="K741" s="201" t="s">
        <v>47</v>
      </c>
      <c r="L741" s="169"/>
      <c r="N741" s="149" t="s">
        <v>1778</v>
      </c>
      <c r="O741" s="149" t="str">
        <f>INDEX('Standard Descriptions'!$E:$E,MATCH(Guidance!E741,'Standard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1" s="152" t="s">
        <v>1779</v>
      </c>
      <c r="Q741" s="152" t="s">
        <v>46</v>
      </c>
      <c r="R741" s="152" t="str">
        <f t="shared" si="63"/>
        <v xml:space="preserve">Electricity: Hydro </v>
      </c>
      <c r="S741" s="152" t="str">
        <f t="shared" si="62"/>
        <v>//**Electricity: Hydro : **</v>
      </c>
      <c r="T741" s="138" t="str">
        <f t="shared" si="58"/>
        <v/>
      </c>
    </row>
    <row r="742" spans="1:22" x14ac:dyDescent="0.2">
      <c r="A742" s="138" t="s">
        <v>1780</v>
      </c>
      <c r="C742" s="174" t="s">
        <v>1044</v>
      </c>
      <c r="D742" s="174" t="s">
        <v>366</v>
      </c>
      <c r="E742" s="174" t="s">
        <v>322</v>
      </c>
      <c r="F742" s="202" t="s">
        <v>494</v>
      </c>
      <c r="G742" s="205"/>
      <c r="H742" s="202" t="s">
        <v>498</v>
      </c>
      <c r="I742" s="201"/>
      <c r="J742" s="56">
        <v>752</v>
      </c>
      <c r="K742" s="201" t="s">
        <v>47</v>
      </c>
      <c r="L742" s="169"/>
      <c r="N742" s="149" t="s">
        <v>1778</v>
      </c>
      <c r="O742" s="149" t="str">
        <f>INDEX('Standard Descriptions'!$E:$E,MATCH(Guidance!E742,'Standard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2" s="152" t="s">
        <v>1779</v>
      </c>
      <c r="Q742" s="152" t="s">
        <v>46</v>
      </c>
      <c r="R742" s="152" t="str">
        <f t="shared" si="63"/>
        <v xml:space="preserve">Electricity: Onshore Wind </v>
      </c>
      <c r="S742" s="152" t="str">
        <f t="shared" si="62"/>
        <v>//**Electricity: Onshore Wind : **</v>
      </c>
      <c r="T742" s="138" t="str">
        <f t="shared" si="58"/>
        <v/>
      </c>
    </row>
    <row r="743" spans="1:22" x14ac:dyDescent="0.2">
      <c r="A743" s="138" t="s">
        <v>1780</v>
      </c>
      <c r="C743" s="174" t="s">
        <v>1044</v>
      </c>
      <c r="D743" s="174" t="s">
        <v>366</v>
      </c>
      <c r="E743" s="174" t="s">
        <v>322</v>
      </c>
      <c r="F743" s="202" t="s">
        <v>82</v>
      </c>
      <c r="G743" s="205"/>
      <c r="H743" s="202" t="s">
        <v>356</v>
      </c>
      <c r="I743" s="201"/>
      <c r="J743" s="56">
        <v>753</v>
      </c>
      <c r="K743" s="201" t="s">
        <v>47</v>
      </c>
      <c r="L743" s="169"/>
      <c r="N743" s="149" t="s">
        <v>1778</v>
      </c>
      <c r="O743" s="149" t="str">
        <f>INDEX('Standard Descriptions'!$E:$E,MATCH(Guidance!E743,'Standard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3" s="152" t="s">
        <v>1779</v>
      </c>
      <c r="Q743" s="152" t="s">
        <v>46</v>
      </c>
      <c r="R743" s="152" t="str">
        <f t="shared" si="63"/>
        <v xml:space="preserve">Electricity: Solar PV </v>
      </c>
      <c r="S743" s="152" t="str">
        <f t="shared" si="62"/>
        <v>//**Electricity: Solar PV : **</v>
      </c>
      <c r="T743" s="138" t="str">
        <f t="shared" si="58"/>
        <v/>
      </c>
    </row>
    <row r="744" spans="1:22" x14ac:dyDescent="0.2">
      <c r="A744" s="138" t="s">
        <v>1780</v>
      </c>
      <c r="C744" s="174" t="s">
        <v>1044</v>
      </c>
      <c r="D744" s="174" t="s">
        <v>366</v>
      </c>
      <c r="E744" s="174" t="s">
        <v>322</v>
      </c>
      <c r="F744" s="202" t="s">
        <v>83</v>
      </c>
      <c r="G744" s="205"/>
      <c r="H744" s="202" t="s">
        <v>357</v>
      </c>
      <c r="I744" s="201"/>
      <c r="J744" s="56">
        <v>754</v>
      </c>
      <c r="K744" s="201" t="s">
        <v>47</v>
      </c>
      <c r="L744" s="169"/>
      <c r="N744" s="149" t="s">
        <v>1778</v>
      </c>
      <c r="O744" s="149" t="str">
        <f>INDEX('Standard Descriptions'!$E:$E,MATCH(Guidance!E744,'Standard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4" s="152" t="s">
        <v>1779</v>
      </c>
      <c r="Q744" s="152" t="s">
        <v>46</v>
      </c>
      <c r="R744" s="152" t="str">
        <f t="shared" si="63"/>
        <v xml:space="preserve">Electricity: Solar Thermal </v>
      </c>
      <c r="S744" s="152" t="str">
        <f t="shared" si="62"/>
        <v>//**Electricity: Solar Thermal : **</v>
      </c>
      <c r="T744" s="138" t="str">
        <f t="shared" si="58"/>
        <v/>
      </c>
    </row>
    <row r="745" spans="1:22" x14ac:dyDescent="0.2">
      <c r="A745" s="138" t="s">
        <v>1780</v>
      </c>
      <c r="C745" s="174" t="s">
        <v>1044</v>
      </c>
      <c r="D745" s="174" t="s">
        <v>366</v>
      </c>
      <c r="E745" s="174" t="s">
        <v>322</v>
      </c>
      <c r="F745" s="202" t="s">
        <v>84</v>
      </c>
      <c r="G745" s="205"/>
      <c r="H745" s="202" t="s">
        <v>358</v>
      </c>
      <c r="I745" s="201"/>
      <c r="J745" s="56">
        <v>124</v>
      </c>
      <c r="K745" s="201" t="s">
        <v>46</v>
      </c>
      <c r="L745" s="169" t="s">
        <v>1873</v>
      </c>
      <c r="N745" s="149" t="s">
        <v>1778</v>
      </c>
      <c r="O745" s="149" t="str">
        <f>INDEX('Standard Descriptions'!$E:$E,MATCH(Guidance!E745,'Standard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5" s="152" t="s">
        <v>1779</v>
      </c>
      <c r="Q745" s="152" t="s">
        <v>46</v>
      </c>
      <c r="R745" s="152" t="str">
        <f t="shared" si="63"/>
        <v xml:space="preserve">Electricity: Biomass </v>
      </c>
      <c r="S745" s="152" t="str">
        <f t="shared" si="62"/>
        <v>//**Electricity: Biomass : **</v>
      </c>
      <c r="T745" s="138" t="str">
        <f t="shared" si="58"/>
        <v>//**Electricity: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6" spans="1:22" x14ac:dyDescent="0.2">
      <c r="A746" s="138" t="s">
        <v>1780</v>
      </c>
      <c r="C746" s="174" t="s">
        <v>1044</v>
      </c>
      <c r="D746" s="174" t="s">
        <v>366</v>
      </c>
      <c r="E746" s="174" t="s">
        <v>322</v>
      </c>
      <c r="F746" s="202" t="s">
        <v>338</v>
      </c>
      <c r="G746" s="205"/>
      <c r="H746" s="202" t="s">
        <v>557</v>
      </c>
      <c r="I746" s="201"/>
      <c r="J746" s="56">
        <v>193</v>
      </c>
      <c r="K746" s="201" t="s">
        <v>46</v>
      </c>
      <c r="L746" s="169" t="s">
        <v>1873</v>
      </c>
      <c r="N746" s="149" t="s">
        <v>1778</v>
      </c>
      <c r="O746" s="149" t="str">
        <f>INDEX('Standard Descriptions'!$E:$E,MATCH(Guidance!E746,'Standard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6" s="152" t="s">
        <v>1779</v>
      </c>
      <c r="Q746" s="152" t="s">
        <v>46</v>
      </c>
      <c r="R746" s="152" t="str">
        <f t="shared" si="63"/>
        <v xml:space="preserve">Electricity: Natural Gas Peaker </v>
      </c>
      <c r="S746" s="152" t="str">
        <f t="shared" si="62"/>
        <v>//**Electricity: Natural Gas Peaker : **</v>
      </c>
      <c r="T746" s="138" t="str">
        <f t="shared" si="58"/>
        <v>//**Electricity: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7" spans="1:22" x14ac:dyDescent="0.2">
      <c r="A747" s="138" t="s">
        <v>1780</v>
      </c>
      <c r="C747" s="174" t="s">
        <v>1044</v>
      </c>
      <c r="D747" s="174" t="s">
        <v>366</v>
      </c>
      <c r="E747" s="174" t="s">
        <v>322</v>
      </c>
      <c r="F747" s="202" t="s">
        <v>490</v>
      </c>
      <c r="G747" s="205"/>
      <c r="H747" s="202" t="s">
        <v>491</v>
      </c>
      <c r="I747" s="201"/>
      <c r="J747" s="56">
        <v>181</v>
      </c>
      <c r="K747" s="201" t="s">
        <v>46</v>
      </c>
      <c r="L747" s="169" t="s">
        <v>1873</v>
      </c>
      <c r="N747" s="149" t="s">
        <v>1778</v>
      </c>
      <c r="O747" s="149" t="str">
        <f>INDEX('Standard Descriptions'!$E:$E,MATCH(Guidance!E747,'Standard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7" s="152" t="s">
        <v>1779</v>
      </c>
      <c r="Q747" s="152" t="s">
        <v>46</v>
      </c>
      <c r="R747" s="152" t="str">
        <f t="shared" si="63"/>
        <v xml:space="preserve">Electricity: Lignite </v>
      </c>
      <c r="S747" s="152" t="str">
        <f t="shared" si="62"/>
        <v>//**Electricity: Lignite : **</v>
      </c>
      <c r="T747" s="138" t="str">
        <f t="shared" si="58"/>
        <v>//**Electricity: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8" spans="1:22" x14ac:dyDescent="0.2">
      <c r="A748" s="138" t="s">
        <v>1780</v>
      </c>
      <c r="C748" s="174" t="s">
        <v>1044</v>
      </c>
      <c r="D748" s="174" t="s">
        <v>366</v>
      </c>
      <c r="E748" s="174" t="s">
        <v>322</v>
      </c>
      <c r="F748" s="202" t="s">
        <v>499</v>
      </c>
      <c r="G748" s="205"/>
      <c r="H748" s="202" t="s">
        <v>501</v>
      </c>
      <c r="I748" s="201"/>
      <c r="J748" s="56">
        <v>755</v>
      </c>
      <c r="K748" s="201" t="s">
        <v>47</v>
      </c>
      <c r="L748" s="169"/>
      <c r="N748" s="149" t="s">
        <v>1778</v>
      </c>
      <c r="O748" s="149" t="str">
        <f>INDEX('Standard Descriptions'!$E:$E,MATCH(Guidance!E748,'Standard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8" s="152" t="s">
        <v>1779</v>
      </c>
      <c r="Q748" s="152" t="s">
        <v>46</v>
      </c>
      <c r="R748" s="152" t="str">
        <f t="shared" si="63"/>
        <v xml:space="preserve">Electricity: Offshore Wind </v>
      </c>
      <c r="S748" s="152" t="str">
        <f t="shared" si="62"/>
        <v>//**Electricity: Offshore Wind : **</v>
      </c>
      <c r="T748" s="138" t="str">
        <f t="shared" si="58"/>
        <v/>
      </c>
    </row>
    <row r="749" spans="1:22" s="157" customFormat="1" x14ac:dyDescent="0.2">
      <c r="A749" s="157" t="s">
        <v>1777</v>
      </c>
      <c r="B749" s="140"/>
      <c r="C749" s="157" t="s">
        <v>1044</v>
      </c>
      <c r="D749" s="157" t="s">
        <v>366</v>
      </c>
      <c r="E749" s="157" t="s">
        <v>323</v>
      </c>
      <c r="M749" s="140"/>
      <c r="N749" s="159" t="s">
        <v>1778</v>
      </c>
      <c r="O749" s="159" t="str">
        <f>INDEX('Standard Descriptions'!$E:$E,MATCH(Guidance!E749,'Standard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9" s="157" t="s">
        <v>1779</v>
      </c>
      <c r="Q749" s="157" t="s">
        <v>46</v>
      </c>
      <c r="S749" s="157" t="str">
        <f t="shared" si="62"/>
        <v/>
      </c>
      <c r="T749" s="157" t="str">
        <f t="shared" si="58"/>
        <v/>
      </c>
      <c r="U749" s="145" t="str">
        <f>N749&amp;O749&amp;P749&amp;T750&amp;T751&amp;T752&amp;T753&amp;T754&amp;T755&amp;T756&amp;T757&amp;T758&amp;T759&amp;T760&amp;T761&amp;T762&amp;T763&amp;T764&amp;T765&amp;T766&amp;T767&amp;T768&amp;T769&amp;T770&amp;T771&amp;T772&amp;T773&amp;T774</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0" spans="1:22" x14ac:dyDescent="0.2">
      <c r="A750" s="138" t="s">
        <v>1780</v>
      </c>
      <c r="C750" s="4" t="s">
        <v>1044</v>
      </c>
      <c r="D750" s="174" t="s">
        <v>366</v>
      </c>
      <c r="E750" s="4" t="s">
        <v>323</v>
      </c>
      <c r="F750" s="4" t="s">
        <v>1816</v>
      </c>
      <c r="G750" s="201"/>
      <c r="H750" s="202" t="s">
        <v>1874</v>
      </c>
      <c r="I750" s="201"/>
      <c r="J750" s="56">
        <v>1487</v>
      </c>
      <c r="K750" s="201" t="s">
        <v>46</v>
      </c>
      <c r="L750" s="201" t="s">
        <v>1873</v>
      </c>
      <c r="N750" s="149" t="s">
        <v>1778</v>
      </c>
      <c r="O750" s="149" t="str">
        <f>INDEX('Standard Descriptions'!$E:$E,MATCH(Guidance!E750,'Standard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0" s="152" t="s">
        <v>1779</v>
      </c>
      <c r="Q750" s="152" t="s">
        <v>46</v>
      </c>
      <c r="R750" s="152" t="str">
        <f t="shared" ref="R750:R774" si="64">H750&amp;" "&amp;I750</f>
        <v xml:space="preserve">Industry: Agriculture and Forestry </v>
      </c>
      <c r="S750" s="152" t="str">
        <f t="shared" si="62"/>
        <v>//**Industry: Agriculture and Forestry : **</v>
      </c>
      <c r="T750" s="138" t="str">
        <f t="shared" si="58"/>
        <v>//**Industry: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1" spans="1:22" x14ac:dyDescent="0.2">
      <c r="A751" s="138" t="s">
        <v>1780</v>
      </c>
      <c r="C751" s="174" t="s">
        <v>1044</v>
      </c>
      <c r="D751" s="174" t="s">
        <v>366</v>
      </c>
      <c r="E751" s="174" t="s">
        <v>323</v>
      </c>
      <c r="F751" s="4" t="s">
        <v>1818</v>
      </c>
      <c r="G751" s="201"/>
      <c r="H751" s="202" t="s">
        <v>1875</v>
      </c>
      <c r="I751" s="201"/>
      <c r="J751" s="56">
        <v>1488</v>
      </c>
      <c r="K751" s="201" t="s">
        <v>46</v>
      </c>
      <c r="L751" s="205" t="s">
        <v>1873</v>
      </c>
      <c r="N751" s="149" t="s">
        <v>1778</v>
      </c>
      <c r="O751" s="149" t="str">
        <f>INDEX('Standard Descriptions'!$E:$E,MATCH(Guidance!E751,'Standard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1" s="152" t="s">
        <v>1779</v>
      </c>
      <c r="Q751" s="152" t="s">
        <v>46</v>
      </c>
      <c r="R751" s="152" t="str">
        <f t="shared" si="64"/>
        <v xml:space="preserve">Industry: Coal Mining </v>
      </c>
      <c r="S751" s="152" t="str">
        <f t="shared" si="62"/>
        <v>//**Industry: Coal Mining : **</v>
      </c>
      <c r="T751" s="138" t="str">
        <f t="shared" si="58"/>
        <v>//**Industry: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2" spans="1:22" x14ac:dyDescent="0.2">
      <c r="A752" s="138" t="s">
        <v>1780</v>
      </c>
      <c r="C752" s="174" t="s">
        <v>1044</v>
      </c>
      <c r="D752" s="174" t="s">
        <v>366</v>
      </c>
      <c r="E752" s="174" t="s">
        <v>323</v>
      </c>
      <c r="F752" s="4" t="s">
        <v>1819</v>
      </c>
      <c r="G752" s="201"/>
      <c r="H752" s="202" t="s">
        <v>1876</v>
      </c>
      <c r="I752" s="201"/>
      <c r="J752" s="56">
        <v>1489</v>
      </c>
      <c r="K752" s="201" t="s">
        <v>46</v>
      </c>
      <c r="L752" s="205" t="s">
        <v>1873</v>
      </c>
      <c r="N752" s="149" t="s">
        <v>1778</v>
      </c>
      <c r="O752" s="149" t="str">
        <f>INDEX('Standard Descriptions'!$E:$E,MATCH(Guidance!E752,'Standard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2" s="152" t="s">
        <v>1779</v>
      </c>
      <c r="Q752" s="152" t="s">
        <v>46</v>
      </c>
      <c r="R752" s="152" t="str">
        <f t="shared" si="64"/>
        <v xml:space="preserve">Industry: Oil and Gas Extraction </v>
      </c>
      <c r="S752" s="152" t="str">
        <f t="shared" si="62"/>
        <v>//**Industry: Oil and Gas Extraction : **</v>
      </c>
      <c r="T752" s="138" t="str">
        <f t="shared" si="58"/>
        <v>//**Industry: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3" spans="1:20" x14ac:dyDescent="0.2">
      <c r="A753" s="138" t="s">
        <v>1780</v>
      </c>
      <c r="C753" s="174" t="s">
        <v>1044</v>
      </c>
      <c r="D753" s="174" t="s">
        <v>366</v>
      </c>
      <c r="E753" s="174" t="s">
        <v>323</v>
      </c>
      <c r="F753" s="4" t="s">
        <v>1820</v>
      </c>
      <c r="G753" s="201"/>
      <c r="H753" s="202" t="s">
        <v>1877</v>
      </c>
      <c r="I753" s="201"/>
      <c r="J753" s="56">
        <v>1490</v>
      </c>
      <c r="K753" s="201" t="s">
        <v>46</v>
      </c>
      <c r="L753" s="205" t="s">
        <v>1873</v>
      </c>
      <c r="N753" s="149" t="s">
        <v>1778</v>
      </c>
      <c r="O753" s="149" t="str">
        <f>INDEX('Standard Descriptions'!$E:$E,MATCH(Guidance!E753,'Standard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3" s="152" t="s">
        <v>1779</v>
      </c>
      <c r="Q753" s="152" t="s">
        <v>46</v>
      </c>
      <c r="R753" s="152" t="str">
        <f t="shared" si="64"/>
        <v xml:space="preserve">Industry: Other Mining and Quarrying </v>
      </c>
      <c r="S753" s="152" t="str">
        <f t="shared" si="62"/>
        <v>//**Industry: Other Mining and Quarrying : **</v>
      </c>
      <c r="T753" s="138" t="str">
        <f t="shared" si="58"/>
        <v>//**Industry: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4" spans="1:20" x14ac:dyDescent="0.2">
      <c r="A754" s="138" t="s">
        <v>1780</v>
      </c>
      <c r="C754" s="174" t="s">
        <v>1044</v>
      </c>
      <c r="D754" s="174" t="s">
        <v>366</v>
      </c>
      <c r="E754" s="174" t="s">
        <v>323</v>
      </c>
      <c r="F754" s="4" t="s">
        <v>1821</v>
      </c>
      <c r="G754" s="201"/>
      <c r="H754" s="202" t="s">
        <v>1878</v>
      </c>
      <c r="I754" s="201"/>
      <c r="J754" s="56">
        <v>1491</v>
      </c>
      <c r="K754" s="201" t="s">
        <v>46</v>
      </c>
      <c r="L754" s="205" t="s">
        <v>1873</v>
      </c>
      <c r="N754" s="149" t="s">
        <v>1778</v>
      </c>
      <c r="O754" s="149" t="str">
        <f>INDEX('Standard Descriptions'!$E:$E,MATCH(Guidance!E754,'Standard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4" s="152" t="s">
        <v>1779</v>
      </c>
      <c r="Q754" s="152" t="s">
        <v>46</v>
      </c>
      <c r="R754" s="152" t="str">
        <f t="shared" si="64"/>
        <v xml:space="preserve">Industry: Food Beverage and Tobacco </v>
      </c>
      <c r="S754" s="152" t="str">
        <f t="shared" si="62"/>
        <v>//**Industry: Food Beverage and Tobacco : **</v>
      </c>
      <c r="T754" s="138" t="str">
        <f t="shared" si="58"/>
        <v>//**Industry: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5" spans="1:20" x14ac:dyDescent="0.2">
      <c r="A755" s="138" t="s">
        <v>1780</v>
      </c>
      <c r="C755" s="174" t="s">
        <v>1044</v>
      </c>
      <c r="D755" s="174" t="s">
        <v>366</v>
      </c>
      <c r="E755" s="174" t="s">
        <v>323</v>
      </c>
      <c r="F755" s="4" t="s">
        <v>1822</v>
      </c>
      <c r="G755" s="201"/>
      <c r="H755" s="202" t="s">
        <v>1879</v>
      </c>
      <c r="I755" s="201"/>
      <c r="J755" s="56">
        <v>1492</v>
      </c>
      <c r="K755" s="201" t="s">
        <v>46</v>
      </c>
      <c r="L755" s="205" t="s">
        <v>1873</v>
      </c>
      <c r="N755" s="149" t="s">
        <v>1778</v>
      </c>
      <c r="O755" s="149" t="str">
        <f>INDEX('Standard Descriptions'!$E:$E,MATCH(Guidance!E755,'Standard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5" s="152" t="s">
        <v>1779</v>
      </c>
      <c r="Q755" s="152" t="s">
        <v>46</v>
      </c>
      <c r="R755" s="152" t="str">
        <f t="shared" si="64"/>
        <v xml:space="preserve">Industry: Textiles Apparel and Leather </v>
      </c>
      <c r="S755" s="152" t="str">
        <f t="shared" si="62"/>
        <v>//**Industry: Textiles Apparel and Leather : **</v>
      </c>
      <c r="T755" s="138" t="str">
        <f t="shared" si="58"/>
        <v>//**Industry: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6" spans="1:20" x14ac:dyDescent="0.2">
      <c r="A756" s="138" t="s">
        <v>1780</v>
      </c>
      <c r="C756" s="174" t="s">
        <v>1044</v>
      </c>
      <c r="D756" s="174" t="s">
        <v>366</v>
      </c>
      <c r="E756" s="174" t="s">
        <v>323</v>
      </c>
      <c r="F756" s="4" t="s">
        <v>1823</v>
      </c>
      <c r="G756" s="201"/>
      <c r="H756" s="202" t="s">
        <v>1880</v>
      </c>
      <c r="I756" s="201"/>
      <c r="J756" s="56">
        <v>1493</v>
      </c>
      <c r="K756" s="201" t="s">
        <v>46</v>
      </c>
      <c r="L756" s="205" t="s">
        <v>1873</v>
      </c>
      <c r="N756" s="149" t="s">
        <v>1778</v>
      </c>
      <c r="O756" s="149" t="str">
        <f>INDEX('Standard Descriptions'!$E:$E,MATCH(Guidance!E756,'Standard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6" s="152" t="s">
        <v>1779</v>
      </c>
      <c r="Q756" s="152" t="s">
        <v>46</v>
      </c>
      <c r="R756" s="152" t="str">
        <f t="shared" si="64"/>
        <v xml:space="preserve">Industry: Wood Products </v>
      </c>
      <c r="S756" s="152" t="str">
        <f t="shared" si="62"/>
        <v>//**Industry: Wood Products : **</v>
      </c>
      <c r="T756" s="138" t="str">
        <f t="shared" si="58"/>
        <v>//**Industry: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7" spans="1:20" x14ac:dyDescent="0.2">
      <c r="A757" s="138" t="s">
        <v>1780</v>
      </c>
      <c r="C757" s="174" t="s">
        <v>1044</v>
      </c>
      <c r="D757" s="174" t="s">
        <v>366</v>
      </c>
      <c r="E757" s="174" t="s">
        <v>323</v>
      </c>
      <c r="F757" s="4" t="s">
        <v>1824</v>
      </c>
      <c r="G757" s="201"/>
      <c r="H757" s="202" t="s">
        <v>1881</v>
      </c>
      <c r="I757" s="201"/>
      <c r="J757" s="56">
        <v>1494</v>
      </c>
      <c r="K757" s="201" t="s">
        <v>46</v>
      </c>
      <c r="L757" s="205" t="s">
        <v>1873</v>
      </c>
      <c r="N757" s="149" t="s">
        <v>1778</v>
      </c>
      <c r="O757" s="149" t="str">
        <f>INDEX('Standard Descriptions'!$E:$E,MATCH(Guidance!E757,'Standard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7" s="152" t="s">
        <v>1779</v>
      </c>
      <c r="Q757" s="152" t="s">
        <v>46</v>
      </c>
      <c r="R757" s="152" t="str">
        <f t="shared" si="64"/>
        <v xml:space="preserve">Industry: Pulp Paper and Printing </v>
      </c>
      <c r="S757" s="152" t="str">
        <f t="shared" si="62"/>
        <v>//**Industry: Pulp Paper and Printing : **</v>
      </c>
      <c r="T757" s="138" t="str">
        <f t="shared" si="58"/>
        <v>//**Industry: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8" spans="1:20" x14ac:dyDescent="0.2">
      <c r="A758" s="138" t="s">
        <v>1780</v>
      </c>
      <c r="C758" s="174" t="s">
        <v>1044</v>
      </c>
      <c r="D758" s="174" t="s">
        <v>366</v>
      </c>
      <c r="E758" s="174" t="s">
        <v>323</v>
      </c>
      <c r="F758" s="4" t="s">
        <v>1825</v>
      </c>
      <c r="G758" s="201"/>
      <c r="H758" s="202" t="s">
        <v>1882</v>
      </c>
      <c r="I758" s="201"/>
      <c r="J758" s="56">
        <v>1495</v>
      </c>
      <c r="K758" s="201" t="s">
        <v>46</v>
      </c>
      <c r="L758" s="205" t="s">
        <v>1873</v>
      </c>
      <c r="N758" s="149" t="s">
        <v>1778</v>
      </c>
      <c r="O758" s="149" t="str">
        <f>INDEX('Standard Descriptions'!$E:$E,MATCH(Guidance!E758,'Standard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8" s="152" t="s">
        <v>1779</v>
      </c>
      <c r="Q758" s="152" t="s">
        <v>46</v>
      </c>
      <c r="R758" s="152" t="str">
        <f t="shared" si="64"/>
        <v xml:space="preserve">Industry: Refined Petroleum and Coke </v>
      </c>
      <c r="S758" s="152" t="str">
        <f t="shared" si="62"/>
        <v>//**Industry: Refined Petroleum and Coke : **</v>
      </c>
      <c r="T758" s="138" t="str">
        <f t="shared" si="58"/>
        <v>//**Industry: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9" spans="1:20" x14ac:dyDescent="0.2">
      <c r="A759" s="138" t="s">
        <v>1780</v>
      </c>
      <c r="C759" s="174" t="s">
        <v>1044</v>
      </c>
      <c r="D759" s="174" t="s">
        <v>366</v>
      </c>
      <c r="E759" s="174" t="s">
        <v>323</v>
      </c>
      <c r="F759" s="4" t="s">
        <v>1826</v>
      </c>
      <c r="G759" s="201"/>
      <c r="H759" s="202" t="s">
        <v>362</v>
      </c>
      <c r="I759" s="201"/>
      <c r="J759" s="56">
        <v>1496</v>
      </c>
      <c r="K759" s="201" t="s">
        <v>46</v>
      </c>
      <c r="L759" s="205" t="s">
        <v>1873</v>
      </c>
      <c r="N759" s="149" t="s">
        <v>1778</v>
      </c>
      <c r="O759" s="149" t="str">
        <f>INDEX('Standard Descriptions'!$E:$E,MATCH(Guidance!E759,'Standard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9" s="152" t="s">
        <v>1779</v>
      </c>
      <c r="Q759" s="152" t="s">
        <v>46</v>
      </c>
      <c r="R759" s="152" t="str">
        <f t="shared" si="64"/>
        <v xml:space="preserve">Industry: Chemicals </v>
      </c>
      <c r="S759" s="152" t="str">
        <f t="shared" si="62"/>
        <v>//**Industry: Chemicals : **</v>
      </c>
      <c r="T759" s="138" t="str">
        <f t="shared" si="58"/>
        <v>//**Industry: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0" spans="1:20" x14ac:dyDescent="0.2">
      <c r="A760" s="138" t="s">
        <v>1780</v>
      </c>
      <c r="C760" s="174" t="s">
        <v>1044</v>
      </c>
      <c r="D760" s="174" t="s">
        <v>366</v>
      </c>
      <c r="E760" s="174" t="s">
        <v>323</v>
      </c>
      <c r="F760" s="4" t="s">
        <v>1827</v>
      </c>
      <c r="G760" s="201"/>
      <c r="H760" s="202" t="s">
        <v>1883</v>
      </c>
      <c r="I760" s="201"/>
      <c r="J760" s="56">
        <v>1497</v>
      </c>
      <c r="K760" s="201" t="s">
        <v>46</v>
      </c>
      <c r="L760" s="205" t="s">
        <v>1873</v>
      </c>
      <c r="N760" s="149" t="s">
        <v>1778</v>
      </c>
      <c r="O760" s="149" t="str">
        <f>INDEX('Standard Descriptions'!$E:$E,MATCH(Guidance!E760,'Standard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0" s="152" t="s">
        <v>1779</v>
      </c>
      <c r="Q760" s="152" t="s">
        <v>46</v>
      </c>
      <c r="R760" s="152" t="str">
        <f t="shared" si="64"/>
        <v xml:space="preserve">Industry: Rubber and Plastic Products </v>
      </c>
      <c r="S760" s="152" t="str">
        <f t="shared" si="62"/>
        <v>//**Industry: Rubber and Plastic Products : **</v>
      </c>
      <c r="T760" s="138" t="str">
        <f t="shared" si="58"/>
        <v>//**Industry: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1" spans="1:20" x14ac:dyDescent="0.2">
      <c r="A761" s="138" t="s">
        <v>1780</v>
      </c>
      <c r="C761" s="174" t="s">
        <v>1044</v>
      </c>
      <c r="D761" s="174" t="s">
        <v>366</v>
      </c>
      <c r="E761" s="174" t="s">
        <v>323</v>
      </c>
      <c r="F761" s="4" t="s">
        <v>1828</v>
      </c>
      <c r="G761" s="201"/>
      <c r="H761" s="202" t="s">
        <v>1884</v>
      </c>
      <c r="I761" s="201"/>
      <c r="J761" s="56">
        <v>1498</v>
      </c>
      <c r="K761" s="201" t="s">
        <v>46</v>
      </c>
      <c r="L761" s="205" t="s">
        <v>1873</v>
      </c>
      <c r="N761" s="149" t="s">
        <v>1778</v>
      </c>
      <c r="O761" s="149" t="str">
        <f>INDEX('Standard Descriptions'!$E:$E,MATCH(Guidance!E761,'Standard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1" s="152" t="s">
        <v>1779</v>
      </c>
      <c r="Q761" s="152" t="s">
        <v>46</v>
      </c>
      <c r="R761" s="152" t="str">
        <f t="shared" si="64"/>
        <v xml:space="preserve">Industry: Glass and Glass Products </v>
      </c>
      <c r="S761" s="152" t="str">
        <f t="shared" si="62"/>
        <v>//**Industry: Glass and Glass Products : **</v>
      </c>
      <c r="T761" s="138" t="str">
        <f t="shared" si="58"/>
        <v>//**Industry: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2" spans="1:20" x14ac:dyDescent="0.2">
      <c r="A762" s="138" t="s">
        <v>1780</v>
      </c>
      <c r="C762" s="174" t="s">
        <v>1044</v>
      </c>
      <c r="D762" s="174" t="s">
        <v>366</v>
      </c>
      <c r="E762" s="174" t="s">
        <v>323</v>
      </c>
      <c r="F762" s="4" t="s">
        <v>1829</v>
      </c>
      <c r="G762" s="201"/>
      <c r="H762" s="202" t="s">
        <v>1885</v>
      </c>
      <c r="I762" s="201"/>
      <c r="J762" s="56">
        <v>1499</v>
      </c>
      <c r="K762" s="201" t="s">
        <v>46</v>
      </c>
      <c r="L762" s="205" t="s">
        <v>1873</v>
      </c>
      <c r="N762" s="149" t="s">
        <v>1778</v>
      </c>
      <c r="O762" s="149" t="str">
        <f>INDEX('Standard Descriptions'!$E:$E,MATCH(Guidance!E762,'Standard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2" s="152" t="s">
        <v>1779</v>
      </c>
      <c r="Q762" s="152" t="s">
        <v>46</v>
      </c>
      <c r="R762" s="152" t="str">
        <f t="shared" si="64"/>
        <v xml:space="preserve">Industry: Cement and Other Nonmetallic Minerals </v>
      </c>
      <c r="S762" s="152" t="str">
        <f t="shared" si="62"/>
        <v>//**Industry: Cement and Other Nonmetallic Minerals : **</v>
      </c>
      <c r="T762" s="138" t="str">
        <f t="shared" si="58"/>
        <v>//**Industry: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3" spans="1:20" x14ac:dyDescent="0.2">
      <c r="A763" s="138" t="s">
        <v>1780</v>
      </c>
      <c r="C763" s="174" t="s">
        <v>1044</v>
      </c>
      <c r="D763" s="174" t="s">
        <v>366</v>
      </c>
      <c r="E763" s="174" t="s">
        <v>323</v>
      </c>
      <c r="F763" s="4" t="s">
        <v>1830</v>
      </c>
      <c r="G763" s="201"/>
      <c r="H763" s="202" t="s">
        <v>361</v>
      </c>
      <c r="I763" s="201"/>
      <c r="J763" s="56">
        <v>1500</v>
      </c>
      <c r="K763" s="201" t="s">
        <v>46</v>
      </c>
      <c r="L763" s="205" t="s">
        <v>1873</v>
      </c>
      <c r="N763" s="149" t="s">
        <v>1778</v>
      </c>
      <c r="O763" s="149" t="str">
        <f>INDEX('Standard Descriptions'!$E:$E,MATCH(Guidance!E763,'Standard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3" s="152" t="s">
        <v>1779</v>
      </c>
      <c r="Q763" s="152" t="s">
        <v>46</v>
      </c>
      <c r="R763" s="152" t="str">
        <f t="shared" si="64"/>
        <v xml:space="preserve">Industry: Iron and Steel </v>
      </c>
      <c r="S763" s="152" t="str">
        <f t="shared" si="62"/>
        <v>//**Industry: Iron and Steel : **</v>
      </c>
      <c r="T763" s="138" t="str">
        <f t="shared" si="58"/>
        <v>//**Industry: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4" spans="1:20" x14ac:dyDescent="0.2">
      <c r="A764" s="138" t="s">
        <v>1780</v>
      </c>
      <c r="C764" s="174" t="s">
        <v>1044</v>
      </c>
      <c r="D764" s="174" t="s">
        <v>366</v>
      </c>
      <c r="E764" s="174" t="s">
        <v>323</v>
      </c>
      <c r="F764" s="4" t="s">
        <v>1831</v>
      </c>
      <c r="G764" s="201"/>
      <c r="H764" s="202" t="s">
        <v>1886</v>
      </c>
      <c r="I764" s="201"/>
      <c r="J764" s="56">
        <v>1501</v>
      </c>
      <c r="K764" s="201" t="s">
        <v>46</v>
      </c>
      <c r="L764" s="205" t="s">
        <v>1873</v>
      </c>
      <c r="N764" s="149" t="s">
        <v>1778</v>
      </c>
      <c r="O764" s="149" t="str">
        <f>INDEX('Standard Descriptions'!$E:$E,MATCH(Guidance!E764,'Standard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4" s="152" t="s">
        <v>1779</v>
      </c>
      <c r="Q764" s="152" t="s">
        <v>46</v>
      </c>
      <c r="R764" s="152" t="str">
        <f t="shared" si="64"/>
        <v xml:space="preserve">Industry: Other Metals </v>
      </c>
      <c r="S764" s="152" t="str">
        <f t="shared" si="62"/>
        <v>//**Industry: Other Metals : **</v>
      </c>
      <c r="T764" s="138" t="str">
        <f t="shared" si="58"/>
        <v>//**Industry: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5" spans="1:20" x14ac:dyDescent="0.2">
      <c r="A765" s="138" t="s">
        <v>1780</v>
      </c>
      <c r="C765" s="174" t="s">
        <v>1044</v>
      </c>
      <c r="D765" s="174" t="s">
        <v>366</v>
      </c>
      <c r="E765" s="174" t="s">
        <v>323</v>
      </c>
      <c r="F765" s="4" t="s">
        <v>1832</v>
      </c>
      <c r="G765" s="201"/>
      <c r="H765" s="202" t="s">
        <v>1887</v>
      </c>
      <c r="I765" s="201"/>
      <c r="J765" s="56">
        <v>1502</v>
      </c>
      <c r="K765" s="201" t="s">
        <v>46</v>
      </c>
      <c r="L765" s="205" t="s">
        <v>1873</v>
      </c>
      <c r="N765" s="149" t="s">
        <v>1778</v>
      </c>
      <c r="O765" s="149" t="str">
        <f>INDEX('Standard Descriptions'!$E:$E,MATCH(Guidance!E765,'Standard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5" s="152" t="s">
        <v>1779</v>
      </c>
      <c r="Q765" s="152" t="s">
        <v>46</v>
      </c>
      <c r="R765" s="152" t="str">
        <f t="shared" si="64"/>
        <v xml:space="preserve">Industry: Metal Products Except Machinery and Vehicles </v>
      </c>
      <c r="S765" s="152" t="str">
        <f t="shared" si="62"/>
        <v>//**Industry: Metal Products Except Machinery and Vehicles : **</v>
      </c>
      <c r="T765" s="138" t="str">
        <f t="shared" ref="T765:T828" si="65">IF(K765="Yes",S765&amp;L765,"")</f>
        <v>//**Industry: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6" spans="1:20" x14ac:dyDescent="0.2">
      <c r="A766" s="138" t="s">
        <v>1780</v>
      </c>
      <c r="C766" s="174" t="s">
        <v>1044</v>
      </c>
      <c r="D766" s="174" t="s">
        <v>366</v>
      </c>
      <c r="E766" s="174" t="s">
        <v>323</v>
      </c>
      <c r="F766" s="4" t="s">
        <v>1833</v>
      </c>
      <c r="G766" s="201"/>
      <c r="H766" s="202" t="s">
        <v>1888</v>
      </c>
      <c r="I766" s="201"/>
      <c r="J766" s="56">
        <v>1503</v>
      </c>
      <c r="K766" s="201" t="s">
        <v>46</v>
      </c>
      <c r="L766" s="205" t="s">
        <v>1873</v>
      </c>
      <c r="N766" s="149" t="s">
        <v>1778</v>
      </c>
      <c r="O766" s="149" t="str">
        <f>INDEX('Standard Descriptions'!$E:$E,MATCH(Guidance!E766,'Standard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6" s="152" t="s">
        <v>1779</v>
      </c>
      <c r="Q766" s="152" t="s">
        <v>46</v>
      </c>
      <c r="R766" s="152" t="str">
        <f t="shared" si="64"/>
        <v xml:space="preserve">Industry: Computers and Electronics </v>
      </c>
      <c r="S766" s="152" t="str">
        <f t="shared" si="62"/>
        <v>//**Industry: Computers and Electronics : **</v>
      </c>
      <c r="T766" s="138" t="str">
        <f t="shared" si="65"/>
        <v>//**Industry: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7" spans="1:20" x14ac:dyDescent="0.2">
      <c r="A767" s="138" t="s">
        <v>1780</v>
      </c>
      <c r="C767" s="174" t="s">
        <v>1044</v>
      </c>
      <c r="D767" s="174" t="s">
        <v>366</v>
      </c>
      <c r="E767" s="174" t="s">
        <v>323</v>
      </c>
      <c r="F767" s="4" t="s">
        <v>1834</v>
      </c>
      <c r="G767" s="201"/>
      <c r="H767" s="202" t="s">
        <v>1889</v>
      </c>
      <c r="I767" s="201"/>
      <c r="J767" s="56">
        <v>1504</v>
      </c>
      <c r="K767" s="201" t="s">
        <v>46</v>
      </c>
      <c r="L767" s="205" t="s">
        <v>1873</v>
      </c>
      <c r="N767" s="149" t="s">
        <v>1778</v>
      </c>
      <c r="O767" s="149" t="str">
        <f>INDEX('Standard Descriptions'!$E:$E,MATCH(Guidance!E767,'Standard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7" s="152" t="s">
        <v>1779</v>
      </c>
      <c r="Q767" s="152" t="s">
        <v>46</v>
      </c>
      <c r="R767" s="152" t="str">
        <f t="shared" si="64"/>
        <v xml:space="preserve">Industry: Appliances and Electrical Equipment </v>
      </c>
      <c r="S767" s="152" t="str">
        <f t="shared" si="62"/>
        <v>//**Industry: Appliances and Electrical Equipment : **</v>
      </c>
      <c r="T767" s="138" t="str">
        <f t="shared" si="65"/>
        <v>//**Industry: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8" spans="1:20" x14ac:dyDescent="0.2">
      <c r="A768" s="138" t="s">
        <v>1780</v>
      </c>
      <c r="C768" s="174" t="s">
        <v>1044</v>
      </c>
      <c r="D768" s="174" t="s">
        <v>366</v>
      </c>
      <c r="E768" s="174" t="s">
        <v>323</v>
      </c>
      <c r="F768" s="4" t="s">
        <v>1835</v>
      </c>
      <c r="G768" s="201"/>
      <c r="H768" s="202" t="s">
        <v>1890</v>
      </c>
      <c r="I768" s="201"/>
      <c r="J768" s="56">
        <v>1505</v>
      </c>
      <c r="K768" s="201" t="s">
        <v>46</v>
      </c>
      <c r="L768" s="205" t="s">
        <v>1873</v>
      </c>
      <c r="N768" s="149" t="s">
        <v>1778</v>
      </c>
      <c r="O768" s="149" t="str">
        <f>INDEX('Standard Descriptions'!$E:$E,MATCH(Guidance!E768,'Standard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8" s="152" t="s">
        <v>1779</v>
      </c>
      <c r="Q768" s="152" t="s">
        <v>46</v>
      </c>
      <c r="R768" s="152" t="str">
        <f t="shared" si="64"/>
        <v xml:space="preserve">Industry: Other Machinery </v>
      </c>
      <c r="S768" s="152" t="str">
        <f t="shared" si="62"/>
        <v>//**Industry: Other Machinery : **</v>
      </c>
      <c r="T768" s="138" t="str">
        <f t="shared" si="65"/>
        <v>//**Industry: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9" spans="1:21" x14ac:dyDescent="0.2">
      <c r="A769" s="138" t="s">
        <v>1780</v>
      </c>
      <c r="C769" s="174" t="s">
        <v>1044</v>
      </c>
      <c r="D769" s="174" t="s">
        <v>366</v>
      </c>
      <c r="E769" s="174" t="s">
        <v>323</v>
      </c>
      <c r="F769" s="4" t="s">
        <v>1836</v>
      </c>
      <c r="G769" s="201"/>
      <c r="H769" s="202" t="s">
        <v>1891</v>
      </c>
      <c r="I769" s="201"/>
      <c r="J769" s="56">
        <v>1506</v>
      </c>
      <c r="K769" s="201" t="s">
        <v>46</v>
      </c>
      <c r="L769" s="205" t="s">
        <v>1873</v>
      </c>
      <c r="N769" s="149" t="s">
        <v>1778</v>
      </c>
      <c r="O769" s="149" t="str">
        <f>INDEX('Standard Descriptions'!$E:$E,MATCH(Guidance!E769,'Standard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9" s="152" t="s">
        <v>1779</v>
      </c>
      <c r="Q769" s="152" t="s">
        <v>46</v>
      </c>
      <c r="R769" s="152" t="str">
        <f t="shared" si="64"/>
        <v xml:space="preserve">Industry: Road Vehicles </v>
      </c>
      <c r="S769" s="152" t="str">
        <f t="shared" si="62"/>
        <v>//**Industry: Road Vehicles : **</v>
      </c>
      <c r="T769" s="138" t="str">
        <f t="shared" si="65"/>
        <v>//**Industry: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0" spans="1:21" x14ac:dyDescent="0.2">
      <c r="A770" s="138" t="s">
        <v>1780</v>
      </c>
      <c r="C770" s="174" t="s">
        <v>1044</v>
      </c>
      <c r="D770" s="174" t="s">
        <v>366</v>
      </c>
      <c r="E770" s="174" t="s">
        <v>323</v>
      </c>
      <c r="F770" s="4" t="s">
        <v>1837</v>
      </c>
      <c r="G770" s="201"/>
      <c r="H770" s="202" t="s">
        <v>1892</v>
      </c>
      <c r="I770" s="201"/>
      <c r="J770" s="56">
        <v>1507</v>
      </c>
      <c r="K770" s="201" t="s">
        <v>46</v>
      </c>
      <c r="L770" s="205" t="s">
        <v>1873</v>
      </c>
      <c r="N770" s="149" t="s">
        <v>1778</v>
      </c>
      <c r="O770" s="149" t="str">
        <f>INDEX('Standard Descriptions'!$E:$E,MATCH(Guidance!E770,'Standard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0" s="152" t="s">
        <v>1779</v>
      </c>
      <c r="Q770" s="152" t="s">
        <v>46</v>
      </c>
      <c r="R770" s="152" t="str">
        <f t="shared" si="64"/>
        <v xml:space="preserve">Industry: Nonroad Vehicles </v>
      </c>
      <c r="S770" s="152" t="str">
        <f t="shared" si="62"/>
        <v>//**Industry: Nonroad Vehicles : **</v>
      </c>
      <c r="T770" s="138" t="str">
        <f t="shared" si="65"/>
        <v>//**Industry: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1" spans="1:21" x14ac:dyDescent="0.2">
      <c r="A771" s="138" t="s">
        <v>1780</v>
      </c>
      <c r="C771" s="174" t="s">
        <v>1044</v>
      </c>
      <c r="D771" s="174" t="s">
        <v>366</v>
      </c>
      <c r="E771" s="174" t="s">
        <v>323</v>
      </c>
      <c r="F771" s="4" t="s">
        <v>1838</v>
      </c>
      <c r="G771" s="201"/>
      <c r="H771" s="202" t="s">
        <v>1893</v>
      </c>
      <c r="I771" s="201"/>
      <c r="J771" s="56">
        <v>1508</v>
      </c>
      <c r="K771" s="201" t="s">
        <v>46</v>
      </c>
      <c r="L771" s="205" t="s">
        <v>1873</v>
      </c>
      <c r="N771" s="149" t="s">
        <v>1778</v>
      </c>
      <c r="O771" s="149" t="str">
        <f>INDEX('Standard Descriptions'!$E:$E,MATCH(Guidance!E771,'Standard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1" s="152" t="s">
        <v>1779</v>
      </c>
      <c r="Q771" s="152" t="s">
        <v>46</v>
      </c>
      <c r="R771" s="152" t="str">
        <f t="shared" si="64"/>
        <v xml:space="preserve">Industry: Other Manufacturing </v>
      </c>
      <c r="S771" s="152" t="str">
        <f t="shared" si="62"/>
        <v>//**Industry: Other Manufacturing : **</v>
      </c>
      <c r="T771" s="138" t="str">
        <f t="shared" si="65"/>
        <v>//**Industry: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2" spans="1:21" x14ac:dyDescent="0.2">
      <c r="A772" s="138" t="s">
        <v>1780</v>
      </c>
      <c r="C772" s="174" t="s">
        <v>1044</v>
      </c>
      <c r="D772" s="174" t="s">
        <v>366</v>
      </c>
      <c r="E772" s="174" t="s">
        <v>323</v>
      </c>
      <c r="F772" s="4" t="s">
        <v>1839</v>
      </c>
      <c r="G772" s="201"/>
      <c r="H772" s="202" t="s">
        <v>1894</v>
      </c>
      <c r="I772" s="201"/>
      <c r="J772" s="56">
        <v>1509</v>
      </c>
      <c r="K772" s="201" t="s">
        <v>46</v>
      </c>
      <c r="L772" s="205" t="s">
        <v>1873</v>
      </c>
      <c r="N772" s="149" t="s">
        <v>1778</v>
      </c>
      <c r="O772" s="149" t="str">
        <f>INDEX('Standard Descriptions'!$E:$E,MATCH(Guidance!E772,'Standard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2" s="152" t="s">
        <v>1779</v>
      </c>
      <c r="Q772" s="152" t="s">
        <v>46</v>
      </c>
      <c r="R772" s="152" t="str">
        <f t="shared" si="64"/>
        <v xml:space="preserve">Industry: Energy Pipelines and Gas Processing </v>
      </c>
      <c r="S772" s="152" t="str">
        <f t="shared" si="62"/>
        <v>//**Industry: Energy Pipelines and Gas Processing : **</v>
      </c>
      <c r="T772" s="138" t="str">
        <f t="shared" si="65"/>
        <v>//**Industry: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3" spans="1:21" x14ac:dyDescent="0.2">
      <c r="A773" s="138" t="s">
        <v>1780</v>
      </c>
      <c r="C773" s="174" t="s">
        <v>1044</v>
      </c>
      <c r="D773" s="174" t="s">
        <v>366</v>
      </c>
      <c r="E773" s="174" t="s">
        <v>323</v>
      </c>
      <c r="F773" s="4" t="s">
        <v>1840</v>
      </c>
      <c r="G773" s="201"/>
      <c r="H773" s="202" t="s">
        <v>1895</v>
      </c>
      <c r="I773" s="201"/>
      <c r="J773" s="56">
        <v>1510</v>
      </c>
      <c r="K773" s="201" t="s">
        <v>46</v>
      </c>
      <c r="L773" s="205" t="s">
        <v>1873</v>
      </c>
      <c r="N773" s="149" t="s">
        <v>1778</v>
      </c>
      <c r="O773" s="149" t="str">
        <f>INDEX('Standard Descriptions'!$E:$E,MATCH(Guidance!E773,'Standard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3" s="152" t="s">
        <v>1779</v>
      </c>
      <c r="Q773" s="152" t="s">
        <v>46</v>
      </c>
      <c r="R773" s="152" t="str">
        <f t="shared" si="64"/>
        <v xml:space="preserve">Industry: Water and Waste </v>
      </c>
      <c r="S773" s="152" t="str">
        <f t="shared" si="62"/>
        <v>//**Industry: Water and Waste : **</v>
      </c>
      <c r="T773" s="138" t="str">
        <f t="shared" si="65"/>
        <v>//**Industry: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4" spans="1:21" x14ac:dyDescent="0.2">
      <c r="A774" s="138" t="s">
        <v>1780</v>
      </c>
      <c r="C774" s="174" t="s">
        <v>1044</v>
      </c>
      <c r="D774" s="174" t="s">
        <v>366</v>
      </c>
      <c r="E774" s="174" t="s">
        <v>323</v>
      </c>
      <c r="F774" s="4" t="s">
        <v>1841</v>
      </c>
      <c r="G774" s="201"/>
      <c r="H774" s="202" t="s">
        <v>1896</v>
      </c>
      <c r="I774" s="201"/>
      <c r="J774" s="56">
        <v>1511</v>
      </c>
      <c r="K774" s="201" t="s">
        <v>46</v>
      </c>
      <c r="L774" s="205" t="s">
        <v>1873</v>
      </c>
      <c r="N774" s="149" t="s">
        <v>1778</v>
      </c>
      <c r="O774" s="149" t="str">
        <f>INDEX('Standard Descriptions'!$E:$E,MATCH(Guidance!E774,'Standard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4" s="152" t="s">
        <v>1779</v>
      </c>
      <c r="Q774" s="152" t="s">
        <v>46</v>
      </c>
      <c r="R774" s="152" t="str">
        <f t="shared" si="64"/>
        <v xml:space="preserve">Industry: Construction </v>
      </c>
      <c r="S774" s="152" t="str">
        <f t="shared" si="62"/>
        <v>//**Industry: Construction : **</v>
      </c>
      <c r="T774" s="138" t="str">
        <f t="shared" si="65"/>
        <v>//**Industry: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5" spans="1:21" s="157" customFormat="1" x14ac:dyDescent="0.2">
      <c r="A775" s="157" t="s">
        <v>1777</v>
      </c>
      <c r="B775" s="140"/>
      <c r="C775" s="157" t="s">
        <v>1044</v>
      </c>
      <c r="D775" s="157" t="s">
        <v>366</v>
      </c>
      <c r="E775" s="157" t="s">
        <v>324</v>
      </c>
      <c r="M775" s="140"/>
      <c r="N775" s="156" t="s">
        <v>1778</v>
      </c>
      <c r="O775" s="156" t="str">
        <f>INDEX('Standard Descriptions'!$E:$E,MATCH(Guidance!E775,'Standard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5" s="154" t="s">
        <v>1779</v>
      </c>
      <c r="Q775" s="154" t="s">
        <v>46</v>
      </c>
      <c r="S775" s="154" t="str">
        <f t="shared" si="62"/>
        <v/>
      </c>
      <c r="T775" s="154" t="str">
        <f t="shared" si="65"/>
        <v/>
      </c>
      <c r="U775" s="145" t="str">
        <f>N775&amp;O775&amp;P775&amp;T776&amp;T777&amp;T778&amp;T779&amp;T780&amp;T781&amp;T782</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6" spans="1:21" x14ac:dyDescent="0.2">
      <c r="A776" s="138" t="s">
        <v>1780</v>
      </c>
      <c r="C776" s="4" t="s">
        <v>1044</v>
      </c>
      <c r="D776" s="174" t="s">
        <v>366</v>
      </c>
      <c r="E776" s="4" t="s">
        <v>324</v>
      </c>
      <c r="F776" s="201" t="s">
        <v>544</v>
      </c>
      <c r="G776" s="201"/>
      <c r="H776" s="201" t="s">
        <v>521</v>
      </c>
      <c r="I776" s="201"/>
      <c r="J776" s="56">
        <v>133</v>
      </c>
      <c r="K776" s="201" t="s">
        <v>46</v>
      </c>
      <c r="L776" s="201" t="s">
        <v>1873</v>
      </c>
      <c r="N776" s="149" t="s">
        <v>1778</v>
      </c>
      <c r="O776" s="149" t="str">
        <f>INDEX('Standard Descriptions'!$E:$E,MATCH(Guidance!E776,'Standard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6" s="152" t="s">
        <v>1779</v>
      </c>
      <c r="Q776" s="152" t="s">
        <v>46</v>
      </c>
      <c r="R776" s="152" t="str">
        <f t="shared" ref="R776:R783" si="66">H776&amp;" "&amp;I776</f>
        <v xml:space="preserve">Vehicles: Battery Electric </v>
      </c>
      <c r="S776" s="152" t="str">
        <f t="shared" si="62"/>
        <v>//**Vehicles: Battery Electric : **</v>
      </c>
      <c r="T776" s="138" t="str">
        <f t="shared" si="65"/>
        <v>//**Vehicles: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7" spans="1:21" x14ac:dyDescent="0.2">
      <c r="A777" s="138" t="s">
        <v>1780</v>
      </c>
      <c r="C777" s="174" t="s">
        <v>1044</v>
      </c>
      <c r="D777" s="174" t="s">
        <v>366</v>
      </c>
      <c r="E777" s="174" t="s">
        <v>324</v>
      </c>
      <c r="F777" s="201" t="s">
        <v>545</v>
      </c>
      <c r="G777" s="201"/>
      <c r="H777" s="201" t="s">
        <v>522</v>
      </c>
      <c r="I777" s="201"/>
      <c r="J777" s="56">
        <v>134</v>
      </c>
      <c r="K777" s="201" t="s">
        <v>46</v>
      </c>
      <c r="L777" s="169" t="s">
        <v>1873</v>
      </c>
      <c r="N777" s="149" t="s">
        <v>1778</v>
      </c>
      <c r="O777" s="149" t="str">
        <f>INDEX('Standard Descriptions'!$E:$E,MATCH(Guidance!E777,'Standard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7" s="152" t="s">
        <v>1779</v>
      </c>
      <c r="Q777" s="152" t="s">
        <v>46</v>
      </c>
      <c r="R777" s="152" t="str">
        <f t="shared" si="66"/>
        <v xml:space="preserve">Vehicles: Natural Gas </v>
      </c>
      <c r="S777" s="152" t="str">
        <f t="shared" si="62"/>
        <v>//**Vehicles: Natural Gas : **</v>
      </c>
      <c r="T777" s="138" t="str">
        <f t="shared" si="65"/>
        <v>//**Vehicles: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8" spans="1:21" x14ac:dyDescent="0.2">
      <c r="A778" s="138" t="s">
        <v>1780</v>
      </c>
      <c r="C778" s="174" t="s">
        <v>1044</v>
      </c>
      <c r="D778" s="174" t="s">
        <v>366</v>
      </c>
      <c r="E778" s="174" t="s">
        <v>324</v>
      </c>
      <c r="F778" s="201" t="s">
        <v>546</v>
      </c>
      <c r="G778" s="201"/>
      <c r="H778" s="201" t="s">
        <v>523</v>
      </c>
      <c r="I778" s="201"/>
      <c r="J778" s="56">
        <v>135</v>
      </c>
      <c r="K778" s="201" t="s">
        <v>46</v>
      </c>
      <c r="L778" s="169" t="s">
        <v>1873</v>
      </c>
      <c r="N778" s="149" t="s">
        <v>1778</v>
      </c>
      <c r="O778" s="149" t="str">
        <f>INDEX('Standard Descriptions'!$E:$E,MATCH(Guidance!E778,'Standard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8" s="152" t="s">
        <v>1779</v>
      </c>
      <c r="Q778" s="152" t="s">
        <v>46</v>
      </c>
      <c r="R778" s="152" t="str">
        <f t="shared" si="66"/>
        <v xml:space="preserve">Vehicles: Gasoline Engine </v>
      </c>
      <c r="S778" s="152" t="str">
        <f t="shared" si="62"/>
        <v>//**Vehicles: Gasoline Engine : **</v>
      </c>
      <c r="T778" s="138" t="str">
        <f t="shared" si="65"/>
        <v>//**Vehicles: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9" spans="1:21" x14ac:dyDescent="0.2">
      <c r="A779" s="138" t="s">
        <v>1780</v>
      </c>
      <c r="C779" s="174" t="s">
        <v>1044</v>
      </c>
      <c r="D779" s="174" t="s">
        <v>366</v>
      </c>
      <c r="E779" s="174" t="s">
        <v>324</v>
      </c>
      <c r="F779" s="201" t="s">
        <v>547</v>
      </c>
      <c r="G779" s="201"/>
      <c r="H779" s="201" t="s">
        <v>524</v>
      </c>
      <c r="I779" s="201"/>
      <c r="J779" s="56">
        <v>136</v>
      </c>
      <c r="K779" s="201" t="s">
        <v>46</v>
      </c>
      <c r="L779" s="169" t="s">
        <v>1873</v>
      </c>
      <c r="N779" s="149" t="s">
        <v>1778</v>
      </c>
      <c r="O779" s="149" t="str">
        <f>INDEX('Standard Descriptions'!$E:$E,MATCH(Guidance!E779,'Standard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9" s="152" t="s">
        <v>1779</v>
      </c>
      <c r="Q779" s="152" t="s">
        <v>46</v>
      </c>
      <c r="R779" s="152" t="str">
        <f t="shared" si="66"/>
        <v xml:space="preserve">Vehicles: Diesel Engine </v>
      </c>
      <c r="S779" s="152" t="str">
        <f t="shared" si="62"/>
        <v>//**Vehicles: Diesel Engine : **</v>
      </c>
      <c r="T779" s="138" t="str">
        <f t="shared" si="65"/>
        <v>//**Vehicles: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80" spans="1:21" x14ac:dyDescent="0.2">
      <c r="A780" s="138" t="s">
        <v>1780</v>
      </c>
      <c r="C780" s="174" t="s">
        <v>1044</v>
      </c>
      <c r="D780" s="174" t="s">
        <v>366</v>
      </c>
      <c r="E780" s="174" t="s">
        <v>324</v>
      </c>
      <c r="F780" s="201" t="s">
        <v>548</v>
      </c>
      <c r="G780" s="201"/>
      <c r="H780" s="201" t="s">
        <v>525</v>
      </c>
      <c r="I780" s="201"/>
      <c r="J780" s="56">
        <v>137</v>
      </c>
      <c r="K780" s="201" t="s">
        <v>46</v>
      </c>
      <c r="L780" s="169" t="s">
        <v>1873</v>
      </c>
      <c r="N780" s="149" t="s">
        <v>1778</v>
      </c>
      <c r="O780" s="149" t="str">
        <f>INDEX('Standard Descriptions'!$E:$E,MATCH(Guidance!E780,'Standard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80" s="152" t="s">
        <v>1779</v>
      </c>
      <c r="Q780" s="152" t="s">
        <v>46</v>
      </c>
      <c r="R780" s="152" t="str">
        <f t="shared" si="66"/>
        <v xml:space="preserve">Vehicles: Plug-in Hybrid </v>
      </c>
      <c r="S780" s="152" t="str">
        <f t="shared" si="62"/>
        <v>//**Vehicles: Plug-in Hybrid : **</v>
      </c>
      <c r="T780" s="138" t="str">
        <f t="shared" si="65"/>
        <v>//**Vehicles: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81" spans="1:21" x14ac:dyDescent="0.2">
      <c r="A781" s="138" t="s">
        <v>1780</v>
      </c>
      <c r="C781" s="174" t="s">
        <v>1044</v>
      </c>
      <c r="D781" s="174" t="s">
        <v>366</v>
      </c>
      <c r="E781" s="174" t="s">
        <v>324</v>
      </c>
      <c r="F781" s="201" t="s">
        <v>872</v>
      </c>
      <c r="G781" s="201"/>
      <c r="H781" s="201" t="s">
        <v>1200</v>
      </c>
      <c r="I781" s="201"/>
      <c r="J781" s="56">
        <v>138</v>
      </c>
      <c r="K781" s="201" t="s">
        <v>46</v>
      </c>
      <c r="L781" s="169" t="s">
        <v>1873</v>
      </c>
      <c r="N781" s="149" t="s">
        <v>1778</v>
      </c>
      <c r="O781" s="149" t="str">
        <f>INDEX('Standard Descriptions'!$E:$E,MATCH(Guidance!E781,'Standard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81" s="152" t="s">
        <v>1779</v>
      </c>
      <c r="Q781" s="152" t="s">
        <v>46</v>
      </c>
      <c r="R781" s="152" t="str">
        <f t="shared" si="66"/>
        <v xml:space="preserve">Vehicles: LPG </v>
      </c>
      <c r="S781" s="152" t="str">
        <f t="shared" si="62"/>
        <v>//**Vehicles: LPG : **</v>
      </c>
      <c r="T781" s="138" t="str">
        <f t="shared" si="65"/>
        <v>//**Vehicles: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82" spans="1:21" x14ac:dyDescent="0.2">
      <c r="A782" s="138" t="s">
        <v>1780</v>
      </c>
      <c r="C782" s="174" t="s">
        <v>1044</v>
      </c>
      <c r="D782" s="174" t="s">
        <v>366</v>
      </c>
      <c r="E782" s="174" t="s">
        <v>324</v>
      </c>
      <c r="F782" s="201" t="s">
        <v>871</v>
      </c>
      <c r="G782" s="201"/>
      <c r="H782" s="201" t="s">
        <v>1201</v>
      </c>
      <c r="I782" s="201"/>
      <c r="J782" s="56">
        <v>524</v>
      </c>
      <c r="K782" s="201" t="s">
        <v>46</v>
      </c>
      <c r="L782" s="169" t="s">
        <v>1873</v>
      </c>
      <c r="N782" s="149" t="s">
        <v>1778</v>
      </c>
      <c r="O782" s="149" t="str">
        <f>INDEX('Standard Descriptions'!$E:$E,MATCH(Guidance!E782,'Standard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82" s="152" t="s">
        <v>1779</v>
      </c>
      <c r="Q782" s="152" t="s">
        <v>46</v>
      </c>
      <c r="R782" s="152" t="str">
        <f t="shared" si="66"/>
        <v xml:space="preserve">Vehicles: Hydrogen </v>
      </c>
      <c r="S782" s="152" t="str">
        <f t="shared" si="62"/>
        <v>//**Vehicles: Hydrogen : **</v>
      </c>
      <c r="T782" s="138" t="str">
        <f t="shared" si="65"/>
        <v>//**Vehicles: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83" spans="1:21" s="154" customFormat="1" x14ac:dyDescent="0.2">
      <c r="A783" s="154" t="s">
        <v>1777</v>
      </c>
      <c r="B783" s="139"/>
      <c r="C783" s="223" t="s">
        <v>1232</v>
      </c>
      <c r="D783" s="223" t="s">
        <v>1233</v>
      </c>
      <c r="E783" s="223" t="s">
        <v>1237</v>
      </c>
      <c r="F783" s="223"/>
      <c r="G783" s="223"/>
      <c r="H783" s="223"/>
      <c r="I783" s="223"/>
      <c r="J783" s="158">
        <v>543</v>
      </c>
      <c r="K783" s="223" t="s">
        <v>47</v>
      </c>
      <c r="L783" s="238" t="s">
        <v>1898</v>
      </c>
      <c r="M783" s="139"/>
      <c r="N783" s="156" t="s">
        <v>1778</v>
      </c>
      <c r="O783" s="156" t="str">
        <f>INDEX('Standard Descriptions'!$E:$E,MATCH(Guidance!E783,'Standard Descriptions'!$C:$C,0))</f>
        <v xml:space="preserve">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v>
      </c>
      <c r="P783" s="154" t="s">
        <v>1779</v>
      </c>
      <c r="Q783" s="154" t="s">
        <v>47</v>
      </c>
      <c r="R783" s="154" t="str">
        <f t="shared" si="66"/>
        <v xml:space="preserve"> </v>
      </c>
      <c r="T783" s="154" t="str">
        <f t="shared" si="65"/>
        <v/>
      </c>
      <c r="U783" s="145" t="str">
        <f>N783&amp;O783&amp;P783&amp;T783</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v>
      </c>
    </row>
    <row r="784" spans="1:21" s="154" customFormat="1" x14ac:dyDescent="0.2">
      <c r="A784" s="154" t="s">
        <v>1777</v>
      </c>
      <c r="C784" s="154" t="s">
        <v>1382</v>
      </c>
      <c r="D784" s="154" t="s">
        <v>1383</v>
      </c>
      <c r="E784" s="154" t="str">
        <f>E785</f>
        <v>GRA for Carbon Tax Revenue</v>
      </c>
      <c r="N784" s="156" t="s">
        <v>1778</v>
      </c>
      <c r="O784" s="156" t="str">
        <f>INDEX('Standard Descriptions'!$E:$E,MATCH(Guidance!E784,'Standard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4" s="154" t="s">
        <v>1779</v>
      </c>
      <c r="Q784" s="154" t="s">
        <v>46</v>
      </c>
      <c r="S784" s="154" t="str">
        <f t="shared" si="62"/>
        <v/>
      </c>
      <c r="T784" s="154" t="str">
        <f t="shared" si="65"/>
        <v/>
      </c>
      <c r="U784" s="145" t="str">
        <f>N784&amp;O784&amp;P784&amp;T785&amp;T786&amp;T787&amp;T788&amp;T789</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5" spans="1:21" x14ac:dyDescent="0.2">
      <c r="A785" s="138" t="s">
        <v>1780</v>
      </c>
      <c r="C785" s="4" t="s">
        <v>1382</v>
      </c>
      <c r="D785" s="4" t="s">
        <v>1383</v>
      </c>
      <c r="E785" s="4" t="s">
        <v>1390</v>
      </c>
      <c r="F785" s="4" t="s">
        <v>1399</v>
      </c>
      <c r="G785" s="4"/>
      <c r="H785" s="4" t="s">
        <v>1404</v>
      </c>
      <c r="I785" s="4"/>
      <c r="J785" s="56">
        <v>545</v>
      </c>
      <c r="K785" s="4" t="s">
        <v>46</v>
      </c>
      <c r="L785" s="212" t="s">
        <v>1899</v>
      </c>
      <c r="N785" s="149" t="s">
        <v>1778</v>
      </c>
      <c r="O785" s="149" t="str">
        <f>INDEX('Standard Descriptions'!$E:$E,MATCH(Guidance!E785,'Standard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5" s="152" t="s">
        <v>1779</v>
      </c>
      <c r="Q785" s="152" t="s">
        <v>46</v>
      </c>
      <c r="R785" s="152" t="str">
        <f>H785&amp;" "&amp;I785</f>
        <v xml:space="preserve">Regular Spending </v>
      </c>
      <c r="S785" s="152" t="str">
        <f t="shared" si="62"/>
        <v>//**Regular Spending : **</v>
      </c>
      <c r="T785" s="138"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6" spans="1:21" x14ac:dyDescent="0.2">
      <c r="A786" s="138" t="s">
        <v>1780</v>
      </c>
      <c r="C786" s="174" t="s">
        <v>1382</v>
      </c>
      <c r="D786" s="174" t="s">
        <v>1383</v>
      </c>
      <c r="E786" s="174" t="s">
        <v>1390</v>
      </c>
      <c r="F786" s="4" t="s">
        <v>1400</v>
      </c>
      <c r="G786" s="4"/>
      <c r="H786" s="4" t="s">
        <v>1427</v>
      </c>
      <c r="I786" s="4"/>
      <c r="J786" s="56">
        <v>546</v>
      </c>
      <c r="K786" s="174" t="s">
        <v>46</v>
      </c>
      <c r="L786" s="212" t="s">
        <v>1899</v>
      </c>
      <c r="N786" s="149" t="s">
        <v>1778</v>
      </c>
      <c r="O786" s="149" t="str">
        <f>INDEX('Standard Descriptions'!$E:$E,MATCH(Guidance!E786,'Standard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6" s="152" t="s">
        <v>1779</v>
      </c>
      <c r="Q786" s="152" t="s">
        <v>46</v>
      </c>
      <c r="R786" s="152" t="str">
        <f>H786&amp;" "&amp;I786</f>
        <v xml:space="preserve">Budget Deficit </v>
      </c>
      <c r="S786" s="152" t="str">
        <f t="shared" si="62"/>
        <v>//**Budget Deficit : **</v>
      </c>
      <c r="T786" s="138"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7" spans="1:21" x14ac:dyDescent="0.2">
      <c r="A787" s="138" t="s">
        <v>1780</v>
      </c>
      <c r="C787" s="174" t="s">
        <v>1382</v>
      </c>
      <c r="D787" s="174" t="s">
        <v>1383</v>
      </c>
      <c r="E787" s="174" t="s">
        <v>1390</v>
      </c>
      <c r="F787" s="4" t="s">
        <v>1401</v>
      </c>
      <c r="G787" s="4"/>
      <c r="H787" s="4" t="s">
        <v>1405</v>
      </c>
      <c r="I787" s="4"/>
      <c r="J787" s="56">
        <v>547</v>
      </c>
      <c r="K787" s="174" t="s">
        <v>46</v>
      </c>
      <c r="L787" s="212" t="s">
        <v>1899</v>
      </c>
      <c r="N787" s="149" t="s">
        <v>1778</v>
      </c>
      <c r="O787" s="149" t="str">
        <f>INDEX('Standard Descriptions'!$E:$E,MATCH(Guidance!E787,'Standard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7" s="152" t="s">
        <v>1779</v>
      </c>
      <c r="Q787" s="152" t="s">
        <v>46</v>
      </c>
      <c r="R787" s="152" t="str">
        <f>H787&amp;" "&amp;I787</f>
        <v xml:space="preserve">Household Taxes </v>
      </c>
      <c r="S787" s="152" t="str">
        <f t="shared" si="62"/>
        <v>//**Household Taxes : **</v>
      </c>
      <c r="T787" s="138"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8" spans="1:21" x14ac:dyDescent="0.2">
      <c r="A788" s="138" t="s">
        <v>1780</v>
      </c>
      <c r="C788" s="174" t="s">
        <v>1382</v>
      </c>
      <c r="D788" s="174" t="s">
        <v>1383</v>
      </c>
      <c r="E788" s="174" t="s">
        <v>1390</v>
      </c>
      <c r="F788" s="4" t="s">
        <v>1402</v>
      </c>
      <c r="G788" s="4"/>
      <c r="H788" s="4" t="s">
        <v>1406</v>
      </c>
      <c r="I788" s="4"/>
      <c r="J788" s="56">
        <v>548</v>
      </c>
      <c r="K788" s="174" t="s">
        <v>46</v>
      </c>
      <c r="L788" s="212" t="s">
        <v>1899</v>
      </c>
      <c r="N788" s="149" t="s">
        <v>1778</v>
      </c>
      <c r="O788" s="149" t="str">
        <f>INDEX('Standard Descriptions'!$E:$E,MATCH(Guidance!E788,'Standard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8" s="152" t="s">
        <v>1779</v>
      </c>
      <c r="Q788" s="152" t="s">
        <v>46</v>
      </c>
      <c r="R788" s="152" t="str">
        <f>H788&amp;" "&amp;I788</f>
        <v xml:space="preserve">Payroll Taxes </v>
      </c>
      <c r="S788" s="152" t="str">
        <f t="shared" si="62"/>
        <v>//**Payroll Taxes : **</v>
      </c>
      <c r="T788" s="138"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9" spans="1:21" x14ac:dyDescent="0.2">
      <c r="A789" s="138" t="s">
        <v>1780</v>
      </c>
      <c r="C789" s="174" t="s">
        <v>1382</v>
      </c>
      <c r="D789" s="174" t="s">
        <v>1383</v>
      </c>
      <c r="E789" s="174" t="s">
        <v>1390</v>
      </c>
      <c r="F789" s="4" t="s">
        <v>1403</v>
      </c>
      <c r="G789" s="4"/>
      <c r="H789" s="4" t="s">
        <v>1407</v>
      </c>
      <c r="I789" s="4"/>
      <c r="J789" s="56">
        <v>549</v>
      </c>
      <c r="K789" s="174" t="s">
        <v>46</v>
      </c>
      <c r="L789" s="212" t="s">
        <v>1899</v>
      </c>
      <c r="N789" s="149" t="s">
        <v>1778</v>
      </c>
      <c r="O789" s="149" t="str">
        <f>INDEX('Standard Descriptions'!$E:$E,MATCH(Guidance!E789,'Standard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9" s="152" t="s">
        <v>1779</v>
      </c>
      <c r="Q789" s="152" t="s">
        <v>46</v>
      </c>
      <c r="R789" s="152" t="str">
        <f>H789&amp;" "&amp;I789</f>
        <v xml:space="preserve">Corporate Income Taxes </v>
      </c>
      <c r="S789" s="152" t="str">
        <f t="shared" si="62"/>
        <v>//**Corporate Income Taxes : **</v>
      </c>
      <c r="T789" s="138"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0" spans="1:21" s="154" customFormat="1" x14ac:dyDescent="0.2">
      <c r="A790" s="154" t="s">
        <v>1777</v>
      </c>
      <c r="B790" s="139"/>
      <c r="C790" s="154" t="s">
        <v>1382</v>
      </c>
      <c r="D790" s="154" t="s">
        <v>1384</v>
      </c>
      <c r="E790" s="154" t="str">
        <f>E791</f>
        <v>GRA for Fuel Tax Revenue</v>
      </c>
      <c r="M790" s="139"/>
      <c r="N790" s="156" t="s">
        <v>1778</v>
      </c>
      <c r="O790" s="156" t="str">
        <f>INDEX('Standard Descriptions'!$E:$E,MATCH(Guidance!E790,'Standard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0" s="154" t="s">
        <v>1779</v>
      </c>
      <c r="Q790" s="154" t="s">
        <v>46</v>
      </c>
      <c r="S790" s="154" t="str">
        <f t="shared" si="62"/>
        <v/>
      </c>
      <c r="T790" s="154" t="str">
        <f t="shared" si="65"/>
        <v/>
      </c>
      <c r="U790" s="145" t="str">
        <f>N790&amp;O790&amp;P790&amp;T791&amp;T792&amp;T793&amp;T794&amp;T795</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1" spans="1:21" x14ac:dyDescent="0.2">
      <c r="A791" s="138" t="s">
        <v>1780</v>
      </c>
      <c r="C791" s="4" t="s">
        <v>1382</v>
      </c>
      <c r="D791" s="4" t="s">
        <v>1384</v>
      </c>
      <c r="E791" s="4" t="s">
        <v>1391</v>
      </c>
      <c r="F791" s="4" t="s">
        <v>1399</v>
      </c>
      <c r="G791" s="4"/>
      <c r="H791" s="4" t="s">
        <v>1404</v>
      </c>
      <c r="I791" s="4"/>
      <c r="J791" s="56">
        <v>550</v>
      </c>
      <c r="K791" s="4" t="s">
        <v>46</v>
      </c>
      <c r="L791" s="215" t="s">
        <v>1899</v>
      </c>
      <c r="N791" s="149" t="s">
        <v>1778</v>
      </c>
      <c r="O791" s="149" t="str">
        <f>INDEX('Standard Descriptions'!$E:$E,MATCH(Guidance!E791,'Standard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1" s="152" t="s">
        <v>1779</v>
      </c>
      <c r="Q791" s="152" t="s">
        <v>46</v>
      </c>
      <c r="R791" s="152" t="str">
        <f>H791&amp;" "&amp;I791</f>
        <v xml:space="preserve">Regular Spending </v>
      </c>
      <c r="S791" s="152" t="str">
        <f t="shared" si="62"/>
        <v>//**Regular Spending : **</v>
      </c>
      <c r="T791" s="138"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2" spans="1:21" x14ac:dyDescent="0.2">
      <c r="A792" s="138" t="s">
        <v>1780</v>
      </c>
      <c r="C792" s="174" t="s">
        <v>1382</v>
      </c>
      <c r="D792" s="174" t="s">
        <v>1384</v>
      </c>
      <c r="E792" s="174" t="s">
        <v>1391</v>
      </c>
      <c r="F792" s="4" t="s">
        <v>1400</v>
      </c>
      <c r="G792" s="4"/>
      <c r="H792" s="4" t="s">
        <v>1427</v>
      </c>
      <c r="I792" s="4"/>
      <c r="J792" s="56">
        <v>551</v>
      </c>
      <c r="K792" s="174" t="s">
        <v>46</v>
      </c>
      <c r="L792" s="215" t="s">
        <v>1899</v>
      </c>
      <c r="N792" s="149" t="s">
        <v>1778</v>
      </c>
      <c r="O792" s="149" t="str">
        <f>INDEX('Standard Descriptions'!$E:$E,MATCH(Guidance!E792,'Standard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2" s="152" t="s">
        <v>1779</v>
      </c>
      <c r="Q792" s="152" t="s">
        <v>46</v>
      </c>
      <c r="R792" s="152" t="str">
        <f>H792&amp;" "&amp;I792</f>
        <v xml:space="preserve">Budget Deficit </v>
      </c>
      <c r="S792" s="152" t="str">
        <f t="shared" si="62"/>
        <v>//**Budget Deficit : **</v>
      </c>
      <c r="T792" s="138"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3" spans="1:21" x14ac:dyDescent="0.2">
      <c r="A793" s="138" t="s">
        <v>1780</v>
      </c>
      <c r="C793" s="174" t="s">
        <v>1382</v>
      </c>
      <c r="D793" s="174" t="s">
        <v>1384</v>
      </c>
      <c r="E793" s="174" t="s">
        <v>1391</v>
      </c>
      <c r="F793" s="4" t="s">
        <v>1401</v>
      </c>
      <c r="G793" s="4"/>
      <c r="H793" s="4" t="s">
        <v>1405</v>
      </c>
      <c r="I793" s="4"/>
      <c r="J793" s="56">
        <v>552</v>
      </c>
      <c r="K793" s="174" t="s">
        <v>46</v>
      </c>
      <c r="L793" s="215" t="s">
        <v>1899</v>
      </c>
      <c r="N793" s="149" t="s">
        <v>1778</v>
      </c>
      <c r="O793" s="149" t="str">
        <f>INDEX('Standard Descriptions'!$E:$E,MATCH(Guidance!E793,'Standard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3" s="152" t="s">
        <v>1779</v>
      </c>
      <c r="Q793" s="152" t="s">
        <v>46</v>
      </c>
      <c r="R793" s="152" t="str">
        <f>H793&amp;" "&amp;I793</f>
        <v xml:space="preserve">Household Taxes </v>
      </c>
      <c r="S793" s="152" t="str">
        <f t="shared" si="62"/>
        <v>//**Household Taxes : **</v>
      </c>
      <c r="T793" s="138"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4" spans="1:21" x14ac:dyDescent="0.2">
      <c r="A794" s="138" t="s">
        <v>1780</v>
      </c>
      <c r="C794" s="174" t="s">
        <v>1382</v>
      </c>
      <c r="D794" s="174" t="s">
        <v>1384</v>
      </c>
      <c r="E794" s="174" t="s">
        <v>1391</v>
      </c>
      <c r="F794" s="4" t="s">
        <v>1402</v>
      </c>
      <c r="G794" s="4"/>
      <c r="H794" s="4" t="s">
        <v>1406</v>
      </c>
      <c r="I794" s="4"/>
      <c r="J794" s="56">
        <v>553</v>
      </c>
      <c r="K794" s="174" t="s">
        <v>46</v>
      </c>
      <c r="L794" s="215" t="s">
        <v>1899</v>
      </c>
      <c r="N794" s="149" t="s">
        <v>1778</v>
      </c>
      <c r="O794" s="149" t="str">
        <f>INDEX('Standard Descriptions'!$E:$E,MATCH(Guidance!E794,'Standard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4" s="152" t="s">
        <v>1779</v>
      </c>
      <c r="Q794" s="152" t="s">
        <v>46</v>
      </c>
      <c r="R794" s="152" t="str">
        <f>H794&amp;" "&amp;I794</f>
        <v xml:space="preserve">Payroll Taxes </v>
      </c>
      <c r="S794" s="152" t="str">
        <f t="shared" si="62"/>
        <v>//**Payroll Taxes : **</v>
      </c>
      <c r="T794" s="138"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5" spans="1:21" x14ac:dyDescent="0.2">
      <c r="A795" s="138" t="s">
        <v>1780</v>
      </c>
      <c r="C795" s="174" t="s">
        <v>1382</v>
      </c>
      <c r="D795" s="174" t="s">
        <v>1384</v>
      </c>
      <c r="E795" s="174" t="s">
        <v>1391</v>
      </c>
      <c r="F795" s="4" t="s">
        <v>1403</v>
      </c>
      <c r="G795" s="4"/>
      <c r="H795" s="4" t="s">
        <v>1407</v>
      </c>
      <c r="I795" s="4"/>
      <c r="J795" s="56">
        <v>554</v>
      </c>
      <c r="K795" s="174" t="s">
        <v>46</v>
      </c>
      <c r="L795" s="215" t="s">
        <v>1899</v>
      </c>
      <c r="N795" s="149" t="s">
        <v>1778</v>
      </c>
      <c r="O795" s="149" t="str">
        <f>INDEX('Standard Descriptions'!$E:$E,MATCH(Guidance!E795,'Standard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5" s="152" t="s">
        <v>1779</v>
      </c>
      <c r="Q795" s="152" t="s">
        <v>46</v>
      </c>
      <c r="R795" s="152" t="str">
        <f>H795&amp;" "&amp;I795</f>
        <v xml:space="preserve">Corporate Income Taxes </v>
      </c>
      <c r="S795" s="152" t="str">
        <f t="shared" si="62"/>
        <v>//**Corporate Income Taxes : **</v>
      </c>
      <c r="T795" s="138"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6" spans="1:21" s="154" customFormat="1" x14ac:dyDescent="0.2">
      <c r="A796" s="154" t="s">
        <v>1777</v>
      </c>
      <c r="B796" s="139"/>
      <c r="C796" s="154" t="s">
        <v>1382</v>
      </c>
      <c r="D796" s="154" t="s">
        <v>504</v>
      </c>
      <c r="E796" s="154" t="str">
        <f>E797</f>
        <v>GRA for EV Subsidy</v>
      </c>
      <c r="M796" s="139"/>
      <c r="N796" s="156" t="s">
        <v>1778</v>
      </c>
      <c r="O796" s="156" t="str">
        <f>INDEX('Standard Descriptions'!$E:$E,MATCH(Guidance!E796,'Standard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6" s="154" t="s">
        <v>1779</v>
      </c>
      <c r="Q796" s="154" t="s">
        <v>46</v>
      </c>
      <c r="S796" s="154" t="str">
        <f t="shared" si="62"/>
        <v/>
      </c>
      <c r="T796" s="154" t="str">
        <f t="shared" si="65"/>
        <v/>
      </c>
      <c r="U796" s="145" t="str">
        <f>N796&amp;O796&amp;P796&amp;T797&amp;T798&amp;T799&amp;T800&amp;T801</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7" spans="1:21" x14ac:dyDescent="0.2">
      <c r="A797" s="138" t="s">
        <v>1780</v>
      </c>
      <c r="C797" s="4" t="s">
        <v>1382</v>
      </c>
      <c r="D797" s="4" t="s">
        <v>504</v>
      </c>
      <c r="E797" s="4" t="s">
        <v>1392</v>
      </c>
      <c r="F797" s="4" t="s">
        <v>1399</v>
      </c>
      <c r="G797" s="4"/>
      <c r="H797" s="4" t="s">
        <v>1404</v>
      </c>
      <c r="I797" s="4"/>
      <c r="J797" s="56">
        <v>555</v>
      </c>
      <c r="K797" s="4" t="s">
        <v>46</v>
      </c>
      <c r="L797" s="215" t="s">
        <v>1899</v>
      </c>
      <c r="N797" s="149" t="s">
        <v>1778</v>
      </c>
      <c r="O797" s="149" t="str">
        <f>INDEX('Standard Descriptions'!$E:$E,MATCH(Guidance!E797,'Standard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7" s="152" t="s">
        <v>1779</v>
      </c>
      <c r="Q797" s="152" t="s">
        <v>46</v>
      </c>
      <c r="R797" s="152" t="str">
        <f>H797&amp;" "&amp;I797</f>
        <v xml:space="preserve">Regular Spending </v>
      </c>
      <c r="S797" s="152" t="str">
        <f t="shared" si="62"/>
        <v>//**Regular Spending : **</v>
      </c>
      <c r="T797" s="138"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8" spans="1:21" x14ac:dyDescent="0.2">
      <c r="A798" s="138" t="s">
        <v>1780</v>
      </c>
      <c r="C798" s="174" t="s">
        <v>1382</v>
      </c>
      <c r="D798" s="174" t="s">
        <v>504</v>
      </c>
      <c r="E798" s="174" t="s">
        <v>1392</v>
      </c>
      <c r="F798" s="4" t="s">
        <v>1400</v>
      </c>
      <c r="G798" s="4"/>
      <c r="H798" s="4" t="s">
        <v>1427</v>
      </c>
      <c r="I798" s="4"/>
      <c r="J798" s="56">
        <v>556</v>
      </c>
      <c r="K798" s="174" t="s">
        <v>46</v>
      </c>
      <c r="L798" s="215" t="s">
        <v>1899</v>
      </c>
      <c r="N798" s="149" t="s">
        <v>1778</v>
      </c>
      <c r="O798" s="149" t="str">
        <f>INDEX('Standard Descriptions'!$E:$E,MATCH(Guidance!E798,'Standard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8" s="152" t="s">
        <v>1779</v>
      </c>
      <c r="Q798" s="152" t="s">
        <v>46</v>
      </c>
      <c r="R798" s="152" t="str">
        <f>H798&amp;" "&amp;I798</f>
        <v xml:space="preserve">Budget Deficit </v>
      </c>
      <c r="S798" s="152" t="str">
        <f t="shared" si="62"/>
        <v>//**Budget Deficit : **</v>
      </c>
      <c r="T798" s="138"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9" spans="1:21" x14ac:dyDescent="0.2">
      <c r="A799" s="138" t="s">
        <v>1780</v>
      </c>
      <c r="C799" s="174" t="s">
        <v>1382</v>
      </c>
      <c r="D799" s="174" t="s">
        <v>504</v>
      </c>
      <c r="E799" s="174" t="s">
        <v>1392</v>
      </c>
      <c r="F799" s="4" t="s">
        <v>1401</v>
      </c>
      <c r="G799" s="4"/>
      <c r="H799" s="4" t="s">
        <v>1405</v>
      </c>
      <c r="I799" s="4"/>
      <c r="J799" s="56">
        <v>557</v>
      </c>
      <c r="K799" s="174" t="s">
        <v>46</v>
      </c>
      <c r="L799" s="215" t="s">
        <v>1899</v>
      </c>
      <c r="N799" s="149" t="s">
        <v>1778</v>
      </c>
      <c r="O799" s="149" t="str">
        <f>INDEX('Standard Descriptions'!$E:$E,MATCH(Guidance!E799,'Standard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9" s="152" t="s">
        <v>1779</v>
      </c>
      <c r="Q799" s="152" t="s">
        <v>46</v>
      </c>
      <c r="R799" s="152" t="str">
        <f>H799&amp;" "&amp;I799</f>
        <v xml:space="preserve">Household Taxes </v>
      </c>
      <c r="S799" s="152" t="str">
        <f t="shared" si="62"/>
        <v>//**Household Taxes : **</v>
      </c>
      <c r="T799" s="138"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0" spans="1:21" x14ac:dyDescent="0.2">
      <c r="A800" s="138" t="s">
        <v>1780</v>
      </c>
      <c r="C800" s="174" t="s">
        <v>1382</v>
      </c>
      <c r="D800" s="174" t="s">
        <v>504</v>
      </c>
      <c r="E800" s="174" t="s">
        <v>1392</v>
      </c>
      <c r="F800" s="4" t="s">
        <v>1402</v>
      </c>
      <c r="G800" s="4"/>
      <c r="H800" s="4" t="s">
        <v>1406</v>
      </c>
      <c r="I800" s="4"/>
      <c r="J800" s="56">
        <v>558</v>
      </c>
      <c r="K800" s="174" t="s">
        <v>46</v>
      </c>
      <c r="L800" s="215" t="s">
        <v>1899</v>
      </c>
      <c r="N800" s="149" t="s">
        <v>1778</v>
      </c>
      <c r="O800" s="149" t="str">
        <f>INDEX('Standard Descriptions'!$E:$E,MATCH(Guidance!E800,'Standard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0" s="152" t="s">
        <v>1779</v>
      </c>
      <c r="Q800" s="152" t="s">
        <v>46</v>
      </c>
      <c r="R800" s="152" t="str">
        <f>H800&amp;" "&amp;I800</f>
        <v xml:space="preserve">Payroll Taxes </v>
      </c>
      <c r="S800" s="152" t="str">
        <f t="shared" si="62"/>
        <v>//**Payroll Taxes : **</v>
      </c>
      <c r="T800" s="138"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1" spans="1:21" x14ac:dyDescent="0.2">
      <c r="A801" s="138" t="s">
        <v>1780</v>
      </c>
      <c r="C801" s="174" t="s">
        <v>1382</v>
      </c>
      <c r="D801" s="174" t="s">
        <v>504</v>
      </c>
      <c r="E801" s="174" t="s">
        <v>1392</v>
      </c>
      <c r="F801" s="4" t="s">
        <v>1403</v>
      </c>
      <c r="G801" s="4"/>
      <c r="H801" s="4" t="s">
        <v>1407</v>
      </c>
      <c r="I801" s="4"/>
      <c r="J801" s="56">
        <v>559</v>
      </c>
      <c r="K801" s="174" t="s">
        <v>46</v>
      </c>
      <c r="L801" s="215" t="s">
        <v>1899</v>
      </c>
      <c r="N801" s="149" t="s">
        <v>1778</v>
      </c>
      <c r="O801" s="149" t="str">
        <f>INDEX('Standard Descriptions'!$E:$E,MATCH(Guidance!E801,'Standard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1" s="152" t="s">
        <v>1779</v>
      </c>
      <c r="Q801" s="152" t="s">
        <v>46</v>
      </c>
      <c r="R801" s="152" t="str">
        <f>H801&amp;" "&amp;I801</f>
        <v xml:space="preserve">Corporate Income Taxes </v>
      </c>
      <c r="S801" s="152" t="str">
        <f t="shared" si="62"/>
        <v>//**Corporate Income Taxes : **</v>
      </c>
      <c r="T801" s="138"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2" spans="1:21" s="154" customFormat="1" x14ac:dyDescent="0.2">
      <c r="A802" s="154" t="s">
        <v>1777</v>
      </c>
      <c r="B802" s="139"/>
      <c r="C802" s="154" t="s">
        <v>1382</v>
      </c>
      <c r="D802" s="154" t="s">
        <v>1385</v>
      </c>
      <c r="E802" s="154" t="str">
        <f>E803</f>
        <v>GRA for Electricity Generation Subsidies</v>
      </c>
      <c r="M802" s="139"/>
      <c r="N802" s="156" t="s">
        <v>1778</v>
      </c>
      <c r="O802" s="156" t="str">
        <f>INDEX('Standard Descriptions'!$E:$E,MATCH(Guidance!E802,'Standard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2" s="154" t="s">
        <v>1779</v>
      </c>
      <c r="Q802" s="154" t="s">
        <v>46</v>
      </c>
      <c r="S802" s="154" t="str">
        <f t="shared" si="62"/>
        <v/>
      </c>
      <c r="T802" s="154" t="str">
        <f t="shared" si="65"/>
        <v/>
      </c>
      <c r="U802" s="145" t="str">
        <f>N802&amp;O802&amp;P802&amp;T803&amp;T804&amp;T805&amp;T806&amp;T807</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3" spans="1:21" x14ac:dyDescent="0.2">
      <c r="A803" s="138" t="s">
        <v>1780</v>
      </c>
      <c r="C803" s="4" t="s">
        <v>1382</v>
      </c>
      <c r="D803" s="4" t="s">
        <v>1385</v>
      </c>
      <c r="E803" s="4" t="s">
        <v>1393</v>
      </c>
      <c r="F803" s="4" t="s">
        <v>1399</v>
      </c>
      <c r="G803" s="4"/>
      <c r="H803" s="4" t="s">
        <v>1404</v>
      </c>
      <c r="I803" s="4"/>
      <c r="J803" s="56">
        <v>560</v>
      </c>
      <c r="K803" s="4" t="s">
        <v>46</v>
      </c>
      <c r="L803" s="215" t="s">
        <v>1899</v>
      </c>
      <c r="N803" s="149" t="s">
        <v>1778</v>
      </c>
      <c r="O803" s="149" t="str">
        <f>INDEX('Standard Descriptions'!$E:$E,MATCH(Guidance!E803,'Standard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3" s="152" t="s">
        <v>1779</v>
      </c>
      <c r="Q803" s="152" t="s">
        <v>46</v>
      </c>
      <c r="R803" s="152" t="str">
        <f>H803&amp;" "&amp;I803</f>
        <v xml:space="preserve">Regular Spending </v>
      </c>
      <c r="S803" s="152" t="str">
        <f t="shared" si="62"/>
        <v>//**Regular Spending : **</v>
      </c>
      <c r="T803" s="138"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4" spans="1:21" x14ac:dyDescent="0.2">
      <c r="A804" s="138" t="s">
        <v>1780</v>
      </c>
      <c r="C804" s="174" t="s">
        <v>1382</v>
      </c>
      <c r="D804" s="174" t="s">
        <v>1385</v>
      </c>
      <c r="E804" s="174" t="s">
        <v>1393</v>
      </c>
      <c r="F804" s="4" t="s">
        <v>1400</v>
      </c>
      <c r="G804" s="4"/>
      <c r="H804" s="4" t="s">
        <v>1427</v>
      </c>
      <c r="I804" s="4"/>
      <c r="J804" s="56">
        <v>561</v>
      </c>
      <c r="K804" s="174" t="s">
        <v>46</v>
      </c>
      <c r="L804" s="215" t="s">
        <v>1899</v>
      </c>
      <c r="N804" s="149" t="s">
        <v>1778</v>
      </c>
      <c r="O804" s="149" t="str">
        <f>INDEX('Standard Descriptions'!$E:$E,MATCH(Guidance!E804,'Standard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4" s="152" t="s">
        <v>1779</v>
      </c>
      <c r="Q804" s="152" t="s">
        <v>46</v>
      </c>
      <c r="R804" s="152" t="str">
        <f>H804&amp;" "&amp;I804</f>
        <v xml:space="preserve">Budget Deficit </v>
      </c>
      <c r="S804" s="152" t="str">
        <f t="shared" si="62"/>
        <v>//**Budget Deficit : **</v>
      </c>
      <c r="T804" s="138"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5" spans="1:21" x14ac:dyDescent="0.2">
      <c r="A805" s="138" t="s">
        <v>1780</v>
      </c>
      <c r="C805" s="174" t="s">
        <v>1382</v>
      </c>
      <c r="D805" s="174" t="s">
        <v>1385</v>
      </c>
      <c r="E805" s="174" t="s">
        <v>1393</v>
      </c>
      <c r="F805" s="4" t="s">
        <v>1401</v>
      </c>
      <c r="G805" s="4"/>
      <c r="H805" s="4" t="s">
        <v>1405</v>
      </c>
      <c r="I805" s="4"/>
      <c r="J805" s="56">
        <v>562</v>
      </c>
      <c r="K805" s="174" t="s">
        <v>46</v>
      </c>
      <c r="L805" s="215" t="s">
        <v>1899</v>
      </c>
      <c r="N805" s="149" t="s">
        <v>1778</v>
      </c>
      <c r="O805" s="149" t="str">
        <f>INDEX('Standard Descriptions'!$E:$E,MATCH(Guidance!E805,'Standard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5" s="152" t="s">
        <v>1779</v>
      </c>
      <c r="Q805" s="152" t="s">
        <v>46</v>
      </c>
      <c r="R805" s="152" t="str">
        <f>H805&amp;" "&amp;I805</f>
        <v xml:space="preserve">Household Taxes </v>
      </c>
      <c r="S805" s="152" t="str">
        <f t="shared" si="62"/>
        <v>//**Household Taxes : **</v>
      </c>
      <c r="T805" s="138"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6" spans="1:21" x14ac:dyDescent="0.2">
      <c r="A806" s="138" t="s">
        <v>1780</v>
      </c>
      <c r="C806" s="174" t="s">
        <v>1382</v>
      </c>
      <c r="D806" s="174" t="s">
        <v>1385</v>
      </c>
      <c r="E806" s="174" t="s">
        <v>1393</v>
      </c>
      <c r="F806" s="4" t="s">
        <v>1402</v>
      </c>
      <c r="G806" s="4"/>
      <c r="H806" s="4" t="s">
        <v>1406</v>
      </c>
      <c r="I806" s="4"/>
      <c r="J806" s="56">
        <v>563</v>
      </c>
      <c r="K806" s="174" t="s">
        <v>46</v>
      </c>
      <c r="L806" s="215" t="s">
        <v>1899</v>
      </c>
      <c r="N806" s="149" t="s">
        <v>1778</v>
      </c>
      <c r="O806" s="149" t="str">
        <f>INDEX('Standard Descriptions'!$E:$E,MATCH(Guidance!E806,'Standard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6" s="152" t="s">
        <v>1779</v>
      </c>
      <c r="Q806" s="152" t="s">
        <v>46</v>
      </c>
      <c r="R806" s="152" t="str">
        <f>H806&amp;" "&amp;I806</f>
        <v xml:space="preserve">Payroll Taxes </v>
      </c>
      <c r="S806" s="152" t="str">
        <f t="shared" si="62"/>
        <v>//**Payroll Taxes : **</v>
      </c>
      <c r="T806" s="138"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7" spans="1:21" x14ac:dyDescent="0.2">
      <c r="A807" s="138" t="s">
        <v>1780</v>
      </c>
      <c r="C807" s="174" t="s">
        <v>1382</v>
      </c>
      <c r="D807" s="174" t="s">
        <v>1385</v>
      </c>
      <c r="E807" s="174" t="s">
        <v>1393</v>
      </c>
      <c r="F807" s="4" t="s">
        <v>1403</v>
      </c>
      <c r="G807" s="4"/>
      <c r="H807" s="4" t="s">
        <v>1407</v>
      </c>
      <c r="I807" s="4"/>
      <c r="J807" s="56">
        <v>564</v>
      </c>
      <c r="K807" s="174" t="s">
        <v>46</v>
      </c>
      <c r="L807" s="215" t="s">
        <v>1899</v>
      </c>
      <c r="N807" s="149" t="s">
        <v>1778</v>
      </c>
      <c r="O807" s="149" t="str">
        <f>INDEX('Standard Descriptions'!$E:$E,MATCH(Guidance!E807,'Standard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7" s="152" t="s">
        <v>1779</v>
      </c>
      <c r="Q807" s="152" t="s">
        <v>46</v>
      </c>
      <c r="R807" s="152" t="str">
        <f>H807&amp;" "&amp;I807</f>
        <v xml:space="preserve">Corporate Income Taxes </v>
      </c>
      <c r="S807" s="152" t="str">
        <f t="shared" si="62"/>
        <v>//**Corporate Income Taxes : **</v>
      </c>
      <c r="T807" s="138"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8" spans="1:21" s="154" customFormat="1" x14ac:dyDescent="0.2">
      <c r="A808" s="154" t="s">
        <v>1777</v>
      </c>
      <c r="B808" s="139"/>
      <c r="C808" s="154" t="s">
        <v>1382</v>
      </c>
      <c r="D808" s="154" t="s">
        <v>1386</v>
      </c>
      <c r="E808" s="154" t="str">
        <f>E809</f>
        <v>GRA for Electricity Capacity Construction Subsidies</v>
      </c>
      <c r="M808" s="139"/>
      <c r="N808" s="156" t="s">
        <v>1778</v>
      </c>
      <c r="O808" s="156" t="str">
        <f>INDEX('Standard Descriptions'!$E:$E,MATCH(Guidance!E808,'Standard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8" s="154" t="s">
        <v>1779</v>
      </c>
      <c r="Q808" s="154" t="s">
        <v>46</v>
      </c>
      <c r="S808" s="154" t="str">
        <f t="shared" si="62"/>
        <v/>
      </c>
      <c r="T808" s="154" t="str">
        <f t="shared" si="65"/>
        <v/>
      </c>
      <c r="U808" s="145" t="str">
        <f>N808&amp;O808&amp;P808&amp;T809&amp;T810&amp;T811&amp;T812&amp;T813</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9" spans="1:21" x14ac:dyDescent="0.2">
      <c r="A809" s="138" t="s">
        <v>1780</v>
      </c>
      <c r="C809" s="4" t="s">
        <v>1382</v>
      </c>
      <c r="D809" s="4" t="s">
        <v>1386</v>
      </c>
      <c r="E809" s="4" t="s">
        <v>1394</v>
      </c>
      <c r="F809" s="4" t="s">
        <v>1399</v>
      </c>
      <c r="G809" s="4"/>
      <c r="H809" s="4" t="s">
        <v>1404</v>
      </c>
      <c r="I809" s="4"/>
      <c r="J809" s="56">
        <v>565</v>
      </c>
      <c r="K809" s="4" t="s">
        <v>46</v>
      </c>
      <c r="L809" s="215" t="s">
        <v>1899</v>
      </c>
      <c r="N809" s="149" t="s">
        <v>1778</v>
      </c>
      <c r="O809" s="149" t="str">
        <f>INDEX('Standard Descriptions'!$E:$E,MATCH(Guidance!E809,'Standard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9" s="152" t="s">
        <v>1779</v>
      </c>
      <c r="Q809" s="152" t="s">
        <v>46</v>
      </c>
      <c r="R809" s="152" t="str">
        <f>H809&amp;" "&amp;I809</f>
        <v xml:space="preserve">Regular Spending </v>
      </c>
      <c r="S809" s="152" t="str">
        <f t="shared" si="62"/>
        <v>//**Regular Spending : **</v>
      </c>
      <c r="T809" s="138"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0" spans="1:21" x14ac:dyDescent="0.2">
      <c r="A810" s="138" t="s">
        <v>1780</v>
      </c>
      <c r="C810" s="174" t="s">
        <v>1382</v>
      </c>
      <c r="D810" s="174" t="s">
        <v>1386</v>
      </c>
      <c r="E810" s="174" t="s">
        <v>1394</v>
      </c>
      <c r="F810" s="4" t="s">
        <v>1400</v>
      </c>
      <c r="G810" s="4"/>
      <c r="H810" s="4" t="s">
        <v>1427</v>
      </c>
      <c r="I810" s="4"/>
      <c r="J810" s="56">
        <v>566</v>
      </c>
      <c r="K810" s="174" t="s">
        <v>46</v>
      </c>
      <c r="L810" s="215" t="s">
        <v>1899</v>
      </c>
      <c r="N810" s="149" t="s">
        <v>1778</v>
      </c>
      <c r="O810" s="149" t="str">
        <f>INDEX('Standard Descriptions'!$E:$E,MATCH(Guidance!E810,'Standard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0" s="152" t="s">
        <v>1779</v>
      </c>
      <c r="Q810" s="152" t="s">
        <v>46</v>
      </c>
      <c r="R810" s="152" t="str">
        <f t="shared" ref="R810:R837" si="67">H810&amp;" "&amp;I810</f>
        <v xml:space="preserve">Budget Deficit </v>
      </c>
      <c r="S810" s="152" t="str">
        <f t="shared" si="62"/>
        <v>//**Budget Deficit : **</v>
      </c>
      <c r="T810" s="138"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1" spans="1:21" x14ac:dyDescent="0.2">
      <c r="A811" s="138" t="s">
        <v>1780</v>
      </c>
      <c r="C811" s="174" t="s">
        <v>1382</v>
      </c>
      <c r="D811" s="174" t="s">
        <v>1386</v>
      </c>
      <c r="E811" s="174" t="s">
        <v>1394</v>
      </c>
      <c r="F811" s="4" t="s">
        <v>1401</v>
      </c>
      <c r="G811" s="4"/>
      <c r="H811" s="4" t="s">
        <v>1405</v>
      </c>
      <c r="I811" s="4"/>
      <c r="J811" s="56">
        <v>567</v>
      </c>
      <c r="K811" s="174" t="s">
        <v>46</v>
      </c>
      <c r="L811" s="215" t="s">
        <v>1899</v>
      </c>
      <c r="N811" s="149" t="s">
        <v>1778</v>
      </c>
      <c r="O811" s="149" t="str">
        <f>INDEX('Standard Descriptions'!$E:$E,MATCH(Guidance!E811,'Standard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1" s="152" t="s">
        <v>1779</v>
      </c>
      <c r="Q811" s="152" t="s">
        <v>46</v>
      </c>
      <c r="R811" s="152" t="str">
        <f t="shared" si="67"/>
        <v xml:space="preserve">Household Taxes </v>
      </c>
      <c r="S811" s="152" t="str">
        <f t="shared" si="62"/>
        <v>//**Household Taxes : **</v>
      </c>
      <c r="T811" s="138"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2" spans="1:21" x14ac:dyDescent="0.2">
      <c r="A812" s="138" t="s">
        <v>1780</v>
      </c>
      <c r="C812" s="174" t="s">
        <v>1382</v>
      </c>
      <c r="D812" s="174" t="s">
        <v>1386</v>
      </c>
      <c r="E812" s="174" t="s">
        <v>1394</v>
      </c>
      <c r="F812" s="4" t="s">
        <v>1402</v>
      </c>
      <c r="G812" s="4"/>
      <c r="H812" s="4" t="s">
        <v>1406</v>
      </c>
      <c r="I812" s="4"/>
      <c r="J812" s="56">
        <v>568</v>
      </c>
      <c r="K812" s="174" t="s">
        <v>46</v>
      </c>
      <c r="L812" s="215" t="s">
        <v>1899</v>
      </c>
      <c r="N812" s="149" t="s">
        <v>1778</v>
      </c>
      <c r="O812" s="149" t="str">
        <f>INDEX('Standard Descriptions'!$E:$E,MATCH(Guidance!E812,'Standard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2" s="152" t="s">
        <v>1779</v>
      </c>
      <c r="Q812" s="152" t="s">
        <v>46</v>
      </c>
      <c r="R812" s="152" t="str">
        <f t="shared" si="67"/>
        <v xml:space="preserve">Payroll Taxes </v>
      </c>
      <c r="S812" s="152" t="str">
        <f t="shared" si="62"/>
        <v>//**Payroll Taxes : **</v>
      </c>
      <c r="T812" s="138"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3" spans="1:21" x14ac:dyDescent="0.2">
      <c r="A813" s="138" t="s">
        <v>1780</v>
      </c>
      <c r="C813" s="174" t="s">
        <v>1382</v>
      </c>
      <c r="D813" s="174" t="s">
        <v>1386</v>
      </c>
      <c r="E813" s="174" t="s">
        <v>1394</v>
      </c>
      <c r="F813" s="4" t="s">
        <v>1403</v>
      </c>
      <c r="G813" s="4"/>
      <c r="H813" s="4" t="s">
        <v>1407</v>
      </c>
      <c r="I813" s="4"/>
      <c r="J813" s="56">
        <v>569</v>
      </c>
      <c r="K813" s="174" t="s">
        <v>46</v>
      </c>
      <c r="L813" s="215" t="s">
        <v>1899</v>
      </c>
      <c r="N813" s="149" t="s">
        <v>1778</v>
      </c>
      <c r="O813" s="149" t="str">
        <f>INDEX('Standard Descriptions'!$E:$E,MATCH(Guidance!E813,'Standard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3" s="152" t="s">
        <v>1779</v>
      </c>
      <c r="Q813" s="152" t="s">
        <v>46</v>
      </c>
      <c r="R813" s="152" t="str">
        <f t="shared" si="67"/>
        <v xml:space="preserve">Corporate Income Taxes </v>
      </c>
      <c r="S813" s="152" t="str">
        <f t="shared" si="62"/>
        <v>//**Corporate Income Taxes : **</v>
      </c>
      <c r="T813" s="138"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4" spans="1:21" s="154" customFormat="1" x14ac:dyDescent="0.2">
      <c r="A814" s="154" t="s">
        <v>1777</v>
      </c>
      <c r="B814" s="139"/>
      <c r="C814" s="154" t="s">
        <v>1382</v>
      </c>
      <c r="D814" s="154" t="s">
        <v>287</v>
      </c>
      <c r="E814" s="154" t="str">
        <f>E815</f>
        <v>GRA for Distributed Solar Subsidy</v>
      </c>
      <c r="M814" s="139"/>
      <c r="N814" s="156" t="s">
        <v>1778</v>
      </c>
      <c r="O814" s="156" t="str">
        <f>INDEX('Standard Descriptions'!$E:$E,MATCH(Guidance!E814,'Standard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4" s="154" t="s">
        <v>1779</v>
      </c>
      <c r="Q814" s="154" t="s">
        <v>46</v>
      </c>
      <c r="S814" s="154" t="str">
        <f t="shared" si="62"/>
        <v/>
      </c>
      <c r="T814" s="154" t="str">
        <f t="shared" si="65"/>
        <v/>
      </c>
      <c r="U814" s="145" t="str">
        <f>N814&amp;O814&amp;P814&amp;T815&amp;T816&amp;T817&amp;T818&amp;T819</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5" spans="1:21" x14ac:dyDescent="0.2">
      <c r="A815" s="138" t="s">
        <v>1780</v>
      </c>
      <c r="C815" s="4" t="s">
        <v>1382</v>
      </c>
      <c r="D815" s="4" t="s">
        <v>287</v>
      </c>
      <c r="E815" s="4" t="s">
        <v>1395</v>
      </c>
      <c r="F815" s="4" t="s">
        <v>1399</v>
      </c>
      <c r="G815" s="4"/>
      <c r="H815" s="4" t="s">
        <v>1404</v>
      </c>
      <c r="I815" s="4"/>
      <c r="J815" s="56">
        <v>570</v>
      </c>
      <c r="K815" s="4" t="s">
        <v>46</v>
      </c>
      <c r="L815" s="215" t="s">
        <v>1899</v>
      </c>
      <c r="N815" s="149" t="s">
        <v>1778</v>
      </c>
      <c r="O815" s="149" t="str">
        <f>INDEX('Standard Descriptions'!$E:$E,MATCH(Guidance!E815,'Standard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5" s="152" t="s">
        <v>1779</v>
      </c>
      <c r="Q815" s="152" t="s">
        <v>46</v>
      </c>
      <c r="R815" s="152" t="str">
        <f t="shared" si="67"/>
        <v xml:space="preserve">Regular Spending </v>
      </c>
      <c r="S815" s="152" t="str">
        <f t="shared" si="62"/>
        <v>//**Regular Spending : **</v>
      </c>
      <c r="T815" s="138"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6" spans="1:21" x14ac:dyDescent="0.2">
      <c r="A816" s="138" t="s">
        <v>1780</v>
      </c>
      <c r="C816" s="174" t="s">
        <v>1382</v>
      </c>
      <c r="D816" s="174" t="s">
        <v>287</v>
      </c>
      <c r="E816" s="174" t="s">
        <v>1395</v>
      </c>
      <c r="F816" s="4" t="s">
        <v>1400</v>
      </c>
      <c r="G816" s="4"/>
      <c r="H816" s="4" t="s">
        <v>1427</v>
      </c>
      <c r="I816" s="4"/>
      <c r="J816" s="56">
        <v>571</v>
      </c>
      <c r="K816" s="174" t="s">
        <v>46</v>
      </c>
      <c r="L816" s="215" t="s">
        <v>1899</v>
      </c>
      <c r="N816" s="149" t="s">
        <v>1778</v>
      </c>
      <c r="O816" s="149" t="str">
        <f>INDEX('Standard Descriptions'!$E:$E,MATCH(Guidance!E816,'Standard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6" s="152" t="s">
        <v>1779</v>
      </c>
      <c r="Q816" s="152" t="s">
        <v>46</v>
      </c>
      <c r="R816" s="152" t="str">
        <f t="shared" si="67"/>
        <v xml:space="preserve">Budget Deficit </v>
      </c>
      <c r="S816" s="152" t="str">
        <f t="shared" si="62"/>
        <v>//**Budget Deficit : **</v>
      </c>
      <c r="T816" s="138"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7" spans="1:21" x14ac:dyDescent="0.2">
      <c r="A817" s="138" t="s">
        <v>1780</v>
      </c>
      <c r="C817" s="174" t="s">
        <v>1382</v>
      </c>
      <c r="D817" s="174" t="s">
        <v>287</v>
      </c>
      <c r="E817" s="174" t="s">
        <v>1395</v>
      </c>
      <c r="F817" s="4" t="s">
        <v>1401</v>
      </c>
      <c r="G817" s="4"/>
      <c r="H817" s="4" t="s">
        <v>1405</v>
      </c>
      <c r="I817" s="4"/>
      <c r="J817" s="56">
        <v>572</v>
      </c>
      <c r="K817" s="174" t="s">
        <v>46</v>
      </c>
      <c r="L817" s="215" t="s">
        <v>1899</v>
      </c>
      <c r="N817" s="149" t="s">
        <v>1778</v>
      </c>
      <c r="O817" s="149" t="str">
        <f>INDEX('Standard Descriptions'!$E:$E,MATCH(Guidance!E817,'Standard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7" s="152" t="s">
        <v>1779</v>
      </c>
      <c r="Q817" s="152" t="s">
        <v>46</v>
      </c>
      <c r="R817" s="152" t="str">
        <f t="shared" si="67"/>
        <v xml:space="preserve">Household Taxes </v>
      </c>
      <c r="S817" s="152" t="str">
        <f t="shared" si="62"/>
        <v>//**Household Taxes : **</v>
      </c>
      <c r="T817" s="138"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8" spans="1:21" x14ac:dyDescent="0.2">
      <c r="A818" s="138" t="s">
        <v>1780</v>
      </c>
      <c r="C818" s="174" t="s">
        <v>1382</v>
      </c>
      <c r="D818" s="174" t="s">
        <v>287</v>
      </c>
      <c r="E818" s="174" t="s">
        <v>1395</v>
      </c>
      <c r="F818" s="4" t="s">
        <v>1402</v>
      </c>
      <c r="G818" s="4"/>
      <c r="H818" s="4" t="s">
        <v>1406</v>
      </c>
      <c r="I818" s="4"/>
      <c r="J818" s="56">
        <v>573</v>
      </c>
      <c r="K818" s="174" t="s">
        <v>46</v>
      </c>
      <c r="L818" s="215" t="s">
        <v>1899</v>
      </c>
      <c r="N818" s="149" t="s">
        <v>1778</v>
      </c>
      <c r="O818" s="149" t="str">
        <f>INDEX('Standard Descriptions'!$E:$E,MATCH(Guidance!E818,'Standard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8" s="152" t="s">
        <v>1779</v>
      </c>
      <c r="Q818" s="152" t="s">
        <v>46</v>
      </c>
      <c r="R818" s="152" t="str">
        <f t="shared" si="67"/>
        <v xml:space="preserve">Payroll Taxes </v>
      </c>
      <c r="S818" s="152" t="str">
        <f t="shared" ref="S818:S837" si="68">IF(R818="","","//**"&amp;R818&amp;": **")</f>
        <v>//**Payroll Taxes : **</v>
      </c>
      <c r="T818" s="138"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9" spans="1:21" x14ac:dyDescent="0.2">
      <c r="A819" s="138" t="s">
        <v>1780</v>
      </c>
      <c r="C819" s="174" t="s">
        <v>1382</v>
      </c>
      <c r="D819" s="174" t="s">
        <v>287</v>
      </c>
      <c r="E819" s="174" t="s">
        <v>1395</v>
      </c>
      <c r="F819" s="4" t="s">
        <v>1403</v>
      </c>
      <c r="G819" s="4"/>
      <c r="H819" s="4" t="s">
        <v>1407</v>
      </c>
      <c r="I819" s="4"/>
      <c r="J819" s="56">
        <v>574</v>
      </c>
      <c r="K819" s="174" t="s">
        <v>46</v>
      </c>
      <c r="L819" s="215" t="s">
        <v>1899</v>
      </c>
      <c r="N819" s="149" t="s">
        <v>1778</v>
      </c>
      <c r="O819" s="149" t="str">
        <f>INDEX('Standard Descriptions'!$E:$E,MATCH(Guidance!E819,'Standard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9" s="152" t="s">
        <v>1779</v>
      </c>
      <c r="Q819" s="152" t="s">
        <v>46</v>
      </c>
      <c r="R819" s="152" t="str">
        <f t="shared" si="67"/>
        <v xml:space="preserve">Corporate Income Taxes </v>
      </c>
      <c r="S819" s="152" t="str">
        <f t="shared" si="68"/>
        <v>//**Corporate Income Taxes : **</v>
      </c>
      <c r="T819" s="138"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0" spans="1:21" s="154" customFormat="1" x14ac:dyDescent="0.2">
      <c r="A820" s="154" t="s">
        <v>1777</v>
      </c>
      <c r="B820" s="139"/>
      <c r="C820" s="154" t="s">
        <v>1382</v>
      </c>
      <c r="D820" s="154" t="s">
        <v>1387</v>
      </c>
      <c r="E820" s="154" t="str">
        <f>E821</f>
        <v>GRA for Fuel Subsidies</v>
      </c>
      <c r="M820" s="139"/>
      <c r="N820" s="156" t="s">
        <v>1778</v>
      </c>
      <c r="O820" s="156" t="str">
        <f>INDEX('Standard Descriptions'!$E:$E,MATCH(Guidance!E820,'Standard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0" s="154" t="s">
        <v>1779</v>
      </c>
      <c r="Q820" s="154" t="s">
        <v>46</v>
      </c>
      <c r="S820" s="154" t="str">
        <f t="shared" si="68"/>
        <v/>
      </c>
      <c r="T820" s="154" t="str">
        <f t="shared" si="65"/>
        <v/>
      </c>
      <c r="U820" s="145" t="str">
        <f>N820&amp;O820&amp;P820&amp;T821&amp;T822&amp;T823&amp;T824&amp;T825</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1" spans="1:21" x14ac:dyDescent="0.2">
      <c r="A821" s="138" t="s">
        <v>1780</v>
      </c>
      <c r="C821" s="4" t="s">
        <v>1382</v>
      </c>
      <c r="D821" s="4" t="s">
        <v>1387</v>
      </c>
      <c r="E821" s="4" t="s">
        <v>1396</v>
      </c>
      <c r="F821" s="4" t="s">
        <v>1399</v>
      </c>
      <c r="G821" s="4"/>
      <c r="H821" s="4" t="s">
        <v>1404</v>
      </c>
      <c r="I821" s="4"/>
      <c r="J821" s="56">
        <v>575</v>
      </c>
      <c r="K821" s="4" t="s">
        <v>46</v>
      </c>
      <c r="L821" s="215" t="s">
        <v>1899</v>
      </c>
      <c r="N821" s="149" t="s">
        <v>1778</v>
      </c>
      <c r="O821" s="149" t="str">
        <f>INDEX('Standard Descriptions'!$E:$E,MATCH(Guidance!E821,'Standard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1" s="152" t="s">
        <v>1779</v>
      </c>
      <c r="Q821" s="152" t="s">
        <v>46</v>
      </c>
      <c r="R821" s="152" t="str">
        <f t="shared" si="67"/>
        <v xml:space="preserve">Regular Spending </v>
      </c>
      <c r="S821" s="152" t="str">
        <f t="shared" si="68"/>
        <v>//**Regular Spending : **</v>
      </c>
      <c r="T821" s="138"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2" spans="1:21" x14ac:dyDescent="0.2">
      <c r="A822" s="138" t="s">
        <v>1780</v>
      </c>
      <c r="C822" s="174" t="s">
        <v>1382</v>
      </c>
      <c r="D822" s="174" t="s">
        <v>1387</v>
      </c>
      <c r="E822" s="174" t="s">
        <v>1396</v>
      </c>
      <c r="F822" s="4" t="s">
        <v>1400</v>
      </c>
      <c r="G822" s="4"/>
      <c r="H822" s="4" t="s">
        <v>1427</v>
      </c>
      <c r="I822" s="4"/>
      <c r="J822" s="56">
        <v>576</v>
      </c>
      <c r="K822" s="174" t="s">
        <v>46</v>
      </c>
      <c r="L822" s="215" t="s">
        <v>1899</v>
      </c>
      <c r="N822" s="149" t="s">
        <v>1778</v>
      </c>
      <c r="O822" s="149" t="str">
        <f>INDEX('Standard Descriptions'!$E:$E,MATCH(Guidance!E822,'Standard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2" s="152" t="s">
        <v>1779</v>
      </c>
      <c r="Q822" s="152" t="s">
        <v>46</v>
      </c>
      <c r="R822" s="152" t="str">
        <f t="shared" si="67"/>
        <v xml:space="preserve">Budget Deficit </v>
      </c>
      <c r="S822" s="152" t="str">
        <f t="shared" si="68"/>
        <v>//**Budget Deficit : **</v>
      </c>
      <c r="T822" s="138"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3" spans="1:21" x14ac:dyDescent="0.2">
      <c r="A823" s="138" t="s">
        <v>1780</v>
      </c>
      <c r="C823" s="174" t="s">
        <v>1382</v>
      </c>
      <c r="D823" s="174" t="s">
        <v>1387</v>
      </c>
      <c r="E823" s="174" t="s">
        <v>1396</v>
      </c>
      <c r="F823" s="4" t="s">
        <v>1401</v>
      </c>
      <c r="G823" s="4"/>
      <c r="H823" s="4" t="s">
        <v>1405</v>
      </c>
      <c r="I823" s="4"/>
      <c r="J823" s="56">
        <v>577</v>
      </c>
      <c r="K823" s="174" t="s">
        <v>46</v>
      </c>
      <c r="L823" s="215" t="s">
        <v>1899</v>
      </c>
      <c r="N823" s="149" t="s">
        <v>1778</v>
      </c>
      <c r="O823" s="149" t="str">
        <f>INDEX('Standard Descriptions'!$E:$E,MATCH(Guidance!E823,'Standard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3" s="152" t="s">
        <v>1779</v>
      </c>
      <c r="Q823" s="152" t="s">
        <v>46</v>
      </c>
      <c r="R823" s="152" t="str">
        <f t="shared" si="67"/>
        <v xml:space="preserve">Household Taxes </v>
      </c>
      <c r="S823" s="152" t="str">
        <f t="shared" si="68"/>
        <v>//**Household Taxes : **</v>
      </c>
      <c r="T823" s="138"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4" spans="1:21" x14ac:dyDescent="0.2">
      <c r="A824" s="138" t="s">
        <v>1780</v>
      </c>
      <c r="C824" s="174" t="s">
        <v>1382</v>
      </c>
      <c r="D824" s="174" t="s">
        <v>1387</v>
      </c>
      <c r="E824" s="174" t="s">
        <v>1396</v>
      </c>
      <c r="F824" s="4" t="s">
        <v>1402</v>
      </c>
      <c r="G824" s="4"/>
      <c r="H824" s="4" t="s">
        <v>1406</v>
      </c>
      <c r="I824" s="4"/>
      <c r="J824" s="56">
        <v>578</v>
      </c>
      <c r="K824" s="174" t="s">
        <v>46</v>
      </c>
      <c r="L824" s="215" t="s">
        <v>1899</v>
      </c>
      <c r="N824" s="149" t="s">
        <v>1778</v>
      </c>
      <c r="O824" s="149" t="str">
        <f>INDEX('Standard Descriptions'!$E:$E,MATCH(Guidance!E824,'Standard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4" s="152" t="s">
        <v>1779</v>
      </c>
      <c r="Q824" s="152" t="s">
        <v>46</v>
      </c>
      <c r="R824" s="152" t="str">
        <f t="shared" si="67"/>
        <v xml:space="preserve">Payroll Taxes </v>
      </c>
      <c r="S824" s="152" t="str">
        <f t="shared" si="68"/>
        <v>//**Payroll Taxes : **</v>
      </c>
      <c r="T824" s="138"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5" spans="1:21" x14ac:dyDescent="0.2">
      <c r="A825" s="138" t="s">
        <v>1780</v>
      </c>
      <c r="C825" s="174" t="s">
        <v>1382</v>
      </c>
      <c r="D825" s="174" t="s">
        <v>1387</v>
      </c>
      <c r="E825" s="174" t="s">
        <v>1396</v>
      </c>
      <c r="F825" s="4" t="s">
        <v>1403</v>
      </c>
      <c r="G825" s="4"/>
      <c r="H825" s="4" t="s">
        <v>1407</v>
      </c>
      <c r="I825" s="4"/>
      <c r="J825" s="56">
        <v>579</v>
      </c>
      <c r="K825" s="174" t="s">
        <v>46</v>
      </c>
      <c r="L825" s="215" t="s">
        <v>1899</v>
      </c>
      <c r="N825" s="149" t="s">
        <v>1778</v>
      </c>
      <c r="O825" s="149" t="str">
        <f>INDEX('Standard Descriptions'!$E:$E,MATCH(Guidance!E825,'Standard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5" s="152" t="s">
        <v>1779</v>
      </c>
      <c r="Q825" s="152" t="s">
        <v>46</v>
      </c>
      <c r="R825" s="152" t="str">
        <f t="shared" si="67"/>
        <v xml:space="preserve">Corporate Income Taxes </v>
      </c>
      <c r="S825" s="152" t="str">
        <f t="shared" si="68"/>
        <v>//**Corporate Income Taxes : **</v>
      </c>
      <c r="T825" s="138"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6" spans="1:21" s="154" customFormat="1" x14ac:dyDescent="0.2">
      <c r="A826" s="154" t="s">
        <v>1777</v>
      </c>
      <c r="B826" s="139"/>
      <c r="C826" s="154" t="s">
        <v>1382</v>
      </c>
      <c r="D826" s="154" t="s">
        <v>1388</v>
      </c>
      <c r="E826" s="154" t="str">
        <f>E827</f>
        <v>GRA for National Debt Interest</v>
      </c>
      <c r="M826" s="139"/>
      <c r="N826" s="156" t="s">
        <v>1778</v>
      </c>
      <c r="O826" s="156" t="str">
        <f>INDEX('Standard Descriptions'!$E:$E,MATCH(Guidance!E826,'Standard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6" s="154" t="s">
        <v>1779</v>
      </c>
      <c r="Q826" s="154" t="s">
        <v>46</v>
      </c>
      <c r="S826" s="154" t="str">
        <f t="shared" si="68"/>
        <v/>
      </c>
      <c r="T826" s="154" t="str">
        <f t="shared" si="65"/>
        <v/>
      </c>
      <c r="U826" s="145" t="str">
        <f>N826&amp;O826&amp;P826&amp;T827&amp;T828&amp;T829&amp;T830&amp;T831</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7" spans="1:21" x14ac:dyDescent="0.2">
      <c r="A827" s="138" t="s">
        <v>1780</v>
      </c>
      <c r="C827" s="4" t="s">
        <v>1382</v>
      </c>
      <c r="D827" s="4" t="s">
        <v>1388</v>
      </c>
      <c r="E827" s="4" t="s">
        <v>1397</v>
      </c>
      <c r="F827" s="4" t="s">
        <v>1399</v>
      </c>
      <c r="G827" s="4"/>
      <c r="H827" s="4" t="s">
        <v>1404</v>
      </c>
      <c r="I827" s="4"/>
      <c r="J827" s="56">
        <v>580</v>
      </c>
      <c r="K827" s="4" t="s">
        <v>46</v>
      </c>
      <c r="L827" s="215" t="s">
        <v>1899</v>
      </c>
      <c r="N827" s="149" t="s">
        <v>1778</v>
      </c>
      <c r="O827" s="149" t="str">
        <f>INDEX('Standard Descriptions'!$E:$E,MATCH(Guidance!E827,'Standard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7" s="152" t="s">
        <v>1779</v>
      </c>
      <c r="Q827" s="152" t="s">
        <v>46</v>
      </c>
      <c r="R827" s="152" t="str">
        <f t="shared" si="67"/>
        <v xml:space="preserve">Regular Spending </v>
      </c>
      <c r="S827" s="152" t="str">
        <f t="shared" si="68"/>
        <v>//**Regular Spending : **</v>
      </c>
      <c r="T827" s="138"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8" spans="1:21" x14ac:dyDescent="0.2">
      <c r="A828" s="138" t="s">
        <v>1780</v>
      </c>
      <c r="C828" s="174" t="s">
        <v>1382</v>
      </c>
      <c r="D828" s="174" t="s">
        <v>1388</v>
      </c>
      <c r="E828" s="174" t="s">
        <v>1397</v>
      </c>
      <c r="F828" s="4" t="s">
        <v>1400</v>
      </c>
      <c r="G828" s="4"/>
      <c r="H828" s="4" t="s">
        <v>1427</v>
      </c>
      <c r="I828" s="4"/>
      <c r="J828" s="56">
        <v>581</v>
      </c>
      <c r="K828" s="174" t="s">
        <v>46</v>
      </c>
      <c r="L828" s="215" t="s">
        <v>1899</v>
      </c>
      <c r="N828" s="149" t="s">
        <v>1778</v>
      </c>
      <c r="O828" s="149" t="str">
        <f>INDEX('Standard Descriptions'!$E:$E,MATCH(Guidance!E828,'Standard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8" s="152" t="s">
        <v>1779</v>
      </c>
      <c r="Q828" s="152" t="s">
        <v>46</v>
      </c>
      <c r="R828" s="152" t="str">
        <f t="shared" si="67"/>
        <v xml:space="preserve">Budget Deficit </v>
      </c>
      <c r="S828" s="152" t="str">
        <f t="shared" si="68"/>
        <v>//**Budget Deficit : **</v>
      </c>
      <c r="T828" s="138"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9" spans="1:21" x14ac:dyDescent="0.2">
      <c r="A829" s="138" t="s">
        <v>1780</v>
      </c>
      <c r="C829" s="174" t="s">
        <v>1382</v>
      </c>
      <c r="D829" s="174" t="s">
        <v>1388</v>
      </c>
      <c r="E829" s="174" t="s">
        <v>1397</v>
      </c>
      <c r="F829" s="4" t="s">
        <v>1401</v>
      </c>
      <c r="G829" s="4"/>
      <c r="H829" s="4" t="s">
        <v>1405</v>
      </c>
      <c r="I829" s="4"/>
      <c r="J829" s="56">
        <v>582</v>
      </c>
      <c r="K829" s="174" t="s">
        <v>46</v>
      </c>
      <c r="L829" s="215" t="s">
        <v>1899</v>
      </c>
      <c r="N829" s="149" t="s">
        <v>1778</v>
      </c>
      <c r="O829" s="149" t="str">
        <f>INDEX('Standard Descriptions'!$E:$E,MATCH(Guidance!E829,'Standard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9" s="152" t="s">
        <v>1779</v>
      </c>
      <c r="Q829" s="152" t="s">
        <v>46</v>
      </c>
      <c r="R829" s="152" t="str">
        <f t="shared" si="67"/>
        <v xml:space="preserve">Household Taxes </v>
      </c>
      <c r="S829" s="152" t="str">
        <f t="shared" si="68"/>
        <v>//**Household Taxes : **</v>
      </c>
      <c r="T829" s="138" t="str">
        <f t="shared" ref="T829:T837" si="69">IF(K829="Yes",S829&amp;L829,"")</f>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30" spans="1:21" x14ac:dyDescent="0.2">
      <c r="A830" s="138" t="s">
        <v>1780</v>
      </c>
      <c r="C830" s="174" t="s">
        <v>1382</v>
      </c>
      <c r="D830" s="174" t="s">
        <v>1388</v>
      </c>
      <c r="E830" s="174" t="s">
        <v>1397</v>
      </c>
      <c r="F830" s="4" t="s">
        <v>1402</v>
      </c>
      <c r="G830" s="4"/>
      <c r="H830" s="4" t="s">
        <v>1406</v>
      </c>
      <c r="I830" s="4"/>
      <c r="J830" s="56">
        <v>583</v>
      </c>
      <c r="K830" s="174" t="s">
        <v>46</v>
      </c>
      <c r="L830" s="215" t="s">
        <v>1899</v>
      </c>
      <c r="N830" s="149" t="s">
        <v>1778</v>
      </c>
      <c r="O830" s="149" t="str">
        <f>INDEX('Standard Descriptions'!$E:$E,MATCH(Guidance!E830,'Standard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30" s="152" t="s">
        <v>1779</v>
      </c>
      <c r="Q830" s="152" t="s">
        <v>46</v>
      </c>
      <c r="R830" s="152" t="str">
        <f t="shared" si="67"/>
        <v xml:space="preserve">Payroll Taxes </v>
      </c>
      <c r="S830" s="152" t="str">
        <f t="shared" si="68"/>
        <v>//**Payroll Taxes : **</v>
      </c>
      <c r="T830" s="138" t="str">
        <f t="shared" si="69"/>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31" spans="1:21" x14ac:dyDescent="0.2">
      <c r="A831" s="138" t="s">
        <v>1780</v>
      </c>
      <c r="C831" s="174" t="s">
        <v>1382</v>
      </c>
      <c r="D831" s="174" t="s">
        <v>1388</v>
      </c>
      <c r="E831" s="174" t="s">
        <v>1397</v>
      </c>
      <c r="F831" s="4" t="s">
        <v>1403</v>
      </c>
      <c r="G831" s="4"/>
      <c r="H831" s="4" t="s">
        <v>1407</v>
      </c>
      <c r="I831" s="4"/>
      <c r="J831" s="56">
        <v>584</v>
      </c>
      <c r="K831" s="174" t="s">
        <v>46</v>
      </c>
      <c r="L831" s="215" t="s">
        <v>1899</v>
      </c>
      <c r="N831" s="149" t="s">
        <v>1778</v>
      </c>
      <c r="O831" s="149" t="str">
        <f>INDEX('Standard Descriptions'!$E:$E,MATCH(Guidance!E831,'Standard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31" s="152" t="s">
        <v>1779</v>
      </c>
      <c r="Q831" s="152" t="s">
        <v>46</v>
      </c>
      <c r="R831" s="152" t="str">
        <f t="shared" si="67"/>
        <v xml:space="preserve">Corporate Income Taxes </v>
      </c>
      <c r="S831" s="152" t="str">
        <f t="shared" si="68"/>
        <v>//**Corporate Income Taxes : **</v>
      </c>
      <c r="T831" s="138" t="str">
        <f t="shared" si="69"/>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32" spans="1:21" s="154" customFormat="1" x14ac:dyDescent="0.2">
      <c r="A832" s="154" t="s">
        <v>1777</v>
      </c>
      <c r="B832" s="139"/>
      <c r="C832" s="154" t="s">
        <v>1382</v>
      </c>
      <c r="D832" s="154" t="s">
        <v>1389</v>
      </c>
      <c r="E832" s="154" t="str">
        <f>E833</f>
        <v>GRA for Remaining Government Cash Flow Changes</v>
      </c>
      <c r="M832" s="139"/>
      <c r="N832" s="156" t="s">
        <v>1778</v>
      </c>
      <c r="O832" s="156" t="str">
        <f>INDEX('Standard Descriptions'!$E:$E,MATCH(Guidance!E832,'Standard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32" s="154" t="s">
        <v>1779</v>
      </c>
      <c r="Q832" s="154" t="s">
        <v>46</v>
      </c>
      <c r="S832" s="154" t="str">
        <f t="shared" si="68"/>
        <v/>
      </c>
      <c r="T832" s="154" t="str">
        <f t="shared" si="69"/>
        <v/>
      </c>
      <c r="U832" s="145" t="str">
        <f>N832&amp;O832&amp;P832&amp;T833&amp;T834&amp;T835&amp;T836&amp;T837</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33" spans="1:20" x14ac:dyDescent="0.2">
      <c r="A833" s="138" t="s">
        <v>1780</v>
      </c>
      <c r="C833" s="4" t="s">
        <v>1382</v>
      </c>
      <c r="D833" s="4" t="s">
        <v>1389</v>
      </c>
      <c r="E833" s="4" t="s">
        <v>1398</v>
      </c>
      <c r="F833" s="4" t="s">
        <v>1399</v>
      </c>
      <c r="G833" s="4"/>
      <c r="H833" s="4" t="s">
        <v>1404</v>
      </c>
      <c r="I833" s="4"/>
      <c r="J833" s="56">
        <v>585</v>
      </c>
      <c r="K833" s="4" t="s">
        <v>46</v>
      </c>
      <c r="L833" s="215" t="s">
        <v>1899</v>
      </c>
      <c r="N833" s="149" t="s">
        <v>1778</v>
      </c>
      <c r="O833" s="149" t="str">
        <f>INDEX('Standard Descriptions'!$E:$E,MATCH(Guidance!E833,'Standard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33" s="152" t="s">
        <v>1779</v>
      </c>
      <c r="Q833" s="152" t="s">
        <v>46</v>
      </c>
      <c r="R833" s="152" t="str">
        <f t="shared" si="67"/>
        <v xml:space="preserve">Regular Spending </v>
      </c>
      <c r="S833" s="152" t="str">
        <f t="shared" si="68"/>
        <v>//**Regular Spending : **</v>
      </c>
      <c r="T833" s="138" t="str">
        <f t="shared" si="69"/>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34" spans="1:20" x14ac:dyDescent="0.2">
      <c r="A834" s="138" t="s">
        <v>1780</v>
      </c>
      <c r="C834" s="174" t="s">
        <v>1382</v>
      </c>
      <c r="D834" s="174" t="s">
        <v>1389</v>
      </c>
      <c r="E834" s="174" t="s">
        <v>1398</v>
      </c>
      <c r="F834" s="4" t="s">
        <v>1400</v>
      </c>
      <c r="G834" s="4"/>
      <c r="H834" s="4" t="s">
        <v>1427</v>
      </c>
      <c r="I834" s="4"/>
      <c r="J834" s="56">
        <v>586</v>
      </c>
      <c r="K834" s="174" t="s">
        <v>46</v>
      </c>
      <c r="L834" s="215" t="s">
        <v>1899</v>
      </c>
      <c r="N834" s="149" t="s">
        <v>1778</v>
      </c>
      <c r="O834" s="149" t="str">
        <f>INDEX('Standard Descriptions'!$E:$E,MATCH(Guidance!E834,'Standard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34" s="152" t="s">
        <v>1779</v>
      </c>
      <c r="Q834" s="152" t="s">
        <v>46</v>
      </c>
      <c r="R834" s="152" t="str">
        <f t="shared" si="67"/>
        <v xml:space="preserve">Budget Deficit </v>
      </c>
      <c r="S834" s="152" t="str">
        <f t="shared" si="68"/>
        <v>//**Budget Deficit : **</v>
      </c>
      <c r="T834" s="138" t="str">
        <f t="shared" si="69"/>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35" spans="1:20" s="153" customFormat="1" x14ac:dyDescent="0.2">
      <c r="A835" s="138" t="s">
        <v>1780</v>
      </c>
      <c r="B835" s="139"/>
      <c r="C835" s="174" t="s">
        <v>1382</v>
      </c>
      <c r="D835" s="174" t="s">
        <v>1389</v>
      </c>
      <c r="E835" s="174" t="s">
        <v>1398</v>
      </c>
      <c r="F835" s="4" t="s">
        <v>1401</v>
      </c>
      <c r="G835" s="4"/>
      <c r="H835" s="4" t="s">
        <v>1405</v>
      </c>
      <c r="I835" s="4"/>
      <c r="J835" s="56">
        <v>587</v>
      </c>
      <c r="K835" s="174" t="s">
        <v>46</v>
      </c>
      <c r="L835" s="215" t="s">
        <v>1899</v>
      </c>
      <c r="M835" s="139"/>
      <c r="N835" s="149" t="s">
        <v>1778</v>
      </c>
      <c r="O835" s="149" t="str">
        <f>INDEX('Standard Descriptions'!$E:$E,MATCH(Guidance!E835,'Standard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35" s="152" t="s">
        <v>1779</v>
      </c>
      <c r="Q835" s="152" t="s">
        <v>46</v>
      </c>
      <c r="R835" s="152" t="str">
        <f t="shared" si="67"/>
        <v xml:space="preserve">Household Taxes </v>
      </c>
      <c r="S835" s="152" t="str">
        <f t="shared" si="68"/>
        <v>//**Household Taxes : **</v>
      </c>
      <c r="T835" s="138" t="str">
        <f t="shared" si="69"/>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36" spans="1:20" s="153" customFormat="1" x14ac:dyDescent="0.2">
      <c r="A836" s="138" t="s">
        <v>1780</v>
      </c>
      <c r="B836" s="139"/>
      <c r="C836" s="174" t="s">
        <v>1382</v>
      </c>
      <c r="D836" s="174" t="s">
        <v>1389</v>
      </c>
      <c r="E836" s="174" t="s">
        <v>1398</v>
      </c>
      <c r="F836" s="4" t="s">
        <v>1402</v>
      </c>
      <c r="G836" s="4"/>
      <c r="H836" s="4" t="s">
        <v>1406</v>
      </c>
      <c r="I836" s="4"/>
      <c r="J836" s="56">
        <v>588</v>
      </c>
      <c r="K836" s="174" t="s">
        <v>46</v>
      </c>
      <c r="L836" s="215" t="s">
        <v>1899</v>
      </c>
      <c r="M836" s="139"/>
      <c r="N836" s="149" t="s">
        <v>1778</v>
      </c>
      <c r="O836" s="149" t="str">
        <f>INDEX('Standard Descriptions'!$E:$E,MATCH(Guidance!E836,'Standard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36" s="152" t="s">
        <v>1779</v>
      </c>
      <c r="Q836" s="152" t="s">
        <v>46</v>
      </c>
      <c r="R836" s="152" t="str">
        <f t="shared" si="67"/>
        <v xml:space="preserve">Payroll Taxes </v>
      </c>
      <c r="S836" s="152" t="str">
        <f t="shared" si="68"/>
        <v>//**Payroll Taxes : **</v>
      </c>
      <c r="T836" s="138" t="str">
        <f t="shared" si="69"/>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37" spans="1:20" s="153" customFormat="1" x14ac:dyDescent="0.2">
      <c r="A837" s="138" t="s">
        <v>1780</v>
      </c>
      <c r="B837" s="139"/>
      <c r="C837" s="174" t="s">
        <v>1382</v>
      </c>
      <c r="D837" s="174" t="s">
        <v>1389</v>
      </c>
      <c r="E837" s="174" t="s">
        <v>1398</v>
      </c>
      <c r="F837" s="4" t="s">
        <v>1403</v>
      </c>
      <c r="G837" s="4"/>
      <c r="H837" s="4" t="s">
        <v>1407</v>
      </c>
      <c r="I837" s="4"/>
      <c r="J837" s="56">
        <v>589</v>
      </c>
      <c r="K837" s="174" t="s">
        <v>46</v>
      </c>
      <c r="L837" s="215" t="s">
        <v>1899</v>
      </c>
      <c r="M837" s="139"/>
      <c r="N837" s="149" t="s">
        <v>1778</v>
      </c>
      <c r="O837" s="149" t="str">
        <f>INDEX('Standard Descriptions'!$E:$E,MATCH(Guidance!E837,'Standard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37" s="152" t="s">
        <v>1779</v>
      </c>
      <c r="Q837" s="152" t="s">
        <v>46</v>
      </c>
      <c r="R837" s="152" t="str">
        <f t="shared" si="67"/>
        <v xml:space="preserve">Corporate Income Taxes </v>
      </c>
      <c r="S837" s="152" t="str">
        <f t="shared" si="68"/>
        <v>//**Corporate Income Taxes : **</v>
      </c>
      <c r="T837" s="138" t="str">
        <f t="shared" si="69"/>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sheetData>
  <conditionalFormatting sqref="K358:K370">
    <cfRule type="containsText" dxfId="116" priority="57" operator="containsText" text="No">
      <formula>NOT(ISERROR(SEARCH("No",K358)))</formula>
    </cfRule>
  </conditionalFormatting>
  <conditionalFormatting sqref="K388:K390">
    <cfRule type="containsText" dxfId="115" priority="45" operator="containsText" text="No">
      <formula>NOT(ISERROR(SEARCH("No",K388)))</formula>
    </cfRule>
  </conditionalFormatting>
  <conditionalFormatting sqref="K472">
    <cfRule type="containsText" dxfId="114" priority="42" operator="containsText" text="No">
      <formula>NOT(ISERROR(SEARCH("No",K472)))</formula>
    </cfRule>
  </conditionalFormatting>
  <conditionalFormatting sqref="K4:K11 K14:K21 K26 K35:K38 K45:K48 K55:K61 K40:K41 K50:K51">
    <cfRule type="containsText" dxfId="113" priority="107" operator="containsText" text="No">
      <formula>NOT(ISERROR(SEARCH("No",K4)))</formula>
    </cfRule>
  </conditionalFormatting>
  <conditionalFormatting sqref="K24 K34 K44 K54">
    <cfRule type="containsText" dxfId="112" priority="106" operator="containsText" text="No">
      <formula>NOT(ISERROR(SEARCH("No",K24)))</formula>
    </cfRule>
  </conditionalFormatting>
  <conditionalFormatting sqref="K62:K63">
    <cfRule type="containsText" dxfId="111" priority="105" operator="containsText" text="No">
      <formula>NOT(ISERROR(SEARCH("No",K62)))</formula>
    </cfRule>
  </conditionalFormatting>
  <conditionalFormatting sqref="K52:K53">
    <cfRule type="containsText" dxfId="110" priority="104" operator="containsText" text="No">
      <formula>NOT(ISERROR(SEARCH("No",K52)))</formula>
    </cfRule>
  </conditionalFormatting>
  <conditionalFormatting sqref="K42:K43">
    <cfRule type="containsText" dxfId="109" priority="103" operator="containsText" text="No">
      <formula>NOT(ISERROR(SEARCH("No",K42)))</formula>
    </cfRule>
  </conditionalFormatting>
  <conditionalFormatting sqref="K32:K33">
    <cfRule type="containsText" dxfId="108" priority="102" operator="containsText" text="No">
      <formula>NOT(ISERROR(SEARCH("No",K32)))</formula>
    </cfRule>
  </conditionalFormatting>
  <conditionalFormatting sqref="K22:K23">
    <cfRule type="containsText" dxfId="107" priority="101" operator="containsText" text="No">
      <formula>NOT(ISERROR(SEARCH("No",K22)))</formula>
    </cfRule>
  </conditionalFormatting>
  <conditionalFormatting sqref="K12:K13">
    <cfRule type="containsText" dxfId="106" priority="100" operator="containsText" text="No">
      <formula>NOT(ISERROR(SEARCH("No",K12)))</formula>
    </cfRule>
  </conditionalFormatting>
  <conditionalFormatting sqref="K25">
    <cfRule type="containsText" dxfId="105" priority="99" operator="containsText" text="No">
      <formula>NOT(ISERROR(SEARCH("No",K25)))</formula>
    </cfRule>
  </conditionalFormatting>
  <conditionalFormatting sqref="K27:K31">
    <cfRule type="containsText" dxfId="104" priority="98" operator="containsText" text="No">
      <formula>NOT(ISERROR(SEARCH("No",K27)))</formula>
    </cfRule>
  </conditionalFormatting>
  <conditionalFormatting sqref="K39">
    <cfRule type="containsText" dxfId="103" priority="97" operator="containsText" text="No">
      <formula>NOT(ISERROR(SEARCH("No",K39)))</formula>
    </cfRule>
  </conditionalFormatting>
  <conditionalFormatting sqref="K49">
    <cfRule type="containsText" dxfId="102" priority="96" operator="containsText" text="No">
      <formula>NOT(ISERROR(SEARCH("No",K49)))</formula>
    </cfRule>
  </conditionalFormatting>
  <conditionalFormatting sqref="K65">
    <cfRule type="containsText" dxfId="101" priority="95" operator="containsText" text="No">
      <formula>NOT(ISERROR(SEARCH("No",K65)))</formula>
    </cfRule>
  </conditionalFormatting>
  <conditionalFormatting sqref="K64">
    <cfRule type="containsText" dxfId="100" priority="94" operator="containsText" text="No">
      <formula>NOT(ISERROR(SEARCH("No",K64)))</formula>
    </cfRule>
  </conditionalFormatting>
  <conditionalFormatting sqref="K67">
    <cfRule type="containsText" dxfId="99" priority="93" operator="containsText" text="No">
      <formula>NOT(ISERROR(SEARCH("No",K67)))</formula>
    </cfRule>
  </conditionalFormatting>
  <conditionalFormatting sqref="K69 K77">
    <cfRule type="containsText" dxfId="98" priority="92" operator="containsText" text="No">
      <formula>NOT(ISERROR(SEARCH("No",K69)))</formula>
    </cfRule>
  </conditionalFormatting>
  <conditionalFormatting sqref="K78">
    <cfRule type="containsText" dxfId="97" priority="91" operator="containsText" text="No">
      <formula>NOT(ISERROR(SEARCH("No",K78)))</formula>
    </cfRule>
  </conditionalFormatting>
  <conditionalFormatting sqref="K68">
    <cfRule type="containsText" dxfId="96" priority="90" operator="containsText" text="No">
      <formula>NOT(ISERROR(SEARCH("No",K68)))</formula>
    </cfRule>
  </conditionalFormatting>
  <conditionalFormatting sqref="K70:K76">
    <cfRule type="containsText" dxfId="95" priority="89" operator="containsText" text="No">
      <formula>NOT(ISERROR(SEARCH("No",K70)))</formula>
    </cfRule>
  </conditionalFormatting>
  <conditionalFormatting sqref="K80:K91">
    <cfRule type="containsText" dxfId="94" priority="88" operator="containsText" text="No">
      <formula>NOT(ISERROR(SEARCH("No",K80)))</formula>
    </cfRule>
  </conditionalFormatting>
  <conditionalFormatting sqref="K92">
    <cfRule type="containsText" dxfId="93" priority="87" operator="containsText" text="No">
      <formula>NOT(ISERROR(SEARCH("No",K92)))</formula>
    </cfRule>
  </conditionalFormatting>
  <conditionalFormatting sqref="K95:K104">
    <cfRule type="containsText" dxfId="92" priority="86" operator="containsText" text="No">
      <formula>NOT(ISERROR(SEARCH("No",K95)))</formula>
    </cfRule>
  </conditionalFormatting>
  <conditionalFormatting sqref="K94">
    <cfRule type="containsText" dxfId="91" priority="85" operator="containsText" text="No">
      <formula>NOT(ISERROR(SEARCH("No",K94)))</formula>
    </cfRule>
  </conditionalFormatting>
  <conditionalFormatting sqref="K105">
    <cfRule type="containsText" dxfId="90" priority="84" operator="containsText" text="No">
      <formula>NOT(ISERROR(SEARCH("No",K105)))</formula>
    </cfRule>
  </conditionalFormatting>
  <conditionalFormatting sqref="K107:K116">
    <cfRule type="containsText" dxfId="89" priority="83" operator="containsText" text="No">
      <formula>NOT(ISERROR(SEARCH("No",K107)))</formula>
    </cfRule>
  </conditionalFormatting>
  <conditionalFormatting sqref="K117:K118">
    <cfRule type="containsText" dxfId="88" priority="82" operator="containsText" text="No">
      <formula>NOT(ISERROR(SEARCH("No",K117)))</formula>
    </cfRule>
  </conditionalFormatting>
  <conditionalFormatting sqref="K119">
    <cfRule type="containsText" dxfId="87" priority="81" operator="containsText" text="No">
      <formula>NOT(ISERROR(SEARCH("No",K119)))</formula>
    </cfRule>
  </conditionalFormatting>
  <conditionalFormatting sqref="K122 K126:K127 K129:K132">
    <cfRule type="containsText" dxfId="86" priority="80" operator="containsText" text="No">
      <formula>NOT(ISERROR(SEARCH("No",K122)))</formula>
    </cfRule>
  </conditionalFormatting>
  <conditionalFormatting sqref="K121">
    <cfRule type="containsText" dxfId="85" priority="79" operator="containsText" text="No">
      <formula>NOT(ISERROR(SEARCH("No",K121)))</formula>
    </cfRule>
  </conditionalFormatting>
  <conditionalFormatting sqref="K125">
    <cfRule type="containsText" dxfId="84" priority="77" operator="containsText" text="No">
      <formula>NOT(ISERROR(SEARCH("No",K125)))</formula>
    </cfRule>
  </conditionalFormatting>
  <conditionalFormatting sqref="K128">
    <cfRule type="containsText" dxfId="83" priority="75" operator="containsText" text="No">
      <formula>NOT(ISERROR(SEARCH("No",K128)))</formula>
    </cfRule>
  </conditionalFormatting>
  <conditionalFormatting sqref="K124">
    <cfRule type="containsText" dxfId="82" priority="78" operator="containsText" text="No">
      <formula>NOT(ISERROR(SEARCH("No",K124)))</formula>
    </cfRule>
  </conditionalFormatting>
  <conditionalFormatting sqref="K123">
    <cfRule type="containsText" dxfId="81" priority="76" operator="containsText" text="No">
      <formula>NOT(ISERROR(SEARCH("No",K123)))</formula>
    </cfRule>
  </conditionalFormatting>
  <conditionalFormatting sqref="K134:K148">
    <cfRule type="containsText" dxfId="80" priority="74" operator="containsText" text="No">
      <formula>NOT(ISERROR(SEARCH("No",K134)))</formula>
    </cfRule>
  </conditionalFormatting>
  <conditionalFormatting sqref="K150:K167">
    <cfRule type="containsText" dxfId="79" priority="73" operator="containsText" text="No">
      <formula>NOT(ISERROR(SEARCH("No",K150)))</formula>
    </cfRule>
  </conditionalFormatting>
  <conditionalFormatting sqref="K168:K171">
    <cfRule type="containsText" dxfId="78" priority="72" operator="containsText" text="No">
      <formula>NOT(ISERROR(SEARCH("No",K168)))</formula>
    </cfRule>
  </conditionalFormatting>
  <conditionalFormatting sqref="K173:K175">
    <cfRule type="containsText" dxfId="77" priority="71" operator="containsText" text="No">
      <formula>NOT(ISERROR(SEARCH("No",K173)))</formula>
    </cfRule>
  </conditionalFormatting>
  <conditionalFormatting sqref="K177:K182">
    <cfRule type="containsText" dxfId="76" priority="70" operator="containsText" text="No">
      <formula>NOT(ISERROR(SEARCH("No",K177)))</formula>
    </cfRule>
  </conditionalFormatting>
  <conditionalFormatting sqref="K184:K199">
    <cfRule type="containsText" dxfId="75" priority="69" operator="containsText" text="No">
      <formula>NOT(ISERROR(SEARCH("No",K184)))</formula>
    </cfRule>
  </conditionalFormatting>
  <conditionalFormatting sqref="K201:K216">
    <cfRule type="containsText" dxfId="74" priority="68" operator="containsText" text="No">
      <formula>NOT(ISERROR(SEARCH("No",K201)))</formula>
    </cfRule>
  </conditionalFormatting>
  <conditionalFormatting sqref="K217:K218">
    <cfRule type="containsText" dxfId="73" priority="67" operator="containsText" text="No">
      <formula>NOT(ISERROR(SEARCH("No",K217)))</formula>
    </cfRule>
  </conditionalFormatting>
  <conditionalFormatting sqref="K220:K235">
    <cfRule type="containsText" dxfId="72" priority="66" operator="containsText" text="No">
      <formula>NOT(ISERROR(SEARCH("No",K220)))</formula>
    </cfRule>
  </conditionalFormatting>
  <conditionalFormatting sqref="K236:K237">
    <cfRule type="containsText" dxfId="71" priority="65" operator="containsText" text="No">
      <formula>NOT(ISERROR(SEARCH("No",K236)))</formula>
    </cfRule>
  </conditionalFormatting>
  <conditionalFormatting sqref="K239:K254">
    <cfRule type="containsText" dxfId="70" priority="64" operator="containsText" text="No">
      <formula>NOT(ISERROR(SEARCH("No",K239)))</formula>
    </cfRule>
  </conditionalFormatting>
  <conditionalFormatting sqref="K255:K256">
    <cfRule type="containsText" dxfId="69" priority="63" operator="containsText" text="No">
      <formula>NOT(ISERROR(SEARCH("No",K255)))</formula>
    </cfRule>
  </conditionalFormatting>
  <conditionalFormatting sqref="K290:K291">
    <cfRule type="containsText" dxfId="68" priority="62" operator="containsText" text="No">
      <formula>NOT(ISERROR(SEARCH("No",K290)))</formula>
    </cfRule>
  </conditionalFormatting>
  <conditionalFormatting sqref="K293:K337">
    <cfRule type="containsText" dxfId="67" priority="61" operator="containsText" text="No">
      <formula>NOT(ISERROR(SEARCH("No",K293)))</formula>
    </cfRule>
  </conditionalFormatting>
  <conditionalFormatting sqref="K339:K341">
    <cfRule type="containsText" dxfId="66" priority="60" operator="containsText" text="No">
      <formula>NOT(ISERROR(SEARCH("No",K339)))</formula>
    </cfRule>
  </conditionalFormatting>
  <conditionalFormatting sqref="K342">
    <cfRule type="containsText" dxfId="65" priority="59" operator="containsText" text="No">
      <formula>NOT(ISERROR(SEARCH("No",K342)))</formula>
    </cfRule>
  </conditionalFormatting>
  <conditionalFormatting sqref="K344:K356">
    <cfRule type="containsText" dxfId="64" priority="58" operator="containsText" text="No">
      <formula>NOT(ISERROR(SEARCH("No",K344)))</formula>
    </cfRule>
  </conditionalFormatting>
  <conditionalFormatting sqref="K386">
    <cfRule type="containsText" dxfId="63" priority="56" operator="containsText" text="No">
      <formula>NOT(ISERROR(SEARCH("No",K386)))</formula>
    </cfRule>
  </conditionalFormatting>
  <conditionalFormatting sqref="K373">
    <cfRule type="containsText" dxfId="62" priority="54" operator="containsText" text="No">
      <formula>NOT(ISERROR(SEARCH("No",K373)))</formula>
    </cfRule>
  </conditionalFormatting>
  <conditionalFormatting sqref="K372">
    <cfRule type="containsText" dxfId="61" priority="55" operator="containsText" text="No">
      <formula>NOT(ISERROR(SEARCH("No",K372)))</formula>
    </cfRule>
  </conditionalFormatting>
  <conditionalFormatting sqref="K374:K377">
    <cfRule type="containsText" dxfId="60" priority="53" operator="containsText" text="No">
      <formula>NOT(ISERROR(SEARCH("No",K374)))</formula>
    </cfRule>
  </conditionalFormatting>
  <conditionalFormatting sqref="K378:K379">
    <cfRule type="containsText" dxfId="59" priority="52" operator="containsText" text="No">
      <formula>NOT(ISERROR(SEARCH("No",K378)))</formula>
    </cfRule>
  </conditionalFormatting>
  <conditionalFormatting sqref="K380 K382 K384">
    <cfRule type="containsText" dxfId="58" priority="51" operator="containsText" text="No">
      <formula>NOT(ISERROR(SEARCH("No",K380)))</formula>
    </cfRule>
  </conditionalFormatting>
  <conditionalFormatting sqref="K387 K385 K383 K381">
    <cfRule type="containsText" dxfId="57" priority="49" operator="containsText" text="No">
      <formula>NOT(ISERROR(SEARCH("No",K381)))</formula>
    </cfRule>
  </conditionalFormatting>
  <conditionalFormatting sqref="K392:K471">
    <cfRule type="containsText" dxfId="56" priority="44" operator="containsText" text="No">
      <formula>NOT(ISERROR(SEARCH("No",K392)))</formula>
    </cfRule>
  </conditionalFormatting>
  <conditionalFormatting sqref="K474:K553">
    <cfRule type="containsText" dxfId="55" priority="41" operator="containsText" text="No">
      <formula>NOT(ISERROR(SEARCH("No",K474)))</formula>
    </cfRule>
  </conditionalFormatting>
  <conditionalFormatting sqref="K554:K557">
    <cfRule type="containsText" dxfId="54" priority="40" operator="containsText" text="No">
      <formula>NOT(ISERROR(SEARCH("No",K554)))</formula>
    </cfRule>
  </conditionalFormatting>
  <conditionalFormatting sqref="K559:K561">
    <cfRule type="containsText" dxfId="53" priority="39" operator="containsText" text="No">
      <formula>NOT(ISERROR(SEARCH("No",K559)))</formula>
    </cfRule>
  </conditionalFormatting>
  <conditionalFormatting sqref="K563:K565">
    <cfRule type="containsText" dxfId="52" priority="38" operator="containsText" text="No">
      <formula>NOT(ISERROR(SEARCH("No",K563)))</formula>
    </cfRule>
  </conditionalFormatting>
  <conditionalFormatting sqref="K567:K569">
    <cfRule type="containsText" dxfId="51" priority="37" operator="containsText" text="No">
      <formula>NOT(ISERROR(SEARCH("No",K567)))</formula>
    </cfRule>
  </conditionalFormatting>
  <conditionalFormatting sqref="K571:K579">
    <cfRule type="containsText" dxfId="50" priority="36" operator="containsText" text="No">
      <formula>NOT(ISERROR(SEARCH("No",K571)))</formula>
    </cfRule>
  </conditionalFormatting>
  <conditionalFormatting sqref="K580:K591">
    <cfRule type="containsText" dxfId="49" priority="35" operator="containsText" text="No">
      <formula>NOT(ISERROR(SEARCH("No",K580)))</formula>
    </cfRule>
  </conditionalFormatting>
  <conditionalFormatting sqref="K593:K598">
    <cfRule type="containsText" dxfId="48" priority="34" operator="containsText" text="No">
      <formula>NOT(ISERROR(SEARCH("No",K593)))</formula>
    </cfRule>
  </conditionalFormatting>
  <conditionalFormatting sqref="K600:K620">
    <cfRule type="containsText" dxfId="47" priority="33" operator="containsText" text="No">
      <formula>NOT(ISERROR(SEARCH("No",K600)))</formula>
    </cfRule>
  </conditionalFormatting>
  <conditionalFormatting sqref="K621:K622">
    <cfRule type="containsText" dxfId="46" priority="32" operator="containsText" text="No">
      <formula>NOT(ISERROR(SEARCH("No",K621)))</formula>
    </cfRule>
  </conditionalFormatting>
  <conditionalFormatting sqref="K624:K626">
    <cfRule type="containsText" dxfId="45" priority="31" operator="containsText" text="No">
      <formula>NOT(ISERROR(SEARCH("No",K624)))</formula>
    </cfRule>
  </conditionalFormatting>
  <conditionalFormatting sqref="K628:K639">
    <cfRule type="containsText" dxfId="44" priority="30" operator="containsText" text="No">
      <formula>NOT(ISERROR(SEARCH("No",K628)))</formula>
    </cfRule>
  </conditionalFormatting>
  <conditionalFormatting sqref="K641:K655">
    <cfRule type="containsText" dxfId="43" priority="29" operator="containsText" text="No">
      <formula>NOT(ISERROR(SEARCH("No",K641)))</formula>
    </cfRule>
  </conditionalFormatting>
  <conditionalFormatting sqref="K657:K673">
    <cfRule type="containsText" dxfId="42" priority="28" operator="containsText" text="No">
      <formula>NOT(ISERROR(SEARCH("No",K657)))</formula>
    </cfRule>
  </conditionalFormatting>
  <conditionalFormatting sqref="K691">
    <cfRule type="containsText" dxfId="41" priority="24" operator="containsText" text="No">
      <formula>NOT(ISERROR(SEARCH("No",K691)))</formula>
    </cfRule>
  </conditionalFormatting>
  <conditionalFormatting sqref="K675:K680">
    <cfRule type="containsText" dxfId="40" priority="27" operator="containsText" text="No">
      <formula>NOT(ISERROR(SEARCH("No",K675)))</formula>
    </cfRule>
  </conditionalFormatting>
  <conditionalFormatting sqref="K681">
    <cfRule type="containsText" dxfId="39" priority="26" operator="containsText" text="No">
      <formula>NOT(ISERROR(SEARCH("No",K681)))</formula>
    </cfRule>
  </conditionalFormatting>
  <conditionalFormatting sqref="K692:K693 K683:K690">
    <cfRule type="containsText" dxfId="38" priority="25" operator="containsText" text="No">
      <formula>NOT(ISERROR(SEARCH("No",K683)))</formula>
    </cfRule>
  </conditionalFormatting>
  <conditionalFormatting sqref="K695:K719">
    <cfRule type="containsText" dxfId="37" priority="23" operator="containsText" text="No">
      <formula>NOT(ISERROR(SEARCH("No",K695)))</formula>
    </cfRule>
  </conditionalFormatting>
  <conditionalFormatting sqref="K746">
    <cfRule type="containsText" dxfId="36" priority="16" operator="containsText" text="No">
      <formula>NOT(ISERROR(SEARCH("No",K746)))</formula>
    </cfRule>
  </conditionalFormatting>
  <conditionalFormatting sqref="K721:K726">
    <cfRule type="containsText" dxfId="35" priority="22" operator="containsText" text="No">
      <formula>NOT(ISERROR(SEARCH("No",K721)))</formula>
    </cfRule>
  </conditionalFormatting>
  <conditionalFormatting sqref="K727">
    <cfRule type="containsText" dxfId="34" priority="21" operator="containsText" text="No">
      <formula>NOT(ISERROR(SEARCH("No",K727)))</formula>
    </cfRule>
  </conditionalFormatting>
  <conditionalFormatting sqref="K728">
    <cfRule type="containsText" dxfId="33" priority="20" operator="containsText" text="No">
      <formula>NOT(ISERROR(SEARCH("No",K728)))</formula>
    </cfRule>
  </conditionalFormatting>
  <conditionalFormatting sqref="K730:K735">
    <cfRule type="containsText" dxfId="32" priority="19" operator="containsText" text="No">
      <formula>NOT(ISERROR(SEARCH("No",K730)))</formula>
    </cfRule>
  </conditionalFormatting>
  <conditionalFormatting sqref="K747 K738:K745">
    <cfRule type="containsText" dxfId="31" priority="18" operator="containsText" text="No">
      <formula>NOT(ISERROR(SEARCH("No",K738)))</formula>
    </cfRule>
  </conditionalFormatting>
  <conditionalFormatting sqref="K748">
    <cfRule type="containsText" dxfId="30" priority="17" operator="containsText" text="No">
      <formula>NOT(ISERROR(SEARCH("No",K748)))</formula>
    </cfRule>
  </conditionalFormatting>
  <conditionalFormatting sqref="K750:K774">
    <cfRule type="containsText" dxfId="29" priority="15" operator="containsText" text="No">
      <formula>NOT(ISERROR(SEARCH("No",K750)))</formula>
    </cfRule>
  </conditionalFormatting>
  <conditionalFormatting sqref="K776:K781">
    <cfRule type="containsText" dxfId="28" priority="14" operator="containsText" text="No">
      <formula>NOT(ISERROR(SEARCH("No",K776)))</formula>
    </cfRule>
  </conditionalFormatting>
  <conditionalFormatting sqref="K782">
    <cfRule type="containsText" dxfId="27" priority="13" operator="containsText" text="No">
      <formula>NOT(ISERROR(SEARCH("No",K782)))</formula>
    </cfRule>
  </conditionalFormatting>
  <conditionalFormatting sqref="K783">
    <cfRule type="containsText" dxfId="26" priority="12" operator="containsText" text="No">
      <formula>NOT(ISERROR(SEARCH("No",K783)))</formula>
    </cfRule>
  </conditionalFormatting>
  <conditionalFormatting sqref="K785">
    <cfRule type="containsText" dxfId="25" priority="11" operator="containsText" text="No">
      <formula>NOT(ISERROR(SEARCH("No",K785)))</formula>
    </cfRule>
  </conditionalFormatting>
  <conditionalFormatting sqref="K791">
    <cfRule type="containsText" dxfId="24" priority="10" operator="containsText" text="No">
      <formula>NOT(ISERROR(SEARCH("No",K791)))</formula>
    </cfRule>
  </conditionalFormatting>
  <conditionalFormatting sqref="K797">
    <cfRule type="containsText" dxfId="23" priority="9" operator="containsText" text="No">
      <formula>NOT(ISERROR(SEARCH("No",K797)))</formula>
    </cfRule>
  </conditionalFormatting>
  <conditionalFormatting sqref="K803">
    <cfRule type="containsText" dxfId="22" priority="8" operator="containsText" text="No">
      <formula>NOT(ISERROR(SEARCH("No",K803)))</formula>
    </cfRule>
  </conditionalFormatting>
  <conditionalFormatting sqref="K809">
    <cfRule type="containsText" dxfId="21" priority="7" operator="containsText" text="No">
      <formula>NOT(ISERROR(SEARCH("No",K809)))</formula>
    </cfRule>
  </conditionalFormatting>
  <conditionalFormatting sqref="K815">
    <cfRule type="containsText" dxfId="20" priority="6" operator="containsText" text="No">
      <formula>NOT(ISERROR(SEARCH("No",K815)))</formula>
    </cfRule>
  </conditionalFormatting>
  <conditionalFormatting sqref="K821">
    <cfRule type="containsText" dxfId="19" priority="5" operator="containsText" text="No">
      <formula>NOT(ISERROR(SEARCH("No",K821)))</formula>
    </cfRule>
  </conditionalFormatting>
  <conditionalFormatting sqref="K827">
    <cfRule type="containsText" dxfId="18" priority="4" operator="containsText" text="No">
      <formula>NOT(ISERROR(SEARCH("No",K827)))</formula>
    </cfRule>
  </conditionalFormatting>
  <conditionalFormatting sqref="K833">
    <cfRule type="containsText" dxfId="17" priority="3" operator="containsText" text="No">
      <formula>NOT(ISERROR(SEARCH("No",K833)))</formula>
    </cfRule>
  </conditionalFormatting>
  <conditionalFormatting sqref="L150:L167">
    <cfRule type="duplicateValues" dxfId="16" priority="1"/>
    <cfRule type="duplicateValues" dxfId="15" priority="2"/>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B29AB9-7442-4FCB-B0E2-9FF8BDE95EFB}">
  <sheetPr codeName="Sheet13">
    <tabColor theme="6"/>
  </sheetPr>
  <dimension ref="A1:O96"/>
  <sheetViews>
    <sheetView topLeftCell="C1" zoomScale="80" zoomScaleNormal="80" workbookViewId="0">
      <selection activeCell="C1" sqref="C1"/>
    </sheetView>
  </sheetViews>
  <sheetFormatPr baseColWidth="10" defaultColWidth="9.1640625" defaultRowHeight="15" x14ac:dyDescent="0.2"/>
  <cols>
    <col min="1" max="2" width="29.33203125" style="4" customWidth="1"/>
    <col min="3" max="3" width="40.6640625" style="4" customWidth="1"/>
    <col min="4" max="5" width="29.33203125" style="4" customWidth="1"/>
    <col min="6" max="9" width="12.83203125" style="4" customWidth="1"/>
    <col min="10" max="10" width="148.83203125" style="138" customWidth="1"/>
    <col min="11" max="11" width="35.33203125" style="4" customWidth="1"/>
    <col min="12" max="12" width="29.33203125" style="4" customWidth="1"/>
    <col min="13" max="16384" width="9.1640625" style="4"/>
  </cols>
  <sheetData>
    <row r="1" spans="1:15" x14ac:dyDescent="0.2">
      <c r="A1" s="7" t="s">
        <v>1663</v>
      </c>
    </row>
    <row r="2" spans="1:15" x14ac:dyDescent="0.2">
      <c r="A2" s="15" t="s">
        <v>1664</v>
      </c>
    </row>
    <row r="3" spans="1:15" x14ac:dyDescent="0.2">
      <c r="A3" s="254" t="s">
        <v>3</v>
      </c>
      <c r="B3" s="254" t="s">
        <v>0</v>
      </c>
      <c r="C3" s="255" t="s">
        <v>1</v>
      </c>
      <c r="D3" s="255" t="s">
        <v>382</v>
      </c>
      <c r="E3" s="255" t="s">
        <v>564</v>
      </c>
      <c r="F3" s="255" t="s">
        <v>72</v>
      </c>
      <c r="G3" s="255" t="s">
        <v>73</v>
      </c>
      <c r="H3" s="255" t="s">
        <v>85</v>
      </c>
      <c r="I3" s="255" t="s">
        <v>31</v>
      </c>
      <c r="J3" s="140" t="s">
        <v>2</v>
      </c>
      <c r="K3" s="43" t="s">
        <v>486</v>
      </c>
      <c r="L3" s="43" t="s">
        <v>206</v>
      </c>
      <c r="M3" s="43" t="s">
        <v>160</v>
      </c>
      <c r="N3" s="43" t="s">
        <v>161</v>
      </c>
      <c r="O3" s="43" t="s">
        <v>1665</v>
      </c>
    </row>
    <row r="4" spans="1:15" x14ac:dyDescent="0.2">
      <c r="A4" s="4" t="s">
        <v>4</v>
      </c>
      <c r="B4" s="4" t="s">
        <v>712</v>
      </c>
      <c r="C4" s="4" t="s">
        <v>707</v>
      </c>
      <c r="D4" s="4" t="s">
        <v>706</v>
      </c>
      <c r="E4" s="4" t="s">
        <v>708</v>
      </c>
      <c r="F4" s="4">
        <v>0</v>
      </c>
      <c r="G4" s="4">
        <v>1</v>
      </c>
      <c r="H4" s="4">
        <v>0.02</v>
      </c>
      <c r="I4" s="4" t="s">
        <v>709</v>
      </c>
      <c r="J4" s="152" t="str">
        <f>INDEX(Guidance!$U:$U,MATCH('Policy Characteristics'!C4,Guidance!$E:$E,0))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K4" s="4" t="s">
        <v>711</v>
      </c>
      <c r="L4" s="4" t="s">
        <v>710</v>
      </c>
    </row>
    <row r="5" spans="1:15" x14ac:dyDescent="0.2">
      <c r="A5" s="4" t="s">
        <v>4</v>
      </c>
      <c r="B5" s="4" t="s">
        <v>797</v>
      </c>
      <c r="C5" s="4" t="s">
        <v>798</v>
      </c>
      <c r="D5" s="4" t="s">
        <v>798</v>
      </c>
      <c r="E5" s="4" t="s">
        <v>799</v>
      </c>
      <c r="F5" s="4">
        <v>0</v>
      </c>
      <c r="G5" s="4">
        <v>300</v>
      </c>
      <c r="H5" s="4">
        <v>5</v>
      </c>
      <c r="I5" s="4" t="s">
        <v>800</v>
      </c>
      <c r="J5" s="152" t="str">
        <f>INDEX(Guidance!$U:$U,MATCH('Policy Characteristics'!C5,Guidance!$E:$E,0))</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 As of November 2020, Colorado had 2,741 EV charging outlets, approximately 48 per 100k pop.  In 2016, the U.S. had approximately 275 gas fuel pumps per 100k pop.  Therefore, a lever setting of 227 would cause the population density of EV chargers to equal the 2016 population density of fuel pumps.</v>
      </c>
      <c r="L5" s="4" t="s">
        <v>1081</v>
      </c>
      <c r="M5" s="4" t="s">
        <v>1666</v>
      </c>
      <c r="O5" s="4" t="s">
        <v>1667</v>
      </c>
    </row>
    <row r="6" spans="1:15" x14ac:dyDescent="0.2">
      <c r="A6" s="4" t="s">
        <v>4</v>
      </c>
      <c r="B6" s="4" t="s">
        <v>793</v>
      </c>
      <c r="C6" s="4" t="s">
        <v>794</v>
      </c>
      <c r="D6" s="4" t="s">
        <v>801</v>
      </c>
      <c r="E6" s="4" t="s">
        <v>795</v>
      </c>
      <c r="F6" s="4">
        <v>0</v>
      </c>
      <c r="G6" s="4">
        <v>1</v>
      </c>
      <c r="H6" s="4">
        <v>0.02</v>
      </c>
      <c r="I6" s="4" t="s">
        <v>796</v>
      </c>
      <c r="J6" s="152" t="str">
        <f>INDEX(Guidance!$U:$U,MATCH('Policy Characteristics'!C6,Guidance!$E:$E,0))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U.S. model year 2017 all-electric (not hybrid) vehicles had ranges from 58 to 335 miles (median 114 miles), and the typical charging time was 0.5 hours (with a DC Fast charger) or 3.5 hours (with a Level 2 charger).</v>
      </c>
      <c r="L6" s="4" t="s">
        <v>1082</v>
      </c>
      <c r="M6" s="4" t="s">
        <v>1668</v>
      </c>
    </row>
    <row r="7" spans="1:15" x14ac:dyDescent="0.2">
      <c r="A7" s="4" t="s">
        <v>4</v>
      </c>
      <c r="B7" s="4" t="s">
        <v>1634</v>
      </c>
      <c r="C7" s="4" t="s">
        <v>510</v>
      </c>
      <c r="D7" s="4" t="s">
        <v>1635</v>
      </c>
      <c r="E7" s="4" t="s">
        <v>615</v>
      </c>
      <c r="F7" s="4">
        <v>0</v>
      </c>
      <c r="G7" s="4">
        <v>1</v>
      </c>
      <c r="H7" s="4">
        <v>0.01</v>
      </c>
      <c r="I7" s="4" t="s">
        <v>511</v>
      </c>
      <c r="J7" s="152" t="str">
        <f>INDEX(Guidance!$U:$U,MATCH('Policy Characteristics'!C7,Guidance!$E:$E,0))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K7" s="4" t="s">
        <v>512</v>
      </c>
      <c r="L7" s="4" t="s">
        <v>513</v>
      </c>
      <c r="M7" s="4" t="s">
        <v>1669</v>
      </c>
      <c r="O7" s="4" t="s">
        <v>1667</v>
      </c>
    </row>
    <row r="8" spans="1:15" x14ac:dyDescent="0.2">
      <c r="A8" s="4" t="s">
        <v>4</v>
      </c>
      <c r="B8" s="4" t="s">
        <v>509</v>
      </c>
      <c r="C8" s="4" t="s">
        <v>505</v>
      </c>
      <c r="D8" s="4" t="s">
        <v>504</v>
      </c>
      <c r="E8" s="4" t="s">
        <v>614</v>
      </c>
      <c r="F8" s="4">
        <v>0</v>
      </c>
      <c r="G8" s="4">
        <v>0.5</v>
      </c>
      <c r="H8" s="4">
        <v>0.01</v>
      </c>
      <c r="I8" s="4" t="s">
        <v>506</v>
      </c>
      <c r="J8" s="152" t="str">
        <f>INDEX(Guidance!$U:$U,MATCH('Policy Characteristics'!C8,Guidance!$E:$E,0))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c r="K8" s="4" t="s">
        <v>507</v>
      </c>
      <c r="L8" s="4" t="s">
        <v>508</v>
      </c>
      <c r="M8" s="4" t="s">
        <v>1670</v>
      </c>
      <c r="O8" s="4" t="s">
        <v>1671</v>
      </c>
    </row>
    <row r="9" spans="1:15" x14ac:dyDescent="0.2">
      <c r="A9" s="4" t="s">
        <v>4</v>
      </c>
      <c r="B9" s="4" t="s">
        <v>11</v>
      </c>
      <c r="C9" s="4" t="s">
        <v>117</v>
      </c>
      <c r="D9" s="4" t="s">
        <v>11</v>
      </c>
      <c r="E9" s="4" t="s">
        <v>613</v>
      </c>
      <c r="F9" s="4">
        <v>0</v>
      </c>
      <c r="G9" s="4">
        <v>1</v>
      </c>
      <c r="H9" s="4">
        <v>0.02</v>
      </c>
      <c r="I9" s="4" t="s">
        <v>487</v>
      </c>
      <c r="J9" s="152" t="str">
        <f>INDEX(Guidance!$U:$U,MATCH('Policy Characteristics'!C9,Guidance!$E:$E,0))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K9" s="4" t="s">
        <v>207</v>
      </c>
      <c r="L9" s="4" t="s">
        <v>208</v>
      </c>
      <c r="M9" s="4" t="s">
        <v>162</v>
      </c>
      <c r="N9" s="4" t="s">
        <v>188</v>
      </c>
    </row>
    <row r="10" spans="1:15" x14ac:dyDescent="0.2">
      <c r="A10" s="4" t="s">
        <v>4</v>
      </c>
      <c r="B10" s="4" t="s">
        <v>5</v>
      </c>
      <c r="C10" s="4" t="s">
        <v>325</v>
      </c>
      <c r="D10" s="4" t="s">
        <v>383</v>
      </c>
      <c r="E10" s="4" t="s">
        <v>612</v>
      </c>
      <c r="F10" s="4">
        <v>0</v>
      </c>
      <c r="G10" s="4">
        <v>1</v>
      </c>
      <c r="H10" s="4">
        <v>0.01</v>
      </c>
      <c r="I10" s="4" t="s">
        <v>118</v>
      </c>
      <c r="J10" s="152" t="str">
        <f>INDEX(Guidance!$U:$U,MATCH('Policy Characteristics'!C10,Guidance!$E:$E,0))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K10" s="4" t="s">
        <v>209</v>
      </c>
      <c r="L10" s="4" t="s">
        <v>210</v>
      </c>
      <c r="M10" s="4" t="s">
        <v>742</v>
      </c>
      <c r="N10" s="4" t="s">
        <v>402</v>
      </c>
    </row>
    <row r="11" spans="1:15" x14ac:dyDescent="0.2">
      <c r="A11" s="4" t="s">
        <v>4</v>
      </c>
      <c r="B11" s="4" t="s">
        <v>1636</v>
      </c>
      <c r="C11" s="4" t="s">
        <v>840</v>
      </c>
      <c r="D11" s="4" t="s">
        <v>1637</v>
      </c>
      <c r="E11" s="4" t="s">
        <v>841</v>
      </c>
      <c r="F11" s="4">
        <v>0</v>
      </c>
      <c r="G11" s="4">
        <v>1</v>
      </c>
      <c r="H11" s="4">
        <v>0.01</v>
      </c>
      <c r="I11" s="4" t="s">
        <v>511</v>
      </c>
      <c r="J11" s="152" t="str">
        <f>INDEX(Guidance!$U:$U,MATCH('Policy Characteristics'!C11,Guidance!$E:$E,0))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L11" s="4" t="s">
        <v>1083</v>
      </c>
      <c r="M11" s="4" t="s">
        <v>842</v>
      </c>
    </row>
    <row r="12" spans="1:15" x14ac:dyDescent="0.2">
      <c r="A12" s="4" t="s">
        <v>4</v>
      </c>
      <c r="B12" s="4" t="s">
        <v>515</v>
      </c>
      <c r="C12" s="4" t="s">
        <v>516</v>
      </c>
      <c r="D12" s="4" t="s">
        <v>515</v>
      </c>
      <c r="E12" s="4" t="s">
        <v>611</v>
      </c>
      <c r="F12" s="4">
        <v>0</v>
      </c>
      <c r="G12" s="4">
        <v>0.2</v>
      </c>
      <c r="H12" s="4">
        <v>0.01</v>
      </c>
      <c r="I12" s="4" t="s">
        <v>517</v>
      </c>
      <c r="J12" s="152" t="str">
        <f>INDEX(Guidance!$U:$U,MATCH('Policy Characteristics'!C12,Guidance!$E:$E,0))</f>
        <v>**Description:** This policy specifies the percentage reduction in carbon emissions from the transportation sector that must be achieved via fuel switching.  This value is in addition to BAU requirements. // **Guidance for setting values: ** The U.S. National Renewable Fuel Standard equates to a BAU LCFS of 2.2% - 4.6% (varying by year).  California adopted an LCFS that requires a 10% reduction in carbon intensity of the transportation fuel pool by 2020.</v>
      </c>
      <c r="K12" s="4" t="s">
        <v>518</v>
      </c>
      <c r="L12" s="4" t="s">
        <v>519</v>
      </c>
      <c r="M12" s="4" t="s">
        <v>520</v>
      </c>
    </row>
    <row r="13" spans="1:15" x14ac:dyDescent="0.2">
      <c r="A13" s="4" t="s">
        <v>4</v>
      </c>
      <c r="B13" s="4" t="s">
        <v>1438</v>
      </c>
      <c r="C13" s="4" t="s">
        <v>1439</v>
      </c>
      <c r="D13" s="4" t="s">
        <v>1438</v>
      </c>
      <c r="E13" s="4" t="s">
        <v>1440</v>
      </c>
      <c r="F13" s="4">
        <v>0</v>
      </c>
      <c r="G13" s="4">
        <v>0.26</v>
      </c>
      <c r="H13" s="4">
        <v>0.01</v>
      </c>
      <c r="I13" s="4" t="s">
        <v>1441</v>
      </c>
      <c r="J13" s="152" t="str">
        <f>INDEX(Guidance!$U:$U,MATCH('Policy Characteristics'!C13,Guidance!$E:$E,0))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K13" s="4" t="s">
        <v>211</v>
      </c>
      <c r="L13" s="4" t="s">
        <v>212</v>
      </c>
      <c r="M13" s="4" t="s">
        <v>484</v>
      </c>
    </row>
    <row r="14" spans="1:15" x14ac:dyDescent="0.2">
      <c r="A14" s="4" t="s">
        <v>74</v>
      </c>
      <c r="B14" s="4" t="s">
        <v>15</v>
      </c>
      <c r="C14" s="4" t="s">
        <v>832</v>
      </c>
      <c r="D14" s="4" t="s">
        <v>15</v>
      </c>
      <c r="E14" s="4" t="s">
        <v>831</v>
      </c>
      <c r="F14" s="4">
        <v>0</v>
      </c>
      <c r="G14" s="4">
        <v>1</v>
      </c>
      <c r="H14" s="4">
        <v>0.01</v>
      </c>
      <c r="I14" s="4" t="s">
        <v>120</v>
      </c>
      <c r="J14" s="152" t="str">
        <f>INDEX(Guidance!$U:$U,MATCH('Policy Characteristics'!C14,Guidance!$E:$E,0))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K14" s="4" t="s">
        <v>213</v>
      </c>
      <c r="L14" s="4" t="s">
        <v>214</v>
      </c>
      <c r="O14" s="4" t="s">
        <v>1672</v>
      </c>
    </row>
    <row r="15" spans="1:15" x14ac:dyDescent="0.2">
      <c r="A15" s="4" t="s">
        <v>74</v>
      </c>
      <c r="B15" s="4" t="s">
        <v>106</v>
      </c>
      <c r="C15" s="4" t="s">
        <v>326</v>
      </c>
      <c r="D15" s="4" t="s">
        <v>106</v>
      </c>
      <c r="E15" s="4" t="s">
        <v>610</v>
      </c>
      <c r="F15" s="4">
        <v>0</v>
      </c>
      <c r="G15" s="4">
        <v>0.75</v>
      </c>
      <c r="H15" s="4">
        <v>0.01</v>
      </c>
      <c r="I15" s="4" t="s">
        <v>33</v>
      </c>
      <c r="J15" s="152" t="str">
        <f>INDEX(Guidance!$U:$U,MATCH('Policy Characteristics'!C15,Guidance!$E:$E,0))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K15" s="4" t="s">
        <v>215</v>
      </c>
      <c r="L15" s="4" t="s">
        <v>216</v>
      </c>
      <c r="M15" s="4" t="s">
        <v>163</v>
      </c>
      <c r="N15" s="4" t="s">
        <v>472</v>
      </c>
    </row>
    <row r="16" spans="1:15" x14ac:dyDescent="0.2">
      <c r="A16" s="4" t="s">
        <v>74</v>
      </c>
      <c r="B16" s="4" t="s">
        <v>14</v>
      </c>
      <c r="C16" s="4" t="s">
        <v>7</v>
      </c>
      <c r="D16" s="4" t="s">
        <v>14</v>
      </c>
      <c r="E16" s="4" t="s">
        <v>609</v>
      </c>
      <c r="F16" s="4">
        <v>0</v>
      </c>
      <c r="G16" s="4">
        <v>1</v>
      </c>
      <c r="H16" s="4">
        <v>1</v>
      </c>
      <c r="I16" s="4" t="s">
        <v>32</v>
      </c>
      <c r="J16" s="152" t="str">
        <f>INDEX(Guidance!$U:$U,MATCH('Policy Characteristics'!C16,Guidance!$E:$E,0))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K16" s="4" t="s">
        <v>217</v>
      </c>
      <c r="L16" s="4" t="s">
        <v>218</v>
      </c>
      <c r="M16" s="4" t="s">
        <v>77</v>
      </c>
    </row>
    <row r="17" spans="1:15" x14ac:dyDescent="0.2">
      <c r="A17" s="4" t="s">
        <v>74</v>
      </c>
      <c r="B17" s="4" t="s">
        <v>283</v>
      </c>
      <c r="C17" s="4" t="s">
        <v>327</v>
      </c>
      <c r="D17" s="4" t="s">
        <v>384</v>
      </c>
      <c r="E17" s="4" t="s">
        <v>608</v>
      </c>
      <c r="F17" s="4">
        <v>0</v>
      </c>
      <c r="G17" s="4">
        <v>0.24</v>
      </c>
      <c r="H17" s="4">
        <v>5.0000000000000001E-3</v>
      </c>
      <c r="I17" s="4" t="s">
        <v>284</v>
      </c>
      <c r="J17" s="152" t="str">
        <f>INDEX(Guidance!$U:$U,MATCH('Policy Characteristics'!C17,Guidance!$E:$E,0))</f>
        <v>**Description:** This policy requires at least the specified percentage of total retail electricity demand to be generated by residential and commercial buildings' distributed solar systems (typically rooftop PV). // **Guidance for setting values: ** Colorado has established a 3% carve-out for 2020 (though it includes non-solar on-site sources).</v>
      </c>
      <c r="K17" s="4" t="s">
        <v>285</v>
      </c>
      <c r="L17" s="4" t="s">
        <v>286</v>
      </c>
      <c r="M17" s="4" t="s">
        <v>332</v>
      </c>
      <c r="N17" s="4" t="s">
        <v>437</v>
      </c>
      <c r="O17" s="4" t="s">
        <v>1673</v>
      </c>
    </row>
    <row r="18" spans="1:15" x14ac:dyDescent="0.2">
      <c r="A18" s="4" t="s">
        <v>74</v>
      </c>
      <c r="B18" s="4" t="s">
        <v>287</v>
      </c>
      <c r="C18" s="4" t="s">
        <v>290</v>
      </c>
      <c r="D18" s="4" t="s">
        <v>384</v>
      </c>
      <c r="E18" s="4" t="s">
        <v>607</v>
      </c>
      <c r="F18" s="4">
        <v>0</v>
      </c>
      <c r="G18" s="4">
        <v>0.5</v>
      </c>
      <c r="H18" s="4">
        <v>0.01</v>
      </c>
      <c r="I18" s="4" t="s">
        <v>291</v>
      </c>
      <c r="J18" s="152" t="str">
        <f>INDEX(Guidance!$U:$U,MATCH('Policy Characteristics'!C18,Guidance!$E:$E,0))</f>
        <v>**Description:** This policy causes the government to reimburse building owners for a percentage of the cost of new distributed solar PV capacity that is installed on or around buildings. // **Guidance for setting values: ** The federal Business Energy Investment Tax Credit (ITC) (whose effects are accounted for in the BAU case in this simulator) offers a 30% rebate through 2019, with lower values thereafter.</v>
      </c>
      <c r="K18" s="4" t="s">
        <v>288</v>
      </c>
      <c r="L18" s="4" t="s">
        <v>289</v>
      </c>
      <c r="M18" s="4" t="s">
        <v>333</v>
      </c>
    </row>
    <row r="19" spans="1:15" x14ac:dyDescent="0.2">
      <c r="A19" s="4" t="s">
        <v>74</v>
      </c>
      <c r="B19" s="4" t="s">
        <v>13</v>
      </c>
      <c r="C19" s="4" t="s">
        <v>133</v>
      </c>
      <c r="D19" s="4" t="s">
        <v>13</v>
      </c>
      <c r="E19" s="4" t="s">
        <v>606</v>
      </c>
      <c r="F19" s="4">
        <v>0</v>
      </c>
      <c r="G19" s="4">
        <v>1</v>
      </c>
      <c r="H19" s="4">
        <v>1</v>
      </c>
      <c r="I19" s="4" t="s">
        <v>32</v>
      </c>
      <c r="J19" s="152" t="str">
        <f>INDEX(Guidance!$U:$U,MATCH('Policy Characteristics'!C19,Guidance!$E:$E,0))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K19" s="4" t="s">
        <v>219</v>
      </c>
      <c r="L19" s="4" t="s">
        <v>220</v>
      </c>
      <c r="M19" s="4" t="s">
        <v>77</v>
      </c>
    </row>
    <row r="20" spans="1:15" x14ac:dyDescent="0.2">
      <c r="A20" s="4" t="s">
        <v>74</v>
      </c>
      <c r="B20" s="4" t="s">
        <v>807</v>
      </c>
      <c r="C20" s="4" t="s">
        <v>806</v>
      </c>
      <c r="D20" s="4" t="s">
        <v>16</v>
      </c>
      <c r="E20" s="4" t="s">
        <v>605</v>
      </c>
      <c r="F20" s="4">
        <v>0</v>
      </c>
      <c r="G20" s="4">
        <v>0.5</v>
      </c>
      <c r="H20" s="4">
        <v>0.01</v>
      </c>
      <c r="I20" s="4" t="s">
        <v>808</v>
      </c>
      <c r="J20" s="152" t="str">
        <f>INDEX(Guidance!$U:$U,MATCH('Policy Characteristics'!C20,Guidance!$E:$E,0))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K20" s="4" t="s">
        <v>221</v>
      </c>
      <c r="L20" s="4" t="s">
        <v>222</v>
      </c>
      <c r="M20" s="4" t="s">
        <v>168</v>
      </c>
    </row>
    <row r="21" spans="1:15" x14ac:dyDescent="0.2">
      <c r="A21" s="4" t="s">
        <v>74</v>
      </c>
      <c r="B21" s="4" t="s">
        <v>12</v>
      </c>
      <c r="C21" s="4" t="s">
        <v>6</v>
      </c>
      <c r="D21" s="4" t="s">
        <v>12</v>
      </c>
      <c r="E21" s="4" t="s">
        <v>604</v>
      </c>
      <c r="F21" s="4">
        <v>0</v>
      </c>
      <c r="G21" s="4">
        <v>1</v>
      </c>
      <c r="H21" s="4">
        <v>1</v>
      </c>
      <c r="I21" s="4" t="s">
        <v>32</v>
      </c>
      <c r="J21" s="152" t="str">
        <f>INDEX(Guidance!$U:$U,MATCH('Policy Characteristics'!C21,Guidance!$E:$E,0))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**//**Cooling and Ventilation : **//**Appliances : **</v>
      </c>
      <c r="K21" s="4" t="s">
        <v>223</v>
      </c>
      <c r="L21" s="4" t="s">
        <v>224</v>
      </c>
      <c r="M21" s="4" t="s">
        <v>77</v>
      </c>
    </row>
    <row r="22" spans="1:15" x14ac:dyDescent="0.2">
      <c r="A22" s="4" t="s">
        <v>8</v>
      </c>
      <c r="B22" s="4" t="s">
        <v>367</v>
      </c>
      <c r="C22" s="4" t="s">
        <v>368</v>
      </c>
      <c r="D22" s="4" t="s">
        <v>367</v>
      </c>
      <c r="E22" s="4" t="s">
        <v>603</v>
      </c>
      <c r="F22" s="4">
        <v>0</v>
      </c>
      <c r="G22" s="4">
        <v>1</v>
      </c>
      <c r="H22" s="4">
        <v>1</v>
      </c>
      <c r="I22" s="4" t="s">
        <v>32</v>
      </c>
      <c r="J22" s="152" t="str">
        <f>INDEX(Guidance!$U:$U,MATCH('Policy Characteristics'!C22,Guidance!$E:$E,0))</f>
        <v>**Description:** This policy prevents new capacity of the selected type(s) from being built or deployed.//**Guidance for setting values: **//**Hard Coal : ** No new coal plants are planned in Colorado.</v>
      </c>
      <c r="K22" s="4" t="s">
        <v>369</v>
      </c>
      <c r="L22" s="4" t="s">
        <v>370</v>
      </c>
      <c r="O22" s="4" t="s">
        <v>1674</v>
      </c>
    </row>
    <row r="23" spans="1:15" x14ac:dyDescent="0.2">
      <c r="A23" s="4" t="s">
        <v>8</v>
      </c>
      <c r="B23" s="4" t="s">
        <v>29</v>
      </c>
      <c r="C23" s="4" t="s">
        <v>1651</v>
      </c>
      <c r="D23" s="4" t="s">
        <v>1652</v>
      </c>
      <c r="E23" s="4" t="s">
        <v>1653</v>
      </c>
      <c r="F23" s="4">
        <v>0</v>
      </c>
      <c r="G23" s="4">
        <v>1</v>
      </c>
      <c r="H23" s="4">
        <v>0.01</v>
      </c>
      <c r="I23" s="4" t="s">
        <v>1223</v>
      </c>
      <c r="J23" s="152" t="str">
        <f>INDEX(Guidance!$U:$U,MATCH('Policy Characteristics'!C23,Guidance!$E:$E,0))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K23" s="4" t="s">
        <v>261</v>
      </c>
      <c r="L23" s="4" t="s">
        <v>262</v>
      </c>
    </row>
    <row r="24" spans="1:15" x14ac:dyDescent="0.2">
      <c r="A24" s="4" t="s">
        <v>8</v>
      </c>
      <c r="B24" s="4" t="s">
        <v>1675</v>
      </c>
      <c r="C24" s="4" t="s">
        <v>1132</v>
      </c>
      <c r="D24" s="4" t="s">
        <v>1675</v>
      </c>
      <c r="E24" s="4" t="s">
        <v>592</v>
      </c>
      <c r="F24" s="4">
        <v>0</v>
      </c>
      <c r="G24" s="4">
        <v>1</v>
      </c>
      <c r="H24" s="4">
        <v>0.01</v>
      </c>
      <c r="I24" s="4" t="s">
        <v>37</v>
      </c>
      <c r="J24" s="152" t="str">
        <f>INDEX(Guidance!$U:$U,MATCH('Policy Characteristics'!C24,Guidance!$E:$E,0))</f>
        <v xml:space="preserve">**Description:**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 Colorado requires IOUs to produce 30% renewables in 2020; munis and small co-ops (10%) large co-ops (20%). Colorado codified Xcel Energy's 100% carbon-free electricity by 2050 and set a goal of 100% renewable energy by 2050. </v>
      </c>
      <c r="K24" s="4" t="s">
        <v>790</v>
      </c>
      <c r="L24" s="4" t="s">
        <v>791</v>
      </c>
      <c r="M24" s="4" t="s">
        <v>1676</v>
      </c>
      <c r="O24" s="4" t="s">
        <v>1677</v>
      </c>
    </row>
    <row r="25" spans="1:15" x14ac:dyDescent="0.2">
      <c r="A25" s="4" t="s">
        <v>8</v>
      </c>
      <c r="B25" s="4" t="s">
        <v>292</v>
      </c>
      <c r="C25" s="4" t="s">
        <v>295</v>
      </c>
      <c r="D25" s="4" t="s">
        <v>385</v>
      </c>
      <c r="E25" s="4" t="s">
        <v>602</v>
      </c>
      <c r="F25" s="4">
        <v>-0.5</v>
      </c>
      <c r="G25" s="4">
        <v>1</v>
      </c>
      <c r="H25" s="4">
        <v>0.02</v>
      </c>
      <c r="I25" s="4" t="s">
        <v>296</v>
      </c>
      <c r="J25" s="152" t="str">
        <f>INDEX(Guidance!$U:$U,MATCH('Policy Characteristics'!C25,Guidance!$E:$E,0))</f>
        <v>**Description:** This policy increases or decreases the amount of electricity exported from the United States to Canada and Mexico.  It does not cause the construction or removal of transmission lines linking these countries. // **Guidance for setting values: ** Colorado currently is a net importer of electricity, importing electricity ~6% of total in-state generation.</v>
      </c>
      <c r="K25" s="4" t="s">
        <v>298</v>
      </c>
      <c r="L25" s="4" t="s">
        <v>300</v>
      </c>
      <c r="M25" s="4" t="s">
        <v>1678</v>
      </c>
      <c r="O25" s="4" t="s">
        <v>1679</v>
      </c>
    </row>
    <row r="26" spans="1:15" x14ac:dyDescent="0.2">
      <c r="A26" s="4" t="s">
        <v>8</v>
      </c>
      <c r="B26" s="4" t="s">
        <v>293</v>
      </c>
      <c r="C26" s="4" t="s">
        <v>294</v>
      </c>
      <c r="D26" s="4" t="s">
        <v>385</v>
      </c>
      <c r="E26" s="4" t="s">
        <v>601</v>
      </c>
      <c r="F26" s="4">
        <v>-0.5</v>
      </c>
      <c r="G26" s="4">
        <v>1</v>
      </c>
      <c r="H26" s="4">
        <v>0.02</v>
      </c>
      <c r="I26" s="4" t="s">
        <v>297</v>
      </c>
      <c r="J26" s="152" t="str">
        <f>INDEX(Guidance!$U:$U,MATCH('Policy Characteristics'!C26,Guidance!$E:$E,0))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K26" s="4" t="s">
        <v>299</v>
      </c>
      <c r="L26" s="4" t="s">
        <v>300</v>
      </c>
      <c r="M26" s="4" t="s">
        <v>1678</v>
      </c>
      <c r="O26" s="4" t="s">
        <v>1679</v>
      </c>
    </row>
    <row r="27" spans="1:15" x14ac:dyDescent="0.2">
      <c r="A27" s="4" t="s">
        <v>8</v>
      </c>
      <c r="B27" s="4" t="s">
        <v>329</v>
      </c>
      <c r="C27" s="4" t="s">
        <v>328</v>
      </c>
      <c r="D27" s="4" t="s">
        <v>329</v>
      </c>
      <c r="E27" s="4" t="s">
        <v>600</v>
      </c>
      <c r="J27" s="152" t="str">
        <f>INDEX(Guidance!$U:$U,MATCH('Policy Characteristics'!C27,Guidance!$E:$E,0))</f>
        <v>**Description:**0</v>
      </c>
    </row>
    <row r="28" spans="1:15" x14ac:dyDescent="0.2">
      <c r="A28" s="4" t="s">
        <v>8</v>
      </c>
      <c r="B28" s="4" t="s">
        <v>17</v>
      </c>
      <c r="C28" s="4" t="s">
        <v>30</v>
      </c>
      <c r="D28" s="4" t="s">
        <v>17</v>
      </c>
      <c r="E28" s="4" t="s">
        <v>599</v>
      </c>
      <c r="F28" s="4">
        <v>0</v>
      </c>
      <c r="G28" s="4">
        <v>1</v>
      </c>
      <c r="H28" s="4">
        <v>0.01</v>
      </c>
      <c r="I28" s="4" t="s">
        <v>36</v>
      </c>
      <c r="J28" s="152" t="str">
        <f>INDEX(Guidance!$U:$U,MATCH('Policy Characteristics'!C28,Guidance!$E:$E,0))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A 100% setting provides for an additional 14 GW of demand response capacity in 2050 (on top of a BAU quantity of 0.6 GW).</v>
      </c>
      <c r="K28" s="4" t="s">
        <v>225</v>
      </c>
      <c r="L28" s="4" t="s">
        <v>226</v>
      </c>
      <c r="M28" s="4" t="s">
        <v>168</v>
      </c>
      <c r="O28" s="4" t="s">
        <v>1680</v>
      </c>
    </row>
    <row r="29" spans="1:15" x14ac:dyDescent="0.2">
      <c r="A29" s="4" t="s">
        <v>8</v>
      </c>
      <c r="B29" s="4" t="s">
        <v>135</v>
      </c>
      <c r="C29" s="4" t="s">
        <v>134</v>
      </c>
      <c r="D29" s="4" t="s">
        <v>135</v>
      </c>
      <c r="E29" s="4" t="s">
        <v>598</v>
      </c>
      <c r="F29" s="4">
        <v>0</v>
      </c>
      <c r="G29" s="4">
        <v>25000</v>
      </c>
      <c r="H29" s="4">
        <v>500</v>
      </c>
      <c r="I29" s="4" t="s">
        <v>204</v>
      </c>
      <c r="J29" s="152" t="str">
        <f>INDEX(Guidance!$U:$U,MATCH('Policy Characteristics'!C29,Guidance!$E:$E,0))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K29" s="4" t="s">
        <v>227</v>
      </c>
      <c r="L29" s="4" t="s">
        <v>228</v>
      </c>
      <c r="M29" s="4" t="s">
        <v>164</v>
      </c>
      <c r="N29" s="4" t="s">
        <v>205</v>
      </c>
      <c r="O29" s="4" t="s">
        <v>1681</v>
      </c>
    </row>
    <row r="30" spans="1:15" x14ac:dyDescent="0.2">
      <c r="A30" s="4" t="s">
        <v>8</v>
      </c>
      <c r="B30" s="4" t="s">
        <v>19</v>
      </c>
      <c r="C30" s="4" t="s">
        <v>1421</v>
      </c>
      <c r="D30" s="4" t="s">
        <v>19</v>
      </c>
      <c r="E30" s="4" t="s">
        <v>597</v>
      </c>
      <c r="F30" s="4">
        <v>0</v>
      </c>
      <c r="G30" s="4">
        <v>1</v>
      </c>
      <c r="H30" s="4">
        <v>0.01</v>
      </c>
      <c r="I30" s="4" t="s">
        <v>36</v>
      </c>
      <c r="J30" s="152" t="str">
        <f>INDEX(Guidance!$U:$U,MATCH('Policy Characteristics'!C30,Guidance!$E:$E,0))</f>
        <v>**Description:** This policy causes grid-scale electricity storage from chemical batteries to increase above the amount predicted in the BAU Scenario. // **Guidance for setting values: ** In the BAU scenario, Colorado grid battery storage capacity grew from 1 GW in 2020 to 13 MW by 2050. The maximum storage potential is 4.6 GWs.</v>
      </c>
      <c r="K30" s="4" t="s">
        <v>229</v>
      </c>
      <c r="L30" s="4" t="s">
        <v>230</v>
      </c>
      <c r="M30" s="4" t="s">
        <v>1682</v>
      </c>
      <c r="O30" s="4" t="s">
        <v>1683</v>
      </c>
    </row>
    <row r="31" spans="1:15" x14ac:dyDescent="0.2">
      <c r="A31" s="4" t="s">
        <v>8</v>
      </c>
      <c r="B31" s="4" t="s">
        <v>139</v>
      </c>
      <c r="C31" s="4" t="s">
        <v>306</v>
      </c>
      <c r="D31" s="4" t="s">
        <v>139</v>
      </c>
      <c r="E31" s="4" t="s">
        <v>596</v>
      </c>
      <c r="F31" s="4">
        <v>0</v>
      </c>
      <c r="G31" s="4">
        <v>1.1299999999999999</v>
      </c>
      <c r="H31" s="4">
        <v>0.01</v>
      </c>
      <c r="I31" s="4" t="s">
        <v>140</v>
      </c>
      <c r="J31" s="152" t="str">
        <f>INDEX(Guidance!$U:$U,MATCH('Policy Characteristics'!C31,Guidance!$E:$E,0))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NREL's Renewable Electricity Futures study suggest that the most economical method of achieving 50% renewables penetration involves building an additional 21% of new transmission capacity. In a BAU case, Colorado's transmission capacity is expected to increase by 3%.</v>
      </c>
      <c r="K31" s="4" t="s">
        <v>231</v>
      </c>
      <c r="L31" s="4" t="s">
        <v>232</v>
      </c>
      <c r="M31" s="4" t="s">
        <v>165</v>
      </c>
      <c r="N31" s="4" t="s">
        <v>442</v>
      </c>
      <c r="O31" s="4" t="s">
        <v>1684</v>
      </c>
    </row>
    <row r="32" spans="1:15" x14ac:dyDescent="0.2">
      <c r="A32" s="4" t="s">
        <v>8</v>
      </c>
      <c r="B32" s="4" t="s">
        <v>1654</v>
      </c>
      <c r="C32" s="4" t="s">
        <v>1655</v>
      </c>
      <c r="D32" s="4" t="s">
        <v>1654</v>
      </c>
      <c r="F32" s="4">
        <v>0</v>
      </c>
      <c r="G32" s="4">
        <v>1</v>
      </c>
      <c r="H32" s="4">
        <v>1</v>
      </c>
      <c r="I32" s="4" t="s">
        <v>32</v>
      </c>
      <c r="J32" s="152" t="str">
        <f>INDEX(Guidance!$U:$U,MATCH('Policy Characteristics'!C32,Guidance!$E:$E,0))</f>
        <v xml:space="preserve">**Description:** This policy uses an alternative retirement schedule for existing capacity of the selected type(s). // </v>
      </c>
    </row>
    <row r="33" spans="1:14" x14ac:dyDescent="0.2">
      <c r="A33" s="4" t="s">
        <v>8</v>
      </c>
      <c r="B33" s="4" t="s">
        <v>62</v>
      </c>
      <c r="C33" s="4" t="s">
        <v>136</v>
      </c>
      <c r="D33" s="4" t="s">
        <v>62</v>
      </c>
      <c r="F33" s="4">
        <v>0</v>
      </c>
      <c r="G33" s="4">
        <v>1</v>
      </c>
      <c r="H33" s="4">
        <v>1</v>
      </c>
      <c r="I33" s="4" t="s">
        <v>32</v>
      </c>
      <c r="J33" s="152" t="str">
        <f>INDEX(Guidance!$U:$U,MATCH('Policy Characteristics'!C33,Guidance!$E:$E,0))</f>
        <v xml:space="preserve">**Description:** The business-as-usual case includes all planned capacity additions (provided by the U.S. Energy Information Administration). This policy blocks all planned additions of the selected type(s) that have not already received regulatory approval. // </v>
      </c>
    </row>
    <row r="34" spans="1:14" x14ac:dyDescent="0.2">
      <c r="A34" s="4" t="s">
        <v>8</v>
      </c>
      <c r="B34" s="4" t="s">
        <v>396</v>
      </c>
      <c r="C34" s="4" t="s">
        <v>397</v>
      </c>
      <c r="D34" s="4" t="s">
        <v>396</v>
      </c>
      <c r="E34" s="4" t="s">
        <v>595</v>
      </c>
      <c r="F34" s="4">
        <v>0</v>
      </c>
      <c r="G34" s="4">
        <v>1</v>
      </c>
      <c r="H34" s="4">
        <v>1</v>
      </c>
      <c r="I34" s="4" t="s">
        <v>32</v>
      </c>
      <c r="J34" s="152" t="str">
        <f>INDEX(Guidance!$U:$U,MATCH('Policy Characteristics'!C34,Guidance!$E:$E,0))</f>
        <v>**Description:**This policy expands the definitions for qualifying carbon-free sources for the carbon-free electricity standard to be wind, solar, hydro, nuclear, and municipal solid waste.//**Guidance for setting values: **</v>
      </c>
    </row>
    <row r="35" spans="1:14" x14ac:dyDescent="0.2">
      <c r="A35" s="4" t="s">
        <v>8</v>
      </c>
      <c r="B35" s="4" t="s">
        <v>561</v>
      </c>
      <c r="C35" s="4" t="s">
        <v>560</v>
      </c>
      <c r="D35" s="4" t="s">
        <v>562</v>
      </c>
      <c r="F35" s="4">
        <v>0</v>
      </c>
      <c r="G35" s="4">
        <v>20</v>
      </c>
      <c r="H35" s="4">
        <v>1</v>
      </c>
      <c r="I35" s="4" t="s">
        <v>137</v>
      </c>
      <c r="J35" s="152" t="str">
        <f>INDEX(Guidance!$U:$U,MATCH('Policy Characteristics'!C35,Guidance!$E:$E,0))</f>
        <v>**Description:** This policy extends the lifetime of all nuclear plants by the specified number of years.//</v>
      </c>
      <c r="K35" s="4" t="s">
        <v>233</v>
      </c>
      <c r="L35" s="4" t="s">
        <v>563</v>
      </c>
      <c r="M35" s="4" t="s">
        <v>166</v>
      </c>
      <c r="N35" s="4" t="s">
        <v>166</v>
      </c>
    </row>
    <row r="36" spans="1:14" x14ac:dyDescent="0.2">
      <c r="A36" s="4" t="s">
        <v>8</v>
      </c>
      <c r="B36" s="4" t="s">
        <v>276</v>
      </c>
      <c r="C36" s="4" t="s">
        <v>277</v>
      </c>
      <c r="D36" s="4" t="s">
        <v>276</v>
      </c>
      <c r="E36" s="4" t="s">
        <v>594</v>
      </c>
      <c r="J36" s="152" t="str">
        <f>INDEX(Guidance!$U:$U,MATCH('Policy Characteristics'!C36,Guidance!$E:$E,0))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row>
    <row r="37" spans="1:14" x14ac:dyDescent="0.2">
      <c r="A37" s="4" t="s">
        <v>8</v>
      </c>
      <c r="B37" s="4" t="s">
        <v>641</v>
      </c>
      <c r="C37" s="4" t="s">
        <v>642</v>
      </c>
      <c r="D37" s="4" t="s">
        <v>641</v>
      </c>
      <c r="E37" s="4" t="s">
        <v>643</v>
      </c>
      <c r="F37" s="4">
        <v>0</v>
      </c>
      <c r="G37" s="4">
        <v>0.9</v>
      </c>
      <c r="H37" s="4">
        <v>0.01</v>
      </c>
      <c r="I37" s="4" t="s">
        <v>644</v>
      </c>
      <c r="J37" s="152" t="str">
        <f>INDEX(Guidance!$U:$U,MATCH('Policy Characteristics'!C37,Guidance!$E:$E,0))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K37" s="4" t="s">
        <v>703</v>
      </c>
      <c r="L37" s="4" t="s">
        <v>702</v>
      </c>
    </row>
    <row r="38" spans="1:14" x14ac:dyDescent="0.2">
      <c r="A38" s="4" t="s">
        <v>8</v>
      </c>
      <c r="B38" s="4" t="s">
        <v>273</v>
      </c>
      <c r="C38" s="4" t="s">
        <v>307</v>
      </c>
      <c r="D38" s="4" t="s">
        <v>386</v>
      </c>
      <c r="E38" s="4" t="s">
        <v>593</v>
      </c>
      <c r="F38" s="4">
        <v>0</v>
      </c>
      <c r="G38" s="4">
        <v>0.4</v>
      </c>
      <c r="H38" s="4">
        <v>0.01</v>
      </c>
      <c r="I38" s="4" t="s">
        <v>274</v>
      </c>
      <c r="J38" s="152" t="str">
        <f>INDEX(Guidance!$U:$U,MATCH('Policy Characteristics'!C38,Guidance!$E:$E,0))</f>
        <v>**Description:** This policy specifies the reduction in transmission and distribution losses that will be achieved by 2050. // **Guidance for setting values: ** The U.S. has transmission and distribution losses of about 6%.  Germany, Japan, Finland, and the Netherlands have T&amp;D losses of around 4%.  Therefore, a 33% policy setting would cause the U.S. to match these countries' current level of T&amp;D losses by 2050.</v>
      </c>
      <c r="K38" s="4" t="s">
        <v>543</v>
      </c>
      <c r="L38" s="4" t="s">
        <v>275</v>
      </c>
      <c r="M38" s="4" t="s">
        <v>334</v>
      </c>
    </row>
    <row r="39" spans="1:14" x14ac:dyDescent="0.2">
      <c r="A39" s="4" t="s">
        <v>8</v>
      </c>
      <c r="B39" s="4" t="s">
        <v>1192</v>
      </c>
      <c r="C39" s="4" t="s">
        <v>1194</v>
      </c>
      <c r="D39" s="4" t="s">
        <v>1192</v>
      </c>
      <c r="E39" s="4" t="s">
        <v>1195</v>
      </c>
      <c r="F39" s="4">
        <v>0</v>
      </c>
      <c r="G39" s="4">
        <v>0.95</v>
      </c>
      <c r="H39" s="4">
        <v>0.01</v>
      </c>
      <c r="I39" s="4" t="s">
        <v>1196</v>
      </c>
      <c r="J39" s="152" t="str">
        <f>INDEX(Guidance!$U:$U,MATCH('Policy Characteristics'!C39,Guidance!$E:$E,0))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K39" s="4" t="s">
        <v>234</v>
      </c>
    </row>
    <row r="40" spans="1:14" x14ac:dyDescent="0.2">
      <c r="A40" s="4" t="s">
        <v>8</v>
      </c>
      <c r="B40" s="4" t="s">
        <v>18</v>
      </c>
      <c r="C40" s="4" t="s">
        <v>138</v>
      </c>
      <c r="D40" s="4" t="s">
        <v>18</v>
      </c>
      <c r="E40" s="4" t="s">
        <v>1193</v>
      </c>
      <c r="F40" s="167">
        <v>0</v>
      </c>
      <c r="G40" s="167">
        <v>60</v>
      </c>
      <c r="H40" s="167">
        <v>1</v>
      </c>
      <c r="I40" s="256" t="s">
        <v>157</v>
      </c>
      <c r="J40" s="152" t="str">
        <f>INDEX(Guidance!$U:$U,MATCH('Policy Characteristics'!C40,Guidance!$E:$E,0))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K40" s="201" t="s">
        <v>234</v>
      </c>
      <c r="L40" s="202" t="s">
        <v>235</v>
      </c>
      <c r="M40" s="206" t="s">
        <v>167</v>
      </c>
    </row>
    <row r="41" spans="1:14" x14ac:dyDescent="0.2">
      <c r="A41" s="4" t="s">
        <v>9</v>
      </c>
      <c r="B41" s="4" t="s">
        <v>29</v>
      </c>
      <c r="C41" s="4" t="s">
        <v>1656</v>
      </c>
      <c r="D41" s="4" t="s">
        <v>1659</v>
      </c>
      <c r="E41" s="4" t="s">
        <v>1660</v>
      </c>
      <c r="F41" s="4">
        <v>0</v>
      </c>
      <c r="G41" s="4">
        <v>1</v>
      </c>
      <c r="H41" s="4">
        <v>0.01</v>
      </c>
      <c r="I41" s="4" t="s">
        <v>1223</v>
      </c>
      <c r="J41" s="152" t="str">
        <f>INDEX(Guidance!$U:$U,MATCH('Policy Characteristics'!C41,Guidance!$E:$E,0))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K41" s="4" t="s">
        <v>261</v>
      </c>
      <c r="L41" s="4" t="s">
        <v>262</v>
      </c>
    </row>
    <row r="42" spans="1:14" x14ac:dyDescent="0.2">
      <c r="A42" s="4" t="s">
        <v>9</v>
      </c>
      <c r="B42" s="4" t="s">
        <v>21</v>
      </c>
      <c r="C42" s="4" t="s">
        <v>1174</v>
      </c>
      <c r="D42" s="4" t="s">
        <v>21</v>
      </c>
      <c r="E42" s="4" t="s">
        <v>1175</v>
      </c>
      <c r="F42" s="4">
        <v>0</v>
      </c>
      <c r="G42" s="4">
        <v>1</v>
      </c>
      <c r="H42" s="4">
        <v>0.01</v>
      </c>
      <c r="I42" s="4" t="s">
        <v>36</v>
      </c>
      <c r="J42" s="152" t="str">
        <f>INDEX(Guidance!$U:$U,MATCH('Policy Characteristics'!C42,Guidance!$E:$E,0))</f>
        <v>**Description:** This policy reduces CO2 emissions from the cement industry by substituting other inputs, such as fly ash, for a portion of the clinker in cement. // **Guidance for setting values: **  If this policy is fully implemented, the share of clinker in cement is reduced to 60%.</v>
      </c>
      <c r="K42" s="4" t="s">
        <v>236</v>
      </c>
      <c r="L42" s="4" t="s">
        <v>237</v>
      </c>
      <c r="M42" s="4" t="s">
        <v>715</v>
      </c>
    </row>
    <row r="43" spans="1:14" x14ac:dyDescent="0.2">
      <c r="A43" s="4" t="s">
        <v>9</v>
      </c>
      <c r="B43" s="4" t="s">
        <v>25</v>
      </c>
      <c r="C43" s="4" t="s">
        <v>308</v>
      </c>
      <c r="D43" s="4" t="s">
        <v>25</v>
      </c>
      <c r="E43" s="4" t="s">
        <v>591</v>
      </c>
      <c r="F43" s="4">
        <v>0</v>
      </c>
      <c r="G43" s="4">
        <v>1</v>
      </c>
      <c r="H43" s="4">
        <v>0.01</v>
      </c>
      <c r="I43" s="4" t="s">
        <v>36</v>
      </c>
      <c r="J43" s="152" t="str">
        <f>INDEX(Guidance!$U:$U,MATCH('Policy Characteristics'!C43,Guidance!$E:$E,0))</f>
        <v>**Description:** This policy reduces fuel consumption in the industry sector by increasing the use of cogeneration (also known as combined heat and power) and recovery of waste heat (to perform useful work). // **Guidance for setting values: **</v>
      </c>
      <c r="K43" s="4" t="s">
        <v>238</v>
      </c>
      <c r="L43" s="4" t="s">
        <v>239</v>
      </c>
      <c r="M43" s="4" t="s">
        <v>168</v>
      </c>
    </row>
    <row r="44" spans="1:14" x14ac:dyDescent="0.2">
      <c r="A44" s="4" t="s">
        <v>9</v>
      </c>
      <c r="B44" s="4" t="s">
        <v>23</v>
      </c>
      <c r="C44" s="4" t="s">
        <v>61</v>
      </c>
      <c r="D44" s="4" t="s">
        <v>23</v>
      </c>
      <c r="E44" s="4" t="s">
        <v>590</v>
      </c>
      <c r="F44" s="4">
        <v>0</v>
      </c>
      <c r="G44" s="4">
        <v>1</v>
      </c>
      <c r="H44" s="4">
        <v>0.01</v>
      </c>
      <c r="I44" s="4" t="s">
        <v>36</v>
      </c>
      <c r="J44" s="152" t="str">
        <f>INDEX(Guidance!$U:$U,MATCH('Policy Characteristics'!C44,Guidance!$E:$E,0))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c r="K44" s="4" t="s">
        <v>240</v>
      </c>
      <c r="L44" s="4" t="s">
        <v>241</v>
      </c>
      <c r="M44" s="4" t="s">
        <v>168</v>
      </c>
    </row>
    <row r="45" spans="1:14" x14ac:dyDescent="0.2">
      <c r="A45" s="4" t="s">
        <v>9</v>
      </c>
      <c r="B45" s="4" t="s">
        <v>107</v>
      </c>
      <c r="C45" s="4" t="s">
        <v>309</v>
      </c>
      <c r="D45" s="4" t="s">
        <v>107</v>
      </c>
      <c r="E45" s="4" t="s">
        <v>589</v>
      </c>
      <c r="F45" s="4">
        <v>0</v>
      </c>
      <c r="G45" s="4">
        <v>0.25</v>
      </c>
      <c r="H45" s="4">
        <v>0.01</v>
      </c>
      <c r="I45" s="4" t="s">
        <v>33</v>
      </c>
      <c r="J45" s="152" t="str">
        <f>INDEX(Guidance!$U:$U,MATCH('Policy Characteristics'!C45,Guidance!$E:$E,0))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K45" s="4" t="s">
        <v>242</v>
      </c>
      <c r="L45" s="4" t="s">
        <v>243</v>
      </c>
      <c r="M45" s="4" t="s">
        <v>555</v>
      </c>
      <c r="N45" s="4" t="s">
        <v>555</v>
      </c>
    </row>
    <row r="46" spans="1:14" x14ac:dyDescent="0.2">
      <c r="A46" s="4" t="s">
        <v>9</v>
      </c>
      <c r="B46" s="4" t="s">
        <v>24</v>
      </c>
      <c r="C46" s="4" t="s">
        <v>310</v>
      </c>
      <c r="D46" s="4" t="s">
        <v>24</v>
      </c>
      <c r="E46" s="4" t="s">
        <v>588</v>
      </c>
      <c r="F46" s="4">
        <v>0</v>
      </c>
      <c r="G46" s="4">
        <v>1</v>
      </c>
      <c r="H46" s="4">
        <v>0.01</v>
      </c>
      <c r="I46" s="4" t="s">
        <v>36</v>
      </c>
      <c r="J46" s="152" t="str">
        <f>INDEX(Guidance!$U:$U,MATCH('Policy Characteristics'!C46,Guidance!$E:$E,0))</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c r="K46" s="4" t="s">
        <v>244</v>
      </c>
      <c r="L46" s="4" t="s">
        <v>245</v>
      </c>
      <c r="M46" s="4" t="s">
        <v>168</v>
      </c>
    </row>
    <row r="47" spans="1:14" x14ac:dyDescent="0.2">
      <c r="A47" s="4" t="s">
        <v>9</v>
      </c>
      <c r="B47" s="4" t="s">
        <v>1074</v>
      </c>
      <c r="C47" s="4" t="s">
        <v>723</v>
      </c>
      <c r="D47" s="4" t="s">
        <v>1074</v>
      </c>
      <c r="E47" s="4" t="s">
        <v>737</v>
      </c>
      <c r="F47" s="4">
        <v>0</v>
      </c>
      <c r="G47" s="4">
        <v>1</v>
      </c>
      <c r="H47" s="4">
        <v>0.01</v>
      </c>
      <c r="I47" s="4" t="s">
        <v>736</v>
      </c>
      <c r="J47" s="152" t="str">
        <f>INDEX(Guidance!$U:$U,MATCH('Policy Characteristics'!C47,Guidance!$E:$E,0))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K47" s="4" t="s">
        <v>246</v>
      </c>
      <c r="L47" s="4" t="s">
        <v>1090</v>
      </c>
    </row>
    <row r="48" spans="1:14" x14ac:dyDescent="0.2">
      <c r="A48" s="4" t="s">
        <v>9</v>
      </c>
      <c r="B48" s="4" t="s">
        <v>1179</v>
      </c>
      <c r="C48" s="4" t="s">
        <v>1182</v>
      </c>
      <c r="D48" s="4" t="s">
        <v>1186</v>
      </c>
      <c r="E48" s="4" t="s">
        <v>1187</v>
      </c>
      <c r="F48" s="4">
        <v>0</v>
      </c>
      <c r="G48" s="4">
        <v>1</v>
      </c>
      <c r="H48" s="4">
        <v>0.01</v>
      </c>
      <c r="I48" s="4" t="s">
        <v>36</v>
      </c>
      <c r="J48" s="152" t="str">
        <f>INDEX(Guidance!$U:$U,MATCH('Policy Characteristics'!C48,Guidance!$E:$E,0))</f>
        <v>**Description:** This policy reduces emissions of high-GWP, fluorinated gases (F-gases) from the industry sector by substituting less-harmful chemicals. // **Guidance for setting values: ** If this policy is fully implemented, F-gas emissions in 2050 are reduced by 77%.</v>
      </c>
      <c r="K48" s="4" t="s">
        <v>558</v>
      </c>
      <c r="L48" s="4" t="s">
        <v>559</v>
      </c>
      <c r="M48" s="4" t="s">
        <v>168</v>
      </c>
    </row>
    <row r="49" spans="1:15" x14ac:dyDescent="0.2">
      <c r="A49" s="4" t="s">
        <v>9</v>
      </c>
      <c r="B49" s="4" t="s">
        <v>1180</v>
      </c>
      <c r="C49" s="4" t="s">
        <v>1183</v>
      </c>
      <c r="D49" s="4" t="s">
        <v>1186</v>
      </c>
      <c r="E49" s="4" t="s">
        <v>1188</v>
      </c>
      <c r="F49" s="4">
        <v>0</v>
      </c>
      <c r="G49" s="4">
        <v>1</v>
      </c>
      <c r="H49" s="4">
        <v>0.01</v>
      </c>
      <c r="I49" s="4" t="s">
        <v>36</v>
      </c>
      <c r="J49" s="152" t="str">
        <f>INDEX(Guidance!$U:$U,MATCH('Policy Characteristics'!C49,Guidance!$E:$E,0))</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10%.</v>
      </c>
      <c r="K49" s="4" t="s">
        <v>558</v>
      </c>
      <c r="L49" s="4" t="s">
        <v>559</v>
      </c>
    </row>
    <row r="50" spans="1:15" x14ac:dyDescent="0.2">
      <c r="A50" s="4" t="s">
        <v>9</v>
      </c>
      <c r="B50" s="4" t="s">
        <v>1181</v>
      </c>
      <c r="C50" s="4" t="s">
        <v>1184</v>
      </c>
      <c r="D50" s="4" t="s">
        <v>1186</v>
      </c>
      <c r="E50" s="4" t="s">
        <v>1189</v>
      </c>
      <c r="F50" s="4">
        <v>0</v>
      </c>
      <c r="G50" s="4">
        <v>1</v>
      </c>
      <c r="H50" s="4">
        <v>0.01</v>
      </c>
      <c r="I50" s="4" t="s">
        <v>36</v>
      </c>
      <c r="J50" s="152" t="str">
        <f>INDEX(Guidance!$U:$U,MATCH('Policy Characteristics'!C50,Guidance!$E:$E,0))</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22%.</v>
      </c>
      <c r="K50" s="4" t="s">
        <v>558</v>
      </c>
      <c r="L50" s="4" t="s">
        <v>559</v>
      </c>
    </row>
    <row r="51" spans="1:15" x14ac:dyDescent="0.2">
      <c r="A51" s="4" t="s">
        <v>9</v>
      </c>
      <c r="B51" s="4" t="s">
        <v>1191</v>
      </c>
      <c r="C51" s="4" t="s">
        <v>1185</v>
      </c>
      <c r="D51" s="4" t="s">
        <v>1186</v>
      </c>
      <c r="E51" s="4" t="s">
        <v>1190</v>
      </c>
      <c r="F51" s="4">
        <v>0</v>
      </c>
      <c r="G51" s="4">
        <v>1</v>
      </c>
      <c r="H51" s="4">
        <v>0.01</v>
      </c>
      <c r="I51" s="4" t="s">
        <v>36</v>
      </c>
      <c r="J51" s="152" t="str">
        <f>INDEX(Guidance!$U:$U,MATCH('Policy Characteristics'!C51,Guidance!$E:$E,0))</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0.5%.</v>
      </c>
      <c r="K51" s="4" t="s">
        <v>558</v>
      </c>
      <c r="L51" s="4" t="s">
        <v>559</v>
      </c>
    </row>
    <row r="52" spans="1:15" x14ac:dyDescent="0.2">
      <c r="A52" s="4" t="s">
        <v>9</v>
      </c>
      <c r="B52" s="4" t="s">
        <v>770</v>
      </c>
      <c r="C52" s="4" t="s">
        <v>769</v>
      </c>
      <c r="D52" s="4" t="s">
        <v>770</v>
      </c>
      <c r="E52" s="4" t="s">
        <v>773</v>
      </c>
      <c r="F52" s="4">
        <v>0</v>
      </c>
      <c r="G52" s="4">
        <v>1</v>
      </c>
      <c r="H52" s="4">
        <v>0.01</v>
      </c>
      <c r="I52" s="4" t="s">
        <v>774</v>
      </c>
      <c r="J52" s="152" t="str">
        <f>INDEX(Guidance!$U:$U,MATCH('Policy Characteristics'!C52,Guidance!$E:$E,0))</f>
        <v>**Description:**0**Guidance for setting values: **//**Cement Industry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Industry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&amp;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L52" s="4" t="s">
        <v>1084</v>
      </c>
      <c r="M52" s="4" t="s">
        <v>775</v>
      </c>
    </row>
    <row r="53" spans="1:15" x14ac:dyDescent="0.2">
      <c r="A53" s="4" t="s">
        <v>9</v>
      </c>
      <c r="B53" s="4" t="s">
        <v>22</v>
      </c>
      <c r="C53" s="4" t="s">
        <v>311</v>
      </c>
      <c r="D53" s="4" t="s">
        <v>387</v>
      </c>
      <c r="E53" s="4" t="s">
        <v>587</v>
      </c>
      <c r="F53" s="4">
        <v>0</v>
      </c>
      <c r="G53" s="4">
        <v>1</v>
      </c>
      <c r="H53" s="4">
        <v>0.01</v>
      </c>
      <c r="I53" s="4" t="s">
        <v>36</v>
      </c>
      <c r="J53" s="152" t="str">
        <f>INDEX(Guidance!$U:$U,MATCH('Policy Characteristics'!C53,Guidance!$E:$E,0))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are reduced by 70.5% from the natural gas and petroleum industry in that year.//**Coal Mining Industry : ** If this policy is fully implemented, process emissions in 2050 are reduced by 8% from the mining industry..//**Water &amp; Waste : ** If this policy is fully implemented, process emissions in 2050 are reduced by 7% from the waste management industry.</v>
      </c>
      <c r="K53" s="4" t="s">
        <v>247</v>
      </c>
      <c r="L53" s="4" t="s">
        <v>248</v>
      </c>
      <c r="M53" s="4" t="s">
        <v>168</v>
      </c>
    </row>
    <row r="54" spans="1:15" x14ac:dyDescent="0.2">
      <c r="A54" s="4" t="s">
        <v>9</v>
      </c>
      <c r="B54" s="4" t="s">
        <v>20</v>
      </c>
      <c r="C54" s="4" t="s">
        <v>312</v>
      </c>
      <c r="D54" s="4" t="s">
        <v>387</v>
      </c>
      <c r="E54" s="4" t="s">
        <v>586</v>
      </c>
      <c r="F54" s="4">
        <v>0</v>
      </c>
      <c r="G54" s="4">
        <v>1</v>
      </c>
      <c r="H54" s="4">
        <v>0.01</v>
      </c>
      <c r="I54" s="4" t="s">
        <v>36</v>
      </c>
      <c r="J54" s="152" t="str">
        <f>INDEX(Guidance!$U:$U,MATCH('Policy Characteristics'!C54,Guidance!$E:$E,0))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are reduced by 1.5% from the natural gas and petroleum industry that year.//**Coal Mining Industry : ** If this policy is fully implemented, process emissions in 2050 are reduced by 32% from the mining industry.//**Water &amp; Waste : ** If this policy is fully implemented, process emissions in 2050 are reduced by 2% from the waste management industry.</v>
      </c>
      <c r="K54" s="4" t="s">
        <v>249</v>
      </c>
      <c r="L54" s="4" t="s">
        <v>250</v>
      </c>
      <c r="M54" s="4" t="s">
        <v>168</v>
      </c>
    </row>
    <row r="55" spans="1:15" x14ac:dyDescent="0.2">
      <c r="A55" s="4" t="s">
        <v>9</v>
      </c>
      <c r="B55" s="4" t="s">
        <v>836</v>
      </c>
      <c r="C55" s="4" t="s">
        <v>837</v>
      </c>
      <c r="D55" s="4" t="s">
        <v>837</v>
      </c>
      <c r="E55" s="4" t="s">
        <v>838</v>
      </c>
      <c r="F55" s="4">
        <v>0</v>
      </c>
      <c r="G55" s="4">
        <v>1</v>
      </c>
      <c r="H55" s="4">
        <v>0.01</v>
      </c>
      <c r="I55" s="4" t="s">
        <v>839</v>
      </c>
      <c r="J55" s="152" t="str">
        <f>INDEX(Guidance!$U:$U,MATCH('Policy Characteristics'!C55,Guidance!$E:$E,0))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Colorado exported half of all coal produced in the state.</v>
      </c>
      <c r="L55" s="4" t="s">
        <v>1086</v>
      </c>
      <c r="M55" s="4" t="s">
        <v>168</v>
      </c>
      <c r="O55" s="4" t="s">
        <v>1685</v>
      </c>
    </row>
    <row r="56" spans="1:15" x14ac:dyDescent="0.2">
      <c r="A56" s="4" t="s">
        <v>150</v>
      </c>
      <c r="B56" s="4" t="s">
        <v>152</v>
      </c>
      <c r="C56" s="4" t="s">
        <v>473</v>
      </c>
      <c r="D56" s="4" t="s">
        <v>152</v>
      </c>
      <c r="E56" s="4" t="s">
        <v>585</v>
      </c>
      <c r="F56" s="4">
        <v>0</v>
      </c>
      <c r="G56" s="4">
        <v>1</v>
      </c>
      <c r="H56" s="4">
        <v>0.01</v>
      </c>
      <c r="I56" s="4" t="s">
        <v>36</v>
      </c>
      <c r="J56" s="152" t="str">
        <f>INDEX(Guidance!$U:$U,MATCH('Policy Characteristics'!C56,Guidance!$E:$E,0))</f>
        <v>**Description:** This policy increases the sequestration of CO2 by planting forests.  Planted forests are assumed to be managed with best practices and are not used for timber harvesting. // **Guidance for setting values: ** 4.4 million acres could shift to forest in Colorado.</v>
      </c>
      <c r="K56" s="4" t="s">
        <v>251</v>
      </c>
      <c r="L56" s="4" t="s">
        <v>252</v>
      </c>
      <c r="M56" s="4" t="s">
        <v>168</v>
      </c>
      <c r="N56" s="4" t="s">
        <v>202</v>
      </c>
    </row>
    <row r="57" spans="1:15" x14ac:dyDescent="0.2">
      <c r="A57" s="4" t="s">
        <v>150</v>
      </c>
      <c r="B57" s="4" t="s">
        <v>282</v>
      </c>
      <c r="C57" s="4" t="s">
        <v>482</v>
      </c>
      <c r="D57" s="4" t="s">
        <v>282</v>
      </c>
      <c r="E57" s="4" t="s">
        <v>584</v>
      </c>
      <c r="J57" s="152" t="str">
        <f>INDEX(Guidance!$U:$U,MATCH('Policy Characteristics'!C57,Guidance!$E:$E,0))</f>
        <v>**Description:**This policy prevents the release of CO2 that accompanies deforestation. //**Guidance for setting values: **</v>
      </c>
      <c r="K57" s="4" t="s">
        <v>345</v>
      </c>
      <c r="L57" s="4" t="s">
        <v>346</v>
      </c>
    </row>
    <row r="58" spans="1:15" x14ac:dyDescent="0.2">
      <c r="A58" s="4" t="s">
        <v>150</v>
      </c>
      <c r="B58" s="4" t="s">
        <v>478</v>
      </c>
      <c r="C58" s="4" t="s">
        <v>479</v>
      </c>
      <c r="D58" s="4" t="s">
        <v>478</v>
      </c>
      <c r="E58" s="4" t="s">
        <v>583</v>
      </c>
      <c r="J58" s="152" t="str">
        <f>INDEX(Guidance!$U:$U,MATCH('Policy Characteristics'!C58,Guidance!$E:$E,0))</f>
        <v>**Description:** This policy restores degraded forest, increasing the rate of carbon sequestration of the forest.//**Guidance for setting values: **</v>
      </c>
      <c r="L58" s="4" t="s">
        <v>1091</v>
      </c>
    </row>
    <row r="59" spans="1:15" x14ac:dyDescent="0.2">
      <c r="A59" s="4" t="s">
        <v>150</v>
      </c>
      <c r="B59" s="4" t="s">
        <v>203</v>
      </c>
      <c r="C59" s="4" t="s">
        <v>474</v>
      </c>
      <c r="D59" s="4" t="s">
        <v>203</v>
      </c>
      <c r="E59" s="4" t="s">
        <v>582</v>
      </c>
      <c r="F59" s="4">
        <v>0</v>
      </c>
      <c r="G59" s="4">
        <v>1</v>
      </c>
      <c r="H59" s="4">
        <v>0.01</v>
      </c>
      <c r="I59" s="4" t="s">
        <v>36</v>
      </c>
      <c r="J59" s="152" t="str">
        <f>INDEX(Guidance!$U:$U,MATCH('Policy Characteristics'!C59,Guidance!$E:$E,0))</f>
        <v>**Description:** This policy avoids the release of CO2 from forests by reducing timber harvesting. // **Guidance for setting values: ** A 100% setting of this lever reduces timber harvesting by 2% of the BAU amount per year, reaching a roughly 70% reduction in timber harvesting by 2050.</v>
      </c>
      <c r="K59" s="4" t="s">
        <v>253</v>
      </c>
      <c r="L59" s="4" t="s">
        <v>254</v>
      </c>
      <c r="M59" s="4" t="s">
        <v>168</v>
      </c>
    </row>
    <row r="60" spans="1:15" x14ac:dyDescent="0.2">
      <c r="A60" s="4" t="s">
        <v>150</v>
      </c>
      <c r="B60" s="4" t="s">
        <v>1176</v>
      </c>
      <c r="C60" s="4" t="s">
        <v>1177</v>
      </c>
      <c r="D60" s="4" t="s">
        <v>1176</v>
      </c>
      <c r="E60" s="4" t="s">
        <v>1178</v>
      </c>
      <c r="F60" s="4">
        <v>0</v>
      </c>
      <c r="G60" s="4">
        <v>1</v>
      </c>
      <c r="H60" s="4">
        <v>0.01</v>
      </c>
      <c r="I60" s="4" t="s">
        <v>36</v>
      </c>
      <c r="J60" s="152" t="str">
        <f>INDEX(Guidance!$U:$U,MATCH('Policy Characteristics'!C60,Guidance!$E:$E,0))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2%.</v>
      </c>
      <c r="K60" s="4" t="s">
        <v>255</v>
      </c>
      <c r="L60" s="4" t="s">
        <v>256</v>
      </c>
      <c r="M60" s="4" t="s">
        <v>168</v>
      </c>
    </row>
    <row r="61" spans="1:15" x14ac:dyDescent="0.2">
      <c r="A61" s="4" t="s">
        <v>150</v>
      </c>
      <c r="B61" s="4" t="s">
        <v>153</v>
      </c>
      <c r="C61" s="4" t="s">
        <v>475</v>
      </c>
      <c r="D61" s="4" t="s">
        <v>153</v>
      </c>
      <c r="E61" s="4" t="s">
        <v>581</v>
      </c>
      <c r="F61" s="4">
        <v>0</v>
      </c>
      <c r="G61" s="4">
        <v>1</v>
      </c>
      <c r="H61" s="4">
        <v>0.01</v>
      </c>
      <c r="I61" s="4" t="s">
        <v>36</v>
      </c>
      <c r="J61" s="152" t="str">
        <f>INDEX(Guidance!$U:$U,MATCH('Policy Characteristics'!C61,Guidance!$E:$E,0))</f>
        <v>**Description:** This policy increases CO2 sequestration by forests through improved forest management practices.  // **Guidance for setting values: ** If this policy is fully implemented, half of the 94 million acres of forest not currently under best management practices will instead be managed with best practices by 2050.</v>
      </c>
      <c r="K61" s="4" t="s">
        <v>257</v>
      </c>
      <c r="L61" s="4" t="s">
        <v>258</v>
      </c>
      <c r="M61" s="4" t="s">
        <v>168</v>
      </c>
    </row>
    <row r="62" spans="1:15" x14ac:dyDescent="0.2">
      <c r="A62" s="4" t="s">
        <v>150</v>
      </c>
      <c r="B62" s="4" t="s">
        <v>151</v>
      </c>
      <c r="C62" s="4" t="s">
        <v>1212</v>
      </c>
      <c r="D62" s="4" t="s">
        <v>151</v>
      </c>
      <c r="E62" s="4" t="s">
        <v>580</v>
      </c>
      <c r="F62" s="4">
        <v>0</v>
      </c>
      <c r="G62" s="4">
        <v>1</v>
      </c>
      <c r="H62" s="4">
        <v>0.01</v>
      </c>
      <c r="I62" s="4" t="s">
        <v>36</v>
      </c>
      <c r="J62" s="152" t="str">
        <f>INDEX(Guidance!$U:$U,MATCH('Policy Characteristics'!C62,Guidance!$E:$E,0))</f>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10%.</v>
      </c>
      <c r="K62" s="4" t="s">
        <v>259</v>
      </c>
      <c r="L62" s="4" t="s">
        <v>260</v>
      </c>
      <c r="M62" s="4" t="s">
        <v>168</v>
      </c>
    </row>
    <row r="63" spans="1:15" x14ac:dyDescent="0.2">
      <c r="A63" s="4" t="s">
        <v>150</v>
      </c>
      <c r="B63" s="4" t="s">
        <v>476</v>
      </c>
      <c r="C63" s="4" t="s">
        <v>477</v>
      </c>
      <c r="D63" s="4" t="s">
        <v>476</v>
      </c>
      <c r="E63" s="4" t="s">
        <v>579</v>
      </c>
      <c r="J63" s="152" t="str">
        <f>INDEX(Guidance!$U:$U,MATCH('Policy Characteristics'!C63,Guidance!$E:$E,0))</f>
        <v>**Description:**0**Guidance for setting values: **</v>
      </c>
      <c r="L63" s="4" t="s">
        <v>1092</v>
      </c>
    </row>
    <row r="64" spans="1:15" x14ac:dyDescent="0.2">
      <c r="A64" s="4" t="s">
        <v>150</v>
      </c>
      <c r="B64" s="4" t="s">
        <v>779</v>
      </c>
      <c r="C64" s="4" t="s">
        <v>780</v>
      </c>
      <c r="D64" s="4" t="s">
        <v>779</v>
      </c>
      <c r="E64" s="4" t="s">
        <v>781</v>
      </c>
      <c r="F64" s="4">
        <v>0</v>
      </c>
      <c r="G64" s="4">
        <v>1</v>
      </c>
      <c r="H64" s="4">
        <v>0.01</v>
      </c>
      <c r="I64" s="4" t="s">
        <v>782</v>
      </c>
      <c r="J64" s="152" t="str">
        <f>INDEX(Guidance!$U:$U,MATCH('Policy Characteristics'!C64,Guidance!$E:$E,0))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L64" s="4" t="s">
        <v>1087</v>
      </c>
      <c r="M64" s="4" t="s">
        <v>783</v>
      </c>
    </row>
    <row r="65" spans="1:14" x14ac:dyDescent="0.2">
      <c r="A65" s="4" t="s">
        <v>823</v>
      </c>
      <c r="B65" s="4" t="s">
        <v>827</v>
      </c>
      <c r="C65" s="4" t="s">
        <v>313</v>
      </c>
      <c r="D65" s="4" t="s">
        <v>826</v>
      </c>
      <c r="E65" s="4" t="s">
        <v>578</v>
      </c>
      <c r="F65" s="4">
        <v>0</v>
      </c>
      <c r="G65" s="4">
        <v>1</v>
      </c>
      <c r="H65" s="4">
        <v>0.01</v>
      </c>
      <c r="I65" s="4" t="s">
        <v>60</v>
      </c>
      <c r="J65" s="152" t="str">
        <f>INDEX(Guidance!$U:$U,MATCH('Policy Characteristics'!C65,Guidance!$E:$E,0))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v>
      </c>
      <c r="K65" s="4" t="s">
        <v>265</v>
      </c>
      <c r="L65" s="4" t="s">
        <v>266</v>
      </c>
      <c r="M65" s="4" t="s">
        <v>168</v>
      </c>
    </row>
    <row r="66" spans="1:14" x14ac:dyDescent="0.2">
      <c r="A66" s="4" t="s">
        <v>823</v>
      </c>
      <c r="B66" s="4" t="s">
        <v>1130</v>
      </c>
      <c r="C66" s="4" t="s">
        <v>1129</v>
      </c>
      <c r="D66" s="4" t="s">
        <v>388</v>
      </c>
      <c r="E66" s="4" t="s">
        <v>1127</v>
      </c>
      <c r="F66" s="4">
        <v>0</v>
      </c>
      <c r="G66" s="4">
        <v>1</v>
      </c>
      <c r="H66" s="4">
        <v>0.01</v>
      </c>
      <c r="I66" s="4" t="s">
        <v>1128</v>
      </c>
      <c r="J66" s="152" t="str">
        <f>INDEX(Guidance!$U:$U,MATCH('Policy Characteristics'!C66,Guidance!$E:$E,0))</f>
        <v>**Description:** This policy causes a percentage of the district heat to be generated by burning hydrogen instead of the fuels used in the BAU case. // **Guidance for setting values: ** In the United States, 64% of district heat is made by burning natural gas, 17% from coal, 16% from biomass, and 3% from petroleum. This is estimated to be similar for district heating in Colorado. Hydrogen technologies are still emerging, and it is not yet clear if it will be more economical to electrify end uses of heat (ceasing to use district heat), or if decarbonizing district heat facilities will be an economical pathway.</v>
      </c>
      <c r="K66" s="4" t="s">
        <v>381</v>
      </c>
      <c r="L66" s="4" t="s">
        <v>1088</v>
      </c>
      <c r="M66" s="4" t="s">
        <v>168</v>
      </c>
    </row>
    <row r="67" spans="1:14" x14ac:dyDescent="0.2">
      <c r="A67" s="4" t="s">
        <v>823</v>
      </c>
      <c r="B67" s="4" t="s">
        <v>824</v>
      </c>
      <c r="C67" s="4" t="s">
        <v>825</v>
      </c>
      <c r="D67" s="4" t="s">
        <v>828</v>
      </c>
      <c r="E67" s="4" t="s">
        <v>829</v>
      </c>
      <c r="F67" s="4">
        <v>0</v>
      </c>
      <c r="G67" s="4">
        <v>1</v>
      </c>
      <c r="H67" s="4">
        <v>0.01</v>
      </c>
      <c r="I67" s="4" t="s">
        <v>830</v>
      </c>
      <c r="J67" s="152" t="str">
        <f>INDEX(Guidance!$U:$U,MATCH('Policy Characteristics'!C67,Guidance!$E:$E,0))</f>
        <v>**Description:** This policy causes a percentage of merchant hydrogen (i.e. hydrogen produced for sale, not hydrogen produced and consumed on-site within a facility) to be produced via electrolysis rather than via other production pathways. // **Guidance for setting values: ** Today, in the United States, roughly 95% of hydrogen is produced via steam reforming of natural gas and 5% is produced via electrolysis.  These shares are not projected to change in the BAU case.</v>
      </c>
      <c r="L67" s="4" t="s">
        <v>1089</v>
      </c>
    </row>
    <row r="68" spans="1:14" x14ac:dyDescent="0.2">
      <c r="A68" s="4" t="s">
        <v>10</v>
      </c>
      <c r="B68" s="4" t="s">
        <v>1686</v>
      </c>
      <c r="C68" s="4" t="s">
        <v>744</v>
      </c>
      <c r="D68" s="4" t="s">
        <v>1686</v>
      </c>
      <c r="E68" s="4" t="s">
        <v>577</v>
      </c>
      <c r="F68" s="4">
        <v>0</v>
      </c>
      <c r="G68" s="4">
        <v>300</v>
      </c>
      <c r="H68" s="4">
        <v>5</v>
      </c>
      <c r="I68" s="4" t="s">
        <v>155</v>
      </c>
      <c r="J68" s="152" t="str">
        <f>INDEX(Guidance!$U:$U,MATCH('Policy Characteristics'!C68,Guidance!$E:$E,0))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Colorado does not currently apply carbon pricing to the transportation sector. The U.S. government's revised 2015 Social Cost of Carbon estimates for the year 2050 range from $32 to $115 per ton (in inflation-adjusted 2018 dollars), depending on one's choice of discount rate.//**Electricity Sector : ** Colorado does not currently apply carbon pricing to the electricity sector. The U.S. government's revised 2015 Social Cost of Carbon estimates for the year 2050 range from $32 to $115 per ton (in inflation-adjusted 2018 dollars), depending on one's choice of discount rate.//**Residential Bldg Sector : ** Colorado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Colorado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Colorado does not currently apply carbon pricing to the district heat and hydrogen sector. The U.S. government's revised 2015 Social Cost of Carbon estimates for the year 2050 range from $32 to $115 per ton (in inflation-adjusted 2018 dollars), depending on one's choice of discount rate.</v>
      </c>
      <c r="K68" s="4" t="s">
        <v>263</v>
      </c>
      <c r="L68" s="4" t="s">
        <v>264</v>
      </c>
      <c r="M68" s="4" t="s">
        <v>713</v>
      </c>
      <c r="N68" s="4" t="s">
        <v>439</v>
      </c>
    </row>
    <row r="69" spans="1:14" x14ac:dyDescent="0.2">
      <c r="A69" s="4" t="s">
        <v>10</v>
      </c>
      <c r="B69" s="4" t="s">
        <v>28</v>
      </c>
      <c r="C69" s="4" t="s">
        <v>156</v>
      </c>
      <c r="D69" s="4" t="s">
        <v>28</v>
      </c>
      <c r="E69" s="4" t="s">
        <v>576</v>
      </c>
      <c r="J69" s="152" t="str">
        <f>INDEX(Guidance!$U:$U,MATCH('Policy Characteristics'!C69,Guidance!$E:$E,0))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row>
    <row r="70" spans="1:14" x14ac:dyDescent="0.2">
      <c r="A70" s="4" t="s">
        <v>10</v>
      </c>
      <c r="B70" s="4" t="s">
        <v>784</v>
      </c>
      <c r="C70" s="4" t="s">
        <v>786</v>
      </c>
      <c r="D70" s="4" t="s">
        <v>787</v>
      </c>
      <c r="E70" s="4" t="s">
        <v>789</v>
      </c>
      <c r="J70" s="152" t="str">
        <f>INDEX(Guidance!$U:$U,MATCH('Policy Characteristics'!C70,Guidance!$E:$E,0))</f>
        <v>**Description:**0</v>
      </c>
    </row>
    <row r="71" spans="1:14" x14ac:dyDescent="0.2">
      <c r="A71" s="4" t="s">
        <v>10</v>
      </c>
      <c r="B71" s="4" t="s">
        <v>1424</v>
      </c>
      <c r="C71" s="4" t="s">
        <v>785</v>
      </c>
      <c r="D71" s="4" t="s">
        <v>929</v>
      </c>
      <c r="E71" s="4" t="s">
        <v>788</v>
      </c>
      <c r="F71" s="4">
        <v>0</v>
      </c>
      <c r="G71" s="4">
        <v>1</v>
      </c>
      <c r="H71" s="4">
        <v>1</v>
      </c>
      <c r="I71" s="4" t="s">
        <v>32</v>
      </c>
      <c r="J71" s="152" t="str">
        <f>INDEX(Guidance!$U:$U,MATCH('Policy Characteristics'!C71,Guidance!$E:$E,0))</f>
        <v>**Description:** This policy prevents the carbon tax from being levied on process emissions (non-energy greenhouse gas emissions from industrial and agricultural operations).</v>
      </c>
      <c r="K71" s="4" t="s">
        <v>263</v>
      </c>
      <c r="L71" s="4" t="s">
        <v>264</v>
      </c>
    </row>
    <row r="72" spans="1:14" x14ac:dyDescent="0.2">
      <c r="A72" s="4" t="s">
        <v>10</v>
      </c>
      <c r="B72" s="4" t="s">
        <v>1103</v>
      </c>
      <c r="C72" s="4" t="s">
        <v>1102</v>
      </c>
      <c r="D72" s="4" t="s">
        <v>1103</v>
      </c>
      <c r="E72" s="4" t="s">
        <v>1104</v>
      </c>
      <c r="J72" s="152" t="str">
        <f>INDEX(Guidance!$U:$U,MATCH('Policy Characteristics'!C72,Guidance!$E:$E,0))</f>
        <v>**Description:**0</v>
      </c>
    </row>
    <row r="73" spans="1:14" x14ac:dyDescent="0.2">
      <c r="A73" s="4" t="s">
        <v>10</v>
      </c>
      <c r="B73" s="4" t="s">
        <v>1437</v>
      </c>
      <c r="C73" s="4" t="s">
        <v>1102</v>
      </c>
      <c r="D73" s="4" t="s">
        <v>1437</v>
      </c>
      <c r="E73" s="4" t="s">
        <v>1104</v>
      </c>
      <c r="J73" s="152" t="str">
        <f>INDEX(Guidance!$U:$U,MATCH('Policy Characteristics'!C73,Guidance!$E:$E,0))</f>
        <v>**Description:**0</v>
      </c>
    </row>
    <row r="74" spans="1:14" x14ac:dyDescent="0.2">
      <c r="A74" s="4" t="s">
        <v>10</v>
      </c>
      <c r="B74" s="4" t="s">
        <v>1157</v>
      </c>
      <c r="C74" s="4" t="s">
        <v>1157</v>
      </c>
      <c r="D74" s="4" t="s">
        <v>1157</v>
      </c>
      <c r="E74" s="4" t="s">
        <v>1158</v>
      </c>
      <c r="F74" s="4">
        <v>0</v>
      </c>
      <c r="G74" s="4">
        <v>1</v>
      </c>
      <c r="H74" s="4">
        <v>0.01</v>
      </c>
      <c r="I74" s="4" t="s">
        <v>1159</v>
      </c>
      <c r="J74" s="152">
        <f>INDEX(Guidance!$U:$U,MATCH('Policy Characteristics'!C74,Guidance!$E:$E,0))</f>
        <v>0</v>
      </c>
      <c r="K74" s="4" t="s">
        <v>1345</v>
      </c>
    </row>
    <row r="75" spans="1:14" x14ac:dyDescent="0.2">
      <c r="A75" s="4" t="s">
        <v>10</v>
      </c>
      <c r="B75" s="4" t="s">
        <v>26</v>
      </c>
      <c r="C75" s="4" t="s">
        <v>314</v>
      </c>
      <c r="D75" s="4" t="s">
        <v>26</v>
      </c>
      <c r="E75" s="4" t="s">
        <v>575</v>
      </c>
      <c r="F75" s="4">
        <v>0</v>
      </c>
      <c r="G75" s="4">
        <v>0.2</v>
      </c>
      <c r="H75" s="4">
        <v>5.0000000000000001E-3</v>
      </c>
      <c r="I75" s="4" t="s">
        <v>158</v>
      </c>
      <c r="J75" s="152" t="str">
        <f>INDEX(Guidance!$U:$U,MATCH('Policy Characteristics'!C75,Guidance!$E:$E,0))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K75" s="4" t="s">
        <v>269</v>
      </c>
      <c r="L75" s="4" t="s">
        <v>270</v>
      </c>
      <c r="M75" s="4" t="s">
        <v>1687</v>
      </c>
    </row>
    <row r="76" spans="1:14" x14ac:dyDescent="0.2">
      <c r="A76" s="4" t="s">
        <v>1044</v>
      </c>
      <c r="B76" s="4" t="s">
        <v>347</v>
      </c>
      <c r="C76" s="4" t="s">
        <v>315</v>
      </c>
      <c r="D76" s="4" t="s">
        <v>389</v>
      </c>
      <c r="E76" s="4" t="s">
        <v>574</v>
      </c>
      <c r="F76" s="4">
        <v>0</v>
      </c>
      <c r="G76" s="4">
        <v>0.4</v>
      </c>
      <c r="H76" s="4">
        <v>0.01</v>
      </c>
      <c r="I76" s="4" t="s">
        <v>34</v>
      </c>
      <c r="J76" s="152" t="str">
        <f>INDEX(Guidance!$U:$U,MATCH('Policy Characteristics'!C76,Guidance!$E:$E,0))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K76" s="4" t="s">
        <v>271</v>
      </c>
      <c r="L76" s="4" t="s">
        <v>272</v>
      </c>
      <c r="M76" s="4" t="s">
        <v>77</v>
      </c>
    </row>
    <row r="77" spans="1:14" x14ac:dyDescent="0.2">
      <c r="A77" s="4" t="s">
        <v>1044</v>
      </c>
      <c r="B77" s="4" t="s">
        <v>347</v>
      </c>
      <c r="C77" s="4" t="s">
        <v>316</v>
      </c>
      <c r="D77" s="4" t="s">
        <v>389</v>
      </c>
      <c r="E77" s="4" t="s">
        <v>573</v>
      </c>
      <c r="F77" s="4">
        <v>0</v>
      </c>
      <c r="G77" s="4">
        <v>0.4</v>
      </c>
      <c r="H77" s="4">
        <v>0.01</v>
      </c>
      <c r="I77" s="4" t="s">
        <v>34</v>
      </c>
      <c r="J77" s="152" t="str">
        <f>INDEX(Guidance!$U:$U,MATCH('Policy Characteristics'!C77,Guidance!$E:$E,0))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7" s="4" t="s">
        <v>271</v>
      </c>
      <c r="L77" s="4" t="s">
        <v>272</v>
      </c>
      <c r="M77" s="4" t="s">
        <v>77</v>
      </c>
    </row>
    <row r="78" spans="1:14" x14ac:dyDescent="0.2">
      <c r="A78" s="4" t="s">
        <v>1044</v>
      </c>
      <c r="B78" s="4" t="s">
        <v>347</v>
      </c>
      <c r="C78" s="4" t="s">
        <v>317</v>
      </c>
      <c r="D78" s="4" t="s">
        <v>389</v>
      </c>
      <c r="E78" s="4" t="s">
        <v>572</v>
      </c>
      <c r="F78" s="4">
        <v>0</v>
      </c>
      <c r="G78" s="4">
        <v>0.4</v>
      </c>
      <c r="H78" s="4">
        <v>0.01</v>
      </c>
      <c r="I78" s="4" t="s">
        <v>34</v>
      </c>
      <c r="J78" s="152" t="str">
        <f>INDEX(Guidance!$U:$U,MATCH('Policy Characteristics'!C78,Guidance!$E:$E,0))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8" s="4" t="s">
        <v>271</v>
      </c>
      <c r="L78" s="4" t="s">
        <v>272</v>
      </c>
      <c r="M78" s="4" t="s">
        <v>77</v>
      </c>
    </row>
    <row r="79" spans="1:14" x14ac:dyDescent="0.2">
      <c r="A79" s="4" t="s">
        <v>1044</v>
      </c>
      <c r="B79" s="4" t="s">
        <v>347</v>
      </c>
      <c r="C79" s="4" t="s">
        <v>318</v>
      </c>
      <c r="D79" s="4" t="s">
        <v>389</v>
      </c>
      <c r="E79" s="4" t="s">
        <v>571</v>
      </c>
      <c r="F79" s="4">
        <v>0</v>
      </c>
      <c r="G79" s="4">
        <v>0.4</v>
      </c>
      <c r="H79" s="4">
        <v>0.01</v>
      </c>
      <c r="I79" s="4" t="s">
        <v>34</v>
      </c>
      <c r="J79" s="152" t="str">
        <f>INDEX(Guidance!$U:$U,MATCH('Policy Characteristics'!C79,Guidance!$E:$E,0))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9" s="4" t="s">
        <v>271</v>
      </c>
      <c r="L79" s="4" t="s">
        <v>272</v>
      </c>
      <c r="M79" s="4" t="s">
        <v>77</v>
      </c>
    </row>
    <row r="80" spans="1:14" x14ac:dyDescent="0.2">
      <c r="A80" s="4" t="s">
        <v>1044</v>
      </c>
      <c r="B80" s="4" t="s">
        <v>347</v>
      </c>
      <c r="C80" s="4" t="s">
        <v>319</v>
      </c>
      <c r="D80" s="4" t="s">
        <v>389</v>
      </c>
      <c r="E80" s="4" t="s">
        <v>570</v>
      </c>
      <c r="F80" s="4">
        <v>0</v>
      </c>
      <c r="G80" s="4">
        <v>0.4</v>
      </c>
      <c r="H80" s="4">
        <v>0.01</v>
      </c>
      <c r="I80" s="4" t="s">
        <v>34</v>
      </c>
      <c r="J80" s="152" t="str">
        <f>INDEX(Guidance!$U:$U,MATCH('Policy Characteristics'!C80,Guidance!$E:$E,0))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0" s="4" t="s">
        <v>271</v>
      </c>
      <c r="L80" s="4" t="s">
        <v>272</v>
      </c>
      <c r="M80" s="4" t="s">
        <v>77</v>
      </c>
    </row>
    <row r="81" spans="1:13" x14ac:dyDescent="0.2">
      <c r="A81" s="4" t="s">
        <v>1044</v>
      </c>
      <c r="B81" s="4" t="s">
        <v>1210</v>
      </c>
      <c r="C81" s="4" t="s">
        <v>1211</v>
      </c>
      <c r="D81" s="4" t="s">
        <v>1210</v>
      </c>
      <c r="E81" s="4" t="s">
        <v>1213</v>
      </c>
      <c r="F81" s="4">
        <v>0</v>
      </c>
      <c r="G81" s="4">
        <v>1</v>
      </c>
      <c r="H81" s="4">
        <v>0.01</v>
      </c>
      <c r="I81" s="4" t="s">
        <v>36</v>
      </c>
      <c r="J81" s="152" t="str">
        <f>INDEX(Guidance!$U:$U,MATCH('Policy Characteristics'!C81,Guidance!$E:$E,0))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K81" s="4" t="s">
        <v>1216</v>
      </c>
      <c r="L81" s="4" t="s">
        <v>1215</v>
      </c>
      <c r="M81" s="4" t="s">
        <v>1214</v>
      </c>
    </row>
    <row r="82" spans="1:13" x14ac:dyDescent="0.2">
      <c r="A82" s="4" t="s">
        <v>1044</v>
      </c>
      <c r="B82" s="4" t="s">
        <v>366</v>
      </c>
      <c r="C82" s="4" t="s">
        <v>320</v>
      </c>
      <c r="D82" s="4" t="s">
        <v>390</v>
      </c>
      <c r="E82" s="4" t="s">
        <v>569</v>
      </c>
      <c r="F82" s="4">
        <v>0</v>
      </c>
      <c r="G82" s="4">
        <v>0.4</v>
      </c>
      <c r="H82" s="4">
        <v>0.01</v>
      </c>
      <c r="I82" s="4" t="s">
        <v>35</v>
      </c>
      <c r="J82" s="152" t="str">
        <f>INDEX(Guidance!$U:$U,MATCH('Policy Characteristics'!C82,Guidance!$E:$E,0))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2" s="4" t="s">
        <v>271</v>
      </c>
      <c r="L82" s="4" t="s">
        <v>272</v>
      </c>
      <c r="M82" s="4" t="s">
        <v>77</v>
      </c>
    </row>
    <row r="83" spans="1:13" x14ac:dyDescent="0.2">
      <c r="A83" s="4" t="s">
        <v>1044</v>
      </c>
      <c r="B83" s="4" t="s">
        <v>366</v>
      </c>
      <c r="C83" s="4" t="s">
        <v>321</v>
      </c>
      <c r="D83" s="4" t="s">
        <v>390</v>
      </c>
      <c r="E83" s="4" t="s">
        <v>568</v>
      </c>
      <c r="F83" s="4">
        <v>0</v>
      </c>
      <c r="G83" s="4">
        <v>0.4</v>
      </c>
      <c r="H83" s="4">
        <v>0.01</v>
      </c>
      <c r="I83" s="4" t="s">
        <v>35</v>
      </c>
      <c r="J83" s="152" t="str">
        <f>INDEX(Guidance!$U:$U,MATCH('Policy Characteristics'!C83,Guidance!$E:$E,0))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3" s="4" t="s">
        <v>271</v>
      </c>
      <c r="L83" s="4" t="s">
        <v>272</v>
      </c>
      <c r="M83" s="4" t="s">
        <v>77</v>
      </c>
    </row>
    <row r="84" spans="1:13" x14ac:dyDescent="0.2">
      <c r="A84" s="4" t="s">
        <v>1044</v>
      </c>
      <c r="B84" s="4" t="s">
        <v>366</v>
      </c>
      <c r="C84" s="4" t="s">
        <v>322</v>
      </c>
      <c r="D84" s="4" t="s">
        <v>390</v>
      </c>
      <c r="E84" s="4" t="s">
        <v>567</v>
      </c>
      <c r="F84" s="4">
        <v>0</v>
      </c>
      <c r="G84" s="4">
        <v>0.4</v>
      </c>
      <c r="H84" s="4">
        <v>0.01</v>
      </c>
      <c r="I84" s="4" t="s">
        <v>35</v>
      </c>
      <c r="J84" s="152" t="str">
        <f>INDEX(Guidance!$U:$U,MATCH('Policy Characteristics'!C84,Guidance!$E:$E,0))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4" t="s">
        <v>271</v>
      </c>
      <c r="L84" s="4" t="s">
        <v>272</v>
      </c>
      <c r="M84" s="4" t="s">
        <v>77</v>
      </c>
    </row>
    <row r="85" spans="1:13" x14ac:dyDescent="0.2">
      <c r="A85" s="4" t="s">
        <v>1044</v>
      </c>
      <c r="B85" s="4" t="s">
        <v>366</v>
      </c>
      <c r="C85" s="4" t="s">
        <v>323</v>
      </c>
      <c r="D85" s="4" t="s">
        <v>390</v>
      </c>
      <c r="E85" s="4" t="s">
        <v>566</v>
      </c>
      <c r="F85" s="4">
        <v>0</v>
      </c>
      <c r="G85" s="4">
        <v>0.4</v>
      </c>
      <c r="H85" s="4">
        <v>0.01</v>
      </c>
      <c r="I85" s="4" t="s">
        <v>35</v>
      </c>
      <c r="J85" s="152" t="str">
        <f>INDEX(Guidance!$U:$U,MATCH('Policy Characteristics'!C85,Guidance!$E:$E,0))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4" t="s">
        <v>271</v>
      </c>
      <c r="L85" s="4" t="s">
        <v>272</v>
      </c>
      <c r="M85" s="4" t="s">
        <v>77</v>
      </c>
    </row>
    <row r="86" spans="1:13" x14ac:dyDescent="0.2">
      <c r="A86" s="4" t="s">
        <v>1044</v>
      </c>
      <c r="B86" s="4" t="s">
        <v>366</v>
      </c>
      <c r="C86" s="4" t="s">
        <v>324</v>
      </c>
      <c r="D86" s="4" t="s">
        <v>390</v>
      </c>
      <c r="E86" s="4" t="s">
        <v>565</v>
      </c>
      <c r="F86" s="4">
        <v>0</v>
      </c>
      <c r="G86" s="4">
        <v>0.4</v>
      </c>
      <c r="H86" s="4">
        <v>0.01</v>
      </c>
      <c r="I86" s="4" t="s">
        <v>35</v>
      </c>
      <c r="J86" s="152" t="str">
        <f>INDEX(Guidance!$U:$U,MATCH('Policy Characteristics'!C86,Guidance!$E:$E,0))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6" s="4" t="s">
        <v>271</v>
      </c>
      <c r="L86" s="4" t="s">
        <v>272</v>
      </c>
      <c r="M86" s="4" t="s">
        <v>77</v>
      </c>
    </row>
    <row r="87" spans="1:13" x14ac:dyDescent="0.2">
      <c r="A87" s="4" t="s">
        <v>1232</v>
      </c>
      <c r="B87" s="4" t="s">
        <v>1233</v>
      </c>
      <c r="C87" s="4" t="s">
        <v>1237</v>
      </c>
      <c r="E87" s="4" t="s">
        <v>1234</v>
      </c>
      <c r="F87" s="4">
        <v>-0.08</v>
      </c>
      <c r="G87" s="4">
        <v>0.02</v>
      </c>
      <c r="H87" s="4">
        <v>1E-3</v>
      </c>
      <c r="I87" s="4" t="s">
        <v>1241</v>
      </c>
      <c r="J87" s="152" t="str">
        <f>INDEX(Guidance!$U:$U,MATCH('Policy Characteristics'!C87,Guidance!$E:$E,0))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v>
      </c>
      <c r="M87" s="4" t="s">
        <v>1235</v>
      </c>
    </row>
    <row r="88" spans="1:13" x14ac:dyDescent="0.2">
      <c r="A88" s="4" t="s">
        <v>1382</v>
      </c>
      <c r="B88" s="4" t="s">
        <v>1383</v>
      </c>
      <c r="C88" s="4" t="s">
        <v>1390</v>
      </c>
      <c r="E88" s="4" t="s">
        <v>1428</v>
      </c>
      <c r="F88" s="4">
        <v>0</v>
      </c>
      <c r="G88" s="4">
        <v>10</v>
      </c>
      <c r="H88" s="4">
        <v>1</v>
      </c>
      <c r="I88" s="4" t="s">
        <v>1358</v>
      </c>
      <c r="J88" s="152" t="str">
        <f>INDEX(Guidance!$U:$U,MATCH('Policy Characteristics'!C88,Guidance!$E:$E,0))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88" s="4" t="s">
        <v>1359</v>
      </c>
    </row>
    <row r="89" spans="1:13" x14ac:dyDescent="0.2">
      <c r="A89" s="4" t="s">
        <v>1382</v>
      </c>
      <c r="B89" s="4" t="s">
        <v>1384</v>
      </c>
      <c r="C89" s="4" t="s">
        <v>1391</v>
      </c>
      <c r="E89" s="4" t="s">
        <v>1429</v>
      </c>
      <c r="F89" s="4">
        <v>0</v>
      </c>
      <c r="G89" s="4">
        <v>10</v>
      </c>
      <c r="H89" s="4">
        <v>1</v>
      </c>
      <c r="I89" s="4" t="s">
        <v>1358</v>
      </c>
      <c r="J89" s="152" t="str">
        <f>INDEX(Guidance!$U:$U,MATCH('Policy Characteristics'!C89,Guidance!$E:$E,0))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89" s="4" t="s">
        <v>1359</v>
      </c>
    </row>
    <row r="90" spans="1:13" x14ac:dyDescent="0.2">
      <c r="A90" s="4" t="s">
        <v>1382</v>
      </c>
      <c r="B90" s="4" t="s">
        <v>504</v>
      </c>
      <c r="C90" s="4" t="s">
        <v>1392</v>
      </c>
      <c r="E90" s="4" t="s">
        <v>1430</v>
      </c>
      <c r="F90" s="4">
        <v>0</v>
      </c>
      <c r="G90" s="4">
        <v>10</v>
      </c>
      <c r="H90" s="4">
        <v>1</v>
      </c>
      <c r="I90" s="4" t="s">
        <v>1358</v>
      </c>
      <c r="J90" s="152" t="str">
        <f>INDEX(Guidance!$U:$U,MATCH('Policy Characteristics'!C90,Guidance!$E:$E,0))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0" s="4" t="s">
        <v>1359</v>
      </c>
    </row>
    <row r="91" spans="1:13" x14ac:dyDescent="0.2">
      <c r="A91" s="4" t="s">
        <v>1382</v>
      </c>
      <c r="B91" s="4" t="s">
        <v>1385</v>
      </c>
      <c r="C91" s="4" t="s">
        <v>1393</v>
      </c>
      <c r="E91" s="4" t="s">
        <v>1431</v>
      </c>
      <c r="F91" s="4">
        <v>0</v>
      </c>
      <c r="G91" s="4">
        <v>10</v>
      </c>
      <c r="H91" s="4">
        <v>1</v>
      </c>
      <c r="I91" s="4" t="s">
        <v>1358</v>
      </c>
      <c r="J91" s="152" t="str">
        <f>INDEX(Guidance!$U:$U,MATCH('Policy Characteristics'!C91,Guidance!$E:$E,0))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1" s="4" t="s">
        <v>1359</v>
      </c>
    </row>
    <row r="92" spans="1:13" x14ac:dyDescent="0.2">
      <c r="A92" s="4" t="s">
        <v>1382</v>
      </c>
      <c r="B92" s="4" t="s">
        <v>1386</v>
      </c>
      <c r="C92" s="4" t="s">
        <v>1394</v>
      </c>
      <c r="E92" s="4" t="s">
        <v>1432</v>
      </c>
      <c r="F92" s="4">
        <v>0</v>
      </c>
      <c r="G92" s="4">
        <v>10</v>
      </c>
      <c r="H92" s="4">
        <v>1</v>
      </c>
      <c r="I92" s="4" t="s">
        <v>1358</v>
      </c>
      <c r="J92" s="152" t="str">
        <f>INDEX(Guidance!$U:$U,MATCH('Policy Characteristics'!C92,Guidance!$E:$E,0))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4" t="s">
        <v>1359</v>
      </c>
    </row>
    <row r="93" spans="1:13" x14ac:dyDescent="0.2">
      <c r="A93" s="4" t="s">
        <v>1382</v>
      </c>
      <c r="B93" s="4" t="s">
        <v>287</v>
      </c>
      <c r="C93" s="4" t="s">
        <v>1395</v>
      </c>
      <c r="E93" s="4" t="s">
        <v>1433</v>
      </c>
      <c r="F93" s="4">
        <v>0</v>
      </c>
      <c r="G93" s="4">
        <v>10</v>
      </c>
      <c r="H93" s="4">
        <v>1</v>
      </c>
      <c r="I93" s="4" t="s">
        <v>1358</v>
      </c>
      <c r="J93" s="152" t="str">
        <f>INDEX(Guidance!$U:$U,MATCH('Policy Characteristics'!C93,Guidance!$E:$E,0))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4" t="s">
        <v>1359</v>
      </c>
    </row>
    <row r="94" spans="1:13" x14ac:dyDescent="0.2">
      <c r="A94" s="4" t="s">
        <v>1382</v>
      </c>
      <c r="B94" s="4" t="s">
        <v>1387</v>
      </c>
      <c r="C94" s="4" t="s">
        <v>1396</v>
      </c>
      <c r="E94" s="4" t="s">
        <v>1434</v>
      </c>
      <c r="F94" s="4">
        <v>0</v>
      </c>
      <c r="G94" s="4">
        <v>10</v>
      </c>
      <c r="H94" s="4">
        <v>1</v>
      </c>
      <c r="I94" s="4" t="s">
        <v>1358</v>
      </c>
      <c r="J94" s="152" t="str">
        <f>INDEX(Guidance!$U:$U,MATCH('Policy Characteristics'!C94,Guidance!$E:$E,0))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4" t="s">
        <v>1359</v>
      </c>
    </row>
    <row r="95" spans="1:13" x14ac:dyDescent="0.2">
      <c r="A95" s="4" t="s">
        <v>1382</v>
      </c>
      <c r="B95" s="4" t="s">
        <v>1388</v>
      </c>
      <c r="C95" s="4" t="s">
        <v>1397</v>
      </c>
      <c r="E95" s="4" t="s">
        <v>1435</v>
      </c>
      <c r="F95" s="4">
        <v>0</v>
      </c>
      <c r="G95" s="4">
        <v>10</v>
      </c>
      <c r="H95" s="4">
        <v>1</v>
      </c>
      <c r="I95" s="4" t="s">
        <v>1358</v>
      </c>
      <c r="J95" s="152" t="str">
        <f>INDEX(Guidance!$U:$U,MATCH('Policy Characteristics'!C95,Guidance!$E:$E,0))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4" t="s">
        <v>1359</v>
      </c>
    </row>
    <row r="96" spans="1:13" x14ac:dyDescent="0.2">
      <c r="A96" s="4" t="s">
        <v>1382</v>
      </c>
      <c r="B96" s="4" t="s">
        <v>1389</v>
      </c>
      <c r="C96" s="4" t="s">
        <v>1398</v>
      </c>
      <c r="E96" s="4" t="s">
        <v>1436</v>
      </c>
      <c r="F96" s="4">
        <v>0</v>
      </c>
      <c r="G96" s="4">
        <v>10</v>
      </c>
      <c r="H96" s="4">
        <v>1</v>
      </c>
      <c r="I96" s="4" t="s">
        <v>1358</v>
      </c>
      <c r="J96" s="152" t="str">
        <f>INDEX(Guidance!$U:$U,MATCH('Policy Characteristics'!C96,Guidance!$E:$E,0))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4" t="s">
        <v>1359</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U1046"/>
  <sheetViews>
    <sheetView topLeftCell="B1" zoomScale="90" zoomScaleNormal="90" workbookViewId="0">
      <pane ySplit="1" topLeftCell="A2" activePane="bottomLeft" state="frozen"/>
      <selection pane="bottomLeft" activeCell="A2" sqref="A2"/>
    </sheetView>
  </sheetViews>
  <sheetFormatPr baseColWidth="10" defaultColWidth="9.1640625" defaultRowHeight="15" x14ac:dyDescent="0.2"/>
  <cols>
    <col min="1" max="1" width="18" style="188" customWidth="1"/>
    <col min="2" max="2" width="28.5" style="265" customWidth="1"/>
    <col min="3" max="3" width="28.5" style="216" customWidth="1"/>
    <col min="4" max="5" width="18.83203125" style="4" customWidth="1"/>
    <col min="6" max="7" width="23.1640625" style="4" customWidth="1"/>
    <col min="8" max="8" width="19.5" style="217" customWidth="1"/>
    <col min="9" max="9" width="21.33203125" style="264" customWidth="1"/>
    <col min="10" max="10" width="21.33203125" style="217" customWidth="1"/>
    <col min="11" max="11" width="31.5" style="4" customWidth="1"/>
    <col min="12" max="12" width="19" style="4" customWidth="1"/>
    <col min="13" max="14" width="19.1640625" style="218" customWidth="1"/>
    <col min="15" max="15" width="28.5" style="4" customWidth="1"/>
    <col min="16" max="16" width="78.33203125" style="4" customWidth="1"/>
    <col min="17" max="17" width="52.5" style="4" customWidth="1"/>
    <col min="18" max="18" width="43.5" style="171" customWidth="1"/>
    <col min="19" max="19" width="47.83203125" style="4" customWidth="1"/>
    <col min="20" max="20" width="37.33203125" style="213" customWidth="1"/>
    <col min="21" max="16384" width="9.1640625" style="4"/>
  </cols>
  <sheetData>
    <row r="1" spans="1:21" s="48" customFormat="1" x14ac:dyDescent="0.2">
      <c r="A1" s="257" t="s">
        <v>3</v>
      </c>
      <c r="B1" s="263" t="s">
        <v>0</v>
      </c>
      <c r="C1" s="258" t="s">
        <v>1</v>
      </c>
      <c r="D1" s="258" t="s">
        <v>38</v>
      </c>
      <c r="E1" s="258" t="s">
        <v>39</v>
      </c>
      <c r="F1" s="258" t="s">
        <v>86</v>
      </c>
      <c r="G1" s="258" t="s">
        <v>87</v>
      </c>
      <c r="H1" s="259" t="s">
        <v>502</v>
      </c>
      <c r="I1" s="266" t="s">
        <v>71</v>
      </c>
      <c r="J1" s="260" t="s">
        <v>382</v>
      </c>
      <c r="K1" s="257" t="s">
        <v>564</v>
      </c>
      <c r="L1" s="257" t="s">
        <v>72</v>
      </c>
      <c r="M1" s="257" t="s">
        <v>73</v>
      </c>
      <c r="N1" s="257" t="s">
        <v>85</v>
      </c>
      <c r="O1" s="257" t="s">
        <v>31</v>
      </c>
      <c r="P1" s="261" t="s">
        <v>2</v>
      </c>
      <c r="Q1" s="257" t="s">
        <v>486</v>
      </c>
      <c r="R1" s="257" t="s">
        <v>206</v>
      </c>
      <c r="S1" s="262" t="s">
        <v>160</v>
      </c>
      <c r="T1" s="257" t="s">
        <v>161</v>
      </c>
      <c r="U1" s="131"/>
    </row>
    <row r="2" spans="1:21" s="167" customFormat="1" x14ac:dyDescent="0.2">
      <c r="A2" s="166" t="str">
        <f>INDEX('Policy Characteristics'!A:A,MATCH(PolicyLevers!$C2,'Policy Characteristics'!$C:$C,0))</f>
        <v>Transportation</v>
      </c>
      <c r="B2" s="166" t="str">
        <f>INDEX('Policy Characteristics'!B:B,MATCH(PolicyLevers!$C2,'Policy Characteristics'!$C:$C,0))</f>
        <v>Conventional Pollutant Standards</v>
      </c>
      <c r="C2" s="166" t="s">
        <v>707</v>
      </c>
      <c r="D2" s="167" t="s">
        <v>40</v>
      </c>
      <c r="E2" s="167" t="s">
        <v>533</v>
      </c>
      <c r="F2" s="167" t="s">
        <v>40</v>
      </c>
      <c r="G2" s="167" t="s">
        <v>760</v>
      </c>
      <c r="H2" s="151">
        <v>300</v>
      </c>
      <c r="I2" s="267" t="s">
        <v>46</v>
      </c>
      <c r="J2" s="167" t="str">
        <f>INDEX('Policy Characteristics'!D:D,MATCH(PolicyLevers!$C2,'Policy Characteristics'!$C:$C,0))</f>
        <v>Conventional Pollutant Standard</v>
      </c>
      <c r="K2" s="167" t="str">
        <f>INDEX('Policy Characteristics'!E:E,MATCH(PolicyLevers!$C2,'Policy Characteristics'!$C:$C,0))</f>
        <v>trans reduce regulated pollutants</v>
      </c>
      <c r="L2" s="167">
        <f>INDEX('Policy Characteristics'!F:F,MATCH(PolicyLevers!$C2,'Policy Characteristics'!$C:$C,0))</f>
        <v>0</v>
      </c>
      <c r="M2" s="167">
        <f>INDEX('Policy Characteristics'!G:G,MATCH(PolicyLevers!$C2,'Policy Characteristics'!$C:$C,0))</f>
        <v>1</v>
      </c>
      <c r="N2" s="167">
        <f>INDEX('Policy Characteristics'!H:H,MATCH(PolicyLevers!$C2,'Policy Characteristics'!$C:$C,0))</f>
        <v>0.02</v>
      </c>
      <c r="O2" s="167" t="str">
        <f>INDEX('Policy Characteristics'!I:I,MATCH(PolicyLevers!$C2,'Policy Characteristics'!$C:$C,0))</f>
        <v>% reduction in emissions</v>
      </c>
      <c r="P2" s="167" t="str">
        <f>INDEX('Policy Characteristics'!J:J,MATCH(PolicyLevers!$C2,'Policy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 s="170" t="s">
        <v>711</v>
      </c>
      <c r="R2" s="171" t="s">
        <v>710</v>
      </c>
      <c r="S2" s="172"/>
    </row>
    <row r="3" spans="1:21" s="167" customFormat="1" x14ac:dyDescent="0.2">
      <c r="A3" s="166" t="str">
        <f>INDEX('Policy Characteristics'!A:A,MATCH(PolicyLevers!$C3,'Policy Characteristics'!$C:$C,0))</f>
        <v>Transportation</v>
      </c>
      <c r="B3" s="166" t="str">
        <f>INDEX('Policy Characteristics'!B:B,MATCH(PolicyLevers!$C3,'Policy Characteristics'!$C:$C,0))</f>
        <v>Conventional Pollutant Standards</v>
      </c>
      <c r="C3" s="173" t="str">
        <f t="shared" ref="C3:C22" si="0">C$2</f>
        <v>Percentage Reduction of Separately Regulated Pollutants</v>
      </c>
      <c r="D3" s="167" t="s">
        <v>40</v>
      </c>
      <c r="E3" s="167" t="s">
        <v>527</v>
      </c>
      <c r="F3" s="167" t="s">
        <v>40</v>
      </c>
      <c r="G3" s="167" t="s">
        <v>527</v>
      </c>
      <c r="H3" s="151">
        <v>301</v>
      </c>
      <c r="I3" s="267" t="s">
        <v>46</v>
      </c>
      <c r="J3" s="167" t="str">
        <f>INDEX('Policy Characteristics'!D:D,MATCH(PolicyLevers!$C3,'Policy Characteristics'!$C:$C,0))</f>
        <v>Conventional Pollutant Standard</v>
      </c>
      <c r="K3" s="167" t="str">
        <f>INDEX('Policy Characteristics'!E:E,MATCH(PolicyLevers!$C3,'Policy Characteristics'!$C:$C,0))</f>
        <v>trans reduce regulated pollutants</v>
      </c>
      <c r="L3" s="167">
        <f>INDEX('Policy Characteristics'!F:F,MATCH(PolicyLevers!$C3,'Policy Characteristics'!$C:$C,0))</f>
        <v>0</v>
      </c>
      <c r="M3" s="167">
        <f>INDEX('Policy Characteristics'!G:G,MATCH(PolicyLevers!$C3,'Policy Characteristics'!$C:$C,0))</f>
        <v>1</v>
      </c>
      <c r="N3" s="167">
        <f>INDEX('Policy Characteristics'!H:H,MATCH(PolicyLevers!$C3,'Policy Characteristics'!$C:$C,0))</f>
        <v>0.02</v>
      </c>
      <c r="O3" s="167" t="str">
        <f>INDEX('Policy Characteristics'!I:I,MATCH(PolicyLevers!$C3,'Policy Characteristics'!$C:$C,0))</f>
        <v>% reduction in emissions</v>
      </c>
      <c r="P3" s="167" t="str">
        <f>INDEX('Policy Characteristics'!J:J,MATCH(PolicyLevers!$C3,'Policy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 s="174" t="str">
        <f t="shared" ref="Q3:R59" si="1">Q$2</f>
        <v>transportation-sector-main.html#conv-pol-stds</v>
      </c>
      <c r="R3" s="175" t="str">
        <f t="shared" si="1"/>
        <v>conventional-pollutant-standards.html</v>
      </c>
      <c r="S3" s="172"/>
    </row>
    <row r="4" spans="1:21" s="167" customFormat="1" x14ac:dyDescent="0.2">
      <c r="A4" s="166" t="str">
        <f>INDEX('Policy Characteristics'!A:A,MATCH(PolicyLevers!$C4,'Policy Characteristics'!$C:$C,0))</f>
        <v>Transportation</v>
      </c>
      <c r="B4" s="166" t="str">
        <f>INDEX('Policy Characteristics'!B:B,MATCH(PolicyLevers!$C4,'Policy Characteristics'!$C:$C,0))</f>
        <v>Conventional Pollutant Standards</v>
      </c>
      <c r="C4" s="173" t="str">
        <f t="shared" si="0"/>
        <v>Percentage Reduction of Separately Regulated Pollutants</v>
      </c>
      <c r="D4" s="167" t="s">
        <v>40</v>
      </c>
      <c r="E4" s="167" t="s">
        <v>534</v>
      </c>
      <c r="F4" s="167" t="s">
        <v>40</v>
      </c>
      <c r="G4" s="167" t="s">
        <v>534</v>
      </c>
      <c r="H4" s="151">
        <v>302</v>
      </c>
      <c r="I4" s="267" t="s">
        <v>46</v>
      </c>
      <c r="J4" s="167" t="str">
        <f>INDEX('Policy Characteristics'!D:D,MATCH(PolicyLevers!$C4,'Policy Characteristics'!$C:$C,0))</f>
        <v>Conventional Pollutant Standard</v>
      </c>
      <c r="K4" s="167" t="str">
        <f>INDEX('Policy Characteristics'!E:E,MATCH(PolicyLevers!$C4,'Policy Characteristics'!$C:$C,0))</f>
        <v>trans reduce regulated pollutants</v>
      </c>
      <c r="L4" s="167">
        <f>INDEX('Policy Characteristics'!F:F,MATCH(PolicyLevers!$C4,'Policy Characteristics'!$C:$C,0))</f>
        <v>0</v>
      </c>
      <c r="M4" s="167">
        <f>INDEX('Policy Characteristics'!G:G,MATCH(PolicyLevers!$C4,'Policy Characteristics'!$C:$C,0))</f>
        <v>1</v>
      </c>
      <c r="N4" s="167">
        <f>INDEX('Policy Characteristics'!H:H,MATCH(PolicyLevers!$C4,'Policy Characteristics'!$C:$C,0))</f>
        <v>0.02</v>
      </c>
      <c r="O4" s="167" t="str">
        <f>INDEX('Policy Characteristics'!I:I,MATCH(PolicyLevers!$C4,'Policy Characteristics'!$C:$C,0))</f>
        <v>% reduction in emissions</v>
      </c>
      <c r="P4" s="167" t="str">
        <f>INDEX('Policy Characteristics'!J:J,MATCH(PolicyLevers!$C4,'Policy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 s="174" t="str">
        <f t="shared" si="1"/>
        <v>transportation-sector-main.html#conv-pol-stds</v>
      </c>
      <c r="R4" s="175" t="str">
        <f t="shared" si="1"/>
        <v>conventional-pollutant-standards.html</v>
      </c>
      <c r="S4" s="172"/>
    </row>
    <row r="5" spans="1:21" s="167" customFormat="1" x14ac:dyDescent="0.2">
      <c r="A5" s="166" t="str">
        <f>INDEX('Policy Characteristics'!A:A,MATCH(PolicyLevers!$C5,'Policy Characteristics'!$C:$C,0))</f>
        <v>Transportation</v>
      </c>
      <c r="B5" s="166" t="str">
        <f>INDEX('Policy Characteristics'!B:B,MATCH(PolicyLevers!$C5,'Policy Characteristics'!$C:$C,0))</f>
        <v>Conventional Pollutant Standards</v>
      </c>
      <c r="C5" s="173" t="str">
        <f t="shared" si="0"/>
        <v>Percentage Reduction of Separately Regulated Pollutants</v>
      </c>
      <c r="D5" s="167" t="s">
        <v>40</v>
      </c>
      <c r="E5" s="167" t="s">
        <v>535</v>
      </c>
      <c r="F5" s="167" t="s">
        <v>40</v>
      </c>
      <c r="G5" s="167" t="s">
        <v>535</v>
      </c>
      <c r="H5" s="151">
        <v>303</v>
      </c>
      <c r="I5" s="267" t="s">
        <v>46</v>
      </c>
      <c r="J5" s="167" t="str">
        <f>INDEX('Policy Characteristics'!D:D,MATCH(PolicyLevers!$C5,'Policy Characteristics'!$C:$C,0))</f>
        <v>Conventional Pollutant Standard</v>
      </c>
      <c r="K5" s="167" t="str">
        <f>INDEX('Policy Characteristics'!E:E,MATCH(PolicyLevers!$C5,'Policy Characteristics'!$C:$C,0))</f>
        <v>trans reduce regulated pollutants</v>
      </c>
      <c r="L5" s="167">
        <f>INDEX('Policy Characteristics'!F:F,MATCH(PolicyLevers!$C5,'Policy Characteristics'!$C:$C,0))</f>
        <v>0</v>
      </c>
      <c r="M5" s="167">
        <f>INDEX('Policy Characteristics'!G:G,MATCH(PolicyLevers!$C5,'Policy Characteristics'!$C:$C,0))</f>
        <v>1</v>
      </c>
      <c r="N5" s="167">
        <f>INDEX('Policy Characteristics'!H:H,MATCH(PolicyLevers!$C5,'Policy Characteristics'!$C:$C,0))</f>
        <v>0.02</v>
      </c>
      <c r="O5" s="167" t="str">
        <f>INDEX('Policy Characteristics'!I:I,MATCH(PolicyLevers!$C5,'Policy Characteristics'!$C:$C,0))</f>
        <v>% reduction in emissions</v>
      </c>
      <c r="P5" s="167" t="str">
        <f>INDEX('Policy Characteristics'!J:J,MATCH(PolicyLevers!$C5,'Policy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 s="174" t="str">
        <f t="shared" si="1"/>
        <v>transportation-sector-main.html#conv-pol-stds</v>
      </c>
      <c r="R5" s="175" t="str">
        <f t="shared" si="1"/>
        <v>conventional-pollutant-standards.html</v>
      </c>
      <c r="S5" s="172"/>
    </row>
    <row r="6" spans="1:21" s="167" customFormat="1" x14ac:dyDescent="0.2">
      <c r="A6" s="166" t="str">
        <f>INDEX('Policy Characteristics'!A:A,MATCH(PolicyLevers!$C6,'Policy Characteristics'!$C:$C,0))</f>
        <v>Transportation</v>
      </c>
      <c r="B6" s="166" t="str">
        <f>INDEX('Policy Characteristics'!B:B,MATCH(PolicyLevers!$C6,'Policy Characteristics'!$C:$C,0))</f>
        <v>Conventional Pollutant Standards</v>
      </c>
      <c r="C6" s="173" t="str">
        <f t="shared" si="0"/>
        <v>Percentage Reduction of Separately Regulated Pollutants</v>
      </c>
      <c r="D6" s="167" t="s">
        <v>40</v>
      </c>
      <c r="E6" s="167" t="s">
        <v>536</v>
      </c>
      <c r="F6" s="167" t="s">
        <v>40</v>
      </c>
      <c r="G6" s="167" t="s">
        <v>625</v>
      </c>
      <c r="H6" s="151">
        <v>304</v>
      </c>
      <c r="I6" s="267" t="s">
        <v>46</v>
      </c>
      <c r="J6" s="167" t="str">
        <f>INDEX('Policy Characteristics'!D:D,MATCH(PolicyLevers!$C6,'Policy Characteristics'!$C:$C,0))</f>
        <v>Conventional Pollutant Standard</v>
      </c>
      <c r="K6" s="167" t="str">
        <f>INDEX('Policy Characteristics'!E:E,MATCH(PolicyLevers!$C6,'Policy Characteristics'!$C:$C,0))</f>
        <v>trans reduce regulated pollutants</v>
      </c>
      <c r="L6" s="167">
        <f>INDEX('Policy Characteristics'!F:F,MATCH(PolicyLevers!$C6,'Policy Characteristics'!$C:$C,0))</f>
        <v>0</v>
      </c>
      <c r="M6" s="167">
        <f>INDEX('Policy Characteristics'!G:G,MATCH(PolicyLevers!$C6,'Policy Characteristics'!$C:$C,0))</f>
        <v>1</v>
      </c>
      <c r="N6" s="167">
        <f>INDEX('Policy Characteristics'!H:H,MATCH(PolicyLevers!$C6,'Policy Characteristics'!$C:$C,0))</f>
        <v>0.02</v>
      </c>
      <c r="O6" s="167" t="str">
        <f>INDEX('Policy Characteristics'!I:I,MATCH(PolicyLevers!$C6,'Policy Characteristics'!$C:$C,0))</f>
        <v>% reduction in emissions</v>
      </c>
      <c r="P6" s="167" t="str">
        <f>INDEX('Policy Characteristics'!J:J,MATCH(PolicyLevers!$C6,'Policy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6" s="174" t="str">
        <f t="shared" si="1"/>
        <v>transportation-sector-main.html#conv-pol-stds</v>
      </c>
      <c r="R6" s="175" t="str">
        <f t="shared" si="1"/>
        <v>conventional-pollutant-standards.html</v>
      </c>
      <c r="S6" s="172"/>
    </row>
    <row r="7" spans="1:21" s="167" customFormat="1" x14ac:dyDescent="0.2">
      <c r="A7" s="166" t="str">
        <f>INDEX('Policy Characteristics'!A:A,MATCH(PolicyLevers!$C7,'Policy Characteristics'!$C:$C,0))</f>
        <v>Transportation</v>
      </c>
      <c r="B7" s="166" t="str">
        <f>INDEX('Policy Characteristics'!B:B,MATCH(PolicyLevers!$C7,'Policy Characteristics'!$C:$C,0))</f>
        <v>Conventional Pollutant Standards</v>
      </c>
      <c r="C7" s="173" t="str">
        <f t="shared" si="0"/>
        <v>Percentage Reduction of Separately Regulated Pollutants</v>
      </c>
      <c r="D7" s="167" t="s">
        <v>40</v>
      </c>
      <c r="E7" s="167" t="s">
        <v>537</v>
      </c>
      <c r="F7" s="167" t="s">
        <v>40</v>
      </c>
      <c r="G7" s="167" t="s">
        <v>537</v>
      </c>
      <c r="H7" s="151">
        <v>305</v>
      </c>
      <c r="I7" s="267" t="s">
        <v>46</v>
      </c>
      <c r="J7" s="167" t="str">
        <f>INDEX('Policy Characteristics'!D:D,MATCH(PolicyLevers!$C7,'Policy Characteristics'!$C:$C,0))</f>
        <v>Conventional Pollutant Standard</v>
      </c>
      <c r="K7" s="167" t="str">
        <f>INDEX('Policy Characteristics'!E:E,MATCH(PolicyLevers!$C7,'Policy Characteristics'!$C:$C,0))</f>
        <v>trans reduce regulated pollutants</v>
      </c>
      <c r="L7" s="167">
        <f>INDEX('Policy Characteristics'!F:F,MATCH(PolicyLevers!$C7,'Policy Characteristics'!$C:$C,0))</f>
        <v>0</v>
      </c>
      <c r="M7" s="167">
        <f>INDEX('Policy Characteristics'!G:G,MATCH(PolicyLevers!$C7,'Policy Characteristics'!$C:$C,0))</f>
        <v>1</v>
      </c>
      <c r="N7" s="167">
        <f>INDEX('Policy Characteristics'!H:H,MATCH(PolicyLevers!$C7,'Policy Characteristics'!$C:$C,0))</f>
        <v>0.02</v>
      </c>
      <c r="O7" s="167" t="str">
        <f>INDEX('Policy Characteristics'!I:I,MATCH(PolicyLevers!$C7,'Policy Characteristics'!$C:$C,0))</f>
        <v>% reduction in emissions</v>
      </c>
      <c r="P7" s="167" t="str">
        <f>INDEX('Policy Characteristics'!J:J,MATCH(PolicyLevers!$C7,'Policy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7" s="174" t="str">
        <f t="shared" si="1"/>
        <v>transportation-sector-main.html#conv-pol-stds</v>
      </c>
      <c r="R7" s="175" t="str">
        <f t="shared" si="1"/>
        <v>conventional-pollutant-standards.html</v>
      </c>
      <c r="S7" s="172"/>
    </row>
    <row r="8" spans="1:21" s="167" customFormat="1" x14ac:dyDescent="0.2">
      <c r="A8" s="166" t="str">
        <f>INDEX('Policy Characteristics'!A:A,MATCH(PolicyLevers!$C8,'Policy Characteristics'!$C:$C,0))</f>
        <v>Transportation</v>
      </c>
      <c r="B8" s="166" t="str">
        <f>INDEX('Policy Characteristics'!B:B,MATCH(PolicyLevers!$C8,'Policy Characteristics'!$C:$C,0))</f>
        <v>Conventional Pollutant Standards</v>
      </c>
      <c r="C8" s="173" t="str">
        <f t="shared" si="0"/>
        <v>Percentage Reduction of Separately Regulated Pollutants</v>
      </c>
      <c r="D8" s="167" t="s">
        <v>40</v>
      </c>
      <c r="E8" s="167" t="s">
        <v>538</v>
      </c>
      <c r="F8" s="167" t="s">
        <v>40</v>
      </c>
      <c r="G8" s="167" t="s">
        <v>538</v>
      </c>
      <c r="H8" s="151">
        <v>306</v>
      </c>
      <c r="I8" s="267" t="s">
        <v>46</v>
      </c>
      <c r="J8" s="167" t="str">
        <f>INDEX('Policy Characteristics'!D:D,MATCH(PolicyLevers!$C8,'Policy Characteristics'!$C:$C,0))</f>
        <v>Conventional Pollutant Standard</v>
      </c>
      <c r="K8" s="167" t="str">
        <f>INDEX('Policy Characteristics'!E:E,MATCH(PolicyLevers!$C8,'Policy Characteristics'!$C:$C,0))</f>
        <v>trans reduce regulated pollutants</v>
      </c>
      <c r="L8" s="167">
        <f>INDEX('Policy Characteristics'!F:F,MATCH(PolicyLevers!$C8,'Policy Characteristics'!$C:$C,0))</f>
        <v>0</v>
      </c>
      <c r="M8" s="167">
        <f>INDEX('Policy Characteristics'!G:G,MATCH(PolicyLevers!$C8,'Policy Characteristics'!$C:$C,0))</f>
        <v>1</v>
      </c>
      <c r="N8" s="167">
        <f>INDEX('Policy Characteristics'!H:H,MATCH(PolicyLevers!$C8,'Policy Characteristics'!$C:$C,0))</f>
        <v>0.02</v>
      </c>
      <c r="O8" s="167" t="str">
        <f>INDEX('Policy Characteristics'!I:I,MATCH(PolicyLevers!$C8,'Policy Characteristics'!$C:$C,0))</f>
        <v>% reduction in emissions</v>
      </c>
      <c r="P8" s="167" t="str">
        <f>INDEX('Policy Characteristics'!J:J,MATCH(PolicyLevers!$C8,'Policy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8" s="174" t="str">
        <f t="shared" si="1"/>
        <v>transportation-sector-main.html#conv-pol-stds</v>
      </c>
      <c r="R8" s="175" t="str">
        <f t="shared" si="1"/>
        <v>conventional-pollutant-standards.html</v>
      </c>
      <c r="S8" s="172"/>
    </row>
    <row r="9" spans="1:21" s="167" customFormat="1" x14ac:dyDescent="0.2">
      <c r="A9" s="166" t="str">
        <f>INDEX('Policy Characteristics'!A:A,MATCH(PolicyLevers!$C9,'Policy Characteristics'!$C:$C,0))</f>
        <v>Transportation</v>
      </c>
      <c r="B9" s="166" t="str">
        <f>INDEX('Policy Characteristics'!B:B,MATCH(PolicyLevers!$C9,'Policy Characteristics'!$C:$C,0))</f>
        <v>Conventional Pollutant Standards</v>
      </c>
      <c r="C9" s="173" t="str">
        <f t="shared" si="0"/>
        <v>Percentage Reduction of Separately Regulated Pollutants</v>
      </c>
      <c r="D9" s="167" t="s">
        <v>40</v>
      </c>
      <c r="E9" s="167" t="s">
        <v>539</v>
      </c>
      <c r="F9" s="167" t="s">
        <v>40</v>
      </c>
      <c r="G9" s="167" t="s">
        <v>539</v>
      </c>
      <c r="H9" s="151">
        <v>307</v>
      </c>
      <c r="I9" s="267" t="s">
        <v>46</v>
      </c>
      <c r="J9" s="167" t="str">
        <f>INDEX('Policy Characteristics'!D:D,MATCH(PolicyLevers!$C9,'Policy Characteristics'!$C:$C,0))</f>
        <v>Conventional Pollutant Standard</v>
      </c>
      <c r="K9" s="167" t="str">
        <f>INDEX('Policy Characteristics'!E:E,MATCH(PolicyLevers!$C9,'Policy Characteristics'!$C:$C,0))</f>
        <v>trans reduce regulated pollutants</v>
      </c>
      <c r="L9" s="167">
        <f>INDEX('Policy Characteristics'!F:F,MATCH(PolicyLevers!$C9,'Policy Characteristics'!$C:$C,0))</f>
        <v>0</v>
      </c>
      <c r="M9" s="167">
        <f>INDEX('Policy Characteristics'!G:G,MATCH(PolicyLevers!$C9,'Policy Characteristics'!$C:$C,0))</f>
        <v>1</v>
      </c>
      <c r="N9" s="167">
        <f>INDEX('Policy Characteristics'!H:H,MATCH(PolicyLevers!$C9,'Policy Characteristics'!$C:$C,0))</f>
        <v>0.02</v>
      </c>
      <c r="O9" s="167" t="str">
        <f>INDEX('Policy Characteristics'!I:I,MATCH(PolicyLevers!$C9,'Policy Characteristics'!$C:$C,0))</f>
        <v>% reduction in emissions</v>
      </c>
      <c r="P9" s="167" t="str">
        <f>INDEX('Policy Characteristics'!J:J,MATCH(PolicyLevers!$C9,'Policy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9" s="174" t="str">
        <f t="shared" si="1"/>
        <v>transportation-sector-main.html#conv-pol-stds</v>
      </c>
      <c r="R9" s="175" t="str">
        <f t="shared" si="1"/>
        <v>conventional-pollutant-standards.html</v>
      </c>
      <c r="S9" s="172"/>
    </row>
    <row r="10" spans="1:21" s="167" customFormat="1" x14ac:dyDescent="0.2">
      <c r="A10" s="166" t="str">
        <f>INDEX('Policy Characteristics'!A:A,MATCH(PolicyLevers!$C10,'Policy Characteristics'!$C:$C,0))</f>
        <v>Transportation</v>
      </c>
      <c r="B10" s="166" t="str">
        <f>INDEX('Policy Characteristics'!B:B,MATCH(PolicyLevers!$C10,'Policy Characteristics'!$C:$C,0))</f>
        <v>Conventional Pollutant Standards</v>
      </c>
      <c r="C10" s="173" t="str">
        <f t="shared" si="0"/>
        <v>Percentage Reduction of Separately Regulated Pollutants</v>
      </c>
      <c r="D10" s="167" t="s">
        <v>40</v>
      </c>
      <c r="E10" s="167" t="s">
        <v>540</v>
      </c>
      <c r="F10" s="167" t="s">
        <v>40</v>
      </c>
      <c r="G10" s="167" t="s">
        <v>540</v>
      </c>
      <c r="H10" s="151">
        <v>308</v>
      </c>
      <c r="I10" s="267" t="s">
        <v>47</v>
      </c>
      <c r="J10" s="167" t="str">
        <f>INDEX('Policy Characteristics'!D:D,MATCH(PolicyLevers!$C10,'Policy Characteristics'!$C:$C,0))</f>
        <v>Conventional Pollutant Standard</v>
      </c>
      <c r="K10" s="167" t="str">
        <f>INDEX('Policy Characteristics'!E:E,MATCH(PolicyLevers!$C10,'Policy Characteristics'!$C:$C,0))</f>
        <v>trans reduce regulated pollutants</v>
      </c>
      <c r="L10" s="167">
        <f>INDEX('Policy Characteristics'!F:F,MATCH(PolicyLevers!$C10,'Policy Characteristics'!$C:$C,0))</f>
        <v>0</v>
      </c>
      <c r="M10" s="167">
        <f>INDEX('Policy Characteristics'!G:G,MATCH(PolicyLevers!$C10,'Policy Characteristics'!$C:$C,0))</f>
        <v>1</v>
      </c>
      <c r="N10" s="167">
        <f>INDEX('Policy Characteristics'!H:H,MATCH(PolicyLevers!$C10,'Policy Characteristics'!$C:$C,0))</f>
        <v>0.02</v>
      </c>
      <c r="O10" s="167" t="str">
        <f>INDEX('Policy Characteristics'!I:I,MATCH(PolicyLevers!$C10,'Policy Characteristics'!$C:$C,0))</f>
        <v>% reduction in emissions</v>
      </c>
      <c r="P10" s="167" t="str">
        <f>INDEX('Policy Characteristics'!J:J,MATCH(PolicyLevers!$C10,'Policy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0" s="174"/>
      <c r="R10" s="175"/>
      <c r="S10" s="172"/>
    </row>
    <row r="11" spans="1:21" s="167" customFormat="1" x14ac:dyDescent="0.2">
      <c r="A11" s="166" t="str">
        <f>INDEX('Policy Characteristics'!A:A,MATCH(PolicyLevers!$C11,'Policy Characteristics'!$C:$C,0))</f>
        <v>Transportation</v>
      </c>
      <c r="B11" s="166" t="str">
        <f>INDEX('Policy Characteristics'!B:B,MATCH(PolicyLevers!$C11,'Policy Characteristics'!$C:$C,0))</f>
        <v>Conventional Pollutant Standards</v>
      </c>
      <c r="C11" s="173" t="str">
        <f t="shared" si="0"/>
        <v>Percentage Reduction of Separately Regulated Pollutants</v>
      </c>
      <c r="D11" s="167" t="s">
        <v>40</v>
      </c>
      <c r="E11" s="167" t="s">
        <v>541</v>
      </c>
      <c r="F11" s="167" t="s">
        <v>40</v>
      </c>
      <c r="G11" s="167" t="s">
        <v>541</v>
      </c>
      <c r="H11" s="151">
        <v>309</v>
      </c>
      <c r="I11" s="267" t="s">
        <v>47</v>
      </c>
      <c r="J11" s="167" t="str">
        <f>INDEX('Policy Characteristics'!D:D,MATCH(PolicyLevers!$C11,'Policy Characteristics'!$C:$C,0))</f>
        <v>Conventional Pollutant Standard</v>
      </c>
      <c r="K11" s="167" t="str">
        <f>INDEX('Policy Characteristics'!E:E,MATCH(PolicyLevers!$C11,'Policy Characteristics'!$C:$C,0))</f>
        <v>trans reduce regulated pollutants</v>
      </c>
      <c r="L11" s="167">
        <f>INDEX('Policy Characteristics'!F:F,MATCH(PolicyLevers!$C11,'Policy Characteristics'!$C:$C,0))</f>
        <v>0</v>
      </c>
      <c r="M11" s="167">
        <f>INDEX('Policy Characteristics'!G:G,MATCH(PolicyLevers!$C11,'Policy Characteristics'!$C:$C,0))</f>
        <v>1</v>
      </c>
      <c r="N11" s="167">
        <f>INDEX('Policy Characteristics'!H:H,MATCH(PolicyLevers!$C11,'Policy Characteristics'!$C:$C,0))</f>
        <v>0.02</v>
      </c>
      <c r="O11" s="167" t="str">
        <f>INDEX('Policy Characteristics'!I:I,MATCH(PolicyLevers!$C11,'Policy Characteristics'!$C:$C,0))</f>
        <v>% reduction in emissions</v>
      </c>
      <c r="P11" s="167" t="str">
        <f>INDEX('Policy Characteristics'!J:J,MATCH(PolicyLevers!$C11,'Policy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1" s="174"/>
      <c r="R11" s="175"/>
      <c r="S11" s="172"/>
    </row>
    <row r="12" spans="1:21" s="167" customFormat="1" x14ac:dyDescent="0.2">
      <c r="A12" s="166" t="str">
        <f>INDEX('Policy Characteristics'!A:A,MATCH(PolicyLevers!$C12,'Policy Characteristics'!$C:$C,0))</f>
        <v>Transportation</v>
      </c>
      <c r="B12" s="166" t="str">
        <f>INDEX('Policy Characteristics'!B:B,MATCH(PolicyLevers!$C12,'Policy Characteristics'!$C:$C,0))</f>
        <v>Conventional Pollutant Standards</v>
      </c>
      <c r="C12" s="173" t="str">
        <f t="shared" si="0"/>
        <v>Percentage Reduction of Separately Regulated Pollutants</v>
      </c>
      <c r="D12" s="176" t="s">
        <v>41</v>
      </c>
      <c r="E12" s="167" t="s">
        <v>533</v>
      </c>
      <c r="F12" s="176" t="s">
        <v>41</v>
      </c>
      <c r="G12" s="167" t="s">
        <v>760</v>
      </c>
      <c r="H12" s="151">
        <v>310</v>
      </c>
      <c r="I12" s="267" t="s">
        <v>46</v>
      </c>
      <c r="J12" s="167" t="str">
        <f>INDEX('Policy Characteristics'!D:D,MATCH(PolicyLevers!$C12,'Policy Characteristics'!$C:$C,0))</f>
        <v>Conventional Pollutant Standard</v>
      </c>
      <c r="K12" s="167" t="str">
        <f>INDEX('Policy Characteristics'!E:E,MATCH(PolicyLevers!$C12,'Policy Characteristics'!$C:$C,0))</f>
        <v>trans reduce regulated pollutants</v>
      </c>
      <c r="L12" s="167">
        <f>INDEX('Policy Characteristics'!F:F,MATCH(PolicyLevers!$C12,'Policy Characteristics'!$C:$C,0))</f>
        <v>0</v>
      </c>
      <c r="M12" s="167">
        <f>INDEX('Policy Characteristics'!G:G,MATCH(PolicyLevers!$C12,'Policy Characteristics'!$C:$C,0))</f>
        <v>1</v>
      </c>
      <c r="N12" s="167">
        <f>INDEX('Policy Characteristics'!H:H,MATCH(PolicyLevers!$C12,'Policy Characteristics'!$C:$C,0))</f>
        <v>0.02</v>
      </c>
      <c r="O12" s="167" t="str">
        <f>INDEX('Policy Characteristics'!I:I,MATCH(PolicyLevers!$C12,'Policy Characteristics'!$C:$C,0))</f>
        <v>% reduction in emissions</v>
      </c>
      <c r="P12" s="167" t="str">
        <f>INDEX('Policy Characteristics'!J:J,MATCH(PolicyLevers!$C12,'Policy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2" s="174" t="str">
        <f t="shared" si="1"/>
        <v>transportation-sector-main.html#conv-pol-stds</v>
      </c>
      <c r="R12" s="175" t="str">
        <f t="shared" si="1"/>
        <v>conventional-pollutant-standards.html</v>
      </c>
      <c r="S12" s="172"/>
    </row>
    <row r="13" spans="1:21" s="167" customFormat="1" x14ac:dyDescent="0.2">
      <c r="A13" s="166" t="str">
        <f>INDEX('Policy Characteristics'!A:A,MATCH(PolicyLevers!$C13,'Policy Characteristics'!$C:$C,0))</f>
        <v>Transportation</v>
      </c>
      <c r="B13" s="166" t="str">
        <f>INDEX('Policy Characteristics'!B:B,MATCH(PolicyLevers!$C13,'Policy Characteristics'!$C:$C,0))</f>
        <v>Conventional Pollutant Standards</v>
      </c>
      <c r="C13" s="173" t="str">
        <f t="shared" si="0"/>
        <v>Percentage Reduction of Separately Regulated Pollutants</v>
      </c>
      <c r="D13" s="176" t="s">
        <v>41</v>
      </c>
      <c r="E13" s="167" t="s">
        <v>527</v>
      </c>
      <c r="F13" s="176" t="s">
        <v>41</v>
      </c>
      <c r="G13" s="167" t="s">
        <v>527</v>
      </c>
      <c r="H13" s="151">
        <v>311</v>
      </c>
      <c r="I13" s="267" t="s">
        <v>46</v>
      </c>
      <c r="J13" s="167" t="str">
        <f>INDEX('Policy Characteristics'!D:D,MATCH(PolicyLevers!$C13,'Policy Characteristics'!$C:$C,0))</f>
        <v>Conventional Pollutant Standard</v>
      </c>
      <c r="K13" s="167" t="str">
        <f>INDEX('Policy Characteristics'!E:E,MATCH(PolicyLevers!$C13,'Policy Characteristics'!$C:$C,0))</f>
        <v>trans reduce regulated pollutants</v>
      </c>
      <c r="L13" s="167">
        <f>INDEX('Policy Characteristics'!F:F,MATCH(PolicyLevers!$C13,'Policy Characteristics'!$C:$C,0))</f>
        <v>0</v>
      </c>
      <c r="M13" s="167">
        <f>INDEX('Policy Characteristics'!G:G,MATCH(PolicyLevers!$C13,'Policy Characteristics'!$C:$C,0))</f>
        <v>1</v>
      </c>
      <c r="N13" s="167">
        <f>INDEX('Policy Characteristics'!H:H,MATCH(PolicyLevers!$C13,'Policy Characteristics'!$C:$C,0))</f>
        <v>0.02</v>
      </c>
      <c r="O13" s="167" t="str">
        <f>INDEX('Policy Characteristics'!I:I,MATCH(PolicyLevers!$C13,'Policy Characteristics'!$C:$C,0))</f>
        <v>% reduction in emissions</v>
      </c>
      <c r="P13" s="167" t="str">
        <f>INDEX('Policy Characteristics'!J:J,MATCH(PolicyLevers!$C13,'Policy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3" s="174" t="str">
        <f t="shared" si="1"/>
        <v>transportation-sector-main.html#conv-pol-stds</v>
      </c>
      <c r="R13" s="175" t="str">
        <f t="shared" si="1"/>
        <v>conventional-pollutant-standards.html</v>
      </c>
      <c r="S13" s="172"/>
    </row>
    <row r="14" spans="1:21" s="167" customFormat="1" x14ac:dyDescent="0.2">
      <c r="A14" s="166" t="str">
        <f>INDEX('Policy Characteristics'!A:A,MATCH(PolicyLevers!$C14,'Policy Characteristics'!$C:$C,0))</f>
        <v>Transportation</v>
      </c>
      <c r="B14" s="166" t="str">
        <f>INDEX('Policy Characteristics'!B:B,MATCH(PolicyLevers!$C14,'Policy Characteristics'!$C:$C,0))</f>
        <v>Conventional Pollutant Standards</v>
      </c>
      <c r="C14" s="173" t="str">
        <f t="shared" si="0"/>
        <v>Percentage Reduction of Separately Regulated Pollutants</v>
      </c>
      <c r="D14" s="176" t="s">
        <v>41</v>
      </c>
      <c r="E14" s="167" t="s">
        <v>534</v>
      </c>
      <c r="F14" s="176" t="s">
        <v>41</v>
      </c>
      <c r="G14" s="167" t="s">
        <v>534</v>
      </c>
      <c r="H14" s="151">
        <v>312</v>
      </c>
      <c r="I14" s="267" t="s">
        <v>46</v>
      </c>
      <c r="J14" s="167" t="str">
        <f>INDEX('Policy Characteristics'!D:D,MATCH(PolicyLevers!$C14,'Policy Characteristics'!$C:$C,0))</f>
        <v>Conventional Pollutant Standard</v>
      </c>
      <c r="K14" s="167" t="str">
        <f>INDEX('Policy Characteristics'!E:E,MATCH(PolicyLevers!$C14,'Policy Characteristics'!$C:$C,0))</f>
        <v>trans reduce regulated pollutants</v>
      </c>
      <c r="L14" s="167">
        <f>INDEX('Policy Characteristics'!F:F,MATCH(PolicyLevers!$C14,'Policy Characteristics'!$C:$C,0))</f>
        <v>0</v>
      </c>
      <c r="M14" s="167">
        <f>INDEX('Policy Characteristics'!G:G,MATCH(PolicyLevers!$C14,'Policy Characteristics'!$C:$C,0))</f>
        <v>1</v>
      </c>
      <c r="N14" s="167">
        <f>INDEX('Policy Characteristics'!H:H,MATCH(PolicyLevers!$C14,'Policy Characteristics'!$C:$C,0))</f>
        <v>0.02</v>
      </c>
      <c r="O14" s="167" t="str">
        <f>INDEX('Policy Characteristics'!I:I,MATCH(PolicyLevers!$C14,'Policy Characteristics'!$C:$C,0))</f>
        <v>% reduction in emissions</v>
      </c>
      <c r="P14" s="167" t="str">
        <f>INDEX('Policy Characteristics'!J:J,MATCH(PolicyLevers!$C14,'Policy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4" s="174" t="str">
        <f t="shared" si="1"/>
        <v>transportation-sector-main.html#conv-pol-stds</v>
      </c>
      <c r="R14" s="175" t="str">
        <f t="shared" si="1"/>
        <v>conventional-pollutant-standards.html</v>
      </c>
      <c r="S14" s="172"/>
    </row>
    <row r="15" spans="1:21" s="167" customFormat="1" x14ac:dyDescent="0.2">
      <c r="A15" s="166" t="str">
        <f>INDEX('Policy Characteristics'!A:A,MATCH(PolicyLevers!$C15,'Policy Characteristics'!$C:$C,0))</f>
        <v>Transportation</v>
      </c>
      <c r="B15" s="166" t="str">
        <f>INDEX('Policy Characteristics'!B:B,MATCH(PolicyLevers!$C15,'Policy Characteristics'!$C:$C,0))</f>
        <v>Conventional Pollutant Standards</v>
      </c>
      <c r="C15" s="173" t="str">
        <f t="shared" si="0"/>
        <v>Percentage Reduction of Separately Regulated Pollutants</v>
      </c>
      <c r="D15" s="176" t="s">
        <v>41</v>
      </c>
      <c r="E15" s="167" t="s">
        <v>535</v>
      </c>
      <c r="F15" s="176" t="s">
        <v>41</v>
      </c>
      <c r="G15" s="167" t="s">
        <v>535</v>
      </c>
      <c r="H15" s="151">
        <v>313</v>
      </c>
      <c r="I15" s="267" t="s">
        <v>46</v>
      </c>
      <c r="J15" s="167" t="str">
        <f>INDEX('Policy Characteristics'!D:D,MATCH(PolicyLevers!$C15,'Policy Characteristics'!$C:$C,0))</f>
        <v>Conventional Pollutant Standard</v>
      </c>
      <c r="K15" s="167" t="str">
        <f>INDEX('Policy Characteristics'!E:E,MATCH(PolicyLevers!$C15,'Policy Characteristics'!$C:$C,0))</f>
        <v>trans reduce regulated pollutants</v>
      </c>
      <c r="L15" s="167">
        <f>INDEX('Policy Characteristics'!F:F,MATCH(PolicyLevers!$C15,'Policy Characteristics'!$C:$C,0))</f>
        <v>0</v>
      </c>
      <c r="M15" s="167">
        <f>INDEX('Policy Characteristics'!G:G,MATCH(PolicyLevers!$C15,'Policy Characteristics'!$C:$C,0))</f>
        <v>1</v>
      </c>
      <c r="N15" s="167">
        <f>INDEX('Policy Characteristics'!H:H,MATCH(PolicyLevers!$C15,'Policy Characteristics'!$C:$C,0))</f>
        <v>0.02</v>
      </c>
      <c r="O15" s="167" t="str">
        <f>INDEX('Policy Characteristics'!I:I,MATCH(PolicyLevers!$C15,'Policy Characteristics'!$C:$C,0))</f>
        <v>% reduction in emissions</v>
      </c>
      <c r="P15" s="167" t="str">
        <f>INDEX('Policy Characteristics'!J:J,MATCH(PolicyLevers!$C15,'Policy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5" s="174" t="str">
        <f t="shared" si="1"/>
        <v>transportation-sector-main.html#conv-pol-stds</v>
      </c>
      <c r="R15" s="175" t="str">
        <f t="shared" si="1"/>
        <v>conventional-pollutant-standards.html</v>
      </c>
      <c r="S15" s="172"/>
    </row>
    <row r="16" spans="1:21" s="167" customFormat="1" x14ac:dyDescent="0.2">
      <c r="A16" s="166" t="str">
        <f>INDEX('Policy Characteristics'!A:A,MATCH(PolicyLevers!$C16,'Policy Characteristics'!$C:$C,0))</f>
        <v>Transportation</v>
      </c>
      <c r="B16" s="166" t="str">
        <f>INDEX('Policy Characteristics'!B:B,MATCH(PolicyLevers!$C16,'Policy Characteristics'!$C:$C,0))</f>
        <v>Conventional Pollutant Standards</v>
      </c>
      <c r="C16" s="173" t="str">
        <f t="shared" si="0"/>
        <v>Percentage Reduction of Separately Regulated Pollutants</v>
      </c>
      <c r="D16" s="176" t="s">
        <v>41</v>
      </c>
      <c r="E16" s="167" t="s">
        <v>536</v>
      </c>
      <c r="F16" s="176" t="s">
        <v>41</v>
      </c>
      <c r="G16" s="167" t="s">
        <v>625</v>
      </c>
      <c r="H16" s="151">
        <v>314</v>
      </c>
      <c r="I16" s="267" t="s">
        <v>46</v>
      </c>
      <c r="J16" s="167" t="str">
        <f>INDEX('Policy Characteristics'!D:D,MATCH(PolicyLevers!$C16,'Policy Characteristics'!$C:$C,0))</f>
        <v>Conventional Pollutant Standard</v>
      </c>
      <c r="K16" s="167" t="str">
        <f>INDEX('Policy Characteristics'!E:E,MATCH(PolicyLevers!$C16,'Policy Characteristics'!$C:$C,0))</f>
        <v>trans reduce regulated pollutants</v>
      </c>
      <c r="L16" s="167">
        <f>INDEX('Policy Characteristics'!F:F,MATCH(PolicyLevers!$C16,'Policy Characteristics'!$C:$C,0))</f>
        <v>0</v>
      </c>
      <c r="M16" s="167">
        <f>INDEX('Policy Characteristics'!G:G,MATCH(PolicyLevers!$C16,'Policy Characteristics'!$C:$C,0))</f>
        <v>1</v>
      </c>
      <c r="N16" s="167">
        <f>INDEX('Policy Characteristics'!H:H,MATCH(PolicyLevers!$C16,'Policy Characteristics'!$C:$C,0))</f>
        <v>0.02</v>
      </c>
      <c r="O16" s="167" t="str">
        <f>INDEX('Policy Characteristics'!I:I,MATCH(PolicyLevers!$C16,'Policy Characteristics'!$C:$C,0))</f>
        <v>% reduction in emissions</v>
      </c>
      <c r="P16" s="167" t="str">
        <f>INDEX('Policy Characteristics'!J:J,MATCH(PolicyLevers!$C16,'Policy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6" s="174" t="str">
        <f t="shared" si="1"/>
        <v>transportation-sector-main.html#conv-pol-stds</v>
      </c>
      <c r="R16" s="175" t="str">
        <f t="shared" si="1"/>
        <v>conventional-pollutant-standards.html</v>
      </c>
      <c r="S16" s="172"/>
    </row>
    <row r="17" spans="1:19" s="167" customFormat="1" x14ac:dyDescent="0.2">
      <c r="A17" s="166" t="str">
        <f>INDEX('Policy Characteristics'!A:A,MATCH(PolicyLevers!$C17,'Policy Characteristics'!$C:$C,0))</f>
        <v>Transportation</v>
      </c>
      <c r="B17" s="166" t="str">
        <f>INDEX('Policy Characteristics'!B:B,MATCH(PolicyLevers!$C17,'Policy Characteristics'!$C:$C,0))</f>
        <v>Conventional Pollutant Standards</v>
      </c>
      <c r="C17" s="173" t="str">
        <f t="shared" si="0"/>
        <v>Percentage Reduction of Separately Regulated Pollutants</v>
      </c>
      <c r="D17" s="176" t="s">
        <v>41</v>
      </c>
      <c r="E17" s="167" t="s">
        <v>537</v>
      </c>
      <c r="F17" s="176" t="s">
        <v>41</v>
      </c>
      <c r="G17" s="167" t="s">
        <v>537</v>
      </c>
      <c r="H17" s="151">
        <v>315</v>
      </c>
      <c r="I17" s="267" t="s">
        <v>46</v>
      </c>
      <c r="J17" s="167" t="str">
        <f>INDEX('Policy Characteristics'!D:D,MATCH(PolicyLevers!$C17,'Policy Characteristics'!$C:$C,0))</f>
        <v>Conventional Pollutant Standard</v>
      </c>
      <c r="K17" s="167" t="str">
        <f>INDEX('Policy Characteristics'!E:E,MATCH(PolicyLevers!$C17,'Policy Characteristics'!$C:$C,0))</f>
        <v>trans reduce regulated pollutants</v>
      </c>
      <c r="L17" s="167">
        <f>INDEX('Policy Characteristics'!F:F,MATCH(PolicyLevers!$C17,'Policy Characteristics'!$C:$C,0))</f>
        <v>0</v>
      </c>
      <c r="M17" s="167">
        <f>INDEX('Policy Characteristics'!G:G,MATCH(PolicyLevers!$C17,'Policy Characteristics'!$C:$C,0))</f>
        <v>1</v>
      </c>
      <c r="N17" s="167">
        <f>INDEX('Policy Characteristics'!H:H,MATCH(PolicyLevers!$C17,'Policy Characteristics'!$C:$C,0))</f>
        <v>0.02</v>
      </c>
      <c r="O17" s="167" t="str">
        <f>INDEX('Policy Characteristics'!I:I,MATCH(PolicyLevers!$C17,'Policy Characteristics'!$C:$C,0))</f>
        <v>% reduction in emissions</v>
      </c>
      <c r="P17" s="167" t="str">
        <f>INDEX('Policy Characteristics'!J:J,MATCH(PolicyLevers!$C17,'Policy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7" s="174" t="str">
        <f t="shared" si="1"/>
        <v>transportation-sector-main.html#conv-pol-stds</v>
      </c>
      <c r="R17" s="175" t="str">
        <f t="shared" si="1"/>
        <v>conventional-pollutant-standards.html</v>
      </c>
      <c r="S17" s="172"/>
    </row>
    <row r="18" spans="1:19" s="167" customFormat="1" x14ac:dyDescent="0.2">
      <c r="A18" s="166" t="str">
        <f>INDEX('Policy Characteristics'!A:A,MATCH(PolicyLevers!$C18,'Policy Characteristics'!$C:$C,0))</f>
        <v>Transportation</v>
      </c>
      <c r="B18" s="166" t="str">
        <f>INDEX('Policy Characteristics'!B:B,MATCH(PolicyLevers!$C18,'Policy Characteristics'!$C:$C,0))</f>
        <v>Conventional Pollutant Standards</v>
      </c>
      <c r="C18" s="173" t="str">
        <f t="shared" si="0"/>
        <v>Percentage Reduction of Separately Regulated Pollutants</v>
      </c>
      <c r="D18" s="176" t="s">
        <v>41</v>
      </c>
      <c r="E18" s="167" t="s">
        <v>538</v>
      </c>
      <c r="F18" s="176" t="s">
        <v>41</v>
      </c>
      <c r="G18" s="167" t="s">
        <v>538</v>
      </c>
      <c r="H18" s="151">
        <v>316</v>
      </c>
      <c r="I18" s="267" t="s">
        <v>46</v>
      </c>
      <c r="J18" s="167" t="str">
        <f>INDEX('Policy Characteristics'!D:D,MATCH(PolicyLevers!$C18,'Policy Characteristics'!$C:$C,0))</f>
        <v>Conventional Pollutant Standard</v>
      </c>
      <c r="K18" s="167" t="str">
        <f>INDEX('Policy Characteristics'!E:E,MATCH(PolicyLevers!$C18,'Policy Characteristics'!$C:$C,0))</f>
        <v>trans reduce regulated pollutants</v>
      </c>
      <c r="L18" s="167">
        <f>INDEX('Policy Characteristics'!F:F,MATCH(PolicyLevers!$C18,'Policy Characteristics'!$C:$C,0))</f>
        <v>0</v>
      </c>
      <c r="M18" s="167">
        <f>INDEX('Policy Characteristics'!G:G,MATCH(PolicyLevers!$C18,'Policy Characteristics'!$C:$C,0))</f>
        <v>1</v>
      </c>
      <c r="N18" s="167">
        <f>INDEX('Policy Characteristics'!H:H,MATCH(PolicyLevers!$C18,'Policy Characteristics'!$C:$C,0))</f>
        <v>0.02</v>
      </c>
      <c r="O18" s="167" t="str">
        <f>INDEX('Policy Characteristics'!I:I,MATCH(PolicyLevers!$C18,'Policy Characteristics'!$C:$C,0))</f>
        <v>% reduction in emissions</v>
      </c>
      <c r="P18" s="167" t="str">
        <f>INDEX('Policy Characteristics'!J:J,MATCH(PolicyLevers!$C18,'Policy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8" s="174" t="str">
        <f t="shared" si="1"/>
        <v>transportation-sector-main.html#conv-pol-stds</v>
      </c>
      <c r="R18" s="175" t="str">
        <f t="shared" si="1"/>
        <v>conventional-pollutant-standards.html</v>
      </c>
      <c r="S18" s="172"/>
    </row>
    <row r="19" spans="1:19" s="167" customFormat="1" x14ac:dyDescent="0.2">
      <c r="A19" s="166" t="str">
        <f>INDEX('Policy Characteristics'!A:A,MATCH(PolicyLevers!$C19,'Policy Characteristics'!$C:$C,0))</f>
        <v>Transportation</v>
      </c>
      <c r="B19" s="166" t="str">
        <f>INDEX('Policy Characteristics'!B:B,MATCH(PolicyLevers!$C19,'Policy Characteristics'!$C:$C,0))</f>
        <v>Conventional Pollutant Standards</v>
      </c>
      <c r="C19" s="173" t="str">
        <f t="shared" si="0"/>
        <v>Percentage Reduction of Separately Regulated Pollutants</v>
      </c>
      <c r="D19" s="176" t="s">
        <v>41</v>
      </c>
      <c r="E19" s="167" t="s">
        <v>539</v>
      </c>
      <c r="F19" s="176" t="s">
        <v>41</v>
      </c>
      <c r="G19" s="167" t="s">
        <v>539</v>
      </c>
      <c r="H19" s="151">
        <v>317</v>
      </c>
      <c r="I19" s="267" t="s">
        <v>46</v>
      </c>
      <c r="J19" s="167" t="str">
        <f>INDEX('Policy Characteristics'!D:D,MATCH(PolicyLevers!$C19,'Policy Characteristics'!$C:$C,0))</f>
        <v>Conventional Pollutant Standard</v>
      </c>
      <c r="K19" s="167" t="str">
        <f>INDEX('Policy Characteristics'!E:E,MATCH(PolicyLevers!$C19,'Policy Characteristics'!$C:$C,0))</f>
        <v>trans reduce regulated pollutants</v>
      </c>
      <c r="L19" s="167">
        <f>INDEX('Policy Characteristics'!F:F,MATCH(PolicyLevers!$C19,'Policy Characteristics'!$C:$C,0))</f>
        <v>0</v>
      </c>
      <c r="M19" s="167">
        <f>INDEX('Policy Characteristics'!G:G,MATCH(PolicyLevers!$C19,'Policy Characteristics'!$C:$C,0))</f>
        <v>1</v>
      </c>
      <c r="N19" s="167">
        <f>INDEX('Policy Characteristics'!H:H,MATCH(PolicyLevers!$C19,'Policy Characteristics'!$C:$C,0))</f>
        <v>0.02</v>
      </c>
      <c r="O19" s="167" t="str">
        <f>INDEX('Policy Characteristics'!I:I,MATCH(PolicyLevers!$C19,'Policy Characteristics'!$C:$C,0))</f>
        <v>% reduction in emissions</v>
      </c>
      <c r="P19" s="167" t="str">
        <f>INDEX('Policy Characteristics'!J:J,MATCH(PolicyLevers!$C19,'Policy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9" s="174" t="str">
        <f t="shared" si="1"/>
        <v>transportation-sector-main.html#conv-pol-stds</v>
      </c>
      <c r="R19" s="175" t="str">
        <f t="shared" si="1"/>
        <v>conventional-pollutant-standards.html</v>
      </c>
      <c r="S19" s="172"/>
    </row>
    <row r="20" spans="1:19" s="167" customFormat="1" x14ac:dyDescent="0.2">
      <c r="A20" s="166" t="str">
        <f>INDEX('Policy Characteristics'!A:A,MATCH(PolicyLevers!$C20,'Policy Characteristics'!$C:$C,0))</f>
        <v>Transportation</v>
      </c>
      <c r="B20" s="166" t="str">
        <f>INDEX('Policy Characteristics'!B:B,MATCH(PolicyLevers!$C20,'Policy Characteristics'!$C:$C,0))</f>
        <v>Conventional Pollutant Standards</v>
      </c>
      <c r="C20" s="173" t="str">
        <f t="shared" si="0"/>
        <v>Percentage Reduction of Separately Regulated Pollutants</v>
      </c>
      <c r="D20" s="176" t="s">
        <v>41</v>
      </c>
      <c r="E20" s="167" t="s">
        <v>540</v>
      </c>
      <c r="F20" s="176" t="s">
        <v>41</v>
      </c>
      <c r="G20" s="167" t="s">
        <v>540</v>
      </c>
      <c r="H20" s="151">
        <v>318</v>
      </c>
      <c r="I20" s="267" t="s">
        <v>47</v>
      </c>
      <c r="J20" s="167" t="str">
        <f>INDEX('Policy Characteristics'!D:D,MATCH(PolicyLevers!$C20,'Policy Characteristics'!$C:$C,0))</f>
        <v>Conventional Pollutant Standard</v>
      </c>
      <c r="K20" s="167" t="str">
        <f>INDEX('Policy Characteristics'!E:E,MATCH(PolicyLevers!$C20,'Policy Characteristics'!$C:$C,0))</f>
        <v>trans reduce regulated pollutants</v>
      </c>
      <c r="L20" s="167">
        <f>INDEX('Policy Characteristics'!F:F,MATCH(PolicyLevers!$C20,'Policy Characteristics'!$C:$C,0))</f>
        <v>0</v>
      </c>
      <c r="M20" s="167">
        <f>INDEX('Policy Characteristics'!G:G,MATCH(PolicyLevers!$C20,'Policy Characteristics'!$C:$C,0))</f>
        <v>1</v>
      </c>
      <c r="N20" s="167">
        <f>INDEX('Policy Characteristics'!H:H,MATCH(PolicyLevers!$C20,'Policy Characteristics'!$C:$C,0))</f>
        <v>0.02</v>
      </c>
      <c r="O20" s="167" t="str">
        <f>INDEX('Policy Characteristics'!I:I,MATCH(PolicyLevers!$C20,'Policy Characteristics'!$C:$C,0))</f>
        <v>% reduction in emissions</v>
      </c>
      <c r="P20" s="167" t="str">
        <f>INDEX('Policy Characteristics'!J:J,MATCH(PolicyLevers!$C20,'Policy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0" s="174"/>
      <c r="R20" s="175"/>
      <c r="S20" s="172"/>
    </row>
    <row r="21" spans="1:19" s="167" customFormat="1" x14ac:dyDescent="0.2">
      <c r="A21" s="166" t="str">
        <f>INDEX('Policy Characteristics'!A:A,MATCH(PolicyLevers!$C21,'Policy Characteristics'!$C:$C,0))</f>
        <v>Transportation</v>
      </c>
      <c r="B21" s="166" t="str">
        <f>INDEX('Policy Characteristics'!B:B,MATCH(PolicyLevers!$C21,'Policy Characteristics'!$C:$C,0))</f>
        <v>Conventional Pollutant Standards</v>
      </c>
      <c r="C21" s="173" t="str">
        <f t="shared" si="0"/>
        <v>Percentage Reduction of Separately Regulated Pollutants</v>
      </c>
      <c r="D21" s="176" t="s">
        <v>41</v>
      </c>
      <c r="E21" s="167" t="s">
        <v>541</v>
      </c>
      <c r="F21" s="176" t="s">
        <v>41</v>
      </c>
      <c r="G21" s="167" t="s">
        <v>541</v>
      </c>
      <c r="H21" s="151">
        <v>319</v>
      </c>
      <c r="I21" s="267" t="s">
        <v>47</v>
      </c>
      <c r="J21" s="167" t="str">
        <f>INDEX('Policy Characteristics'!D:D,MATCH(PolicyLevers!$C21,'Policy Characteristics'!$C:$C,0))</f>
        <v>Conventional Pollutant Standard</v>
      </c>
      <c r="K21" s="167" t="str">
        <f>INDEX('Policy Characteristics'!E:E,MATCH(PolicyLevers!$C21,'Policy Characteristics'!$C:$C,0))</f>
        <v>trans reduce regulated pollutants</v>
      </c>
      <c r="L21" s="167">
        <f>INDEX('Policy Characteristics'!F:F,MATCH(PolicyLevers!$C21,'Policy Characteristics'!$C:$C,0))</f>
        <v>0</v>
      </c>
      <c r="M21" s="167">
        <f>INDEX('Policy Characteristics'!G:G,MATCH(PolicyLevers!$C21,'Policy Characteristics'!$C:$C,0))</f>
        <v>1</v>
      </c>
      <c r="N21" s="167">
        <f>INDEX('Policy Characteristics'!H:H,MATCH(PolicyLevers!$C21,'Policy Characteristics'!$C:$C,0))</f>
        <v>0.02</v>
      </c>
      <c r="O21" s="167" t="str">
        <f>INDEX('Policy Characteristics'!I:I,MATCH(PolicyLevers!$C21,'Policy Characteristics'!$C:$C,0))</f>
        <v>% reduction in emissions</v>
      </c>
      <c r="P21" s="167" t="str">
        <f>INDEX('Policy Characteristics'!J:J,MATCH(PolicyLevers!$C21,'Policy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1" s="174"/>
      <c r="R21" s="175"/>
      <c r="S21" s="172"/>
    </row>
    <row r="22" spans="1:19" s="167" customFormat="1" x14ac:dyDescent="0.2">
      <c r="A22" s="166" t="str">
        <f>INDEX('Policy Characteristics'!A:A,MATCH(PolicyLevers!$C22,'Policy Characteristics'!$C:$C,0))</f>
        <v>Transportation</v>
      </c>
      <c r="B22" s="166" t="str">
        <f>INDEX('Policy Characteristics'!B:B,MATCH(PolicyLevers!$C22,'Policy Characteristics'!$C:$C,0))</f>
        <v>Conventional Pollutant Standards</v>
      </c>
      <c r="C22" s="173" t="str">
        <f t="shared" si="0"/>
        <v>Percentage Reduction of Separately Regulated Pollutants</v>
      </c>
      <c r="D22" s="167" t="s">
        <v>42</v>
      </c>
      <c r="E22" s="167" t="s">
        <v>533</v>
      </c>
      <c r="F22" s="167" t="s">
        <v>42</v>
      </c>
      <c r="G22" s="167" t="s">
        <v>760</v>
      </c>
      <c r="H22" s="151">
        <v>320</v>
      </c>
      <c r="I22" s="267" t="s">
        <v>46</v>
      </c>
      <c r="J22" s="167" t="str">
        <f>INDEX('Policy Characteristics'!D:D,MATCH(PolicyLevers!$C22,'Policy Characteristics'!$C:$C,0))</f>
        <v>Conventional Pollutant Standard</v>
      </c>
      <c r="K22" s="167" t="str">
        <f>INDEX('Policy Characteristics'!E:E,MATCH(PolicyLevers!$C22,'Policy Characteristics'!$C:$C,0))</f>
        <v>trans reduce regulated pollutants</v>
      </c>
      <c r="L22" s="167">
        <f>INDEX('Policy Characteristics'!F:F,MATCH(PolicyLevers!$C22,'Policy Characteristics'!$C:$C,0))</f>
        <v>0</v>
      </c>
      <c r="M22" s="167">
        <f>INDEX('Policy Characteristics'!G:G,MATCH(PolicyLevers!$C22,'Policy Characteristics'!$C:$C,0))</f>
        <v>1</v>
      </c>
      <c r="N22" s="167">
        <f>INDEX('Policy Characteristics'!H:H,MATCH(PolicyLevers!$C22,'Policy Characteristics'!$C:$C,0))</f>
        <v>0.02</v>
      </c>
      <c r="O22" s="167" t="str">
        <f>INDEX('Policy Characteristics'!I:I,MATCH(PolicyLevers!$C22,'Policy Characteristics'!$C:$C,0))</f>
        <v>% reduction in emissions</v>
      </c>
      <c r="P22" s="167" t="str">
        <f>INDEX('Policy Characteristics'!J:J,MATCH(PolicyLevers!$C22,'Policy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2" s="174" t="str">
        <f t="shared" si="1"/>
        <v>transportation-sector-main.html#conv-pol-stds</v>
      </c>
      <c r="R22" s="175" t="str">
        <f t="shared" si="1"/>
        <v>conventional-pollutant-standards.html</v>
      </c>
      <c r="S22" s="172"/>
    </row>
    <row r="23" spans="1:19" s="167" customFormat="1" x14ac:dyDescent="0.2">
      <c r="A23" s="166" t="str">
        <f>INDEX('Policy Characteristics'!A:A,MATCH(PolicyLevers!$C23,'Policy Characteristics'!$C:$C,0))</f>
        <v>Transportation</v>
      </c>
      <c r="B23" s="166" t="str">
        <f>INDEX('Policy Characteristics'!B:B,MATCH(PolicyLevers!$C23,'Policy Characteristics'!$C:$C,0))</f>
        <v>Conventional Pollutant Standards</v>
      </c>
      <c r="C23" s="173" t="str">
        <f t="shared" ref="C23:C32" si="2">C$2</f>
        <v>Percentage Reduction of Separately Regulated Pollutants</v>
      </c>
      <c r="D23" s="167" t="s">
        <v>42</v>
      </c>
      <c r="E23" s="167" t="s">
        <v>527</v>
      </c>
      <c r="F23" s="167" t="s">
        <v>42</v>
      </c>
      <c r="G23" s="167" t="s">
        <v>527</v>
      </c>
      <c r="H23" s="151">
        <v>321</v>
      </c>
      <c r="I23" s="267" t="s">
        <v>47</v>
      </c>
      <c r="J23" s="167" t="str">
        <f>INDEX('Policy Characteristics'!D:D,MATCH(PolicyLevers!$C23,'Policy Characteristics'!$C:$C,0))</f>
        <v>Conventional Pollutant Standard</v>
      </c>
      <c r="K23" s="167" t="str">
        <f>INDEX('Policy Characteristics'!E:E,MATCH(PolicyLevers!$C23,'Policy Characteristics'!$C:$C,0))</f>
        <v>trans reduce regulated pollutants</v>
      </c>
      <c r="L23" s="167">
        <f>INDEX('Policy Characteristics'!F:F,MATCH(PolicyLevers!$C23,'Policy Characteristics'!$C:$C,0))</f>
        <v>0</v>
      </c>
      <c r="M23" s="167">
        <f>INDEX('Policy Characteristics'!G:G,MATCH(PolicyLevers!$C23,'Policy Characteristics'!$C:$C,0))</f>
        <v>1</v>
      </c>
      <c r="N23" s="167">
        <f>INDEX('Policy Characteristics'!H:H,MATCH(PolicyLevers!$C23,'Policy Characteristics'!$C:$C,0))</f>
        <v>0.02</v>
      </c>
      <c r="O23" s="167" t="str">
        <f>INDEX('Policy Characteristics'!I:I,MATCH(PolicyLevers!$C23,'Policy Characteristics'!$C:$C,0))</f>
        <v>% reduction in emissions</v>
      </c>
      <c r="P23" s="167" t="str">
        <f>INDEX('Policy Characteristics'!J:J,MATCH(PolicyLevers!$C23,'Policy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3" s="174"/>
      <c r="R23" s="175"/>
      <c r="S23" s="172"/>
    </row>
    <row r="24" spans="1:19" s="167" customFormat="1" x14ac:dyDescent="0.2">
      <c r="A24" s="166" t="str">
        <f>INDEX('Policy Characteristics'!A:A,MATCH(PolicyLevers!$C24,'Policy Characteristics'!$C:$C,0))</f>
        <v>Transportation</v>
      </c>
      <c r="B24" s="166" t="str">
        <f>INDEX('Policy Characteristics'!B:B,MATCH(PolicyLevers!$C24,'Policy Characteristics'!$C:$C,0))</f>
        <v>Conventional Pollutant Standards</v>
      </c>
      <c r="C24" s="173" t="str">
        <f t="shared" si="2"/>
        <v>Percentage Reduction of Separately Regulated Pollutants</v>
      </c>
      <c r="D24" s="167" t="s">
        <v>42</v>
      </c>
      <c r="E24" s="167" t="s">
        <v>534</v>
      </c>
      <c r="F24" s="167" t="s">
        <v>42</v>
      </c>
      <c r="G24" s="167" t="s">
        <v>534</v>
      </c>
      <c r="H24" s="151">
        <v>322</v>
      </c>
      <c r="I24" s="267" t="s">
        <v>46</v>
      </c>
      <c r="J24" s="167" t="str">
        <f>INDEX('Policy Characteristics'!D:D,MATCH(PolicyLevers!$C24,'Policy Characteristics'!$C:$C,0))</f>
        <v>Conventional Pollutant Standard</v>
      </c>
      <c r="K24" s="167" t="str">
        <f>INDEX('Policy Characteristics'!E:E,MATCH(PolicyLevers!$C24,'Policy Characteristics'!$C:$C,0))</f>
        <v>trans reduce regulated pollutants</v>
      </c>
      <c r="L24" s="167">
        <f>INDEX('Policy Characteristics'!F:F,MATCH(PolicyLevers!$C24,'Policy Characteristics'!$C:$C,0))</f>
        <v>0</v>
      </c>
      <c r="M24" s="167">
        <f>INDEX('Policy Characteristics'!G:G,MATCH(PolicyLevers!$C24,'Policy Characteristics'!$C:$C,0))</f>
        <v>1</v>
      </c>
      <c r="N24" s="167">
        <f>INDEX('Policy Characteristics'!H:H,MATCH(PolicyLevers!$C24,'Policy Characteristics'!$C:$C,0))</f>
        <v>0.02</v>
      </c>
      <c r="O24" s="167" t="str">
        <f>INDEX('Policy Characteristics'!I:I,MATCH(PolicyLevers!$C24,'Policy Characteristics'!$C:$C,0))</f>
        <v>% reduction in emissions</v>
      </c>
      <c r="P24" s="167" t="str">
        <f>INDEX('Policy Characteristics'!J:J,MATCH(PolicyLevers!$C24,'Policy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4" s="174" t="str">
        <f t="shared" si="1"/>
        <v>transportation-sector-main.html#conv-pol-stds</v>
      </c>
      <c r="R24" s="175" t="str">
        <f t="shared" si="1"/>
        <v>conventional-pollutant-standards.html</v>
      </c>
      <c r="S24" s="172"/>
    </row>
    <row r="25" spans="1:19" s="167" customFormat="1" x14ac:dyDescent="0.2">
      <c r="A25" s="166" t="str">
        <f>INDEX('Policy Characteristics'!A:A,MATCH(PolicyLevers!$C25,'Policy Characteristics'!$C:$C,0))</f>
        <v>Transportation</v>
      </c>
      <c r="B25" s="166" t="str">
        <f>INDEX('Policy Characteristics'!B:B,MATCH(PolicyLevers!$C25,'Policy Characteristics'!$C:$C,0))</f>
        <v>Conventional Pollutant Standards</v>
      </c>
      <c r="C25" s="173" t="str">
        <f t="shared" si="2"/>
        <v>Percentage Reduction of Separately Regulated Pollutants</v>
      </c>
      <c r="D25" s="167" t="s">
        <v>42</v>
      </c>
      <c r="E25" s="167" t="s">
        <v>535</v>
      </c>
      <c r="F25" s="167" t="s">
        <v>42</v>
      </c>
      <c r="G25" s="167" t="s">
        <v>535</v>
      </c>
      <c r="H25" s="151">
        <v>323</v>
      </c>
      <c r="I25" s="267" t="s">
        <v>47</v>
      </c>
      <c r="J25" s="167" t="str">
        <f>INDEX('Policy Characteristics'!D:D,MATCH(PolicyLevers!$C25,'Policy Characteristics'!$C:$C,0))</f>
        <v>Conventional Pollutant Standard</v>
      </c>
      <c r="K25" s="167" t="str">
        <f>INDEX('Policy Characteristics'!E:E,MATCH(PolicyLevers!$C25,'Policy Characteristics'!$C:$C,0))</f>
        <v>trans reduce regulated pollutants</v>
      </c>
      <c r="L25" s="167">
        <f>INDEX('Policy Characteristics'!F:F,MATCH(PolicyLevers!$C25,'Policy Characteristics'!$C:$C,0))</f>
        <v>0</v>
      </c>
      <c r="M25" s="167">
        <f>INDEX('Policy Characteristics'!G:G,MATCH(PolicyLevers!$C25,'Policy Characteristics'!$C:$C,0))</f>
        <v>1</v>
      </c>
      <c r="N25" s="167">
        <f>INDEX('Policy Characteristics'!H:H,MATCH(PolicyLevers!$C25,'Policy Characteristics'!$C:$C,0))</f>
        <v>0.02</v>
      </c>
      <c r="O25" s="167" t="str">
        <f>INDEX('Policy Characteristics'!I:I,MATCH(PolicyLevers!$C25,'Policy Characteristics'!$C:$C,0))</f>
        <v>% reduction in emissions</v>
      </c>
      <c r="P25" s="167" t="str">
        <f>INDEX('Policy Characteristics'!J:J,MATCH(PolicyLevers!$C25,'Policy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5" s="174"/>
      <c r="R25" s="175"/>
      <c r="S25" s="172"/>
    </row>
    <row r="26" spans="1:19" s="167" customFormat="1" x14ac:dyDescent="0.2">
      <c r="A26" s="166" t="str">
        <f>INDEX('Policy Characteristics'!A:A,MATCH(PolicyLevers!$C26,'Policy Characteristics'!$C:$C,0))</f>
        <v>Transportation</v>
      </c>
      <c r="B26" s="166" t="str">
        <f>INDEX('Policy Characteristics'!B:B,MATCH(PolicyLevers!$C26,'Policy Characteristics'!$C:$C,0))</f>
        <v>Conventional Pollutant Standards</v>
      </c>
      <c r="C26" s="173" t="str">
        <f t="shared" si="2"/>
        <v>Percentage Reduction of Separately Regulated Pollutants</v>
      </c>
      <c r="D26" s="167" t="s">
        <v>42</v>
      </c>
      <c r="E26" s="167" t="s">
        <v>536</v>
      </c>
      <c r="F26" s="167" t="s">
        <v>42</v>
      </c>
      <c r="G26" s="167" t="s">
        <v>625</v>
      </c>
      <c r="H26" s="151">
        <v>324</v>
      </c>
      <c r="I26" s="267" t="s">
        <v>47</v>
      </c>
      <c r="J26" s="167" t="str">
        <f>INDEX('Policy Characteristics'!D:D,MATCH(PolicyLevers!$C26,'Policy Characteristics'!$C:$C,0))</f>
        <v>Conventional Pollutant Standard</v>
      </c>
      <c r="K26" s="167" t="str">
        <f>INDEX('Policy Characteristics'!E:E,MATCH(PolicyLevers!$C26,'Policy Characteristics'!$C:$C,0))</f>
        <v>trans reduce regulated pollutants</v>
      </c>
      <c r="L26" s="167">
        <f>INDEX('Policy Characteristics'!F:F,MATCH(PolicyLevers!$C26,'Policy Characteristics'!$C:$C,0))</f>
        <v>0</v>
      </c>
      <c r="M26" s="167">
        <f>INDEX('Policy Characteristics'!G:G,MATCH(PolicyLevers!$C26,'Policy Characteristics'!$C:$C,0))</f>
        <v>1</v>
      </c>
      <c r="N26" s="167">
        <f>INDEX('Policy Characteristics'!H:H,MATCH(PolicyLevers!$C26,'Policy Characteristics'!$C:$C,0))</f>
        <v>0.02</v>
      </c>
      <c r="O26" s="167" t="str">
        <f>INDEX('Policy Characteristics'!I:I,MATCH(PolicyLevers!$C26,'Policy Characteristics'!$C:$C,0))</f>
        <v>% reduction in emissions</v>
      </c>
      <c r="P26" s="167" t="str">
        <f>INDEX('Policy Characteristics'!J:J,MATCH(PolicyLevers!$C26,'Policy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6" s="174"/>
      <c r="R26" s="175"/>
      <c r="S26" s="172"/>
    </row>
    <row r="27" spans="1:19" s="167" customFormat="1" x14ac:dyDescent="0.2">
      <c r="A27" s="166" t="str">
        <f>INDEX('Policy Characteristics'!A:A,MATCH(PolicyLevers!$C27,'Policy Characteristics'!$C:$C,0))</f>
        <v>Transportation</v>
      </c>
      <c r="B27" s="166" t="str">
        <f>INDEX('Policy Characteristics'!B:B,MATCH(PolicyLevers!$C27,'Policy Characteristics'!$C:$C,0))</f>
        <v>Conventional Pollutant Standards</v>
      </c>
      <c r="C27" s="173" t="str">
        <f t="shared" si="2"/>
        <v>Percentage Reduction of Separately Regulated Pollutants</v>
      </c>
      <c r="D27" s="167" t="s">
        <v>42</v>
      </c>
      <c r="E27" s="167" t="s">
        <v>537</v>
      </c>
      <c r="F27" s="167" t="s">
        <v>42</v>
      </c>
      <c r="G27" s="167" t="s">
        <v>537</v>
      </c>
      <c r="H27" s="151">
        <v>325</v>
      </c>
      <c r="I27" s="267" t="s">
        <v>47</v>
      </c>
      <c r="J27" s="167" t="str">
        <f>INDEX('Policy Characteristics'!D:D,MATCH(PolicyLevers!$C27,'Policy Characteristics'!$C:$C,0))</f>
        <v>Conventional Pollutant Standard</v>
      </c>
      <c r="K27" s="167" t="str">
        <f>INDEX('Policy Characteristics'!E:E,MATCH(PolicyLevers!$C27,'Policy Characteristics'!$C:$C,0))</f>
        <v>trans reduce regulated pollutants</v>
      </c>
      <c r="L27" s="167">
        <f>INDEX('Policy Characteristics'!F:F,MATCH(PolicyLevers!$C27,'Policy Characteristics'!$C:$C,0))</f>
        <v>0</v>
      </c>
      <c r="M27" s="167">
        <f>INDEX('Policy Characteristics'!G:G,MATCH(PolicyLevers!$C27,'Policy Characteristics'!$C:$C,0))</f>
        <v>1</v>
      </c>
      <c r="N27" s="167">
        <f>INDEX('Policy Characteristics'!H:H,MATCH(PolicyLevers!$C27,'Policy Characteristics'!$C:$C,0))</f>
        <v>0.02</v>
      </c>
      <c r="O27" s="167" t="str">
        <f>INDEX('Policy Characteristics'!I:I,MATCH(PolicyLevers!$C27,'Policy Characteristics'!$C:$C,0))</f>
        <v>% reduction in emissions</v>
      </c>
      <c r="P27" s="167" t="str">
        <f>INDEX('Policy Characteristics'!J:J,MATCH(PolicyLevers!$C27,'Policy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7" s="174"/>
      <c r="R27" s="175"/>
      <c r="S27" s="172"/>
    </row>
    <row r="28" spans="1:19" s="167" customFormat="1" x14ac:dyDescent="0.2">
      <c r="A28" s="166" t="str">
        <f>INDEX('Policy Characteristics'!A:A,MATCH(PolicyLevers!$C28,'Policy Characteristics'!$C:$C,0))</f>
        <v>Transportation</v>
      </c>
      <c r="B28" s="166" t="str">
        <f>INDEX('Policy Characteristics'!B:B,MATCH(PolicyLevers!$C28,'Policy Characteristics'!$C:$C,0))</f>
        <v>Conventional Pollutant Standards</v>
      </c>
      <c r="C28" s="173" t="str">
        <f t="shared" si="2"/>
        <v>Percentage Reduction of Separately Regulated Pollutants</v>
      </c>
      <c r="D28" s="167" t="s">
        <v>42</v>
      </c>
      <c r="E28" s="167" t="s">
        <v>538</v>
      </c>
      <c r="F28" s="167" t="s">
        <v>42</v>
      </c>
      <c r="G28" s="167" t="s">
        <v>538</v>
      </c>
      <c r="H28" s="151">
        <v>326</v>
      </c>
      <c r="I28" s="267" t="s">
        <v>47</v>
      </c>
      <c r="J28" s="167" t="str">
        <f>INDEX('Policy Characteristics'!D:D,MATCH(PolicyLevers!$C28,'Policy Characteristics'!$C:$C,0))</f>
        <v>Conventional Pollutant Standard</v>
      </c>
      <c r="K28" s="167" t="str">
        <f>INDEX('Policy Characteristics'!E:E,MATCH(PolicyLevers!$C28,'Policy Characteristics'!$C:$C,0))</f>
        <v>trans reduce regulated pollutants</v>
      </c>
      <c r="L28" s="167">
        <f>INDEX('Policy Characteristics'!F:F,MATCH(PolicyLevers!$C28,'Policy Characteristics'!$C:$C,0))</f>
        <v>0</v>
      </c>
      <c r="M28" s="167">
        <f>INDEX('Policy Characteristics'!G:G,MATCH(PolicyLevers!$C28,'Policy Characteristics'!$C:$C,0))</f>
        <v>1</v>
      </c>
      <c r="N28" s="167">
        <f>INDEX('Policy Characteristics'!H:H,MATCH(PolicyLevers!$C28,'Policy Characteristics'!$C:$C,0))</f>
        <v>0.02</v>
      </c>
      <c r="O28" s="167" t="str">
        <f>INDEX('Policy Characteristics'!I:I,MATCH(PolicyLevers!$C28,'Policy Characteristics'!$C:$C,0))</f>
        <v>% reduction in emissions</v>
      </c>
      <c r="P28" s="167" t="str">
        <f>INDEX('Policy Characteristics'!J:J,MATCH(PolicyLevers!$C28,'Policy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8" s="174"/>
      <c r="R28" s="175"/>
      <c r="S28" s="172"/>
    </row>
    <row r="29" spans="1:19" s="167" customFormat="1" x14ac:dyDescent="0.2">
      <c r="A29" s="166" t="str">
        <f>INDEX('Policy Characteristics'!A:A,MATCH(PolicyLevers!$C29,'Policy Characteristics'!$C:$C,0))</f>
        <v>Transportation</v>
      </c>
      <c r="B29" s="166" t="str">
        <f>INDEX('Policy Characteristics'!B:B,MATCH(PolicyLevers!$C29,'Policy Characteristics'!$C:$C,0))</f>
        <v>Conventional Pollutant Standards</v>
      </c>
      <c r="C29" s="173" t="str">
        <f t="shared" si="2"/>
        <v>Percentage Reduction of Separately Regulated Pollutants</v>
      </c>
      <c r="D29" s="167" t="s">
        <v>42</v>
      </c>
      <c r="E29" s="167" t="s">
        <v>539</v>
      </c>
      <c r="F29" s="167" t="s">
        <v>42</v>
      </c>
      <c r="G29" s="167" t="s">
        <v>539</v>
      </c>
      <c r="H29" s="151">
        <v>327</v>
      </c>
      <c r="I29" s="267" t="s">
        <v>47</v>
      </c>
      <c r="J29" s="167" t="str">
        <f>INDEX('Policy Characteristics'!D:D,MATCH(PolicyLevers!$C29,'Policy Characteristics'!$C:$C,0))</f>
        <v>Conventional Pollutant Standard</v>
      </c>
      <c r="K29" s="167" t="str">
        <f>INDEX('Policy Characteristics'!E:E,MATCH(PolicyLevers!$C29,'Policy Characteristics'!$C:$C,0))</f>
        <v>trans reduce regulated pollutants</v>
      </c>
      <c r="L29" s="167">
        <f>INDEX('Policy Characteristics'!F:F,MATCH(PolicyLevers!$C29,'Policy Characteristics'!$C:$C,0))</f>
        <v>0</v>
      </c>
      <c r="M29" s="167">
        <f>INDEX('Policy Characteristics'!G:G,MATCH(PolicyLevers!$C29,'Policy Characteristics'!$C:$C,0))</f>
        <v>1</v>
      </c>
      <c r="N29" s="167">
        <f>INDEX('Policy Characteristics'!H:H,MATCH(PolicyLevers!$C29,'Policy Characteristics'!$C:$C,0))</f>
        <v>0.02</v>
      </c>
      <c r="O29" s="167" t="str">
        <f>INDEX('Policy Characteristics'!I:I,MATCH(PolicyLevers!$C29,'Policy Characteristics'!$C:$C,0))</f>
        <v>% reduction in emissions</v>
      </c>
      <c r="P29" s="167" t="str">
        <f>INDEX('Policy Characteristics'!J:J,MATCH(PolicyLevers!$C29,'Policy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9" s="174"/>
      <c r="R29" s="175"/>
      <c r="S29" s="172"/>
    </row>
    <row r="30" spans="1:19" s="167" customFormat="1" x14ac:dyDescent="0.2">
      <c r="A30" s="166" t="str">
        <f>INDEX('Policy Characteristics'!A:A,MATCH(PolicyLevers!$C30,'Policy Characteristics'!$C:$C,0))</f>
        <v>Transportation</v>
      </c>
      <c r="B30" s="166" t="str">
        <f>INDEX('Policy Characteristics'!B:B,MATCH(PolicyLevers!$C30,'Policy Characteristics'!$C:$C,0))</f>
        <v>Conventional Pollutant Standards</v>
      </c>
      <c r="C30" s="173" t="str">
        <f t="shared" si="2"/>
        <v>Percentage Reduction of Separately Regulated Pollutants</v>
      </c>
      <c r="D30" s="167" t="s">
        <v>42</v>
      </c>
      <c r="E30" s="167" t="s">
        <v>540</v>
      </c>
      <c r="F30" s="167" t="s">
        <v>42</v>
      </c>
      <c r="G30" s="167" t="s">
        <v>540</v>
      </c>
      <c r="H30" s="151">
        <v>328</v>
      </c>
      <c r="I30" s="267" t="s">
        <v>47</v>
      </c>
      <c r="J30" s="167" t="str">
        <f>INDEX('Policy Characteristics'!D:D,MATCH(PolicyLevers!$C30,'Policy Characteristics'!$C:$C,0))</f>
        <v>Conventional Pollutant Standard</v>
      </c>
      <c r="K30" s="167" t="str">
        <f>INDEX('Policy Characteristics'!E:E,MATCH(PolicyLevers!$C30,'Policy Characteristics'!$C:$C,0))</f>
        <v>trans reduce regulated pollutants</v>
      </c>
      <c r="L30" s="167">
        <f>INDEX('Policy Characteristics'!F:F,MATCH(PolicyLevers!$C30,'Policy Characteristics'!$C:$C,0))</f>
        <v>0</v>
      </c>
      <c r="M30" s="167">
        <f>INDEX('Policy Characteristics'!G:G,MATCH(PolicyLevers!$C30,'Policy Characteristics'!$C:$C,0))</f>
        <v>1</v>
      </c>
      <c r="N30" s="167">
        <f>INDEX('Policy Characteristics'!H:H,MATCH(PolicyLevers!$C30,'Policy Characteristics'!$C:$C,0))</f>
        <v>0.02</v>
      </c>
      <c r="O30" s="167" t="str">
        <f>INDEX('Policy Characteristics'!I:I,MATCH(PolicyLevers!$C30,'Policy Characteristics'!$C:$C,0))</f>
        <v>% reduction in emissions</v>
      </c>
      <c r="P30" s="167" t="str">
        <f>INDEX('Policy Characteristics'!J:J,MATCH(PolicyLevers!$C30,'Policy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0" s="174"/>
      <c r="R30" s="175"/>
      <c r="S30" s="172"/>
    </row>
    <row r="31" spans="1:19" s="167" customFormat="1" x14ac:dyDescent="0.2">
      <c r="A31" s="166" t="str">
        <f>INDEX('Policy Characteristics'!A:A,MATCH(PolicyLevers!$C31,'Policy Characteristics'!$C:$C,0))</f>
        <v>Transportation</v>
      </c>
      <c r="B31" s="166" t="str">
        <f>INDEX('Policy Characteristics'!B:B,MATCH(PolicyLevers!$C31,'Policy Characteristics'!$C:$C,0))</f>
        <v>Conventional Pollutant Standards</v>
      </c>
      <c r="C31" s="173" t="str">
        <f t="shared" si="2"/>
        <v>Percentage Reduction of Separately Regulated Pollutants</v>
      </c>
      <c r="D31" s="167" t="s">
        <v>42</v>
      </c>
      <c r="E31" s="167" t="s">
        <v>541</v>
      </c>
      <c r="F31" s="167" t="s">
        <v>42</v>
      </c>
      <c r="G31" s="167" t="s">
        <v>541</v>
      </c>
      <c r="H31" s="151">
        <v>329</v>
      </c>
      <c r="I31" s="267" t="s">
        <v>47</v>
      </c>
      <c r="J31" s="167" t="str">
        <f>INDEX('Policy Characteristics'!D:D,MATCH(PolicyLevers!$C31,'Policy Characteristics'!$C:$C,0))</f>
        <v>Conventional Pollutant Standard</v>
      </c>
      <c r="K31" s="167" t="str">
        <f>INDEX('Policy Characteristics'!E:E,MATCH(PolicyLevers!$C31,'Policy Characteristics'!$C:$C,0))</f>
        <v>trans reduce regulated pollutants</v>
      </c>
      <c r="L31" s="167">
        <f>INDEX('Policy Characteristics'!F:F,MATCH(PolicyLevers!$C31,'Policy Characteristics'!$C:$C,0))</f>
        <v>0</v>
      </c>
      <c r="M31" s="167">
        <f>INDEX('Policy Characteristics'!G:G,MATCH(PolicyLevers!$C31,'Policy Characteristics'!$C:$C,0))</f>
        <v>1</v>
      </c>
      <c r="N31" s="167">
        <f>INDEX('Policy Characteristics'!H:H,MATCH(PolicyLevers!$C31,'Policy Characteristics'!$C:$C,0))</f>
        <v>0.02</v>
      </c>
      <c r="O31" s="167" t="str">
        <f>INDEX('Policy Characteristics'!I:I,MATCH(PolicyLevers!$C31,'Policy Characteristics'!$C:$C,0))</f>
        <v>% reduction in emissions</v>
      </c>
      <c r="P31" s="167" t="str">
        <f>INDEX('Policy Characteristics'!J:J,MATCH(PolicyLevers!$C31,'Policy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1" s="174"/>
      <c r="R31" s="175"/>
      <c r="S31" s="172"/>
    </row>
    <row r="32" spans="1:19" s="167" customFormat="1" x14ac:dyDescent="0.2">
      <c r="A32" s="166" t="str">
        <f>INDEX('Policy Characteristics'!A:A,MATCH(PolicyLevers!$C32,'Policy Characteristics'!$C:$C,0))</f>
        <v>Transportation</v>
      </c>
      <c r="B32" s="166" t="str">
        <f>INDEX('Policy Characteristics'!B:B,MATCH(PolicyLevers!$C32,'Policy Characteristics'!$C:$C,0))</f>
        <v>Conventional Pollutant Standards</v>
      </c>
      <c r="C32" s="173" t="str">
        <f t="shared" si="2"/>
        <v>Percentage Reduction of Separately Regulated Pollutants</v>
      </c>
      <c r="D32" s="167" t="s">
        <v>43</v>
      </c>
      <c r="E32" s="167" t="s">
        <v>533</v>
      </c>
      <c r="F32" s="167" t="s">
        <v>43</v>
      </c>
      <c r="G32" s="167" t="s">
        <v>760</v>
      </c>
      <c r="H32" s="151">
        <v>330</v>
      </c>
      <c r="I32" s="267" t="s">
        <v>46</v>
      </c>
      <c r="J32" s="167" t="str">
        <f>INDEX('Policy Characteristics'!D:D,MATCH(PolicyLevers!$C32,'Policy Characteristics'!$C:$C,0))</f>
        <v>Conventional Pollutant Standard</v>
      </c>
      <c r="K32" s="167" t="str">
        <f>INDEX('Policy Characteristics'!E:E,MATCH(PolicyLevers!$C32,'Policy Characteristics'!$C:$C,0))</f>
        <v>trans reduce regulated pollutants</v>
      </c>
      <c r="L32" s="167">
        <f>INDEX('Policy Characteristics'!F:F,MATCH(PolicyLevers!$C32,'Policy Characteristics'!$C:$C,0))</f>
        <v>0</v>
      </c>
      <c r="M32" s="167">
        <f>INDEX('Policy Characteristics'!G:G,MATCH(PolicyLevers!$C32,'Policy Characteristics'!$C:$C,0))</f>
        <v>1</v>
      </c>
      <c r="N32" s="167">
        <f>INDEX('Policy Characteristics'!H:H,MATCH(PolicyLevers!$C32,'Policy Characteristics'!$C:$C,0))</f>
        <v>0.02</v>
      </c>
      <c r="O32" s="167" t="str">
        <f>INDEX('Policy Characteristics'!I:I,MATCH(PolicyLevers!$C32,'Policy Characteristics'!$C:$C,0))</f>
        <v>% reduction in emissions</v>
      </c>
      <c r="P32" s="167" t="str">
        <f>INDEX('Policy Characteristics'!J:J,MATCH(PolicyLevers!$C32,'Policy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2" s="174" t="str">
        <f t="shared" si="1"/>
        <v>transportation-sector-main.html#conv-pol-stds</v>
      </c>
      <c r="R32" s="175" t="str">
        <f t="shared" si="1"/>
        <v>conventional-pollutant-standards.html</v>
      </c>
      <c r="S32" s="172"/>
    </row>
    <row r="33" spans="1:19" s="167" customFormat="1" x14ac:dyDescent="0.2">
      <c r="A33" s="166" t="str">
        <f>INDEX('Policy Characteristics'!A:A,MATCH(PolicyLevers!$C33,'Policy Characteristics'!$C:$C,0))</f>
        <v>Transportation</v>
      </c>
      <c r="B33" s="166" t="str">
        <f>INDEX('Policy Characteristics'!B:B,MATCH(PolicyLevers!$C33,'Policy Characteristics'!$C:$C,0))</f>
        <v>Conventional Pollutant Standards</v>
      </c>
      <c r="C33" s="173" t="str">
        <f t="shared" ref="C33:C61" si="3">C$2</f>
        <v>Percentage Reduction of Separately Regulated Pollutants</v>
      </c>
      <c r="D33" s="167" t="s">
        <v>43</v>
      </c>
      <c r="E33" s="167" t="s">
        <v>527</v>
      </c>
      <c r="F33" s="167" t="s">
        <v>43</v>
      </c>
      <c r="G33" s="167" t="s">
        <v>527</v>
      </c>
      <c r="H33" s="151">
        <v>331</v>
      </c>
      <c r="I33" s="267" t="s">
        <v>46</v>
      </c>
      <c r="J33" s="167" t="str">
        <f>INDEX('Policy Characteristics'!D:D,MATCH(PolicyLevers!$C33,'Policy Characteristics'!$C:$C,0))</f>
        <v>Conventional Pollutant Standard</v>
      </c>
      <c r="K33" s="167" t="str">
        <f>INDEX('Policy Characteristics'!E:E,MATCH(PolicyLevers!$C33,'Policy Characteristics'!$C:$C,0))</f>
        <v>trans reduce regulated pollutants</v>
      </c>
      <c r="L33" s="167">
        <f>INDEX('Policy Characteristics'!F:F,MATCH(PolicyLevers!$C33,'Policy Characteristics'!$C:$C,0))</f>
        <v>0</v>
      </c>
      <c r="M33" s="167">
        <f>INDEX('Policy Characteristics'!G:G,MATCH(PolicyLevers!$C33,'Policy Characteristics'!$C:$C,0))</f>
        <v>1</v>
      </c>
      <c r="N33" s="167">
        <f>INDEX('Policy Characteristics'!H:H,MATCH(PolicyLevers!$C33,'Policy Characteristics'!$C:$C,0))</f>
        <v>0.02</v>
      </c>
      <c r="O33" s="167" t="str">
        <f>INDEX('Policy Characteristics'!I:I,MATCH(PolicyLevers!$C33,'Policy Characteristics'!$C:$C,0))</f>
        <v>% reduction in emissions</v>
      </c>
      <c r="P33" s="167" t="str">
        <f>INDEX('Policy Characteristics'!J:J,MATCH(PolicyLevers!$C33,'Policy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3" s="174" t="str">
        <f t="shared" si="1"/>
        <v>transportation-sector-main.html#conv-pol-stds</v>
      </c>
      <c r="R33" s="175" t="str">
        <f t="shared" si="1"/>
        <v>conventional-pollutant-standards.html</v>
      </c>
      <c r="S33" s="172"/>
    </row>
    <row r="34" spans="1:19" s="167" customFormat="1" x14ac:dyDescent="0.2">
      <c r="A34" s="166" t="str">
        <f>INDEX('Policy Characteristics'!A:A,MATCH(PolicyLevers!$C34,'Policy Characteristics'!$C:$C,0))</f>
        <v>Transportation</v>
      </c>
      <c r="B34" s="166" t="str">
        <f>INDEX('Policy Characteristics'!B:B,MATCH(PolicyLevers!$C34,'Policy Characteristics'!$C:$C,0))</f>
        <v>Conventional Pollutant Standards</v>
      </c>
      <c r="C34" s="173" t="str">
        <f t="shared" si="3"/>
        <v>Percentage Reduction of Separately Regulated Pollutants</v>
      </c>
      <c r="D34" s="167" t="s">
        <v>43</v>
      </c>
      <c r="E34" s="167" t="s">
        <v>534</v>
      </c>
      <c r="F34" s="167" t="s">
        <v>43</v>
      </c>
      <c r="G34" s="167" t="s">
        <v>534</v>
      </c>
      <c r="H34" s="151">
        <v>332</v>
      </c>
      <c r="I34" s="267" t="s">
        <v>46</v>
      </c>
      <c r="J34" s="167" t="str">
        <f>INDEX('Policy Characteristics'!D:D,MATCH(PolicyLevers!$C34,'Policy Characteristics'!$C:$C,0))</f>
        <v>Conventional Pollutant Standard</v>
      </c>
      <c r="K34" s="167" t="str">
        <f>INDEX('Policy Characteristics'!E:E,MATCH(PolicyLevers!$C34,'Policy Characteristics'!$C:$C,0))</f>
        <v>trans reduce regulated pollutants</v>
      </c>
      <c r="L34" s="167">
        <f>INDEX('Policy Characteristics'!F:F,MATCH(PolicyLevers!$C34,'Policy Characteristics'!$C:$C,0))</f>
        <v>0</v>
      </c>
      <c r="M34" s="167">
        <f>INDEX('Policy Characteristics'!G:G,MATCH(PolicyLevers!$C34,'Policy Characteristics'!$C:$C,0))</f>
        <v>1</v>
      </c>
      <c r="N34" s="167">
        <f>INDEX('Policy Characteristics'!H:H,MATCH(PolicyLevers!$C34,'Policy Characteristics'!$C:$C,0))</f>
        <v>0.02</v>
      </c>
      <c r="O34" s="167" t="str">
        <f>INDEX('Policy Characteristics'!I:I,MATCH(PolicyLevers!$C34,'Policy Characteristics'!$C:$C,0))</f>
        <v>% reduction in emissions</v>
      </c>
      <c r="P34" s="167" t="str">
        <f>INDEX('Policy Characteristics'!J:J,MATCH(PolicyLevers!$C34,'Policy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4" s="174" t="str">
        <f t="shared" si="1"/>
        <v>transportation-sector-main.html#conv-pol-stds</v>
      </c>
      <c r="R34" s="175" t="str">
        <f t="shared" si="1"/>
        <v>conventional-pollutant-standards.html</v>
      </c>
      <c r="S34" s="172"/>
    </row>
    <row r="35" spans="1:19" s="167" customFormat="1" x14ac:dyDescent="0.2">
      <c r="A35" s="166" t="str">
        <f>INDEX('Policy Characteristics'!A:A,MATCH(PolicyLevers!$C35,'Policy Characteristics'!$C:$C,0))</f>
        <v>Transportation</v>
      </c>
      <c r="B35" s="166" t="str">
        <f>INDEX('Policy Characteristics'!B:B,MATCH(PolicyLevers!$C35,'Policy Characteristics'!$C:$C,0))</f>
        <v>Conventional Pollutant Standards</v>
      </c>
      <c r="C35" s="173" t="str">
        <f t="shared" si="3"/>
        <v>Percentage Reduction of Separately Regulated Pollutants</v>
      </c>
      <c r="D35" s="167" t="s">
        <v>43</v>
      </c>
      <c r="E35" s="167" t="s">
        <v>535</v>
      </c>
      <c r="F35" s="167" t="s">
        <v>43</v>
      </c>
      <c r="G35" s="167" t="s">
        <v>535</v>
      </c>
      <c r="H35" s="151">
        <v>333</v>
      </c>
      <c r="I35" s="267" t="s">
        <v>46</v>
      </c>
      <c r="J35" s="167" t="str">
        <f>INDEX('Policy Characteristics'!D:D,MATCH(PolicyLevers!$C35,'Policy Characteristics'!$C:$C,0))</f>
        <v>Conventional Pollutant Standard</v>
      </c>
      <c r="K35" s="167" t="str">
        <f>INDEX('Policy Characteristics'!E:E,MATCH(PolicyLevers!$C35,'Policy Characteristics'!$C:$C,0))</f>
        <v>trans reduce regulated pollutants</v>
      </c>
      <c r="L35" s="167">
        <f>INDEX('Policy Characteristics'!F:F,MATCH(PolicyLevers!$C35,'Policy Characteristics'!$C:$C,0))</f>
        <v>0</v>
      </c>
      <c r="M35" s="167">
        <f>INDEX('Policy Characteristics'!G:G,MATCH(PolicyLevers!$C35,'Policy Characteristics'!$C:$C,0))</f>
        <v>1</v>
      </c>
      <c r="N35" s="167">
        <f>INDEX('Policy Characteristics'!H:H,MATCH(PolicyLevers!$C35,'Policy Characteristics'!$C:$C,0))</f>
        <v>0.02</v>
      </c>
      <c r="O35" s="167" t="str">
        <f>INDEX('Policy Characteristics'!I:I,MATCH(PolicyLevers!$C35,'Policy Characteristics'!$C:$C,0))</f>
        <v>% reduction in emissions</v>
      </c>
      <c r="P35" s="167" t="str">
        <f>INDEX('Policy Characteristics'!J:J,MATCH(PolicyLevers!$C35,'Policy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5" s="174" t="str">
        <f t="shared" si="1"/>
        <v>transportation-sector-main.html#conv-pol-stds</v>
      </c>
      <c r="R35" s="175" t="str">
        <f t="shared" si="1"/>
        <v>conventional-pollutant-standards.html</v>
      </c>
      <c r="S35" s="172"/>
    </row>
    <row r="36" spans="1:19" s="167" customFormat="1" x14ac:dyDescent="0.2">
      <c r="A36" s="166" t="str">
        <f>INDEX('Policy Characteristics'!A:A,MATCH(PolicyLevers!$C36,'Policy Characteristics'!$C:$C,0))</f>
        <v>Transportation</v>
      </c>
      <c r="B36" s="166" t="str">
        <f>INDEX('Policy Characteristics'!B:B,MATCH(PolicyLevers!$C36,'Policy Characteristics'!$C:$C,0))</f>
        <v>Conventional Pollutant Standards</v>
      </c>
      <c r="C36" s="173" t="str">
        <f t="shared" si="3"/>
        <v>Percentage Reduction of Separately Regulated Pollutants</v>
      </c>
      <c r="D36" s="167" t="s">
        <v>43</v>
      </c>
      <c r="E36" s="167" t="s">
        <v>536</v>
      </c>
      <c r="F36" s="167" t="s">
        <v>43</v>
      </c>
      <c r="G36" s="167" t="s">
        <v>625</v>
      </c>
      <c r="H36" s="151">
        <v>334</v>
      </c>
      <c r="I36" s="267" t="s">
        <v>46</v>
      </c>
      <c r="J36" s="167" t="str">
        <f>INDEX('Policy Characteristics'!D:D,MATCH(PolicyLevers!$C36,'Policy Characteristics'!$C:$C,0))</f>
        <v>Conventional Pollutant Standard</v>
      </c>
      <c r="K36" s="167" t="str">
        <f>INDEX('Policy Characteristics'!E:E,MATCH(PolicyLevers!$C36,'Policy Characteristics'!$C:$C,0))</f>
        <v>trans reduce regulated pollutants</v>
      </c>
      <c r="L36" s="167">
        <f>INDEX('Policy Characteristics'!F:F,MATCH(PolicyLevers!$C36,'Policy Characteristics'!$C:$C,0))</f>
        <v>0</v>
      </c>
      <c r="M36" s="167">
        <f>INDEX('Policy Characteristics'!G:G,MATCH(PolicyLevers!$C36,'Policy Characteristics'!$C:$C,0))</f>
        <v>1</v>
      </c>
      <c r="N36" s="167">
        <f>INDEX('Policy Characteristics'!H:H,MATCH(PolicyLevers!$C36,'Policy Characteristics'!$C:$C,0))</f>
        <v>0.02</v>
      </c>
      <c r="O36" s="167" t="str">
        <f>INDEX('Policy Characteristics'!I:I,MATCH(PolicyLevers!$C36,'Policy Characteristics'!$C:$C,0))</f>
        <v>% reduction in emissions</v>
      </c>
      <c r="P36" s="167" t="str">
        <f>INDEX('Policy Characteristics'!J:J,MATCH(PolicyLevers!$C36,'Policy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6" s="174" t="str">
        <f t="shared" si="1"/>
        <v>transportation-sector-main.html#conv-pol-stds</v>
      </c>
      <c r="R36" s="175" t="str">
        <f t="shared" si="1"/>
        <v>conventional-pollutant-standards.html</v>
      </c>
      <c r="S36" s="172"/>
    </row>
    <row r="37" spans="1:19" s="167" customFormat="1" x14ac:dyDescent="0.2">
      <c r="A37" s="166" t="str">
        <f>INDEX('Policy Characteristics'!A:A,MATCH(PolicyLevers!$C37,'Policy Characteristics'!$C:$C,0))</f>
        <v>Transportation</v>
      </c>
      <c r="B37" s="166" t="str">
        <f>INDEX('Policy Characteristics'!B:B,MATCH(PolicyLevers!$C37,'Policy Characteristics'!$C:$C,0))</f>
        <v>Conventional Pollutant Standards</v>
      </c>
      <c r="C37" s="173" t="str">
        <f t="shared" si="3"/>
        <v>Percentage Reduction of Separately Regulated Pollutants</v>
      </c>
      <c r="D37" s="167" t="s">
        <v>43</v>
      </c>
      <c r="E37" s="167" t="s">
        <v>537</v>
      </c>
      <c r="F37" s="167" t="s">
        <v>43</v>
      </c>
      <c r="G37" s="167" t="s">
        <v>537</v>
      </c>
      <c r="H37" s="151">
        <v>335</v>
      </c>
      <c r="I37" s="267" t="s">
        <v>47</v>
      </c>
      <c r="J37" s="167" t="str">
        <f>INDEX('Policy Characteristics'!D:D,MATCH(PolicyLevers!$C37,'Policy Characteristics'!$C:$C,0))</f>
        <v>Conventional Pollutant Standard</v>
      </c>
      <c r="K37" s="167" t="str">
        <f>INDEX('Policy Characteristics'!E:E,MATCH(PolicyLevers!$C37,'Policy Characteristics'!$C:$C,0))</f>
        <v>trans reduce regulated pollutants</v>
      </c>
      <c r="L37" s="167">
        <f>INDEX('Policy Characteristics'!F:F,MATCH(PolicyLevers!$C37,'Policy Characteristics'!$C:$C,0))</f>
        <v>0</v>
      </c>
      <c r="M37" s="167">
        <f>INDEX('Policy Characteristics'!G:G,MATCH(PolicyLevers!$C37,'Policy Characteristics'!$C:$C,0))</f>
        <v>1</v>
      </c>
      <c r="N37" s="167">
        <f>INDEX('Policy Characteristics'!H:H,MATCH(PolicyLevers!$C37,'Policy Characteristics'!$C:$C,0))</f>
        <v>0.02</v>
      </c>
      <c r="O37" s="167" t="str">
        <f>INDEX('Policy Characteristics'!I:I,MATCH(PolicyLevers!$C37,'Policy Characteristics'!$C:$C,0))</f>
        <v>% reduction in emissions</v>
      </c>
      <c r="P37" s="167" t="str">
        <f>INDEX('Policy Characteristics'!J:J,MATCH(PolicyLevers!$C37,'Policy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7" s="174"/>
      <c r="R37" s="175"/>
      <c r="S37" s="172"/>
    </row>
    <row r="38" spans="1:19" s="167" customFormat="1" x14ac:dyDescent="0.2">
      <c r="A38" s="166" t="str">
        <f>INDEX('Policy Characteristics'!A:A,MATCH(PolicyLevers!$C38,'Policy Characteristics'!$C:$C,0))</f>
        <v>Transportation</v>
      </c>
      <c r="B38" s="166" t="str">
        <f>INDEX('Policy Characteristics'!B:B,MATCH(PolicyLevers!$C38,'Policy Characteristics'!$C:$C,0))</f>
        <v>Conventional Pollutant Standards</v>
      </c>
      <c r="C38" s="173" t="str">
        <f t="shared" si="3"/>
        <v>Percentage Reduction of Separately Regulated Pollutants</v>
      </c>
      <c r="D38" s="167" t="s">
        <v>43</v>
      </c>
      <c r="E38" s="167" t="s">
        <v>538</v>
      </c>
      <c r="F38" s="167" t="s">
        <v>43</v>
      </c>
      <c r="G38" s="167" t="s">
        <v>538</v>
      </c>
      <c r="H38" s="151">
        <v>336</v>
      </c>
      <c r="I38" s="267" t="s">
        <v>46</v>
      </c>
      <c r="J38" s="167" t="str">
        <f>INDEX('Policy Characteristics'!D:D,MATCH(PolicyLevers!$C38,'Policy Characteristics'!$C:$C,0))</f>
        <v>Conventional Pollutant Standard</v>
      </c>
      <c r="K38" s="167" t="str">
        <f>INDEX('Policy Characteristics'!E:E,MATCH(PolicyLevers!$C38,'Policy Characteristics'!$C:$C,0))</f>
        <v>trans reduce regulated pollutants</v>
      </c>
      <c r="L38" s="167">
        <f>INDEX('Policy Characteristics'!F:F,MATCH(PolicyLevers!$C38,'Policy Characteristics'!$C:$C,0))</f>
        <v>0</v>
      </c>
      <c r="M38" s="167">
        <f>INDEX('Policy Characteristics'!G:G,MATCH(PolicyLevers!$C38,'Policy Characteristics'!$C:$C,0))</f>
        <v>1</v>
      </c>
      <c r="N38" s="167">
        <f>INDEX('Policy Characteristics'!H:H,MATCH(PolicyLevers!$C38,'Policy Characteristics'!$C:$C,0))</f>
        <v>0.02</v>
      </c>
      <c r="O38" s="167" t="str">
        <f>INDEX('Policy Characteristics'!I:I,MATCH(PolicyLevers!$C38,'Policy Characteristics'!$C:$C,0))</f>
        <v>% reduction in emissions</v>
      </c>
      <c r="P38" s="167" t="str">
        <f>INDEX('Policy Characteristics'!J:J,MATCH(PolicyLevers!$C38,'Policy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8" s="174" t="str">
        <f t="shared" si="1"/>
        <v>transportation-sector-main.html#conv-pol-stds</v>
      </c>
      <c r="R38" s="175" t="str">
        <f t="shared" si="1"/>
        <v>conventional-pollutant-standards.html</v>
      </c>
      <c r="S38" s="172"/>
    </row>
    <row r="39" spans="1:19" s="167" customFormat="1" x14ac:dyDescent="0.2">
      <c r="A39" s="166" t="str">
        <f>INDEX('Policy Characteristics'!A:A,MATCH(PolicyLevers!$C39,'Policy Characteristics'!$C:$C,0))</f>
        <v>Transportation</v>
      </c>
      <c r="B39" s="166" t="str">
        <f>INDEX('Policy Characteristics'!B:B,MATCH(PolicyLevers!$C39,'Policy Characteristics'!$C:$C,0))</f>
        <v>Conventional Pollutant Standards</v>
      </c>
      <c r="C39" s="173" t="str">
        <f t="shared" si="3"/>
        <v>Percentage Reduction of Separately Regulated Pollutants</v>
      </c>
      <c r="D39" s="167" t="s">
        <v>43</v>
      </c>
      <c r="E39" s="167" t="s">
        <v>539</v>
      </c>
      <c r="F39" s="167" t="s">
        <v>43</v>
      </c>
      <c r="G39" s="167" t="s">
        <v>539</v>
      </c>
      <c r="H39" s="151">
        <v>337</v>
      </c>
      <c r="I39" s="267" t="s">
        <v>46</v>
      </c>
      <c r="J39" s="167" t="str">
        <f>INDEX('Policy Characteristics'!D:D,MATCH(PolicyLevers!$C39,'Policy Characteristics'!$C:$C,0))</f>
        <v>Conventional Pollutant Standard</v>
      </c>
      <c r="K39" s="167" t="str">
        <f>INDEX('Policy Characteristics'!E:E,MATCH(PolicyLevers!$C39,'Policy Characteristics'!$C:$C,0))</f>
        <v>trans reduce regulated pollutants</v>
      </c>
      <c r="L39" s="167">
        <f>INDEX('Policy Characteristics'!F:F,MATCH(PolicyLevers!$C39,'Policy Characteristics'!$C:$C,0))</f>
        <v>0</v>
      </c>
      <c r="M39" s="167">
        <f>INDEX('Policy Characteristics'!G:G,MATCH(PolicyLevers!$C39,'Policy Characteristics'!$C:$C,0))</f>
        <v>1</v>
      </c>
      <c r="N39" s="167">
        <f>INDEX('Policy Characteristics'!H:H,MATCH(PolicyLevers!$C39,'Policy Characteristics'!$C:$C,0))</f>
        <v>0.02</v>
      </c>
      <c r="O39" s="167" t="str">
        <f>INDEX('Policy Characteristics'!I:I,MATCH(PolicyLevers!$C39,'Policy Characteristics'!$C:$C,0))</f>
        <v>% reduction in emissions</v>
      </c>
      <c r="P39" s="167" t="str">
        <f>INDEX('Policy Characteristics'!J:J,MATCH(PolicyLevers!$C39,'Policy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9" s="174" t="str">
        <f t="shared" si="1"/>
        <v>transportation-sector-main.html#conv-pol-stds</v>
      </c>
      <c r="R39" s="175" t="str">
        <f t="shared" si="1"/>
        <v>conventional-pollutant-standards.html</v>
      </c>
      <c r="S39" s="172"/>
    </row>
    <row r="40" spans="1:19" s="167" customFormat="1" x14ac:dyDescent="0.2">
      <c r="A40" s="166" t="str">
        <f>INDEX('Policy Characteristics'!A:A,MATCH(PolicyLevers!$C40,'Policy Characteristics'!$C:$C,0))</f>
        <v>Transportation</v>
      </c>
      <c r="B40" s="166" t="str">
        <f>INDEX('Policy Characteristics'!B:B,MATCH(PolicyLevers!$C40,'Policy Characteristics'!$C:$C,0))</f>
        <v>Conventional Pollutant Standards</v>
      </c>
      <c r="C40" s="173" t="str">
        <f t="shared" si="3"/>
        <v>Percentage Reduction of Separately Regulated Pollutants</v>
      </c>
      <c r="D40" s="167" t="s">
        <v>43</v>
      </c>
      <c r="E40" s="167" t="s">
        <v>540</v>
      </c>
      <c r="F40" s="167" t="s">
        <v>43</v>
      </c>
      <c r="G40" s="167" t="s">
        <v>540</v>
      </c>
      <c r="H40" s="151">
        <v>338</v>
      </c>
      <c r="I40" s="267" t="s">
        <v>47</v>
      </c>
      <c r="J40" s="167" t="str">
        <f>INDEX('Policy Characteristics'!D:D,MATCH(PolicyLevers!$C40,'Policy Characteristics'!$C:$C,0))</f>
        <v>Conventional Pollutant Standard</v>
      </c>
      <c r="K40" s="167" t="str">
        <f>INDEX('Policy Characteristics'!E:E,MATCH(PolicyLevers!$C40,'Policy Characteristics'!$C:$C,0))</f>
        <v>trans reduce regulated pollutants</v>
      </c>
      <c r="L40" s="167">
        <f>INDEX('Policy Characteristics'!F:F,MATCH(PolicyLevers!$C40,'Policy Characteristics'!$C:$C,0))</f>
        <v>0</v>
      </c>
      <c r="M40" s="167">
        <f>INDEX('Policy Characteristics'!G:G,MATCH(PolicyLevers!$C40,'Policy Characteristics'!$C:$C,0))</f>
        <v>1</v>
      </c>
      <c r="N40" s="167">
        <f>INDEX('Policy Characteristics'!H:H,MATCH(PolicyLevers!$C40,'Policy Characteristics'!$C:$C,0))</f>
        <v>0.02</v>
      </c>
      <c r="O40" s="167" t="str">
        <f>INDEX('Policy Characteristics'!I:I,MATCH(PolicyLevers!$C40,'Policy Characteristics'!$C:$C,0))</f>
        <v>% reduction in emissions</v>
      </c>
      <c r="P40" s="167" t="str">
        <f>INDEX('Policy Characteristics'!J:J,MATCH(PolicyLevers!$C40,'Policy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0" s="174"/>
      <c r="R40" s="175"/>
      <c r="S40" s="172"/>
    </row>
    <row r="41" spans="1:19" s="167" customFormat="1" x14ac:dyDescent="0.2">
      <c r="A41" s="166" t="str">
        <f>INDEX('Policy Characteristics'!A:A,MATCH(PolicyLevers!$C41,'Policy Characteristics'!$C:$C,0))</f>
        <v>Transportation</v>
      </c>
      <c r="B41" s="166" t="str">
        <f>INDEX('Policy Characteristics'!B:B,MATCH(PolicyLevers!$C41,'Policy Characteristics'!$C:$C,0))</f>
        <v>Conventional Pollutant Standards</v>
      </c>
      <c r="C41" s="173" t="str">
        <f t="shared" si="3"/>
        <v>Percentage Reduction of Separately Regulated Pollutants</v>
      </c>
      <c r="D41" s="167" t="s">
        <v>43</v>
      </c>
      <c r="E41" s="167" t="s">
        <v>541</v>
      </c>
      <c r="F41" s="167" t="s">
        <v>43</v>
      </c>
      <c r="G41" s="167" t="s">
        <v>541</v>
      </c>
      <c r="H41" s="151">
        <v>339</v>
      </c>
      <c r="I41" s="267" t="s">
        <v>47</v>
      </c>
      <c r="J41" s="167" t="str">
        <f>INDEX('Policy Characteristics'!D:D,MATCH(PolicyLevers!$C41,'Policy Characteristics'!$C:$C,0))</f>
        <v>Conventional Pollutant Standard</v>
      </c>
      <c r="K41" s="167" t="str">
        <f>INDEX('Policy Characteristics'!E:E,MATCH(PolicyLevers!$C41,'Policy Characteristics'!$C:$C,0))</f>
        <v>trans reduce regulated pollutants</v>
      </c>
      <c r="L41" s="167">
        <f>INDEX('Policy Characteristics'!F:F,MATCH(PolicyLevers!$C41,'Policy Characteristics'!$C:$C,0))</f>
        <v>0</v>
      </c>
      <c r="M41" s="167">
        <f>INDEX('Policy Characteristics'!G:G,MATCH(PolicyLevers!$C41,'Policy Characteristics'!$C:$C,0))</f>
        <v>1</v>
      </c>
      <c r="N41" s="167">
        <f>INDEX('Policy Characteristics'!H:H,MATCH(PolicyLevers!$C41,'Policy Characteristics'!$C:$C,0))</f>
        <v>0.02</v>
      </c>
      <c r="O41" s="167" t="str">
        <f>INDEX('Policy Characteristics'!I:I,MATCH(PolicyLevers!$C41,'Policy Characteristics'!$C:$C,0))</f>
        <v>% reduction in emissions</v>
      </c>
      <c r="P41" s="167" t="str">
        <f>INDEX('Policy Characteristics'!J:J,MATCH(PolicyLevers!$C41,'Policy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1" s="174"/>
      <c r="R41" s="175"/>
      <c r="S41" s="172"/>
    </row>
    <row r="42" spans="1:19" s="167" customFormat="1" x14ac:dyDescent="0.2">
      <c r="A42" s="166" t="str">
        <f>INDEX('Policy Characteristics'!A:A,MATCH(PolicyLevers!$C42,'Policy Characteristics'!$C:$C,0))</f>
        <v>Transportation</v>
      </c>
      <c r="B42" s="166" t="str">
        <f>INDEX('Policy Characteristics'!B:B,MATCH(PolicyLevers!$C42,'Policy Characteristics'!$C:$C,0))</f>
        <v>Conventional Pollutant Standards</v>
      </c>
      <c r="C42" s="173" t="str">
        <f t="shared" si="3"/>
        <v>Percentage Reduction of Separately Regulated Pollutants</v>
      </c>
      <c r="D42" s="167" t="s">
        <v>44</v>
      </c>
      <c r="E42" s="167" t="s">
        <v>533</v>
      </c>
      <c r="F42" s="167" t="s">
        <v>44</v>
      </c>
      <c r="G42" s="167" t="s">
        <v>760</v>
      </c>
      <c r="H42" s="151">
        <v>340</v>
      </c>
      <c r="I42" s="267" t="s">
        <v>46</v>
      </c>
      <c r="J42" s="167" t="str">
        <f>INDEX('Policy Characteristics'!D:D,MATCH(PolicyLevers!$C42,'Policy Characteristics'!$C:$C,0))</f>
        <v>Conventional Pollutant Standard</v>
      </c>
      <c r="K42" s="167" t="str">
        <f>INDEX('Policy Characteristics'!E:E,MATCH(PolicyLevers!$C42,'Policy Characteristics'!$C:$C,0))</f>
        <v>trans reduce regulated pollutants</v>
      </c>
      <c r="L42" s="167">
        <f>INDEX('Policy Characteristics'!F:F,MATCH(PolicyLevers!$C42,'Policy Characteristics'!$C:$C,0))</f>
        <v>0</v>
      </c>
      <c r="M42" s="167">
        <f>INDEX('Policy Characteristics'!G:G,MATCH(PolicyLevers!$C42,'Policy Characteristics'!$C:$C,0))</f>
        <v>1</v>
      </c>
      <c r="N42" s="167">
        <f>INDEX('Policy Characteristics'!H:H,MATCH(PolicyLevers!$C42,'Policy Characteristics'!$C:$C,0))</f>
        <v>0.02</v>
      </c>
      <c r="O42" s="167" t="str">
        <f>INDEX('Policy Characteristics'!I:I,MATCH(PolicyLevers!$C42,'Policy Characteristics'!$C:$C,0))</f>
        <v>% reduction in emissions</v>
      </c>
      <c r="P42" s="167" t="str">
        <f>INDEX('Policy Characteristics'!J:J,MATCH(PolicyLevers!$C42,'Policy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2" s="174" t="str">
        <f t="shared" si="1"/>
        <v>transportation-sector-main.html#conv-pol-stds</v>
      </c>
      <c r="R42" s="175" t="str">
        <f t="shared" si="1"/>
        <v>conventional-pollutant-standards.html</v>
      </c>
      <c r="S42" s="172"/>
    </row>
    <row r="43" spans="1:19" s="167" customFormat="1" x14ac:dyDescent="0.2">
      <c r="A43" s="166" t="str">
        <f>INDEX('Policy Characteristics'!A:A,MATCH(PolicyLevers!$C43,'Policy Characteristics'!$C:$C,0))</f>
        <v>Transportation</v>
      </c>
      <c r="B43" s="166" t="str">
        <f>INDEX('Policy Characteristics'!B:B,MATCH(PolicyLevers!$C43,'Policy Characteristics'!$C:$C,0))</f>
        <v>Conventional Pollutant Standards</v>
      </c>
      <c r="C43" s="173" t="str">
        <f t="shared" si="3"/>
        <v>Percentage Reduction of Separately Regulated Pollutants</v>
      </c>
      <c r="D43" s="167" t="s">
        <v>44</v>
      </c>
      <c r="E43" s="167" t="s">
        <v>527</v>
      </c>
      <c r="F43" s="167" t="s">
        <v>44</v>
      </c>
      <c r="G43" s="167" t="s">
        <v>527</v>
      </c>
      <c r="H43" s="151">
        <v>341</v>
      </c>
      <c r="I43" s="267" t="s">
        <v>46</v>
      </c>
      <c r="J43" s="167" t="str">
        <f>INDEX('Policy Characteristics'!D:D,MATCH(PolicyLevers!$C43,'Policy Characteristics'!$C:$C,0))</f>
        <v>Conventional Pollutant Standard</v>
      </c>
      <c r="K43" s="167" t="str">
        <f>INDEX('Policy Characteristics'!E:E,MATCH(PolicyLevers!$C43,'Policy Characteristics'!$C:$C,0))</f>
        <v>trans reduce regulated pollutants</v>
      </c>
      <c r="L43" s="167">
        <f>INDEX('Policy Characteristics'!F:F,MATCH(PolicyLevers!$C43,'Policy Characteristics'!$C:$C,0))</f>
        <v>0</v>
      </c>
      <c r="M43" s="167">
        <f>INDEX('Policy Characteristics'!G:G,MATCH(PolicyLevers!$C43,'Policy Characteristics'!$C:$C,0))</f>
        <v>1</v>
      </c>
      <c r="N43" s="167">
        <f>INDEX('Policy Characteristics'!H:H,MATCH(PolicyLevers!$C43,'Policy Characteristics'!$C:$C,0))</f>
        <v>0.02</v>
      </c>
      <c r="O43" s="167" t="str">
        <f>INDEX('Policy Characteristics'!I:I,MATCH(PolicyLevers!$C43,'Policy Characteristics'!$C:$C,0))</f>
        <v>% reduction in emissions</v>
      </c>
      <c r="P43" s="167" t="str">
        <f>INDEX('Policy Characteristics'!J:J,MATCH(PolicyLevers!$C43,'Policy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3" s="174" t="str">
        <f t="shared" si="1"/>
        <v>transportation-sector-main.html#conv-pol-stds</v>
      </c>
      <c r="R43" s="175" t="str">
        <f t="shared" si="1"/>
        <v>conventional-pollutant-standards.html</v>
      </c>
      <c r="S43" s="172"/>
    </row>
    <row r="44" spans="1:19" s="167" customFormat="1" x14ac:dyDescent="0.2">
      <c r="A44" s="166" t="str">
        <f>INDEX('Policy Characteristics'!A:A,MATCH(PolicyLevers!$C44,'Policy Characteristics'!$C:$C,0))</f>
        <v>Transportation</v>
      </c>
      <c r="B44" s="166" t="str">
        <f>INDEX('Policy Characteristics'!B:B,MATCH(PolicyLevers!$C44,'Policy Characteristics'!$C:$C,0))</f>
        <v>Conventional Pollutant Standards</v>
      </c>
      <c r="C44" s="173" t="str">
        <f t="shared" si="3"/>
        <v>Percentage Reduction of Separately Regulated Pollutants</v>
      </c>
      <c r="D44" s="167" t="s">
        <v>44</v>
      </c>
      <c r="E44" s="167" t="s">
        <v>534</v>
      </c>
      <c r="F44" s="167" t="s">
        <v>44</v>
      </c>
      <c r="G44" s="167" t="s">
        <v>534</v>
      </c>
      <c r="H44" s="151">
        <v>342</v>
      </c>
      <c r="I44" s="267" t="s">
        <v>46</v>
      </c>
      <c r="J44" s="167" t="str">
        <f>INDEX('Policy Characteristics'!D:D,MATCH(PolicyLevers!$C44,'Policy Characteristics'!$C:$C,0))</f>
        <v>Conventional Pollutant Standard</v>
      </c>
      <c r="K44" s="167" t="str">
        <f>INDEX('Policy Characteristics'!E:E,MATCH(PolicyLevers!$C44,'Policy Characteristics'!$C:$C,0))</f>
        <v>trans reduce regulated pollutants</v>
      </c>
      <c r="L44" s="167">
        <f>INDEX('Policy Characteristics'!F:F,MATCH(PolicyLevers!$C44,'Policy Characteristics'!$C:$C,0))</f>
        <v>0</v>
      </c>
      <c r="M44" s="167">
        <f>INDEX('Policy Characteristics'!G:G,MATCH(PolicyLevers!$C44,'Policy Characteristics'!$C:$C,0))</f>
        <v>1</v>
      </c>
      <c r="N44" s="167">
        <f>INDEX('Policy Characteristics'!H:H,MATCH(PolicyLevers!$C44,'Policy Characteristics'!$C:$C,0))</f>
        <v>0.02</v>
      </c>
      <c r="O44" s="167" t="str">
        <f>INDEX('Policy Characteristics'!I:I,MATCH(PolicyLevers!$C44,'Policy Characteristics'!$C:$C,0))</f>
        <v>% reduction in emissions</v>
      </c>
      <c r="P44" s="167" t="str">
        <f>INDEX('Policy Characteristics'!J:J,MATCH(PolicyLevers!$C44,'Policy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4" s="174" t="str">
        <f t="shared" si="1"/>
        <v>transportation-sector-main.html#conv-pol-stds</v>
      </c>
      <c r="R44" s="175" t="str">
        <f t="shared" si="1"/>
        <v>conventional-pollutant-standards.html</v>
      </c>
      <c r="S44" s="172"/>
    </row>
    <row r="45" spans="1:19" s="167" customFormat="1" x14ac:dyDescent="0.2">
      <c r="A45" s="166" t="str">
        <f>INDEX('Policy Characteristics'!A:A,MATCH(PolicyLevers!$C45,'Policy Characteristics'!$C:$C,0))</f>
        <v>Transportation</v>
      </c>
      <c r="B45" s="166" t="str">
        <f>INDEX('Policy Characteristics'!B:B,MATCH(PolicyLevers!$C45,'Policy Characteristics'!$C:$C,0))</f>
        <v>Conventional Pollutant Standards</v>
      </c>
      <c r="C45" s="173" t="str">
        <f t="shared" si="3"/>
        <v>Percentage Reduction of Separately Regulated Pollutants</v>
      </c>
      <c r="D45" s="167" t="s">
        <v>44</v>
      </c>
      <c r="E45" s="167" t="s">
        <v>535</v>
      </c>
      <c r="F45" s="167" t="s">
        <v>44</v>
      </c>
      <c r="G45" s="167" t="s">
        <v>535</v>
      </c>
      <c r="H45" s="151">
        <v>343</v>
      </c>
      <c r="I45" s="267" t="s">
        <v>46</v>
      </c>
      <c r="J45" s="167" t="str">
        <f>INDEX('Policy Characteristics'!D:D,MATCH(PolicyLevers!$C45,'Policy Characteristics'!$C:$C,0))</f>
        <v>Conventional Pollutant Standard</v>
      </c>
      <c r="K45" s="167" t="str">
        <f>INDEX('Policy Characteristics'!E:E,MATCH(PolicyLevers!$C45,'Policy Characteristics'!$C:$C,0))</f>
        <v>trans reduce regulated pollutants</v>
      </c>
      <c r="L45" s="167">
        <f>INDEX('Policy Characteristics'!F:F,MATCH(PolicyLevers!$C45,'Policy Characteristics'!$C:$C,0))</f>
        <v>0</v>
      </c>
      <c r="M45" s="167">
        <f>INDEX('Policy Characteristics'!G:G,MATCH(PolicyLevers!$C45,'Policy Characteristics'!$C:$C,0))</f>
        <v>1</v>
      </c>
      <c r="N45" s="167">
        <f>INDEX('Policy Characteristics'!H:H,MATCH(PolicyLevers!$C45,'Policy Characteristics'!$C:$C,0))</f>
        <v>0.02</v>
      </c>
      <c r="O45" s="167" t="str">
        <f>INDEX('Policy Characteristics'!I:I,MATCH(PolicyLevers!$C45,'Policy Characteristics'!$C:$C,0))</f>
        <v>% reduction in emissions</v>
      </c>
      <c r="P45" s="167" t="str">
        <f>INDEX('Policy Characteristics'!J:J,MATCH(PolicyLevers!$C45,'Policy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5" s="174" t="str">
        <f t="shared" si="1"/>
        <v>transportation-sector-main.html#conv-pol-stds</v>
      </c>
      <c r="R45" s="175" t="str">
        <f t="shared" si="1"/>
        <v>conventional-pollutant-standards.html</v>
      </c>
      <c r="S45" s="172"/>
    </row>
    <row r="46" spans="1:19" s="167" customFormat="1" x14ac:dyDescent="0.2">
      <c r="A46" s="166" t="str">
        <f>INDEX('Policy Characteristics'!A:A,MATCH(PolicyLevers!$C46,'Policy Characteristics'!$C:$C,0))</f>
        <v>Transportation</v>
      </c>
      <c r="B46" s="166" t="str">
        <f>INDEX('Policy Characteristics'!B:B,MATCH(PolicyLevers!$C46,'Policy Characteristics'!$C:$C,0))</f>
        <v>Conventional Pollutant Standards</v>
      </c>
      <c r="C46" s="173" t="str">
        <f t="shared" si="3"/>
        <v>Percentage Reduction of Separately Regulated Pollutants</v>
      </c>
      <c r="D46" s="167" t="s">
        <v>44</v>
      </c>
      <c r="E46" s="167" t="s">
        <v>536</v>
      </c>
      <c r="F46" s="167" t="s">
        <v>44</v>
      </c>
      <c r="G46" s="167" t="s">
        <v>625</v>
      </c>
      <c r="H46" s="151">
        <v>344</v>
      </c>
      <c r="I46" s="267" t="s">
        <v>46</v>
      </c>
      <c r="J46" s="167" t="str">
        <f>INDEX('Policy Characteristics'!D:D,MATCH(PolicyLevers!$C46,'Policy Characteristics'!$C:$C,0))</f>
        <v>Conventional Pollutant Standard</v>
      </c>
      <c r="K46" s="167" t="str">
        <f>INDEX('Policy Characteristics'!E:E,MATCH(PolicyLevers!$C46,'Policy Characteristics'!$C:$C,0))</f>
        <v>trans reduce regulated pollutants</v>
      </c>
      <c r="L46" s="167">
        <f>INDEX('Policy Characteristics'!F:F,MATCH(PolicyLevers!$C46,'Policy Characteristics'!$C:$C,0))</f>
        <v>0</v>
      </c>
      <c r="M46" s="167">
        <f>INDEX('Policy Characteristics'!G:G,MATCH(PolicyLevers!$C46,'Policy Characteristics'!$C:$C,0))</f>
        <v>1</v>
      </c>
      <c r="N46" s="167">
        <f>INDEX('Policy Characteristics'!H:H,MATCH(PolicyLevers!$C46,'Policy Characteristics'!$C:$C,0))</f>
        <v>0.02</v>
      </c>
      <c r="O46" s="167" t="str">
        <f>INDEX('Policy Characteristics'!I:I,MATCH(PolicyLevers!$C46,'Policy Characteristics'!$C:$C,0))</f>
        <v>% reduction in emissions</v>
      </c>
      <c r="P46" s="167" t="str">
        <f>INDEX('Policy Characteristics'!J:J,MATCH(PolicyLevers!$C46,'Policy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6" s="174" t="str">
        <f t="shared" si="1"/>
        <v>transportation-sector-main.html#conv-pol-stds</v>
      </c>
      <c r="R46" s="175" t="str">
        <f t="shared" si="1"/>
        <v>conventional-pollutant-standards.html</v>
      </c>
      <c r="S46" s="172"/>
    </row>
    <row r="47" spans="1:19" s="167" customFormat="1" x14ac:dyDescent="0.2">
      <c r="A47" s="166" t="str">
        <f>INDEX('Policy Characteristics'!A:A,MATCH(PolicyLevers!$C47,'Policy Characteristics'!$C:$C,0))</f>
        <v>Transportation</v>
      </c>
      <c r="B47" s="166" t="str">
        <f>INDEX('Policy Characteristics'!B:B,MATCH(PolicyLevers!$C47,'Policy Characteristics'!$C:$C,0))</f>
        <v>Conventional Pollutant Standards</v>
      </c>
      <c r="C47" s="173" t="str">
        <f t="shared" si="3"/>
        <v>Percentage Reduction of Separately Regulated Pollutants</v>
      </c>
      <c r="D47" s="167" t="s">
        <v>44</v>
      </c>
      <c r="E47" s="167" t="s">
        <v>537</v>
      </c>
      <c r="F47" s="167" t="s">
        <v>44</v>
      </c>
      <c r="G47" s="167" t="s">
        <v>537</v>
      </c>
      <c r="H47" s="151">
        <v>345</v>
      </c>
      <c r="I47" s="267" t="s">
        <v>47</v>
      </c>
      <c r="J47" s="167" t="str">
        <f>INDEX('Policy Characteristics'!D:D,MATCH(PolicyLevers!$C47,'Policy Characteristics'!$C:$C,0))</f>
        <v>Conventional Pollutant Standard</v>
      </c>
      <c r="K47" s="167" t="str">
        <f>INDEX('Policy Characteristics'!E:E,MATCH(PolicyLevers!$C47,'Policy Characteristics'!$C:$C,0))</f>
        <v>trans reduce regulated pollutants</v>
      </c>
      <c r="L47" s="167">
        <f>INDEX('Policy Characteristics'!F:F,MATCH(PolicyLevers!$C47,'Policy Characteristics'!$C:$C,0))</f>
        <v>0</v>
      </c>
      <c r="M47" s="167">
        <f>INDEX('Policy Characteristics'!G:G,MATCH(PolicyLevers!$C47,'Policy Characteristics'!$C:$C,0))</f>
        <v>1</v>
      </c>
      <c r="N47" s="167">
        <f>INDEX('Policy Characteristics'!H:H,MATCH(PolicyLevers!$C47,'Policy Characteristics'!$C:$C,0))</f>
        <v>0.02</v>
      </c>
      <c r="O47" s="167" t="str">
        <f>INDEX('Policy Characteristics'!I:I,MATCH(PolicyLevers!$C47,'Policy Characteristics'!$C:$C,0))</f>
        <v>% reduction in emissions</v>
      </c>
      <c r="P47" s="167" t="str">
        <f>INDEX('Policy Characteristics'!J:J,MATCH(PolicyLevers!$C47,'Policy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7" s="174"/>
      <c r="R47" s="175"/>
      <c r="S47" s="172"/>
    </row>
    <row r="48" spans="1:19" s="167" customFormat="1" x14ac:dyDescent="0.2">
      <c r="A48" s="166" t="str">
        <f>INDEX('Policy Characteristics'!A:A,MATCH(PolicyLevers!$C48,'Policy Characteristics'!$C:$C,0))</f>
        <v>Transportation</v>
      </c>
      <c r="B48" s="166" t="str">
        <f>INDEX('Policy Characteristics'!B:B,MATCH(PolicyLevers!$C48,'Policy Characteristics'!$C:$C,0))</f>
        <v>Conventional Pollutant Standards</v>
      </c>
      <c r="C48" s="173" t="str">
        <f t="shared" si="3"/>
        <v>Percentage Reduction of Separately Regulated Pollutants</v>
      </c>
      <c r="D48" s="167" t="s">
        <v>44</v>
      </c>
      <c r="E48" s="167" t="s">
        <v>538</v>
      </c>
      <c r="F48" s="167" t="s">
        <v>44</v>
      </c>
      <c r="G48" s="167" t="s">
        <v>538</v>
      </c>
      <c r="H48" s="151">
        <v>346</v>
      </c>
      <c r="I48" s="267" t="s">
        <v>46</v>
      </c>
      <c r="J48" s="167" t="str">
        <f>INDEX('Policy Characteristics'!D:D,MATCH(PolicyLevers!$C48,'Policy Characteristics'!$C:$C,0))</f>
        <v>Conventional Pollutant Standard</v>
      </c>
      <c r="K48" s="167" t="str">
        <f>INDEX('Policy Characteristics'!E:E,MATCH(PolicyLevers!$C48,'Policy Characteristics'!$C:$C,0))</f>
        <v>trans reduce regulated pollutants</v>
      </c>
      <c r="L48" s="167">
        <f>INDEX('Policy Characteristics'!F:F,MATCH(PolicyLevers!$C48,'Policy Characteristics'!$C:$C,0))</f>
        <v>0</v>
      </c>
      <c r="M48" s="167">
        <f>INDEX('Policy Characteristics'!G:G,MATCH(PolicyLevers!$C48,'Policy Characteristics'!$C:$C,0))</f>
        <v>1</v>
      </c>
      <c r="N48" s="167">
        <f>INDEX('Policy Characteristics'!H:H,MATCH(PolicyLevers!$C48,'Policy Characteristics'!$C:$C,0))</f>
        <v>0.02</v>
      </c>
      <c r="O48" s="167" t="str">
        <f>INDEX('Policy Characteristics'!I:I,MATCH(PolicyLevers!$C48,'Policy Characteristics'!$C:$C,0))</f>
        <v>% reduction in emissions</v>
      </c>
      <c r="P48" s="167" t="str">
        <f>INDEX('Policy Characteristics'!J:J,MATCH(PolicyLevers!$C48,'Policy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8" s="174" t="str">
        <f t="shared" si="1"/>
        <v>transportation-sector-main.html#conv-pol-stds</v>
      </c>
      <c r="R48" s="175" t="str">
        <f t="shared" si="1"/>
        <v>conventional-pollutant-standards.html</v>
      </c>
      <c r="S48" s="172"/>
    </row>
    <row r="49" spans="1:20" s="167" customFormat="1" x14ac:dyDescent="0.2">
      <c r="A49" s="166" t="str">
        <f>INDEX('Policy Characteristics'!A:A,MATCH(PolicyLevers!$C49,'Policy Characteristics'!$C:$C,0))</f>
        <v>Transportation</v>
      </c>
      <c r="B49" s="166" t="str">
        <f>INDEX('Policy Characteristics'!B:B,MATCH(PolicyLevers!$C49,'Policy Characteristics'!$C:$C,0))</f>
        <v>Conventional Pollutant Standards</v>
      </c>
      <c r="C49" s="173" t="str">
        <f t="shared" si="3"/>
        <v>Percentage Reduction of Separately Regulated Pollutants</v>
      </c>
      <c r="D49" s="167" t="s">
        <v>44</v>
      </c>
      <c r="E49" s="167" t="s">
        <v>539</v>
      </c>
      <c r="F49" s="167" t="s">
        <v>44</v>
      </c>
      <c r="G49" s="167" t="s">
        <v>539</v>
      </c>
      <c r="H49" s="151">
        <v>347</v>
      </c>
      <c r="I49" s="267" t="s">
        <v>46</v>
      </c>
      <c r="J49" s="167" t="str">
        <f>INDEX('Policy Characteristics'!D:D,MATCH(PolicyLevers!$C49,'Policy Characteristics'!$C:$C,0))</f>
        <v>Conventional Pollutant Standard</v>
      </c>
      <c r="K49" s="167" t="str">
        <f>INDEX('Policy Characteristics'!E:E,MATCH(PolicyLevers!$C49,'Policy Characteristics'!$C:$C,0))</f>
        <v>trans reduce regulated pollutants</v>
      </c>
      <c r="L49" s="167">
        <f>INDEX('Policy Characteristics'!F:F,MATCH(PolicyLevers!$C49,'Policy Characteristics'!$C:$C,0))</f>
        <v>0</v>
      </c>
      <c r="M49" s="167">
        <f>INDEX('Policy Characteristics'!G:G,MATCH(PolicyLevers!$C49,'Policy Characteristics'!$C:$C,0))</f>
        <v>1</v>
      </c>
      <c r="N49" s="167">
        <f>INDEX('Policy Characteristics'!H:H,MATCH(PolicyLevers!$C49,'Policy Characteristics'!$C:$C,0))</f>
        <v>0.02</v>
      </c>
      <c r="O49" s="167" t="str">
        <f>INDEX('Policy Characteristics'!I:I,MATCH(PolicyLevers!$C49,'Policy Characteristics'!$C:$C,0))</f>
        <v>% reduction in emissions</v>
      </c>
      <c r="P49" s="167" t="str">
        <f>INDEX('Policy Characteristics'!J:J,MATCH(PolicyLevers!$C49,'Policy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9" s="174" t="str">
        <f t="shared" si="1"/>
        <v>transportation-sector-main.html#conv-pol-stds</v>
      </c>
      <c r="R49" s="175" t="str">
        <f t="shared" si="1"/>
        <v>conventional-pollutant-standards.html</v>
      </c>
      <c r="S49" s="172"/>
    </row>
    <row r="50" spans="1:20" s="167" customFormat="1" x14ac:dyDescent="0.2">
      <c r="A50" s="166" t="str">
        <f>INDEX('Policy Characteristics'!A:A,MATCH(PolicyLevers!$C50,'Policy Characteristics'!$C:$C,0))</f>
        <v>Transportation</v>
      </c>
      <c r="B50" s="166" t="str">
        <f>INDEX('Policy Characteristics'!B:B,MATCH(PolicyLevers!$C50,'Policy Characteristics'!$C:$C,0))</f>
        <v>Conventional Pollutant Standards</v>
      </c>
      <c r="C50" s="173" t="str">
        <f t="shared" si="3"/>
        <v>Percentage Reduction of Separately Regulated Pollutants</v>
      </c>
      <c r="D50" s="167" t="s">
        <v>44</v>
      </c>
      <c r="E50" s="167" t="s">
        <v>540</v>
      </c>
      <c r="F50" s="167" t="s">
        <v>44</v>
      </c>
      <c r="G50" s="167" t="s">
        <v>540</v>
      </c>
      <c r="H50" s="151">
        <v>348</v>
      </c>
      <c r="I50" s="267" t="s">
        <v>47</v>
      </c>
      <c r="J50" s="167" t="str">
        <f>INDEX('Policy Characteristics'!D:D,MATCH(PolicyLevers!$C50,'Policy Characteristics'!$C:$C,0))</f>
        <v>Conventional Pollutant Standard</v>
      </c>
      <c r="K50" s="167" t="str">
        <f>INDEX('Policy Characteristics'!E:E,MATCH(PolicyLevers!$C50,'Policy Characteristics'!$C:$C,0))</f>
        <v>trans reduce regulated pollutants</v>
      </c>
      <c r="L50" s="167">
        <f>INDEX('Policy Characteristics'!F:F,MATCH(PolicyLevers!$C50,'Policy Characteristics'!$C:$C,0))</f>
        <v>0</v>
      </c>
      <c r="M50" s="167">
        <f>INDEX('Policy Characteristics'!G:G,MATCH(PolicyLevers!$C50,'Policy Characteristics'!$C:$C,0))</f>
        <v>1</v>
      </c>
      <c r="N50" s="167">
        <f>INDEX('Policy Characteristics'!H:H,MATCH(PolicyLevers!$C50,'Policy Characteristics'!$C:$C,0))</f>
        <v>0.02</v>
      </c>
      <c r="O50" s="167" t="str">
        <f>INDEX('Policy Characteristics'!I:I,MATCH(PolicyLevers!$C50,'Policy Characteristics'!$C:$C,0))</f>
        <v>% reduction in emissions</v>
      </c>
      <c r="P50" s="167" t="str">
        <f>INDEX('Policy Characteristics'!J:J,MATCH(PolicyLevers!$C50,'Policy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0" s="174"/>
      <c r="R50" s="175"/>
      <c r="S50" s="172"/>
    </row>
    <row r="51" spans="1:20" s="167" customFormat="1" x14ac:dyDescent="0.2">
      <c r="A51" s="166" t="str">
        <f>INDEX('Policy Characteristics'!A:A,MATCH(PolicyLevers!$C51,'Policy Characteristics'!$C:$C,0))</f>
        <v>Transportation</v>
      </c>
      <c r="B51" s="166" t="str">
        <f>INDEX('Policy Characteristics'!B:B,MATCH(PolicyLevers!$C51,'Policy Characteristics'!$C:$C,0))</f>
        <v>Conventional Pollutant Standards</v>
      </c>
      <c r="C51" s="173" t="str">
        <f t="shared" si="3"/>
        <v>Percentage Reduction of Separately Regulated Pollutants</v>
      </c>
      <c r="D51" s="167" t="s">
        <v>44</v>
      </c>
      <c r="E51" s="167" t="s">
        <v>541</v>
      </c>
      <c r="F51" s="167" t="s">
        <v>44</v>
      </c>
      <c r="G51" s="167" t="s">
        <v>541</v>
      </c>
      <c r="H51" s="151">
        <v>349</v>
      </c>
      <c r="I51" s="267" t="s">
        <v>47</v>
      </c>
      <c r="J51" s="167" t="str">
        <f>INDEX('Policy Characteristics'!D:D,MATCH(PolicyLevers!$C51,'Policy Characteristics'!$C:$C,0))</f>
        <v>Conventional Pollutant Standard</v>
      </c>
      <c r="K51" s="167" t="str">
        <f>INDEX('Policy Characteristics'!E:E,MATCH(PolicyLevers!$C51,'Policy Characteristics'!$C:$C,0))</f>
        <v>trans reduce regulated pollutants</v>
      </c>
      <c r="L51" s="167">
        <f>INDEX('Policy Characteristics'!F:F,MATCH(PolicyLevers!$C51,'Policy Characteristics'!$C:$C,0))</f>
        <v>0</v>
      </c>
      <c r="M51" s="167">
        <f>INDEX('Policy Characteristics'!G:G,MATCH(PolicyLevers!$C51,'Policy Characteristics'!$C:$C,0))</f>
        <v>1</v>
      </c>
      <c r="N51" s="167">
        <f>INDEX('Policy Characteristics'!H:H,MATCH(PolicyLevers!$C51,'Policy Characteristics'!$C:$C,0))</f>
        <v>0.02</v>
      </c>
      <c r="O51" s="167" t="str">
        <f>INDEX('Policy Characteristics'!I:I,MATCH(PolicyLevers!$C51,'Policy Characteristics'!$C:$C,0))</f>
        <v>% reduction in emissions</v>
      </c>
      <c r="P51" s="167" t="str">
        <f>INDEX('Policy Characteristics'!J:J,MATCH(PolicyLevers!$C51,'Policy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1" s="174"/>
      <c r="R51" s="175"/>
      <c r="S51" s="172"/>
    </row>
    <row r="52" spans="1:20" s="167" customFormat="1" x14ac:dyDescent="0.2">
      <c r="A52" s="166" t="str">
        <f>INDEX('Policy Characteristics'!A:A,MATCH(PolicyLevers!$C52,'Policy Characteristics'!$C:$C,0))</f>
        <v>Transportation</v>
      </c>
      <c r="B52" s="166" t="str">
        <f>INDEX('Policy Characteristics'!B:B,MATCH(PolicyLevers!$C52,'Policy Characteristics'!$C:$C,0))</f>
        <v>Conventional Pollutant Standards</v>
      </c>
      <c r="C52" s="173" t="str">
        <f t="shared" si="3"/>
        <v>Percentage Reduction of Separately Regulated Pollutants</v>
      </c>
      <c r="D52" s="167" t="s">
        <v>119</v>
      </c>
      <c r="E52" s="167" t="s">
        <v>533</v>
      </c>
      <c r="F52" s="167" t="s">
        <v>119</v>
      </c>
      <c r="G52" s="167" t="s">
        <v>760</v>
      </c>
      <c r="H52" s="151">
        <v>350</v>
      </c>
      <c r="I52" s="267" t="s">
        <v>46</v>
      </c>
      <c r="J52" s="167" t="str">
        <f>INDEX('Policy Characteristics'!D:D,MATCH(PolicyLevers!$C52,'Policy Characteristics'!$C:$C,0))</f>
        <v>Conventional Pollutant Standard</v>
      </c>
      <c r="K52" s="167" t="str">
        <f>INDEX('Policy Characteristics'!E:E,MATCH(PolicyLevers!$C52,'Policy Characteristics'!$C:$C,0))</f>
        <v>trans reduce regulated pollutants</v>
      </c>
      <c r="L52" s="167">
        <f>INDEX('Policy Characteristics'!F:F,MATCH(PolicyLevers!$C52,'Policy Characteristics'!$C:$C,0))</f>
        <v>0</v>
      </c>
      <c r="M52" s="167">
        <f>INDEX('Policy Characteristics'!G:G,MATCH(PolicyLevers!$C52,'Policy Characteristics'!$C:$C,0))</f>
        <v>1</v>
      </c>
      <c r="N52" s="167">
        <f>INDEX('Policy Characteristics'!H:H,MATCH(PolicyLevers!$C52,'Policy Characteristics'!$C:$C,0))</f>
        <v>0.02</v>
      </c>
      <c r="O52" s="167" t="str">
        <f>INDEX('Policy Characteristics'!I:I,MATCH(PolicyLevers!$C52,'Policy Characteristics'!$C:$C,0))</f>
        <v>% reduction in emissions</v>
      </c>
      <c r="P52" s="167" t="str">
        <f>INDEX('Policy Characteristics'!J:J,MATCH(PolicyLevers!$C52,'Policy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2" s="174" t="str">
        <f t="shared" si="1"/>
        <v>transportation-sector-main.html#conv-pol-stds</v>
      </c>
      <c r="R52" s="175" t="str">
        <f t="shared" si="1"/>
        <v>conventional-pollutant-standards.html</v>
      </c>
      <c r="S52" s="172"/>
    </row>
    <row r="53" spans="1:20" s="167" customFormat="1" x14ac:dyDescent="0.2">
      <c r="A53" s="166" t="str">
        <f>INDEX('Policy Characteristics'!A:A,MATCH(PolicyLevers!$C53,'Policy Characteristics'!$C:$C,0))</f>
        <v>Transportation</v>
      </c>
      <c r="B53" s="166" t="str">
        <f>INDEX('Policy Characteristics'!B:B,MATCH(PolicyLevers!$C53,'Policy Characteristics'!$C:$C,0))</f>
        <v>Conventional Pollutant Standards</v>
      </c>
      <c r="C53" s="173" t="str">
        <f t="shared" si="3"/>
        <v>Percentage Reduction of Separately Regulated Pollutants</v>
      </c>
      <c r="D53" s="167" t="s">
        <v>119</v>
      </c>
      <c r="E53" s="167" t="s">
        <v>527</v>
      </c>
      <c r="F53" s="167" t="s">
        <v>119</v>
      </c>
      <c r="G53" s="167" t="s">
        <v>527</v>
      </c>
      <c r="H53" s="151">
        <v>351</v>
      </c>
      <c r="I53" s="267" t="s">
        <v>46</v>
      </c>
      <c r="J53" s="167" t="str">
        <f>INDEX('Policy Characteristics'!D:D,MATCH(PolicyLevers!$C53,'Policy Characteristics'!$C:$C,0))</f>
        <v>Conventional Pollutant Standard</v>
      </c>
      <c r="K53" s="167" t="str">
        <f>INDEX('Policy Characteristics'!E:E,MATCH(PolicyLevers!$C53,'Policy Characteristics'!$C:$C,0))</f>
        <v>trans reduce regulated pollutants</v>
      </c>
      <c r="L53" s="167">
        <f>INDEX('Policy Characteristics'!F:F,MATCH(PolicyLevers!$C53,'Policy Characteristics'!$C:$C,0))</f>
        <v>0</v>
      </c>
      <c r="M53" s="167">
        <f>INDEX('Policy Characteristics'!G:G,MATCH(PolicyLevers!$C53,'Policy Characteristics'!$C:$C,0))</f>
        <v>1</v>
      </c>
      <c r="N53" s="167">
        <f>INDEX('Policy Characteristics'!H:H,MATCH(PolicyLevers!$C53,'Policy Characteristics'!$C:$C,0))</f>
        <v>0.02</v>
      </c>
      <c r="O53" s="167" t="str">
        <f>INDEX('Policy Characteristics'!I:I,MATCH(PolicyLevers!$C53,'Policy Characteristics'!$C:$C,0))</f>
        <v>% reduction in emissions</v>
      </c>
      <c r="P53" s="167" t="str">
        <f>INDEX('Policy Characteristics'!J:J,MATCH(PolicyLevers!$C53,'Policy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3" s="174" t="str">
        <f t="shared" si="1"/>
        <v>transportation-sector-main.html#conv-pol-stds</v>
      </c>
      <c r="R53" s="175" t="str">
        <f t="shared" si="1"/>
        <v>conventional-pollutant-standards.html</v>
      </c>
      <c r="S53" s="172"/>
    </row>
    <row r="54" spans="1:20" s="167" customFormat="1" x14ac:dyDescent="0.2">
      <c r="A54" s="166" t="str">
        <f>INDEX('Policy Characteristics'!A:A,MATCH(PolicyLevers!$C54,'Policy Characteristics'!$C:$C,0))</f>
        <v>Transportation</v>
      </c>
      <c r="B54" s="166" t="str">
        <f>INDEX('Policy Characteristics'!B:B,MATCH(PolicyLevers!$C54,'Policy Characteristics'!$C:$C,0))</f>
        <v>Conventional Pollutant Standards</v>
      </c>
      <c r="C54" s="173" t="str">
        <f t="shared" si="3"/>
        <v>Percentage Reduction of Separately Regulated Pollutants</v>
      </c>
      <c r="D54" s="167" t="s">
        <v>119</v>
      </c>
      <c r="E54" s="167" t="s">
        <v>534</v>
      </c>
      <c r="F54" s="167" t="s">
        <v>119</v>
      </c>
      <c r="G54" s="167" t="s">
        <v>534</v>
      </c>
      <c r="H54" s="151">
        <v>352</v>
      </c>
      <c r="I54" s="267" t="s">
        <v>46</v>
      </c>
      <c r="J54" s="167" t="str">
        <f>INDEX('Policy Characteristics'!D:D,MATCH(PolicyLevers!$C54,'Policy Characteristics'!$C:$C,0))</f>
        <v>Conventional Pollutant Standard</v>
      </c>
      <c r="K54" s="167" t="str">
        <f>INDEX('Policy Characteristics'!E:E,MATCH(PolicyLevers!$C54,'Policy Characteristics'!$C:$C,0))</f>
        <v>trans reduce regulated pollutants</v>
      </c>
      <c r="L54" s="167">
        <f>INDEX('Policy Characteristics'!F:F,MATCH(PolicyLevers!$C54,'Policy Characteristics'!$C:$C,0))</f>
        <v>0</v>
      </c>
      <c r="M54" s="167">
        <f>INDEX('Policy Characteristics'!G:G,MATCH(PolicyLevers!$C54,'Policy Characteristics'!$C:$C,0))</f>
        <v>1</v>
      </c>
      <c r="N54" s="167">
        <f>INDEX('Policy Characteristics'!H:H,MATCH(PolicyLevers!$C54,'Policy Characteristics'!$C:$C,0))</f>
        <v>0.02</v>
      </c>
      <c r="O54" s="167" t="str">
        <f>INDEX('Policy Characteristics'!I:I,MATCH(PolicyLevers!$C54,'Policy Characteristics'!$C:$C,0))</f>
        <v>% reduction in emissions</v>
      </c>
      <c r="P54" s="167" t="str">
        <f>INDEX('Policy Characteristics'!J:J,MATCH(PolicyLevers!$C54,'Policy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4" s="174" t="str">
        <f t="shared" si="1"/>
        <v>transportation-sector-main.html#conv-pol-stds</v>
      </c>
      <c r="R54" s="175" t="str">
        <f t="shared" si="1"/>
        <v>conventional-pollutant-standards.html</v>
      </c>
      <c r="S54" s="172"/>
    </row>
    <row r="55" spans="1:20" s="167" customFormat="1" x14ac:dyDescent="0.2">
      <c r="A55" s="166" t="str">
        <f>INDEX('Policy Characteristics'!A:A,MATCH(PolicyLevers!$C55,'Policy Characteristics'!$C:$C,0))</f>
        <v>Transportation</v>
      </c>
      <c r="B55" s="166" t="str">
        <f>INDEX('Policy Characteristics'!B:B,MATCH(PolicyLevers!$C55,'Policy Characteristics'!$C:$C,0))</f>
        <v>Conventional Pollutant Standards</v>
      </c>
      <c r="C55" s="173" t="str">
        <f t="shared" si="3"/>
        <v>Percentage Reduction of Separately Regulated Pollutants</v>
      </c>
      <c r="D55" s="167" t="s">
        <v>119</v>
      </c>
      <c r="E55" s="167" t="s">
        <v>535</v>
      </c>
      <c r="F55" s="167" t="s">
        <v>119</v>
      </c>
      <c r="G55" s="167" t="s">
        <v>535</v>
      </c>
      <c r="H55" s="151">
        <v>353</v>
      </c>
      <c r="I55" s="267" t="s">
        <v>46</v>
      </c>
      <c r="J55" s="167" t="str">
        <f>INDEX('Policy Characteristics'!D:D,MATCH(PolicyLevers!$C55,'Policy Characteristics'!$C:$C,0))</f>
        <v>Conventional Pollutant Standard</v>
      </c>
      <c r="K55" s="167" t="str">
        <f>INDEX('Policy Characteristics'!E:E,MATCH(PolicyLevers!$C55,'Policy Characteristics'!$C:$C,0))</f>
        <v>trans reduce regulated pollutants</v>
      </c>
      <c r="L55" s="167">
        <f>INDEX('Policy Characteristics'!F:F,MATCH(PolicyLevers!$C55,'Policy Characteristics'!$C:$C,0))</f>
        <v>0</v>
      </c>
      <c r="M55" s="167">
        <f>INDEX('Policy Characteristics'!G:G,MATCH(PolicyLevers!$C55,'Policy Characteristics'!$C:$C,0))</f>
        <v>1</v>
      </c>
      <c r="N55" s="167">
        <f>INDEX('Policy Characteristics'!H:H,MATCH(PolicyLevers!$C55,'Policy Characteristics'!$C:$C,0))</f>
        <v>0.02</v>
      </c>
      <c r="O55" s="167" t="str">
        <f>INDEX('Policy Characteristics'!I:I,MATCH(PolicyLevers!$C55,'Policy Characteristics'!$C:$C,0))</f>
        <v>% reduction in emissions</v>
      </c>
      <c r="P55" s="167" t="str">
        <f>INDEX('Policy Characteristics'!J:J,MATCH(PolicyLevers!$C55,'Policy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5" s="174" t="str">
        <f t="shared" si="1"/>
        <v>transportation-sector-main.html#conv-pol-stds</v>
      </c>
      <c r="R55" s="175" t="str">
        <f t="shared" si="1"/>
        <v>conventional-pollutant-standards.html</v>
      </c>
      <c r="S55" s="172"/>
    </row>
    <row r="56" spans="1:20" s="167" customFormat="1" x14ac:dyDescent="0.2">
      <c r="A56" s="166" t="str">
        <f>INDEX('Policy Characteristics'!A:A,MATCH(PolicyLevers!$C56,'Policy Characteristics'!$C:$C,0))</f>
        <v>Transportation</v>
      </c>
      <c r="B56" s="166" t="str">
        <f>INDEX('Policy Characteristics'!B:B,MATCH(PolicyLevers!$C56,'Policy Characteristics'!$C:$C,0))</f>
        <v>Conventional Pollutant Standards</v>
      </c>
      <c r="C56" s="173" t="str">
        <f t="shared" si="3"/>
        <v>Percentage Reduction of Separately Regulated Pollutants</v>
      </c>
      <c r="D56" s="167" t="s">
        <v>119</v>
      </c>
      <c r="E56" s="167" t="s">
        <v>536</v>
      </c>
      <c r="F56" s="167" t="s">
        <v>119</v>
      </c>
      <c r="G56" s="167" t="s">
        <v>625</v>
      </c>
      <c r="H56" s="151">
        <v>354</v>
      </c>
      <c r="I56" s="267" t="s">
        <v>46</v>
      </c>
      <c r="J56" s="167" t="str">
        <f>INDEX('Policy Characteristics'!D:D,MATCH(PolicyLevers!$C56,'Policy Characteristics'!$C:$C,0))</f>
        <v>Conventional Pollutant Standard</v>
      </c>
      <c r="K56" s="167" t="str">
        <f>INDEX('Policy Characteristics'!E:E,MATCH(PolicyLevers!$C56,'Policy Characteristics'!$C:$C,0))</f>
        <v>trans reduce regulated pollutants</v>
      </c>
      <c r="L56" s="167">
        <f>INDEX('Policy Characteristics'!F:F,MATCH(PolicyLevers!$C56,'Policy Characteristics'!$C:$C,0))</f>
        <v>0</v>
      </c>
      <c r="M56" s="167">
        <f>INDEX('Policy Characteristics'!G:G,MATCH(PolicyLevers!$C56,'Policy Characteristics'!$C:$C,0))</f>
        <v>1</v>
      </c>
      <c r="N56" s="167">
        <f>INDEX('Policy Characteristics'!H:H,MATCH(PolicyLevers!$C56,'Policy Characteristics'!$C:$C,0))</f>
        <v>0.02</v>
      </c>
      <c r="O56" s="167" t="str">
        <f>INDEX('Policy Characteristics'!I:I,MATCH(PolicyLevers!$C56,'Policy Characteristics'!$C:$C,0))</f>
        <v>% reduction in emissions</v>
      </c>
      <c r="P56" s="167" t="str">
        <f>INDEX('Policy Characteristics'!J:J,MATCH(PolicyLevers!$C56,'Policy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6" s="174" t="str">
        <f t="shared" si="1"/>
        <v>transportation-sector-main.html#conv-pol-stds</v>
      </c>
      <c r="R56" s="175" t="str">
        <f t="shared" si="1"/>
        <v>conventional-pollutant-standards.html</v>
      </c>
      <c r="S56" s="172"/>
    </row>
    <row r="57" spans="1:20" s="167" customFormat="1" x14ac:dyDescent="0.2">
      <c r="A57" s="166" t="str">
        <f>INDEX('Policy Characteristics'!A:A,MATCH(PolicyLevers!$C57,'Policy Characteristics'!$C:$C,0))</f>
        <v>Transportation</v>
      </c>
      <c r="B57" s="166" t="str">
        <f>INDEX('Policy Characteristics'!B:B,MATCH(PolicyLevers!$C57,'Policy Characteristics'!$C:$C,0))</f>
        <v>Conventional Pollutant Standards</v>
      </c>
      <c r="C57" s="173" t="str">
        <f t="shared" si="3"/>
        <v>Percentage Reduction of Separately Regulated Pollutants</v>
      </c>
      <c r="D57" s="167" t="s">
        <v>119</v>
      </c>
      <c r="E57" s="167" t="s">
        <v>537</v>
      </c>
      <c r="F57" s="167" t="s">
        <v>119</v>
      </c>
      <c r="G57" s="167" t="s">
        <v>537</v>
      </c>
      <c r="H57" s="151">
        <v>355</v>
      </c>
      <c r="I57" s="267" t="s">
        <v>46</v>
      </c>
      <c r="J57" s="167" t="str">
        <f>INDEX('Policy Characteristics'!D:D,MATCH(PolicyLevers!$C57,'Policy Characteristics'!$C:$C,0))</f>
        <v>Conventional Pollutant Standard</v>
      </c>
      <c r="K57" s="167" t="str">
        <f>INDEX('Policy Characteristics'!E:E,MATCH(PolicyLevers!$C57,'Policy Characteristics'!$C:$C,0))</f>
        <v>trans reduce regulated pollutants</v>
      </c>
      <c r="L57" s="167">
        <f>INDEX('Policy Characteristics'!F:F,MATCH(PolicyLevers!$C57,'Policy Characteristics'!$C:$C,0))</f>
        <v>0</v>
      </c>
      <c r="M57" s="167">
        <f>INDEX('Policy Characteristics'!G:G,MATCH(PolicyLevers!$C57,'Policy Characteristics'!$C:$C,0))</f>
        <v>1</v>
      </c>
      <c r="N57" s="167">
        <f>INDEX('Policy Characteristics'!H:H,MATCH(PolicyLevers!$C57,'Policy Characteristics'!$C:$C,0))</f>
        <v>0.02</v>
      </c>
      <c r="O57" s="167" t="str">
        <f>INDEX('Policy Characteristics'!I:I,MATCH(PolicyLevers!$C57,'Policy Characteristics'!$C:$C,0))</f>
        <v>% reduction in emissions</v>
      </c>
      <c r="P57" s="167" t="str">
        <f>INDEX('Policy Characteristics'!J:J,MATCH(PolicyLevers!$C57,'Policy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7" s="174" t="str">
        <f t="shared" si="1"/>
        <v>transportation-sector-main.html#conv-pol-stds</v>
      </c>
      <c r="R57" s="175" t="str">
        <f t="shared" si="1"/>
        <v>conventional-pollutant-standards.html</v>
      </c>
      <c r="S57" s="172"/>
    </row>
    <row r="58" spans="1:20" s="167" customFormat="1" x14ac:dyDescent="0.2">
      <c r="A58" s="166" t="str">
        <f>INDEX('Policy Characteristics'!A:A,MATCH(PolicyLevers!$C58,'Policy Characteristics'!$C:$C,0))</f>
        <v>Transportation</v>
      </c>
      <c r="B58" s="166" t="str">
        <f>INDEX('Policy Characteristics'!B:B,MATCH(PolicyLevers!$C58,'Policy Characteristics'!$C:$C,0))</f>
        <v>Conventional Pollutant Standards</v>
      </c>
      <c r="C58" s="173" t="str">
        <f t="shared" si="3"/>
        <v>Percentage Reduction of Separately Regulated Pollutants</v>
      </c>
      <c r="D58" s="167" t="s">
        <v>119</v>
      </c>
      <c r="E58" s="167" t="s">
        <v>538</v>
      </c>
      <c r="F58" s="167" t="s">
        <v>119</v>
      </c>
      <c r="G58" s="167" t="s">
        <v>538</v>
      </c>
      <c r="H58" s="151">
        <v>356</v>
      </c>
      <c r="I58" s="267" t="s">
        <v>46</v>
      </c>
      <c r="J58" s="167" t="str">
        <f>INDEX('Policy Characteristics'!D:D,MATCH(PolicyLevers!$C58,'Policy Characteristics'!$C:$C,0))</f>
        <v>Conventional Pollutant Standard</v>
      </c>
      <c r="K58" s="167" t="str">
        <f>INDEX('Policy Characteristics'!E:E,MATCH(PolicyLevers!$C58,'Policy Characteristics'!$C:$C,0))</f>
        <v>trans reduce regulated pollutants</v>
      </c>
      <c r="L58" s="167">
        <f>INDEX('Policy Characteristics'!F:F,MATCH(PolicyLevers!$C58,'Policy Characteristics'!$C:$C,0))</f>
        <v>0</v>
      </c>
      <c r="M58" s="167">
        <f>INDEX('Policy Characteristics'!G:G,MATCH(PolicyLevers!$C58,'Policy Characteristics'!$C:$C,0))</f>
        <v>1</v>
      </c>
      <c r="N58" s="167">
        <f>INDEX('Policy Characteristics'!H:H,MATCH(PolicyLevers!$C58,'Policy Characteristics'!$C:$C,0))</f>
        <v>0.02</v>
      </c>
      <c r="O58" s="167" t="str">
        <f>INDEX('Policy Characteristics'!I:I,MATCH(PolicyLevers!$C58,'Policy Characteristics'!$C:$C,0))</f>
        <v>% reduction in emissions</v>
      </c>
      <c r="P58" s="167" t="str">
        <f>INDEX('Policy Characteristics'!J:J,MATCH(PolicyLevers!$C58,'Policy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8" s="174" t="str">
        <f t="shared" si="1"/>
        <v>transportation-sector-main.html#conv-pol-stds</v>
      </c>
      <c r="R58" s="175" t="str">
        <f t="shared" si="1"/>
        <v>conventional-pollutant-standards.html</v>
      </c>
      <c r="S58" s="172"/>
    </row>
    <row r="59" spans="1:20" s="167" customFormat="1" x14ac:dyDescent="0.2">
      <c r="A59" s="166" t="str">
        <f>INDEX('Policy Characteristics'!A:A,MATCH(PolicyLevers!$C59,'Policy Characteristics'!$C:$C,0))</f>
        <v>Transportation</v>
      </c>
      <c r="B59" s="166" t="str">
        <f>INDEX('Policy Characteristics'!B:B,MATCH(PolicyLevers!$C59,'Policy Characteristics'!$C:$C,0))</f>
        <v>Conventional Pollutant Standards</v>
      </c>
      <c r="C59" s="173" t="str">
        <f t="shared" si="3"/>
        <v>Percentage Reduction of Separately Regulated Pollutants</v>
      </c>
      <c r="D59" s="167" t="s">
        <v>119</v>
      </c>
      <c r="E59" s="167" t="s">
        <v>539</v>
      </c>
      <c r="F59" s="167" t="s">
        <v>119</v>
      </c>
      <c r="G59" s="167" t="s">
        <v>539</v>
      </c>
      <c r="H59" s="151">
        <v>357</v>
      </c>
      <c r="I59" s="267" t="s">
        <v>46</v>
      </c>
      <c r="J59" s="167" t="str">
        <f>INDEX('Policy Characteristics'!D:D,MATCH(PolicyLevers!$C59,'Policy Characteristics'!$C:$C,0))</f>
        <v>Conventional Pollutant Standard</v>
      </c>
      <c r="K59" s="167" t="str">
        <f>INDEX('Policy Characteristics'!E:E,MATCH(PolicyLevers!$C59,'Policy Characteristics'!$C:$C,0))</f>
        <v>trans reduce regulated pollutants</v>
      </c>
      <c r="L59" s="167">
        <f>INDEX('Policy Characteristics'!F:F,MATCH(PolicyLevers!$C59,'Policy Characteristics'!$C:$C,0))</f>
        <v>0</v>
      </c>
      <c r="M59" s="167">
        <f>INDEX('Policy Characteristics'!G:G,MATCH(PolicyLevers!$C59,'Policy Characteristics'!$C:$C,0))</f>
        <v>1</v>
      </c>
      <c r="N59" s="167">
        <f>INDEX('Policy Characteristics'!H:H,MATCH(PolicyLevers!$C59,'Policy Characteristics'!$C:$C,0))</f>
        <v>0.02</v>
      </c>
      <c r="O59" s="167" t="str">
        <f>INDEX('Policy Characteristics'!I:I,MATCH(PolicyLevers!$C59,'Policy Characteristics'!$C:$C,0))</f>
        <v>% reduction in emissions</v>
      </c>
      <c r="P59" s="167" t="str">
        <f>INDEX('Policy Characteristics'!J:J,MATCH(PolicyLevers!$C59,'Policy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9" s="174" t="str">
        <f t="shared" si="1"/>
        <v>transportation-sector-main.html#conv-pol-stds</v>
      </c>
      <c r="R59" s="175" t="str">
        <f t="shared" si="1"/>
        <v>conventional-pollutant-standards.html</v>
      </c>
      <c r="S59" s="172"/>
    </row>
    <row r="60" spans="1:20" s="167" customFormat="1" x14ac:dyDescent="0.2">
      <c r="A60" s="166" t="str">
        <f>INDEX('Policy Characteristics'!A:A,MATCH(PolicyLevers!$C60,'Policy Characteristics'!$C:$C,0))</f>
        <v>Transportation</v>
      </c>
      <c r="B60" s="166" t="str">
        <f>INDEX('Policy Characteristics'!B:B,MATCH(PolicyLevers!$C60,'Policy Characteristics'!$C:$C,0))</f>
        <v>Conventional Pollutant Standards</v>
      </c>
      <c r="C60" s="173" t="str">
        <f t="shared" si="3"/>
        <v>Percentage Reduction of Separately Regulated Pollutants</v>
      </c>
      <c r="D60" s="167" t="s">
        <v>119</v>
      </c>
      <c r="E60" s="167" t="s">
        <v>540</v>
      </c>
      <c r="F60" s="167" t="s">
        <v>119</v>
      </c>
      <c r="G60" s="167" t="s">
        <v>540</v>
      </c>
      <c r="H60" s="151">
        <v>358</v>
      </c>
      <c r="I60" s="267" t="s">
        <v>47</v>
      </c>
      <c r="J60" s="167" t="str">
        <f>INDEX('Policy Characteristics'!D:D,MATCH(PolicyLevers!$C60,'Policy Characteristics'!$C:$C,0))</f>
        <v>Conventional Pollutant Standard</v>
      </c>
      <c r="K60" s="167" t="str">
        <f>INDEX('Policy Characteristics'!E:E,MATCH(PolicyLevers!$C60,'Policy Characteristics'!$C:$C,0))</f>
        <v>trans reduce regulated pollutants</v>
      </c>
      <c r="L60" s="167">
        <f>INDEX('Policy Characteristics'!F:F,MATCH(PolicyLevers!$C60,'Policy Characteristics'!$C:$C,0))</f>
        <v>0</v>
      </c>
      <c r="M60" s="167">
        <f>INDEX('Policy Characteristics'!G:G,MATCH(PolicyLevers!$C60,'Policy Characteristics'!$C:$C,0))</f>
        <v>1</v>
      </c>
      <c r="N60" s="167">
        <f>INDEX('Policy Characteristics'!H:H,MATCH(PolicyLevers!$C60,'Policy Characteristics'!$C:$C,0))</f>
        <v>0.02</v>
      </c>
      <c r="O60" s="167" t="str">
        <f>INDEX('Policy Characteristics'!I:I,MATCH(PolicyLevers!$C60,'Policy Characteristics'!$C:$C,0))</f>
        <v>% reduction in emissions</v>
      </c>
      <c r="P60" s="167" t="str">
        <f>INDEX('Policy Characteristics'!J:J,MATCH(PolicyLevers!$C60,'Policy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60" s="174"/>
      <c r="R60" s="175"/>
      <c r="S60" s="172"/>
    </row>
    <row r="61" spans="1:20" s="167" customFormat="1" x14ac:dyDescent="0.2">
      <c r="A61" s="166" t="str">
        <f>INDEX('Policy Characteristics'!A:A,MATCH(PolicyLevers!$C61,'Policy Characteristics'!$C:$C,0))</f>
        <v>Transportation</v>
      </c>
      <c r="B61" s="166" t="str">
        <f>INDEX('Policy Characteristics'!B:B,MATCH(PolicyLevers!$C61,'Policy Characteristics'!$C:$C,0))</f>
        <v>Conventional Pollutant Standards</v>
      </c>
      <c r="C61" s="173" t="str">
        <f t="shared" si="3"/>
        <v>Percentage Reduction of Separately Regulated Pollutants</v>
      </c>
      <c r="D61" s="167" t="s">
        <v>119</v>
      </c>
      <c r="E61" s="167" t="s">
        <v>541</v>
      </c>
      <c r="F61" s="167" t="s">
        <v>119</v>
      </c>
      <c r="G61" s="167" t="s">
        <v>541</v>
      </c>
      <c r="H61" s="151">
        <v>359</v>
      </c>
      <c r="I61" s="267" t="s">
        <v>47</v>
      </c>
      <c r="J61" s="167" t="str">
        <f>INDEX('Policy Characteristics'!D:D,MATCH(PolicyLevers!$C61,'Policy Characteristics'!$C:$C,0))</f>
        <v>Conventional Pollutant Standard</v>
      </c>
      <c r="K61" s="167" t="str">
        <f>INDEX('Policy Characteristics'!E:E,MATCH(PolicyLevers!$C61,'Policy Characteristics'!$C:$C,0))</f>
        <v>trans reduce regulated pollutants</v>
      </c>
      <c r="L61" s="167">
        <f>INDEX('Policy Characteristics'!F:F,MATCH(PolicyLevers!$C61,'Policy Characteristics'!$C:$C,0))</f>
        <v>0</v>
      </c>
      <c r="M61" s="167">
        <f>INDEX('Policy Characteristics'!G:G,MATCH(PolicyLevers!$C61,'Policy Characteristics'!$C:$C,0))</f>
        <v>1</v>
      </c>
      <c r="N61" s="167">
        <f>INDEX('Policy Characteristics'!H:H,MATCH(PolicyLevers!$C61,'Policy Characteristics'!$C:$C,0))</f>
        <v>0.02</v>
      </c>
      <c r="O61" s="167" t="str">
        <f>INDEX('Policy Characteristics'!I:I,MATCH(PolicyLevers!$C61,'Policy Characteristics'!$C:$C,0))</f>
        <v>% reduction in emissions</v>
      </c>
      <c r="P61" s="167" t="str">
        <f>INDEX('Policy Characteristics'!J:J,MATCH(PolicyLevers!$C61,'Policy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61" s="174"/>
      <c r="R61" s="175"/>
      <c r="S61" s="172"/>
    </row>
    <row r="62" spans="1:20" s="167" customFormat="1" x14ac:dyDescent="0.2">
      <c r="A62" s="166" t="str">
        <f>INDEX('Policy Characteristics'!A:A,MATCH(PolicyLevers!$C62,'Policy Characteristics'!$C:$C,0))</f>
        <v>Transportation</v>
      </c>
      <c r="B62" s="166" t="str">
        <f>INDEX('Policy Characteristics'!B:B,MATCH(PolicyLevers!$C62,'Policy Characteristics'!$C:$C,0))</f>
        <v>Electric Vehicle Charger Deployment</v>
      </c>
      <c r="C62" s="166" t="s">
        <v>798</v>
      </c>
      <c r="H62" s="151">
        <v>360</v>
      </c>
      <c r="I62" s="267" t="s">
        <v>46</v>
      </c>
      <c r="J62" s="167" t="str">
        <f>INDEX('Policy Characteristics'!D:D,MATCH(PolicyLevers!$C62,'Policy Characteristics'!$C:$C,0))</f>
        <v>EV Charger Deployment</v>
      </c>
      <c r="K62" s="167" t="str">
        <f>INDEX('Policy Characteristics'!E:E,MATCH(PolicyLevers!$C62,'Policy Characteristics'!$C:$C,0))</f>
        <v>trans EV charger deployment</v>
      </c>
      <c r="L62" s="167">
        <f>INDEX('Policy Characteristics'!F:F,MATCH(PolicyLevers!$C62,'Policy Characteristics'!$C:$C,0))</f>
        <v>0</v>
      </c>
      <c r="M62" s="167">
        <f>INDEX('Policy Characteristics'!G:G,MATCH(PolicyLevers!$C62,'Policy Characteristics'!$C:$C,0))</f>
        <v>300</v>
      </c>
      <c r="N62" s="167">
        <f>INDEX('Policy Characteristics'!H:H,MATCH(PolicyLevers!$C62,'Policy Characteristics'!$C:$C,0))</f>
        <v>5</v>
      </c>
      <c r="O62" s="167" t="str">
        <f>INDEX('Policy Characteristics'!I:I,MATCH(PolicyLevers!$C62,'Policy Characteristics'!$C:$C,0))</f>
        <v>chargers / 100k pop</v>
      </c>
      <c r="P62" s="167" t="str">
        <f>INDEX('Policy Characteristics'!J:J,MATCH(PolicyLevers!$C62,'Policy Characteristics'!$C:$C,0))</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 As of November 2020, Colorado had 2,741 EV charging outlets, approximately 48 per 100k pop.  In 2016, the U.S. had approximately 275 gas fuel pumps per 100k pop.  Therefore, a lever setting of 227 would cause the population density of EV chargers to equal the 2016 population density of fuel pumps.</v>
      </c>
      <c r="R62" s="171" t="s">
        <v>1081</v>
      </c>
      <c r="S62" s="172" t="s">
        <v>1462</v>
      </c>
    </row>
    <row r="63" spans="1:20" s="167" customFormat="1" x14ac:dyDescent="0.2">
      <c r="A63" s="166" t="str">
        <f>INDEX('Policy Characteristics'!A:A,MATCH(PolicyLevers!$C63,'Policy Characteristics'!$C:$C,0))</f>
        <v>Transportation</v>
      </c>
      <c r="B63" s="166" t="str">
        <f>INDEX('Policy Characteristics'!B:B,MATCH(PolicyLevers!$C63,'Policy Characteristics'!$C:$C,0))</f>
        <v>Electric Vehicle Range &amp; Charging Time</v>
      </c>
      <c r="C63" s="176" t="s">
        <v>794</v>
      </c>
      <c r="D63" s="177"/>
      <c r="E63" s="177"/>
      <c r="F63" s="177"/>
      <c r="G63" s="177"/>
      <c r="H63" s="151">
        <v>361</v>
      </c>
      <c r="I63" s="267" t="s">
        <v>46</v>
      </c>
      <c r="J63" s="167" t="str">
        <f>INDEX('Policy Characteristics'!D:D,MATCH(PolicyLevers!$C63,'Policy Characteristics'!$C:$C,0))</f>
        <v>EV Range &amp; Charging Time</v>
      </c>
      <c r="K63" s="167" t="str">
        <f>INDEX('Policy Characteristics'!E:E,MATCH(PolicyLevers!$C63,'Policy Characteristics'!$C:$C,0))</f>
        <v>trans reduce EV range anxiety and charging time</v>
      </c>
      <c r="L63" s="167">
        <f>INDEX('Policy Characteristics'!F:F,MATCH(PolicyLevers!$C63,'Policy Characteristics'!$C:$C,0))</f>
        <v>0</v>
      </c>
      <c r="M63" s="167">
        <f>INDEX('Policy Characteristics'!G:G,MATCH(PolicyLevers!$C63,'Policy Characteristics'!$C:$C,0))</f>
        <v>1</v>
      </c>
      <c r="N63" s="167">
        <f>INDEX('Policy Characteristics'!H:H,MATCH(PolicyLevers!$C63,'Policy Characteristics'!$C:$C,0))</f>
        <v>0.02</v>
      </c>
      <c r="O63" s="167" t="str">
        <f>INDEX('Policy Characteristics'!I:I,MATCH(PolicyLevers!$C63,'Policy Characteristics'!$C:$C,0))</f>
        <v>% reduction in concern</v>
      </c>
      <c r="P63" s="167" t="str">
        <f>INDEX('Policy Characteristics'!J:J,MATCH(PolicyLevers!$C63,'Policy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U.S. model year 2017 all-electric (not hybrid) vehicles had ranges from 58 to 335 miles (median 114 miles), and the typical charging time was 0.5 hours (with a DC Fast charger) or 3.5 hours (with a Level 2 charger).</v>
      </c>
      <c r="Q63" s="170"/>
      <c r="R63" s="170" t="s">
        <v>1082</v>
      </c>
      <c r="S63" s="169" t="s">
        <v>1463</v>
      </c>
      <c r="T63" s="179"/>
    </row>
    <row r="64" spans="1:20" s="167" customFormat="1" x14ac:dyDescent="0.2">
      <c r="A64" s="166" t="str">
        <f>INDEX('Policy Characteristics'!A:A,MATCH(PolicyLevers!$C64,'Policy Characteristics'!$C:$C,0))</f>
        <v>Transportation</v>
      </c>
      <c r="B64" s="166" t="str">
        <f>INDEX('Policy Characteristics'!B:B,MATCH(PolicyLevers!$C64,'Policy Characteristics'!$C:$C,0))</f>
        <v>Electric Vehicle Sales Standard</v>
      </c>
      <c r="C64" s="176" t="s">
        <v>510</v>
      </c>
      <c r="D64" s="177" t="s">
        <v>48</v>
      </c>
      <c r="E64" s="177" t="s">
        <v>40</v>
      </c>
      <c r="F64" s="177" t="s">
        <v>88</v>
      </c>
      <c r="G64" s="177" t="s">
        <v>40</v>
      </c>
      <c r="H64" s="180">
        <v>186</v>
      </c>
      <c r="I64" s="267" t="s">
        <v>46</v>
      </c>
      <c r="J64" s="167" t="str">
        <f>INDEX('Policy Characteristics'!D:D,MATCH(PolicyLevers!$C64,'Policy Characteristics'!$C:$C,0))</f>
        <v>EV Sales Standard</v>
      </c>
      <c r="K64" s="167" t="str">
        <f>INDEX('Policy Characteristics'!E:E,MATCH(PolicyLevers!$C64,'Policy Characteristics'!$C:$C,0))</f>
        <v>trans EV minimum</v>
      </c>
      <c r="L64" s="167">
        <f>INDEX('Policy Characteristics'!F:F,MATCH(PolicyLevers!$C64,'Policy Characteristics'!$C:$C,0))</f>
        <v>0</v>
      </c>
      <c r="M64" s="167">
        <f>INDEX('Policy Characteristics'!G:G,MATCH(PolicyLevers!$C64,'Policy Characteristics'!$C:$C,0))</f>
        <v>1</v>
      </c>
      <c r="N64" s="167">
        <f>INDEX('Policy Characteristics'!H:H,MATCH(PolicyLevers!$C64,'Policy Characteristics'!$C:$C,0))</f>
        <v>0.01</v>
      </c>
      <c r="O64" s="167" t="str">
        <f>INDEX('Policy Characteristics'!I:I,MATCH(PolicyLevers!$C64,'Policy Characteristics'!$C:$C,0))</f>
        <v>% of new vehicles sold</v>
      </c>
      <c r="P64" s="167" t="str">
        <f>INDEX('Policy Characteristics'!J:J,MATCH(PolicyLevers!$C64,'Policy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4" s="170" t="s">
        <v>512</v>
      </c>
      <c r="R64" s="170" t="s">
        <v>513</v>
      </c>
      <c r="S64" s="169" t="s">
        <v>1464</v>
      </c>
      <c r="T64" s="179"/>
    </row>
    <row r="65" spans="1:20" s="167" customFormat="1" x14ac:dyDescent="0.2">
      <c r="A65" s="166" t="str">
        <f>INDEX('Policy Characteristics'!A:A,MATCH(PolicyLevers!$C65,'Policy Characteristics'!$C:$C,0))</f>
        <v>Transportation</v>
      </c>
      <c r="B65" s="166" t="str">
        <f>INDEX('Policy Characteristics'!B:B,MATCH(PolicyLevers!$C65,'Policy Characteristics'!$C:$C,0))</f>
        <v>Electric Vehicle Sales Standard</v>
      </c>
      <c r="C65" s="181" t="str">
        <f t="shared" ref="C65:C75" si="4">C$64</f>
        <v>Additional Minimum Required EV Sales Percentage</v>
      </c>
      <c r="D65" s="176" t="s">
        <v>45</v>
      </c>
      <c r="E65" s="176" t="s">
        <v>40</v>
      </c>
      <c r="F65" s="176" t="s">
        <v>89</v>
      </c>
      <c r="G65" s="176" t="s">
        <v>40</v>
      </c>
      <c r="H65" s="180">
        <v>203</v>
      </c>
      <c r="I65" s="267" t="s">
        <v>46</v>
      </c>
      <c r="J65" s="167" t="str">
        <f>INDEX('Policy Characteristics'!D:D,MATCH(PolicyLevers!$C65,'Policy Characteristics'!$C:$C,0))</f>
        <v>EV Sales Standard</v>
      </c>
      <c r="K65" s="167" t="str">
        <f>INDEX('Policy Characteristics'!E:E,MATCH(PolicyLevers!$C65,'Policy Characteristics'!$C:$C,0))</f>
        <v>trans EV minimum</v>
      </c>
      <c r="L65" s="167">
        <f>INDEX('Policy Characteristics'!F:F,MATCH(PolicyLevers!$C65,'Policy Characteristics'!$C:$C,0))</f>
        <v>0</v>
      </c>
      <c r="M65" s="167">
        <f>INDEX('Policy Characteristics'!G:G,MATCH(PolicyLevers!$C65,'Policy Characteristics'!$C:$C,0))</f>
        <v>1</v>
      </c>
      <c r="N65" s="167">
        <f>INDEX('Policy Characteristics'!H:H,MATCH(PolicyLevers!$C65,'Policy Characteristics'!$C:$C,0))</f>
        <v>0.01</v>
      </c>
      <c r="O65" s="167" t="str">
        <f>INDEX('Policy Characteristics'!I:I,MATCH(PolicyLevers!$C65,'Policy Characteristics'!$C:$C,0))</f>
        <v>% of new vehicles sold</v>
      </c>
      <c r="P65" s="167" t="str">
        <f>INDEX('Policy Characteristics'!J:J,MATCH(PolicyLevers!$C65,'Policy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5" s="182" t="str">
        <f t="shared" ref="Q65:R73" si="5">Q$64</f>
        <v>transportation-sector-main.html#ev-mandate</v>
      </c>
      <c r="R65" s="182" t="str">
        <f t="shared" si="5"/>
        <v>ev-mandate.html</v>
      </c>
      <c r="S65" s="169"/>
      <c r="T65" s="179"/>
    </row>
    <row r="66" spans="1:20" s="167" customFormat="1" x14ac:dyDescent="0.2">
      <c r="A66" s="166" t="str">
        <f>INDEX('Policy Characteristics'!A:A,MATCH(PolicyLevers!$C66,'Policy Characteristics'!$C:$C,0))</f>
        <v>Transportation</v>
      </c>
      <c r="B66" s="166" t="str">
        <f>INDEX('Policy Characteristics'!B:B,MATCH(PolicyLevers!$C66,'Policy Characteristics'!$C:$C,0))</f>
        <v>Electric Vehicle Sales Standard</v>
      </c>
      <c r="C66" s="181" t="str">
        <f t="shared" si="4"/>
        <v>Additional Minimum Required EV Sales Percentage</v>
      </c>
      <c r="D66" s="176" t="s">
        <v>48</v>
      </c>
      <c r="E66" s="176" t="s">
        <v>41</v>
      </c>
      <c r="F66" s="176" t="s">
        <v>88</v>
      </c>
      <c r="G66" s="176" t="s">
        <v>41</v>
      </c>
      <c r="H66" s="180">
        <v>187</v>
      </c>
      <c r="I66" s="267" t="s">
        <v>46</v>
      </c>
      <c r="J66" s="167" t="str">
        <f>INDEX('Policy Characteristics'!D:D,MATCH(PolicyLevers!$C66,'Policy Characteristics'!$C:$C,0))</f>
        <v>EV Sales Standard</v>
      </c>
      <c r="K66" s="167" t="str">
        <f>INDEX('Policy Characteristics'!E:E,MATCH(PolicyLevers!$C66,'Policy Characteristics'!$C:$C,0))</f>
        <v>trans EV minimum</v>
      </c>
      <c r="L66" s="167">
        <f>INDEX('Policy Characteristics'!F:F,MATCH(PolicyLevers!$C66,'Policy Characteristics'!$C:$C,0))</f>
        <v>0</v>
      </c>
      <c r="M66" s="167">
        <f>INDEX('Policy Characteristics'!G:G,MATCH(PolicyLevers!$C66,'Policy Characteristics'!$C:$C,0))</f>
        <v>1</v>
      </c>
      <c r="N66" s="167">
        <f>INDEX('Policy Characteristics'!H:H,MATCH(PolicyLevers!$C66,'Policy Characteristics'!$C:$C,0))</f>
        <v>0.01</v>
      </c>
      <c r="O66" s="167" t="str">
        <f>INDEX('Policy Characteristics'!I:I,MATCH(PolicyLevers!$C66,'Policy Characteristics'!$C:$C,0))</f>
        <v>% of new vehicles sold</v>
      </c>
      <c r="P66" s="167" t="str">
        <f>INDEX('Policy Characteristics'!J:J,MATCH(PolicyLevers!$C66,'Policy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6" s="182" t="str">
        <f t="shared" si="5"/>
        <v>transportation-sector-main.html#ev-mandate</v>
      </c>
      <c r="R66" s="182" t="str">
        <f t="shared" si="5"/>
        <v>ev-mandate.html</v>
      </c>
      <c r="S66" s="169" t="s">
        <v>514</v>
      </c>
      <c r="T66" s="179"/>
    </row>
    <row r="67" spans="1:20" s="167" customFormat="1" x14ac:dyDescent="0.2">
      <c r="A67" s="166" t="str">
        <f>INDEX('Policy Characteristics'!A:A,MATCH(PolicyLevers!$C67,'Policy Characteristics'!$C:$C,0))</f>
        <v>Transportation</v>
      </c>
      <c r="B67" s="166" t="str">
        <f>INDEX('Policy Characteristics'!B:B,MATCH(PolicyLevers!$C67,'Policy Characteristics'!$C:$C,0))</f>
        <v>Electric Vehicle Sales Standard</v>
      </c>
      <c r="C67" s="181" t="str">
        <f t="shared" si="4"/>
        <v>Additional Minimum Required EV Sales Percentage</v>
      </c>
      <c r="D67" s="176" t="s">
        <v>45</v>
      </c>
      <c r="E67" s="176" t="s">
        <v>41</v>
      </c>
      <c r="F67" s="176" t="s">
        <v>89</v>
      </c>
      <c r="G67" s="176" t="s">
        <v>41</v>
      </c>
      <c r="H67" s="180">
        <v>191</v>
      </c>
      <c r="I67" s="267" t="s">
        <v>46</v>
      </c>
      <c r="J67" s="167" t="str">
        <f>INDEX('Policy Characteristics'!D:D,MATCH(PolicyLevers!$C67,'Policy Characteristics'!$C:$C,0))</f>
        <v>EV Sales Standard</v>
      </c>
      <c r="K67" s="167" t="str">
        <f>INDEX('Policy Characteristics'!E:E,MATCH(PolicyLevers!$C67,'Policy Characteristics'!$C:$C,0))</f>
        <v>trans EV minimum</v>
      </c>
      <c r="L67" s="167">
        <f>INDEX('Policy Characteristics'!F:F,MATCH(PolicyLevers!$C67,'Policy Characteristics'!$C:$C,0))</f>
        <v>0</v>
      </c>
      <c r="M67" s="167">
        <f>INDEX('Policy Characteristics'!G:G,MATCH(PolicyLevers!$C67,'Policy Characteristics'!$C:$C,0))</f>
        <v>1</v>
      </c>
      <c r="N67" s="167">
        <f>INDEX('Policy Characteristics'!H:H,MATCH(PolicyLevers!$C67,'Policy Characteristics'!$C:$C,0))</f>
        <v>0.01</v>
      </c>
      <c r="O67" s="167" t="str">
        <f>INDEX('Policy Characteristics'!I:I,MATCH(PolicyLevers!$C67,'Policy Characteristics'!$C:$C,0))</f>
        <v>% of new vehicles sold</v>
      </c>
      <c r="P67" s="167" t="str">
        <f>INDEX('Policy Characteristics'!J:J,MATCH(PolicyLevers!$C67,'Policy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7" s="182" t="str">
        <f t="shared" si="5"/>
        <v>transportation-sector-main.html#ev-mandate</v>
      </c>
      <c r="R67" s="182" t="str">
        <f t="shared" si="5"/>
        <v>ev-mandate.html</v>
      </c>
      <c r="S67" s="169"/>
      <c r="T67" s="179"/>
    </row>
    <row r="68" spans="1:20" s="167" customFormat="1" x14ac:dyDescent="0.2">
      <c r="A68" s="166" t="str">
        <f>INDEX('Policy Characteristics'!A:A,MATCH(PolicyLevers!$C68,'Policy Characteristics'!$C:$C,0))</f>
        <v>Transportation</v>
      </c>
      <c r="B68" s="166" t="str">
        <f>INDEX('Policy Characteristics'!B:B,MATCH(PolicyLevers!$C68,'Policy Characteristics'!$C:$C,0))</f>
        <v>Electric Vehicle Sales Standard</v>
      </c>
      <c r="C68" s="181" t="str">
        <f t="shared" si="4"/>
        <v>Additional Minimum Required EV Sales Percentage</v>
      </c>
      <c r="D68" s="176" t="s">
        <v>48</v>
      </c>
      <c r="E68" s="176" t="s">
        <v>42</v>
      </c>
      <c r="F68" s="176" t="s">
        <v>88</v>
      </c>
      <c r="G68" s="176" t="s">
        <v>90</v>
      </c>
      <c r="H68" s="180">
        <v>496</v>
      </c>
      <c r="I68" s="267" t="s">
        <v>46</v>
      </c>
      <c r="J68" s="167" t="str">
        <f>INDEX('Policy Characteristics'!D:D,MATCH(PolicyLevers!$C68,'Policy Characteristics'!$C:$C,0))</f>
        <v>EV Sales Standard</v>
      </c>
      <c r="K68" s="167" t="str">
        <f>INDEX('Policy Characteristics'!E:E,MATCH(PolicyLevers!$C68,'Policy Characteristics'!$C:$C,0))</f>
        <v>trans EV minimum</v>
      </c>
      <c r="L68" s="167">
        <f>INDEX('Policy Characteristics'!F:F,MATCH(PolicyLevers!$C68,'Policy Characteristics'!$C:$C,0))</f>
        <v>0</v>
      </c>
      <c r="M68" s="167">
        <f>INDEX('Policy Characteristics'!G:G,MATCH(PolicyLevers!$C68,'Policy Characteristics'!$C:$C,0))</f>
        <v>1</v>
      </c>
      <c r="N68" s="167">
        <f>INDEX('Policy Characteristics'!H:H,MATCH(PolicyLevers!$C68,'Policy Characteristics'!$C:$C,0))</f>
        <v>0.01</v>
      </c>
      <c r="O68" s="167" t="str">
        <f>INDEX('Policy Characteristics'!I:I,MATCH(PolicyLevers!$C68,'Policy Characteristics'!$C:$C,0))</f>
        <v>% of new vehicles sold</v>
      </c>
      <c r="P68" s="167" t="str">
        <f>INDEX('Policy Characteristics'!J:J,MATCH(PolicyLevers!$C68,'Policy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8" s="182" t="str">
        <f t="shared" si="5"/>
        <v>transportation-sector-main.html#ev-mandate</v>
      </c>
      <c r="R68" s="182" t="str">
        <f t="shared" si="5"/>
        <v>ev-mandate.html</v>
      </c>
      <c r="S68" s="169"/>
      <c r="T68" s="179"/>
    </row>
    <row r="69" spans="1:20" s="167" customFormat="1" x14ac:dyDescent="0.2">
      <c r="A69" s="166" t="str">
        <f>INDEX('Policy Characteristics'!A:A,MATCH(PolicyLevers!$C69,'Policy Characteristics'!$C:$C,0))</f>
        <v>Transportation</v>
      </c>
      <c r="B69" s="166" t="str">
        <f>INDEX('Policy Characteristics'!B:B,MATCH(PolicyLevers!$C69,'Policy Characteristics'!$C:$C,0))</f>
        <v>Electric Vehicle Sales Standard</v>
      </c>
      <c r="C69" s="181" t="str">
        <f t="shared" si="4"/>
        <v>Additional Minimum Required EV Sales Percentage</v>
      </c>
      <c r="D69" s="176" t="s">
        <v>45</v>
      </c>
      <c r="E69" s="176" t="s">
        <v>42</v>
      </c>
      <c r="F69" s="176" t="s">
        <v>89</v>
      </c>
      <c r="G69" s="176" t="s">
        <v>90</v>
      </c>
      <c r="H69" s="180">
        <v>497</v>
      </c>
      <c r="I69" s="267" t="s">
        <v>46</v>
      </c>
      <c r="J69" s="167" t="str">
        <f>INDEX('Policy Characteristics'!D:D,MATCH(PolicyLevers!$C69,'Policy Characteristics'!$C:$C,0))</f>
        <v>EV Sales Standard</v>
      </c>
      <c r="K69" s="167" t="str">
        <f>INDEX('Policy Characteristics'!E:E,MATCH(PolicyLevers!$C69,'Policy Characteristics'!$C:$C,0))</f>
        <v>trans EV minimum</v>
      </c>
      <c r="L69" s="167">
        <f>INDEX('Policy Characteristics'!F:F,MATCH(PolicyLevers!$C69,'Policy Characteristics'!$C:$C,0))</f>
        <v>0</v>
      </c>
      <c r="M69" s="167">
        <f>INDEX('Policy Characteristics'!G:G,MATCH(PolicyLevers!$C69,'Policy Characteristics'!$C:$C,0))</f>
        <v>1</v>
      </c>
      <c r="N69" s="167">
        <f>INDEX('Policy Characteristics'!H:H,MATCH(PolicyLevers!$C69,'Policy Characteristics'!$C:$C,0))</f>
        <v>0.01</v>
      </c>
      <c r="O69" s="167" t="str">
        <f>INDEX('Policy Characteristics'!I:I,MATCH(PolicyLevers!$C69,'Policy Characteristics'!$C:$C,0))</f>
        <v>% of new vehicles sold</v>
      </c>
      <c r="P69" s="167" t="str">
        <f>INDEX('Policy Characteristics'!J:J,MATCH(PolicyLevers!$C69,'Policy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9" s="182" t="str">
        <f t="shared" si="5"/>
        <v>transportation-sector-main.html#ev-mandate</v>
      </c>
      <c r="R69" s="182" t="str">
        <f t="shared" si="5"/>
        <v>ev-mandate.html</v>
      </c>
      <c r="S69" s="169"/>
      <c r="T69" s="179"/>
    </row>
    <row r="70" spans="1:20" s="167" customFormat="1" x14ac:dyDescent="0.2">
      <c r="A70" s="166" t="str">
        <f>INDEX('Policy Characteristics'!A:A,MATCH(PolicyLevers!$C70,'Policy Characteristics'!$C:$C,0))</f>
        <v>Transportation</v>
      </c>
      <c r="B70" s="166" t="str">
        <f>INDEX('Policy Characteristics'!B:B,MATCH(PolicyLevers!$C70,'Policy Characteristics'!$C:$C,0))</f>
        <v>Electric Vehicle Sales Standard</v>
      </c>
      <c r="C70" s="181" t="str">
        <f t="shared" si="4"/>
        <v>Additional Minimum Required EV Sales Percentage</v>
      </c>
      <c r="D70" s="176" t="s">
        <v>48</v>
      </c>
      <c r="E70" s="176" t="s">
        <v>43</v>
      </c>
      <c r="F70" s="176" t="s">
        <v>88</v>
      </c>
      <c r="G70" s="176" t="s">
        <v>91</v>
      </c>
      <c r="H70" s="180">
        <v>498</v>
      </c>
      <c r="I70" s="267" t="s">
        <v>46</v>
      </c>
      <c r="J70" s="167" t="str">
        <f>INDEX('Policy Characteristics'!D:D,MATCH(PolicyLevers!$C70,'Policy Characteristics'!$C:$C,0))</f>
        <v>EV Sales Standard</v>
      </c>
      <c r="K70" s="167" t="str">
        <f>INDEX('Policy Characteristics'!E:E,MATCH(PolicyLevers!$C70,'Policy Characteristics'!$C:$C,0))</f>
        <v>trans EV minimum</v>
      </c>
      <c r="L70" s="167">
        <f>INDEX('Policy Characteristics'!F:F,MATCH(PolicyLevers!$C70,'Policy Characteristics'!$C:$C,0))</f>
        <v>0</v>
      </c>
      <c r="M70" s="167">
        <f>INDEX('Policy Characteristics'!G:G,MATCH(PolicyLevers!$C70,'Policy Characteristics'!$C:$C,0))</f>
        <v>1</v>
      </c>
      <c r="N70" s="167">
        <f>INDEX('Policy Characteristics'!H:H,MATCH(PolicyLevers!$C70,'Policy Characteristics'!$C:$C,0))</f>
        <v>0.01</v>
      </c>
      <c r="O70" s="167" t="str">
        <f>INDEX('Policy Characteristics'!I:I,MATCH(PolicyLevers!$C70,'Policy Characteristics'!$C:$C,0))</f>
        <v>% of new vehicles sold</v>
      </c>
      <c r="P70" s="167" t="str">
        <f>INDEX('Policy Characteristics'!J:J,MATCH(PolicyLevers!$C70,'Policy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0" s="182" t="str">
        <f t="shared" si="5"/>
        <v>transportation-sector-main.html#ev-mandate</v>
      </c>
      <c r="R70" s="182" t="str">
        <f t="shared" si="5"/>
        <v>ev-mandate.html</v>
      </c>
      <c r="S70" s="169" t="s">
        <v>1465</v>
      </c>
      <c r="T70" s="179"/>
    </row>
    <row r="71" spans="1:20" s="167" customFormat="1" x14ac:dyDescent="0.2">
      <c r="A71" s="166" t="str">
        <f>INDEX('Policy Characteristics'!A:A,MATCH(PolicyLevers!$C71,'Policy Characteristics'!$C:$C,0))</f>
        <v>Transportation</v>
      </c>
      <c r="B71" s="166" t="str">
        <f>INDEX('Policy Characteristics'!B:B,MATCH(PolicyLevers!$C71,'Policy Characteristics'!$C:$C,0))</f>
        <v>Electric Vehicle Sales Standard</v>
      </c>
      <c r="C71" s="181" t="str">
        <f t="shared" si="4"/>
        <v>Additional Minimum Required EV Sales Percentage</v>
      </c>
      <c r="D71" s="176" t="s">
        <v>45</v>
      </c>
      <c r="E71" s="176" t="s">
        <v>43</v>
      </c>
      <c r="F71" s="176" t="s">
        <v>89</v>
      </c>
      <c r="G71" s="176" t="s">
        <v>91</v>
      </c>
      <c r="H71" s="180">
        <v>499</v>
      </c>
      <c r="I71" s="267" t="s">
        <v>46</v>
      </c>
      <c r="J71" s="167" t="str">
        <f>INDEX('Policy Characteristics'!D:D,MATCH(PolicyLevers!$C71,'Policy Characteristics'!$C:$C,0))</f>
        <v>EV Sales Standard</v>
      </c>
      <c r="K71" s="167" t="str">
        <f>INDEX('Policy Characteristics'!E:E,MATCH(PolicyLevers!$C71,'Policy Characteristics'!$C:$C,0))</f>
        <v>trans EV minimum</v>
      </c>
      <c r="L71" s="167">
        <f>INDEX('Policy Characteristics'!F:F,MATCH(PolicyLevers!$C71,'Policy Characteristics'!$C:$C,0))</f>
        <v>0</v>
      </c>
      <c r="M71" s="167">
        <f>INDEX('Policy Characteristics'!G:G,MATCH(PolicyLevers!$C71,'Policy Characteristics'!$C:$C,0))</f>
        <v>1</v>
      </c>
      <c r="N71" s="167">
        <f>INDEX('Policy Characteristics'!H:H,MATCH(PolicyLevers!$C71,'Policy Characteristics'!$C:$C,0))</f>
        <v>0.01</v>
      </c>
      <c r="O71" s="167" t="str">
        <f>INDEX('Policy Characteristics'!I:I,MATCH(PolicyLevers!$C71,'Policy Characteristics'!$C:$C,0))</f>
        <v>% of new vehicles sold</v>
      </c>
      <c r="P71" s="167" t="str">
        <f>INDEX('Policy Characteristics'!J:J,MATCH(PolicyLevers!$C71,'Policy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1" s="182" t="str">
        <f t="shared" si="5"/>
        <v>transportation-sector-main.html#ev-mandate</v>
      </c>
      <c r="R71" s="182" t="str">
        <f t="shared" si="5"/>
        <v>ev-mandate.html</v>
      </c>
      <c r="S71" s="169" t="s">
        <v>1466</v>
      </c>
      <c r="T71" s="179"/>
    </row>
    <row r="72" spans="1:20" s="167" customFormat="1" x14ac:dyDescent="0.2">
      <c r="A72" s="166" t="str">
        <f>INDEX('Policy Characteristics'!A:A,MATCH(PolicyLevers!$C72,'Policy Characteristics'!$C:$C,0))</f>
        <v>Transportation</v>
      </c>
      <c r="B72" s="166" t="str">
        <f>INDEX('Policy Characteristics'!B:B,MATCH(PolicyLevers!$C72,'Policy Characteristics'!$C:$C,0))</f>
        <v>Electric Vehicle Sales Standard</v>
      </c>
      <c r="C72" s="181" t="str">
        <f t="shared" si="4"/>
        <v>Additional Minimum Required EV Sales Percentage</v>
      </c>
      <c r="D72" s="176" t="s">
        <v>48</v>
      </c>
      <c r="E72" s="176" t="s">
        <v>44</v>
      </c>
      <c r="F72" s="176" t="s">
        <v>88</v>
      </c>
      <c r="G72" s="176" t="s">
        <v>92</v>
      </c>
      <c r="H72" s="180">
        <v>500</v>
      </c>
      <c r="I72" s="267" t="s">
        <v>46</v>
      </c>
      <c r="J72" s="167" t="str">
        <f>INDEX('Policy Characteristics'!D:D,MATCH(PolicyLevers!$C72,'Policy Characteristics'!$C:$C,0))</f>
        <v>EV Sales Standard</v>
      </c>
      <c r="K72" s="167" t="str">
        <f>INDEX('Policy Characteristics'!E:E,MATCH(PolicyLevers!$C72,'Policy Characteristics'!$C:$C,0))</f>
        <v>trans EV minimum</v>
      </c>
      <c r="L72" s="167">
        <f>INDEX('Policy Characteristics'!F:F,MATCH(PolicyLevers!$C72,'Policy Characteristics'!$C:$C,0))</f>
        <v>0</v>
      </c>
      <c r="M72" s="167">
        <f>INDEX('Policy Characteristics'!G:G,MATCH(PolicyLevers!$C72,'Policy Characteristics'!$C:$C,0))</f>
        <v>1</v>
      </c>
      <c r="N72" s="167">
        <f>INDEX('Policy Characteristics'!H:H,MATCH(PolicyLevers!$C72,'Policy Characteristics'!$C:$C,0))</f>
        <v>0.01</v>
      </c>
      <c r="O72" s="167" t="str">
        <f>INDEX('Policy Characteristics'!I:I,MATCH(PolicyLevers!$C72,'Policy Characteristics'!$C:$C,0))</f>
        <v>% of new vehicles sold</v>
      </c>
      <c r="P72" s="167" t="str">
        <f>INDEX('Policy Characteristics'!J:J,MATCH(PolicyLevers!$C72,'Policy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2" s="182" t="str">
        <f t="shared" si="5"/>
        <v>transportation-sector-main.html#ev-mandate</v>
      </c>
      <c r="R72" s="182" t="str">
        <f t="shared" si="5"/>
        <v>ev-mandate.html</v>
      </c>
      <c r="S72" s="172" t="s">
        <v>1101</v>
      </c>
      <c r="T72" s="179"/>
    </row>
    <row r="73" spans="1:20" s="167" customFormat="1" x14ac:dyDescent="0.2">
      <c r="A73" s="166" t="str">
        <f>INDEX('Policy Characteristics'!A:A,MATCH(PolicyLevers!$C73,'Policy Characteristics'!$C:$C,0))</f>
        <v>Transportation</v>
      </c>
      <c r="B73" s="166" t="str">
        <f>INDEX('Policy Characteristics'!B:B,MATCH(PolicyLevers!$C73,'Policy Characteristics'!$C:$C,0))</f>
        <v>Electric Vehicle Sales Standard</v>
      </c>
      <c r="C73" s="181" t="str">
        <f t="shared" si="4"/>
        <v>Additional Minimum Required EV Sales Percentage</v>
      </c>
      <c r="D73" s="176" t="s">
        <v>45</v>
      </c>
      <c r="E73" s="176" t="s">
        <v>44</v>
      </c>
      <c r="F73" s="176" t="s">
        <v>89</v>
      </c>
      <c r="G73" s="176" t="s">
        <v>92</v>
      </c>
      <c r="H73" s="180">
        <v>501</v>
      </c>
      <c r="I73" s="267" t="s">
        <v>46</v>
      </c>
      <c r="J73" s="167" t="str">
        <f>INDEX('Policy Characteristics'!D:D,MATCH(PolicyLevers!$C73,'Policy Characteristics'!$C:$C,0))</f>
        <v>EV Sales Standard</v>
      </c>
      <c r="K73" s="167" t="str">
        <f>INDEX('Policy Characteristics'!E:E,MATCH(PolicyLevers!$C73,'Policy Characteristics'!$C:$C,0))</f>
        <v>trans EV minimum</v>
      </c>
      <c r="L73" s="167">
        <f>INDEX('Policy Characteristics'!F:F,MATCH(PolicyLevers!$C73,'Policy Characteristics'!$C:$C,0))</f>
        <v>0</v>
      </c>
      <c r="M73" s="167">
        <f>INDEX('Policy Characteristics'!G:G,MATCH(PolicyLevers!$C73,'Policy Characteristics'!$C:$C,0))</f>
        <v>1</v>
      </c>
      <c r="N73" s="167">
        <f>INDEX('Policy Characteristics'!H:H,MATCH(PolicyLevers!$C73,'Policy Characteristics'!$C:$C,0))</f>
        <v>0.01</v>
      </c>
      <c r="O73" s="167" t="str">
        <f>INDEX('Policy Characteristics'!I:I,MATCH(PolicyLevers!$C73,'Policy Characteristics'!$C:$C,0))</f>
        <v>% of new vehicles sold</v>
      </c>
      <c r="P73" s="167" t="str">
        <f>INDEX('Policy Characteristics'!J:J,MATCH(PolicyLevers!$C73,'Policy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3" s="182" t="str">
        <f t="shared" si="5"/>
        <v>transportation-sector-main.html#ev-mandate</v>
      </c>
      <c r="R73" s="182" t="str">
        <f t="shared" si="5"/>
        <v>ev-mandate.html</v>
      </c>
      <c r="S73" s="169"/>
      <c r="T73" s="179"/>
    </row>
    <row r="74" spans="1:20" s="167" customFormat="1" x14ac:dyDescent="0.2">
      <c r="A74" s="166" t="str">
        <f>INDEX('Policy Characteristics'!A:A,MATCH(PolicyLevers!$C74,'Policy Characteristics'!$C:$C,0))</f>
        <v>Transportation</v>
      </c>
      <c r="B74" s="166" t="str">
        <f>INDEX('Policy Characteristics'!B:B,MATCH(PolicyLevers!$C74,'Policy Characteristics'!$C:$C,0))</f>
        <v>Electric Vehicle Sales Standard</v>
      </c>
      <c r="C74" s="181" t="str">
        <f t="shared" si="4"/>
        <v>Additional Minimum Required EV Sales Percentage</v>
      </c>
      <c r="D74" s="176" t="s">
        <v>48</v>
      </c>
      <c r="E74" s="176" t="s">
        <v>119</v>
      </c>
      <c r="F74" s="176" t="s">
        <v>88</v>
      </c>
      <c r="G74" s="176" t="s">
        <v>159</v>
      </c>
      <c r="H74" s="180">
        <v>188</v>
      </c>
      <c r="I74" s="267" t="s">
        <v>46</v>
      </c>
      <c r="J74" s="167" t="str">
        <f>INDEX('Policy Characteristics'!D:D,MATCH(PolicyLevers!$C74,'Policy Characteristics'!$C:$C,0))</f>
        <v>EV Sales Standard</v>
      </c>
      <c r="K74" s="167" t="str">
        <f>INDEX('Policy Characteristics'!E:E,MATCH(PolicyLevers!$C74,'Policy Characteristics'!$C:$C,0))</f>
        <v>trans EV minimum</v>
      </c>
      <c r="L74" s="167">
        <f>INDEX('Policy Characteristics'!F:F,MATCH(PolicyLevers!$C74,'Policy Characteristics'!$C:$C,0))</f>
        <v>0</v>
      </c>
      <c r="M74" s="167">
        <f>INDEX('Policy Characteristics'!G:G,MATCH(PolicyLevers!$C74,'Policy Characteristics'!$C:$C,0))</f>
        <v>1</v>
      </c>
      <c r="N74" s="167">
        <f>INDEX('Policy Characteristics'!H:H,MATCH(PolicyLevers!$C74,'Policy Characteristics'!$C:$C,0))</f>
        <v>0.01</v>
      </c>
      <c r="O74" s="167" t="str">
        <f>INDEX('Policy Characteristics'!I:I,MATCH(PolicyLevers!$C74,'Policy Characteristics'!$C:$C,0))</f>
        <v>% of new vehicles sold</v>
      </c>
      <c r="P74" s="167" t="str">
        <f>INDEX('Policy Characteristics'!J:J,MATCH(PolicyLevers!$C74,'Policy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4" s="182" t="str">
        <f t="shared" ref="Q74:R74" si="6">Q$64</f>
        <v>transportation-sector-main.html#ev-mandate</v>
      </c>
      <c r="R74" s="182" t="str">
        <f t="shared" si="6"/>
        <v>ev-mandate.html</v>
      </c>
      <c r="S74" s="169"/>
      <c r="T74" s="179"/>
    </row>
    <row r="75" spans="1:20" s="167" customFormat="1" x14ac:dyDescent="0.2">
      <c r="A75" s="166" t="str">
        <f>INDEX('Policy Characteristics'!A:A,MATCH(PolicyLevers!$C75,'Policy Characteristics'!$C:$C,0))</f>
        <v>Transportation</v>
      </c>
      <c r="B75" s="166" t="str">
        <f>INDEX('Policy Characteristics'!B:B,MATCH(PolicyLevers!$C75,'Policy Characteristics'!$C:$C,0))</f>
        <v>Electric Vehicle Sales Standard</v>
      </c>
      <c r="C75" s="181" t="str">
        <f t="shared" si="4"/>
        <v>Additional Minimum Required EV Sales Percentage</v>
      </c>
      <c r="D75" s="176" t="s">
        <v>45</v>
      </c>
      <c r="E75" s="176" t="s">
        <v>119</v>
      </c>
      <c r="F75" s="176" t="s">
        <v>89</v>
      </c>
      <c r="G75" s="176" t="s">
        <v>159</v>
      </c>
      <c r="H75" s="180">
        <v>591</v>
      </c>
      <c r="I75" s="267" t="s">
        <v>47</v>
      </c>
      <c r="J75" s="167" t="str">
        <f>INDEX('Policy Characteristics'!D:D,MATCH(PolicyLevers!$C75,'Policy Characteristics'!$C:$C,0))</f>
        <v>EV Sales Standard</v>
      </c>
      <c r="K75" s="167" t="str">
        <f>INDEX('Policy Characteristics'!E:E,MATCH(PolicyLevers!$C75,'Policy Characteristics'!$C:$C,0))</f>
        <v>trans EV minimum</v>
      </c>
      <c r="L75" s="167">
        <f>INDEX('Policy Characteristics'!F:F,MATCH(PolicyLevers!$C75,'Policy Characteristics'!$C:$C,0))</f>
        <v>0</v>
      </c>
      <c r="M75" s="167">
        <f>INDEX('Policy Characteristics'!G:G,MATCH(PolicyLevers!$C75,'Policy Characteristics'!$C:$C,0))</f>
        <v>1</v>
      </c>
      <c r="N75" s="167">
        <f>INDEX('Policy Characteristics'!H:H,MATCH(PolicyLevers!$C75,'Policy Characteristics'!$C:$C,0))</f>
        <v>0.01</v>
      </c>
      <c r="O75" s="167" t="str">
        <f>INDEX('Policy Characteristics'!I:I,MATCH(PolicyLevers!$C75,'Policy Characteristics'!$C:$C,0))</f>
        <v>% of new vehicles sold</v>
      </c>
      <c r="P75" s="167" t="str">
        <f>INDEX('Policy Characteristics'!J:J,MATCH(PolicyLevers!$C75,'Policy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5" s="170"/>
      <c r="R75" s="170"/>
      <c r="S75" s="169"/>
      <c r="T75" s="179"/>
    </row>
    <row r="76" spans="1:20" s="167" customFormat="1" x14ac:dyDescent="0.2">
      <c r="A76" s="166" t="str">
        <f>INDEX('Policy Characteristics'!A:A,MATCH(PolicyLevers!$C76,'Policy Characteristics'!$C:$C,0))</f>
        <v>Transportation</v>
      </c>
      <c r="B76" s="166" t="str">
        <f>INDEX('Policy Characteristics'!B:B,MATCH(PolicyLevers!$C76,'Policy Characteristics'!$C:$C,0))</f>
        <v>Electric Vehicle Subsidy</v>
      </c>
      <c r="C76" s="176" t="s">
        <v>505</v>
      </c>
      <c r="D76" s="177" t="s">
        <v>48</v>
      </c>
      <c r="E76" s="177" t="s">
        <v>40</v>
      </c>
      <c r="F76" s="177" t="s">
        <v>88</v>
      </c>
      <c r="G76" s="177" t="s">
        <v>40</v>
      </c>
      <c r="H76" s="180">
        <v>189</v>
      </c>
      <c r="I76" s="267" t="s">
        <v>46</v>
      </c>
      <c r="J76" s="167" t="str">
        <f>INDEX('Policy Characteristics'!D:D,MATCH(PolicyLevers!$C76,'Policy Characteristics'!$C:$C,0))</f>
        <v>EV Subsidy</v>
      </c>
      <c r="K76" s="167" t="str">
        <f>INDEX('Policy Characteristics'!E:E,MATCH(PolicyLevers!$C76,'Policy Characteristics'!$C:$C,0))</f>
        <v>trans EV subsidy</v>
      </c>
      <c r="L76" s="167">
        <f>INDEX('Policy Characteristics'!F:F,MATCH(PolicyLevers!$C76,'Policy Characteristics'!$C:$C,0))</f>
        <v>0</v>
      </c>
      <c r="M76" s="167">
        <f>INDEX('Policy Characteristics'!G:G,MATCH(PolicyLevers!$C76,'Policy Characteristics'!$C:$C,0))</f>
        <v>0.5</v>
      </c>
      <c r="N76" s="167">
        <f>INDEX('Policy Characteristics'!H:H,MATCH(PolicyLevers!$C76,'Policy Characteristics'!$C:$C,0))</f>
        <v>0.01</v>
      </c>
      <c r="O76" s="167" t="str">
        <f>INDEX('Policy Characteristics'!I:I,MATCH(PolicyLevers!$C76,'Policy Characteristics'!$C:$C,0))</f>
        <v>% of vehicle cost</v>
      </c>
      <c r="P76" s="167" t="str">
        <f>INDEX('Policy Characteristics'!J:J,MATCH(PolicyLevers!$C76,'Policy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c r="Q76" s="170" t="s">
        <v>507</v>
      </c>
      <c r="R76" s="170" t="s">
        <v>508</v>
      </c>
      <c r="S76" s="183" t="s">
        <v>1467</v>
      </c>
      <c r="T76" s="179"/>
    </row>
    <row r="77" spans="1:20" s="188" customFormat="1" x14ac:dyDescent="0.2">
      <c r="A77" s="166" t="str">
        <f>INDEX('Policy Characteristics'!A:A,MATCH(PolicyLevers!$C77,'Policy Characteristics'!$C:$C,0))</f>
        <v>Transportation</v>
      </c>
      <c r="B77" s="166" t="str">
        <f>INDEX('Policy Characteristics'!B:B,MATCH(PolicyLevers!$C77,'Policy Characteristics'!$C:$C,0))</f>
        <v>Electric Vehicle Subsidy</v>
      </c>
      <c r="C77" s="181" t="str">
        <f t="shared" ref="C77:C87" si="7">C$76</f>
        <v>Additional EV Subsidy Percentage</v>
      </c>
      <c r="D77" s="176" t="s">
        <v>45</v>
      </c>
      <c r="E77" s="176" t="s">
        <v>40</v>
      </c>
      <c r="F77" s="176" t="s">
        <v>89</v>
      </c>
      <c r="G77" s="176" t="s">
        <v>40</v>
      </c>
      <c r="H77" s="184">
        <v>592</v>
      </c>
      <c r="I77" s="267" t="s">
        <v>47</v>
      </c>
      <c r="J77" s="167" t="str">
        <f>INDEX('Policy Characteristics'!D:D,MATCH(PolicyLevers!$C77,'Policy Characteristics'!$C:$C,0))</f>
        <v>EV Subsidy</v>
      </c>
      <c r="K77" s="167" t="str">
        <f>INDEX('Policy Characteristics'!E:E,MATCH(PolicyLevers!$C77,'Policy Characteristics'!$C:$C,0))</f>
        <v>trans EV subsidy</v>
      </c>
      <c r="L77" s="167">
        <f>INDEX('Policy Characteristics'!F:F,MATCH(PolicyLevers!$C77,'Policy Characteristics'!$C:$C,0))</f>
        <v>0</v>
      </c>
      <c r="M77" s="167">
        <f>INDEX('Policy Characteristics'!G:G,MATCH(PolicyLevers!$C77,'Policy Characteristics'!$C:$C,0))</f>
        <v>0.5</v>
      </c>
      <c r="N77" s="167">
        <f>INDEX('Policy Characteristics'!H:H,MATCH(PolicyLevers!$C77,'Policy Characteristics'!$C:$C,0))</f>
        <v>0.01</v>
      </c>
      <c r="O77" s="167" t="str">
        <f>INDEX('Policy Characteristics'!I:I,MATCH(PolicyLevers!$C77,'Policy Characteristics'!$C:$C,0))</f>
        <v>% of vehicle cost</v>
      </c>
      <c r="P77" s="167" t="str">
        <f>INDEX('Policy Characteristics'!J:J,MATCH(PolicyLevers!$C77,'Policy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c r="Q77" s="186"/>
      <c r="R77" s="186"/>
      <c r="S77" s="187"/>
      <c r="T77" s="178"/>
    </row>
    <row r="78" spans="1:20" s="188" customFormat="1" x14ac:dyDescent="0.2">
      <c r="A78" s="166" t="str">
        <f>INDEX('Policy Characteristics'!A:A,MATCH(PolicyLevers!$C78,'Policy Characteristics'!$C:$C,0))</f>
        <v>Transportation</v>
      </c>
      <c r="B78" s="166" t="str">
        <f>INDEX('Policy Characteristics'!B:B,MATCH(PolicyLevers!$C78,'Policy Characteristics'!$C:$C,0))</f>
        <v>Electric Vehicle Subsidy</v>
      </c>
      <c r="C78" s="181" t="str">
        <f t="shared" si="7"/>
        <v>Additional EV Subsidy Percentage</v>
      </c>
      <c r="D78" s="176" t="s">
        <v>48</v>
      </c>
      <c r="E78" s="176" t="s">
        <v>41</v>
      </c>
      <c r="F78" s="176" t="s">
        <v>88</v>
      </c>
      <c r="G78" s="176" t="s">
        <v>41</v>
      </c>
      <c r="H78" s="184">
        <v>593</v>
      </c>
      <c r="I78" s="267" t="s">
        <v>47</v>
      </c>
      <c r="J78" s="167" t="str">
        <f>INDEX('Policy Characteristics'!D:D,MATCH(PolicyLevers!$C78,'Policy Characteristics'!$C:$C,0))</f>
        <v>EV Subsidy</v>
      </c>
      <c r="K78" s="167" t="str">
        <f>INDEX('Policy Characteristics'!E:E,MATCH(PolicyLevers!$C78,'Policy Characteristics'!$C:$C,0))</f>
        <v>trans EV subsidy</v>
      </c>
      <c r="L78" s="167">
        <f>INDEX('Policy Characteristics'!F:F,MATCH(PolicyLevers!$C78,'Policy Characteristics'!$C:$C,0))</f>
        <v>0</v>
      </c>
      <c r="M78" s="167">
        <f>INDEX('Policy Characteristics'!G:G,MATCH(PolicyLevers!$C78,'Policy Characteristics'!$C:$C,0))</f>
        <v>0.5</v>
      </c>
      <c r="N78" s="167">
        <f>INDEX('Policy Characteristics'!H:H,MATCH(PolicyLevers!$C78,'Policy Characteristics'!$C:$C,0))</f>
        <v>0.01</v>
      </c>
      <c r="O78" s="167" t="str">
        <f>INDEX('Policy Characteristics'!I:I,MATCH(PolicyLevers!$C78,'Policy Characteristics'!$C:$C,0))</f>
        <v>% of vehicle cost</v>
      </c>
      <c r="P78" s="167" t="str">
        <f>INDEX('Policy Characteristics'!J:J,MATCH(PolicyLevers!$C78,'Policy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c r="Q78" s="186"/>
      <c r="R78" s="186"/>
      <c r="S78" s="187"/>
      <c r="T78" s="178"/>
    </row>
    <row r="79" spans="1:20" s="188" customFormat="1" x14ac:dyDescent="0.2">
      <c r="A79" s="166" t="str">
        <f>INDEX('Policy Characteristics'!A:A,MATCH(PolicyLevers!$C79,'Policy Characteristics'!$C:$C,0))</f>
        <v>Transportation</v>
      </c>
      <c r="B79" s="166" t="str">
        <f>INDEX('Policy Characteristics'!B:B,MATCH(PolicyLevers!$C79,'Policy Characteristics'!$C:$C,0))</f>
        <v>Electric Vehicle Subsidy</v>
      </c>
      <c r="C79" s="181" t="str">
        <f t="shared" si="7"/>
        <v>Additional EV Subsidy Percentage</v>
      </c>
      <c r="D79" s="176" t="s">
        <v>45</v>
      </c>
      <c r="E79" s="176" t="s">
        <v>41</v>
      </c>
      <c r="F79" s="176" t="s">
        <v>89</v>
      </c>
      <c r="G79" s="176" t="s">
        <v>41</v>
      </c>
      <c r="H79" s="184">
        <v>594</v>
      </c>
      <c r="I79" s="267" t="s">
        <v>47</v>
      </c>
      <c r="J79" s="167" t="str">
        <f>INDEX('Policy Characteristics'!D:D,MATCH(PolicyLevers!$C79,'Policy Characteristics'!$C:$C,0))</f>
        <v>EV Subsidy</v>
      </c>
      <c r="K79" s="167" t="str">
        <f>INDEX('Policy Characteristics'!E:E,MATCH(PolicyLevers!$C79,'Policy Characteristics'!$C:$C,0))</f>
        <v>trans EV subsidy</v>
      </c>
      <c r="L79" s="167">
        <f>INDEX('Policy Characteristics'!F:F,MATCH(PolicyLevers!$C79,'Policy Characteristics'!$C:$C,0))</f>
        <v>0</v>
      </c>
      <c r="M79" s="167">
        <f>INDEX('Policy Characteristics'!G:G,MATCH(PolicyLevers!$C79,'Policy Characteristics'!$C:$C,0))</f>
        <v>0.5</v>
      </c>
      <c r="N79" s="167">
        <f>INDEX('Policy Characteristics'!H:H,MATCH(PolicyLevers!$C79,'Policy Characteristics'!$C:$C,0))</f>
        <v>0.01</v>
      </c>
      <c r="O79" s="167" t="str">
        <f>INDEX('Policy Characteristics'!I:I,MATCH(PolicyLevers!$C79,'Policy Characteristics'!$C:$C,0))</f>
        <v>% of vehicle cost</v>
      </c>
      <c r="P79" s="167" t="str">
        <f>INDEX('Policy Characteristics'!J:J,MATCH(PolicyLevers!$C79,'Policy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c r="Q79" s="186"/>
      <c r="R79" s="186"/>
      <c r="S79" s="187"/>
      <c r="T79" s="178"/>
    </row>
    <row r="80" spans="1:20" s="188" customFormat="1" x14ac:dyDescent="0.2">
      <c r="A80" s="166" t="str">
        <f>INDEX('Policy Characteristics'!A:A,MATCH(PolicyLevers!$C80,'Policy Characteristics'!$C:$C,0))</f>
        <v>Transportation</v>
      </c>
      <c r="B80" s="166" t="str">
        <f>INDEX('Policy Characteristics'!B:B,MATCH(PolicyLevers!$C80,'Policy Characteristics'!$C:$C,0))</f>
        <v>Electric Vehicle Subsidy</v>
      </c>
      <c r="C80" s="181" t="str">
        <f t="shared" si="7"/>
        <v>Additional EV Subsidy Percentage</v>
      </c>
      <c r="D80" s="176" t="s">
        <v>48</v>
      </c>
      <c r="E80" s="176" t="s">
        <v>42</v>
      </c>
      <c r="F80" s="176" t="s">
        <v>88</v>
      </c>
      <c r="G80" s="176" t="s">
        <v>90</v>
      </c>
      <c r="H80" s="184">
        <v>595</v>
      </c>
      <c r="I80" s="267" t="s">
        <v>47</v>
      </c>
      <c r="J80" s="167" t="str">
        <f>INDEX('Policy Characteristics'!D:D,MATCH(PolicyLevers!$C80,'Policy Characteristics'!$C:$C,0))</f>
        <v>EV Subsidy</v>
      </c>
      <c r="K80" s="167" t="str">
        <f>INDEX('Policy Characteristics'!E:E,MATCH(PolicyLevers!$C80,'Policy Characteristics'!$C:$C,0))</f>
        <v>trans EV subsidy</v>
      </c>
      <c r="L80" s="167">
        <f>INDEX('Policy Characteristics'!F:F,MATCH(PolicyLevers!$C80,'Policy Characteristics'!$C:$C,0))</f>
        <v>0</v>
      </c>
      <c r="M80" s="167">
        <f>INDEX('Policy Characteristics'!G:G,MATCH(PolicyLevers!$C80,'Policy Characteristics'!$C:$C,0))</f>
        <v>0.5</v>
      </c>
      <c r="N80" s="167">
        <f>INDEX('Policy Characteristics'!H:H,MATCH(PolicyLevers!$C80,'Policy Characteristics'!$C:$C,0))</f>
        <v>0.01</v>
      </c>
      <c r="O80" s="167" t="str">
        <f>INDEX('Policy Characteristics'!I:I,MATCH(PolicyLevers!$C80,'Policy Characteristics'!$C:$C,0))</f>
        <v>% of vehicle cost</v>
      </c>
      <c r="P80" s="167" t="str">
        <f>INDEX('Policy Characteristics'!J:J,MATCH(PolicyLevers!$C80,'Policy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c r="Q80" s="186"/>
      <c r="R80" s="186"/>
      <c r="S80" s="187"/>
      <c r="T80" s="178"/>
    </row>
    <row r="81" spans="1:20" s="188" customFormat="1" x14ac:dyDescent="0.2">
      <c r="A81" s="166" t="str">
        <f>INDEX('Policy Characteristics'!A:A,MATCH(PolicyLevers!$C81,'Policy Characteristics'!$C:$C,0))</f>
        <v>Transportation</v>
      </c>
      <c r="B81" s="166" t="str">
        <f>INDEX('Policy Characteristics'!B:B,MATCH(PolicyLevers!$C81,'Policy Characteristics'!$C:$C,0))</f>
        <v>Electric Vehicle Subsidy</v>
      </c>
      <c r="C81" s="181" t="str">
        <f t="shared" si="7"/>
        <v>Additional EV Subsidy Percentage</v>
      </c>
      <c r="D81" s="176" t="s">
        <v>45</v>
      </c>
      <c r="E81" s="176" t="s">
        <v>42</v>
      </c>
      <c r="F81" s="176" t="s">
        <v>89</v>
      </c>
      <c r="G81" s="176" t="s">
        <v>90</v>
      </c>
      <c r="H81" s="184">
        <v>596</v>
      </c>
      <c r="I81" s="267" t="s">
        <v>47</v>
      </c>
      <c r="J81" s="167" t="str">
        <f>INDEX('Policy Characteristics'!D:D,MATCH(PolicyLevers!$C81,'Policy Characteristics'!$C:$C,0))</f>
        <v>EV Subsidy</v>
      </c>
      <c r="K81" s="167" t="str">
        <f>INDEX('Policy Characteristics'!E:E,MATCH(PolicyLevers!$C81,'Policy Characteristics'!$C:$C,0))</f>
        <v>trans EV subsidy</v>
      </c>
      <c r="L81" s="167">
        <f>INDEX('Policy Characteristics'!F:F,MATCH(PolicyLevers!$C81,'Policy Characteristics'!$C:$C,0))</f>
        <v>0</v>
      </c>
      <c r="M81" s="167">
        <f>INDEX('Policy Characteristics'!G:G,MATCH(PolicyLevers!$C81,'Policy Characteristics'!$C:$C,0))</f>
        <v>0.5</v>
      </c>
      <c r="N81" s="167">
        <f>INDEX('Policy Characteristics'!H:H,MATCH(PolicyLevers!$C81,'Policy Characteristics'!$C:$C,0))</f>
        <v>0.01</v>
      </c>
      <c r="O81" s="167" t="str">
        <f>INDEX('Policy Characteristics'!I:I,MATCH(PolicyLevers!$C81,'Policy Characteristics'!$C:$C,0))</f>
        <v>% of vehicle cost</v>
      </c>
      <c r="P81" s="167" t="str">
        <f>INDEX('Policy Characteristics'!J:J,MATCH(PolicyLevers!$C81,'Policy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c r="Q81" s="186"/>
      <c r="R81" s="186"/>
      <c r="S81" s="187"/>
      <c r="T81" s="178"/>
    </row>
    <row r="82" spans="1:20" s="188" customFormat="1" x14ac:dyDescent="0.2">
      <c r="A82" s="166" t="str">
        <f>INDEX('Policy Characteristics'!A:A,MATCH(PolicyLevers!$C82,'Policy Characteristics'!$C:$C,0))</f>
        <v>Transportation</v>
      </c>
      <c r="B82" s="166" t="str">
        <f>INDEX('Policy Characteristics'!B:B,MATCH(PolicyLevers!$C82,'Policy Characteristics'!$C:$C,0))</f>
        <v>Electric Vehicle Subsidy</v>
      </c>
      <c r="C82" s="181" t="str">
        <f t="shared" si="7"/>
        <v>Additional EV Subsidy Percentage</v>
      </c>
      <c r="D82" s="176" t="s">
        <v>48</v>
      </c>
      <c r="E82" s="176" t="s">
        <v>43</v>
      </c>
      <c r="F82" s="176" t="s">
        <v>88</v>
      </c>
      <c r="G82" s="176" t="s">
        <v>91</v>
      </c>
      <c r="H82" s="184">
        <v>597</v>
      </c>
      <c r="I82" s="267" t="s">
        <v>47</v>
      </c>
      <c r="J82" s="167" t="str">
        <f>INDEX('Policy Characteristics'!D:D,MATCH(PolicyLevers!$C82,'Policy Characteristics'!$C:$C,0))</f>
        <v>EV Subsidy</v>
      </c>
      <c r="K82" s="167" t="str">
        <f>INDEX('Policy Characteristics'!E:E,MATCH(PolicyLevers!$C82,'Policy Characteristics'!$C:$C,0))</f>
        <v>trans EV subsidy</v>
      </c>
      <c r="L82" s="167">
        <f>INDEX('Policy Characteristics'!F:F,MATCH(PolicyLevers!$C82,'Policy Characteristics'!$C:$C,0))</f>
        <v>0</v>
      </c>
      <c r="M82" s="167">
        <f>INDEX('Policy Characteristics'!G:G,MATCH(PolicyLevers!$C82,'Policy Characteristics'!$C:$C,0))</f>
        <v>0.5</v>
      </c>
      <c r="N82" s="167">
        <f>INDEX('Policy Characteristics'!H:H,MATCH(PolicyLevers!$C82,'Policy Characteristics'!$C:$C,0))</f>
        <v>0.01</v>
      </c>
      <c r="O82" s="167" t="str">
        <f>INDEX('Policy Characteristics'!I:I,MATCH(PolicyLevers!$C82,'Policy Characteristics'!$C:$C,0))</f>
        <v>% of vehicle cost</v>
      </c>
      <c r="P82" s="167" t="str">
        <f>INDEX('Policy Characteristics'!J:J,MATCH(PolicyLevers!$C82,'Policy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c r="Q82" s="186"/>
      <c r="R82" s="186"/>
      <c r="S82" s="187"/>
      <c r="T82" s="178"/>
    </row>
    <row r="83" spans="1:20" s="188" customFormat="1" x14ac:dyDescent="0.2">
      <c r="A83" s="166" t="str">
        <f>INDEX('Policy Characteristics'!A:A,MATCH(PolicyLevers!$C83,'Policy Characteristics'!$C:$C,0))</f>
        <v>Transportation</v>
      </c>
      <c r="B83" s="166" t="str">
        <f>INDEX('Policy Characteristics'!B:B,MATCH(PolicyLevers!$C83,'Policy Characteristics'!$C:$C,0))</f>
        <v>Electric Vehicle Subsidy</v>
      </c>
      <c r="C83" s="181" t="str">
        <f t="shared" si="7"/>
        <v>Additional EV Subsidy Percentage</v>
      </c>
      <c r="D83" s="176" t="s">
        <v>45</v>
      </c>
      <c r="E83" s="176" t="s">
        <v>43</v>
      </c>
      <c r="F83" s="176" t="s">
        <v>89</v>
      </c>
      <c r="G83" s="176" t="s">
        <v>91</v>
      </c>
      <c r="H83" s="184">
        <v>598</v>
      </c>
      <c r="I83" s="267" t="s">
        <v>47</v>
      </c>
      <c r="J83" s="167" t="str">
        <f>INDEX('Policy Characteristics'!D:D,MATCH(PolicyLevers!$C83,'Policy Characteristics'!$C:$C,0))</f>
        <v>EV Subsidy</v>
      </c>
      <c r="K83" s="167" t="str">
        <f>INDEX('Policy Characteristics'!E:E,MATCH(PolicyLevers!$C83,'Policy Characteristics'!$C:$C,0))</f>
        <v>trans EV subsidy</v>
      </c>
      <c r="L83" s="167">
        <f>INDEX('Policy Characteristics'!F:F,MATCH(PolicyLevers!$C83,'Policy Characteristics'!$C:$C,0))</f>
        <v>0</v>
      </c>
      <c r="M83" s="167">
        <f>INDEX('Policy Characteristics'!G:G,MATCH(PolicyLevers!$C83,'Policy Characteristics'!$C:$C,0))</f>
        <v>0.5</v>
      </c>
      <c r="N83" s="167">
        <f>INDEX('Policy Characteristics'!H:H,MATCH(PolicyLevers!$C83,'Policy Characteristics'!$C:$C,0))</f>
        <v>0.01</v>
      </c>
      <c r="O83" s="167" t="str">
        <f>INDEX('Policy Characteristics'!I:I,MATCH(PolicyLevers!$C83,'Policy Characteristics'!$C:$C,0))</f>
        <v>% of vehicle cost</v>
      </c>
      <c r="P83" s="167" t="str">
        <f>INDEX('Policy Characteristics'!J:J,MATCH(PolicyLevers!$C83,'Policy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c r="Q83" s="186"/>
      <c r="R83" s="186"/>
      <c r="S83" s="187"/>
      <c r="T83" s="178"/>
    </row>
    <row r="84" spans="1:20" s="188" customFormat="1" x14ac:dyDescent="0.2">
      <c r="A84" s="166" t="str">
        <f>INDEX('Policy Characteristics'!A:A,MATCH(PolicyLevers!$C84,'Policy Characteristics'!$C:$C,0))</f>
        <v>Transportation</v>
      </c>
      <c r="B84" s="166" t="str">
        <f>INDEX('Policy Characteristics'!B:B,MATCH(PolicyLevers!$C84,'Policy Characteristics'!$C:$C,0))</f>
        <v>Electric Vehicle Subsidy</v>
      </c>
      <c r="C84" s="181" t="str">
        <f t="shared" si="7"/>
        <v>Additional EV Subsidy Percentage</v>
      </c>
      <c r="D84" s="176" t="s">
        <v>48</v>
      </c>
      <c r="E84" s="176" t="s">
        <v>44</v>
      </c>
      <c r="F84" s="176" t="s">
        <v>88</v>
      </c>
      <c r="G84" s="176" t="s">
        <v>92</v>
      </c>
      <c r="H84" s="184">
        <v>599</v>
      </c>
      <c r="I84" s="267" t="s">
        <v>47</v>
      </c>
      <c r="J84" s="167" t="str">
        <f>INDEX('Policy Characteristics'!D:D,MATCH(PolicyLevers!$C84,'Policy Characteristics'!$C:$C,0))</f>
        <v>EV Subsidy</v>
      </c>
      <c r="K84" s="167" t="str">
        <f>INDEX('Policy Characteristics'!E:E,MATCH(PolicyLevers!$C84,'Policy Characteristics'!$C:$C,0))</f>
        <v>trans EV subsidy</v>
      </c>
      <c r="L84" s="167">
        <f>INDEX('Policy Characteristics'!F:F,MATCH(PolicyLevers!$C84,'Policy Characteristics'!$C:$C,0))</f>
        <v>0</v>
      </c>
      <c r="M84" s="167">
        <f>INDEX('Policy Characteristics'!G:G,MATCH(PolicyLevers!$C84,'Policy Characteristics'!$C:$C,0))</f>
        <v>0.5</v>
      </c>
      <c r="N84" s="167">
        <f>INDEX('Policy Characteristics'!H:H,MATCH(PolicyLevers!$C84,'Policy Characteristics'!$C:$C,0))</f>
        <v>0.01</v>
      </c>
      <c r="O84" s="167" t="str">
        <f>INDEX('Policy Characteristics'!I:I,MATCH(PolicyLevers!$C84,'Policy Characteristics'!$C:$C,0))</f>
        <v>% of vehicle cost</v>
      </c>
      <c r="P84" s="167" t="str">
        <f>INDEX('Policy Characteristics'!J:J,MATCH(PolicyLevers!$C84,'Policy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c r="Q84" s="186"/>
      <c r="R84" s="186"/>
      <c r="S84" s="187"/>
      <c r="T84" s="178"/>
    </row>
    <row r="85" spans="1:20" s="188" customFormat="1" x14ac:dyDescent="0.2">
      <c r="A85" s="166" t="str">
        <f>INDEX('Policy Characteristics'!A:A,MATCH(PolicyLevers!$C85,'Policy Characteristics'!$C:$C,0))</f>
        <v>Transportation</v>
      </c>
      <c r="B85" s="166" t="str">
        <f>INDEX('Policy Characteristics'!B:B,MATCH(PolicyLevers!$C85,'Policy Characteristics'!$C:$C,0))</f>
        <v>Electric Vehicle Subsidy</v>
      </c>
      <c r="C85" s="181" t="str">
        <f t="shared" si="7"/>
        <v>Additional EV Subsidy Percentage</v>
      </c>
      <c r="D85" s="176" t="s">
        <v>45</v>
      </c>
      <c r="E85" s="176" t="s">
        <v>44</v>
      </c>
      <c r="F85" s="176" t="s">
        <v>89</v>
      </c>
      <c r="G85" s="176" t="s">
        <v>92</v>
      </c>
      <c r="H85" s="184">
        <v>600</v>
      </c>
      <c r="I85" s="267" t="s">
        <v>47</v>
      </c>
      <c r="J85" s="167" t="str">
        <f>INDEX('Policy Characteristics'!D:D,MATCH(PolicyLevers!$C85,'Policy Characteristics'!$C:$C,0))</f>
        <v>EV Subsidy</v>
      </c>
      <c r="K85" s="167" t="str">
        <f>INDEX('Policy Characteristics'!E:E,MATCH(PolicyLevers!$C85,'Policy Characteristics'!$C:$C,0))</f>
        <v>trans EV subsidy</v>
      </c>
      <c r="L85" s="167">
        <f>INDEX('Policy Characteristics'!F:F,MATCH(PolicyLevers!$C85,'Policy Characteristics'!$C:$C,0))</f>
        <v>0</v>
      </c>
      <c r="M85" s="167">
        <f>INDEX('Policy Characteristics'!G:G,MATCH(PolicyLevers!$C85,'Policy Characteristics'!$C:$C,0))</f>
        <v>0.5</v>
      </c>
      <c r="N85" s="167">
        <f>INDEX('Policy Characteristics'!H:H,MATCH(PolicyLevers!$C85,'Policy Characteristics'!$C:$C,0))</f>
        <v>0.01</v>
      </c>
      <c r="O85" s="167" t="str">
        <f>INDEX('Policy Characteristics'!I:I,MATCH(PolicyLevers!$C85,'Policy Characteristics'!$C:$C,0))</f>
        <v>% of vehicle cost</v>
      </c>
      <c r="P85" s="167" t="str">
        <f>INDEX('Policy Characteristics'!J:J,MATCH(PolicyLevers!$C85,'Policy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c r="Q85" s="186"/>
      <c r="R85" s="186"/>
      <c r="S85" s="187"/>
      <c r="T85" s="178"/>
    </row>
    <row r="86" spans="1:20" s="188" customFormat="1" x14ac:dyDescent="0.2">
      <c r="A86" s="166" t="str">
        <f>INDEX('Policy Characteristics'!A:A,MATCH(PolicyLevers!$C86,'Policy Characteristics'!$C:$C,0))</f>
        <v>Transportation</v>
      </c>
      <c r="B86" s="166" t="str">
        <f>INDEX('Policy Characteristics'!B:B,MATCH(PolicyLevers!$C86,'Policy Characteristics'!$C:$C,0))</f>
        <v>Electric Vehicle Subsidy</v>
      </c>
      <c r="C86" s="181" t="str">
        <f t="shared" si="7"/>
        <v>Additional EV Subsidy Percentage</v>
      </c>
      <c r="D86" s="176" t="s">
        <v>48</v>
      </c>
      <c r="E86" s="176" t="s">
        <v>119</v>
      </c>
      <c r="F86" s="176" t="s">
        <v>88</v>
      </c>
      <c r="G86" s="176" t="s">
        <v>159</v>
      </c>
      <c r="H86" s="184">
        <v>601</v>
      </c>
      <c r="I86" s="267" t="s">
        <v>47</v>
      </c>
      <c r="J86" s="167" t="str">
        <f>INDEX('Policy Characteristics'!D:D,MATCH(PolicyLevers!$C86,'Policy Characteristics'!$C:$C,0))</f>
        <v>EV Subsidy</v>
      </c>
      <c r="K86" s="167" t="str">
        <f>INDEX('Policy Characteristics'!E:E,MATCH(PolicyLevers!$C86,'Policy Characteristics'!$C:$C,0))</f>
        <v>trans EV subsidy</v>
      </c>
      <c r="L86" s="167">
        <f>INDEX('Policy Characteristics'!F:F,MATCH(PolicyLevers!$C86,'Policy Characteristics'!$C:$C,0))</f>
        <v>0</v>
      </c>
      <c r="M86" s="167">
        <f>INDEX('Policy Characteristics'!G:G,MATCH(PolicyLevers!$C86,'Policy Characteristics'!$C:$C,0))</f>
        <v>0.5</v>
      </c>
      <c r="N86" s="167">
        <f>INDEX('Policy Characteristics'!H:H,MATCH(PolicyLevers!$C86,'Policy Characteristics'!$C:$C,0))</f>
        <v>0.01</v>
      </c>
      <c r="O86" s="167" t="str">
        <f>INDEX('Policy Characteristics'!I:I,MATCH(PolicyLevers!$C86,'Policy Characteristics'!$C:$C,0))</f>
        <v>% of vehicle cost</v>
      </c>
      <c r="P86" s="167" t="str">
        <f>INDEX('Policy Characteristics'!J:J,MATCH(PolicyLevers!$C86,'Policy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c r="Q86" s="186"/>
      <c r="R86" s="186"/>
      <c r="S86" s="187"/>
      <c r="T86" s="178"/>
    </row>
    <row r="87" spans="1:20" s="188" customFormat="1" x14ac:dyDescent="0.2">
      <c r="A87" s="166" t="str">
        <f>INDEX('Policy Characteristics'!A:A,MATCH(PolicyLevers!$C87,'Policy Characteristics'!$C:$C,0))</f>
        <v>Transportation</v>
      </c>
      <c r="B87" s="166" t="str">
        <f>INDEX('Policy Characteristics'!B:B,MATCH(PolicyLevers!$C87,'Policy Characteristics'!$C:$C,0))</f>
        <v>Electric Vehicle Subsidy</v>
      </c>
      <c r="C87" s="181" t="str">
        <f t="shared" si="7"/>
        <v>Additional EV Subsidy Percentage</v>
      </c>
      <c r="D87" s="176" t="s">
        <v>45</v>
      </c>
      <c r="E87" s="176" t="s">
        <v>119</v>
      </c>
      <c r="F87" s="176" t="s">
        <v>89</v>
      </c>
      <c r="G87" s="176" t="s">
        <v>159</v>
      </c>
      <c r="H87" s="184">
        <v>602</v>
      </c>
      <c r="I87" s="267" t="s">
        <v>47</v>
      </c>
      <c r="J87" s="167" t="str">
        <f>INDEX('Policy Characteristics'!D:D,MATCH(PolicyLevers!$C87,'Policy Characteristics'!$C:$C,0))</f>
        <v>EV Subsidy</v>
      </c>
      <c r="K87" s="167" t="str">
        <f>INDEX('Policy Characteristics'!E:E,MATCH(PolicyLevers!$C87,'Policy Characteristics'!$C:$C,0))</f>
        <v>trans EV subsidy</v>
      </c>
      <c r="L87" s="167">
        <f>INDEX('Policy Characteristics'!F:F,MATCH(PolicyLevers!$C87,'Policy Characteristics'!$C:$C,0))</f>
        <v>0</v>
      </c>
      <c r="M87" s="167">
        <f>INDEX('Policy Characteristics'!G:G,MATCH(PolicyLevers!$C87,'Policy Characteristics'!$C:$C,0))</f>
        <v>0.5</v>
      </c>
      <c r="N87" s="167">
        <f>INDEX('Policy Characteristics'!H:H,MATCH(PolicyLevers!$C87,'Policy Characteristics'!$C:$C,0))</f>
        <v>0.01</v>
      </c>
      <c r="O87" s="167" t="str">
        <f>INDEX('Policy Characteristics'!I:I,MATCH(PolicyLevers!$C87,'Policy Characteristics'!$C:$C,0))</f>
        <v>% of vehicle cost</v>
      </c>
      <c r="P87" s="167" t="str">
        <f>INDEX('Policy Characteristics'!J:J,MATCH(PolicyLevers!$C87,'Policy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c r="Q87" s="186"/>
      <c r="R87" s="186"/>
      <c r="S87" s="187"/>
      <c r="T87" s="178"/>
    </row>
    <row r="88" spans="1:20" x14ac:dyDescent="0.2">
      <c r="A88" s="166" t="str">
        <f>INDEX('Policy Characteristics'!A:A,MATCH(PolicyLevers!$C88,'Policy Characteristics'!$C:$C,0))</f>
        <v>Transportation</v>
      </c>
      <c r="B88" s="166" t="str">
        <f>INDEX('Policy Characteristics'!B:B,MATCH(PolicyLevers!$C88,'Policy Characteristics'!$C:$C,0))</f>
        <v>Feebate</v>
      </c>
      <c r="C88" s="178" t="s">
        <v>117</v>
      </c>
      <c r="D88" s="177"/>
      <c r="E88" s="177"/>
      <c r="F88" s="177"/>
      <c r="G88" s="177"/>
      <c r="H88" s="184">
        <v>1</v>
      </c>
      <c r="I88" s="267" t="s">
        <v>46</v>
      </c>
      <c r="J88" s="167" t="str">
        <f>INDEX('Policy Characteristics'!D:D,MATCH(PolicyLevers!$C88,'Policy Characteristics'!$C:$C,0))</f>
        <v>Feebate</v>
      </c>
      <c r="K88" s="167" t="str">
        <f>INDEX('Policy Characteristics'!E:E,MATCH(PolicyLevers!$C88,'Policy Characteristics'!$C:$C,0))</f>
        <v>trans LDVs feebate</v>
      </c>
      <c r="L88" s="167">
        <f>INDEX('Policy Characteristics'!F:F,MATCH(PolicyLevers!$C88,'Policy Characteristics'!$C:$C,0))</f>
        <v>0</v>
      </c>
      <c r="M88" s="167">
        <f>INDEX('Policy Characteristics'!G:G,MATCH(PolicyLevers!$C88,'Policy Characteristics'!$C:$C,0))</f>
        <v>1</v>
      </c>
      <c r="N88" s="167">
        <f>INDEX('Policy Characteristics'!H:H,MATCH(PolicyLevers!$C88,'Policy Characteristics'!$C:$C,0))</f>
        <v>0.02</v>
      </c>
      <c r="O88" s="167" t="str">
        <f>INDEX('Policy Characteristics'!I:I,MATCH(PolicyLevers!$C88,'Policy Characteristics'!$C:$C,0))</f>
        <v>% of global best practice rate</v>
      </c>
      <c r="P88" s="167" t="str">
        <f>INDEX('Policy Characteristics'!J:J,MATCH(PolicyLevers!$C88,'Policy Characteristics'!$C:$C,0))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177" t="s">
        <v>207</v>
      </c>
      <c r="R88" s="179" t="s">
        <v>208</v>
      </c>
      <c r="S88" s="169" t="s">
        <v>162</v>
      </c>
      <c r="T88" s="177" t="s">
        <v>188</v>
      </c>
    </row>
    <row r="89" spans="1:20" ht="75" customHeight="1" x14ac:dyDescent="0.2">
      <c r="A89" s="166" t="str">
        <f>INDEX('Policy Characteristics'!A:A,MATCH(PolicyLevers!$C89,'Policy Characteristics'!$C:$C,0))</f>
        <v>Transportation</v>
      </c>
      <c r="B89" s="166" t="str">
        <f>INDEX('Policy Characteristics'!B:B,MATCH(PolicyLevers!$C89,'Policy Characteristics'!$C:$C,0))</f>
        <v>Fuel Economy Standard</v>
      </c>
      <c r="C89" s="178" t="s">
        <v>325</v>
      </c>
      <c r="D89" s="177" t="s">
        <v>48</v>
      </c>
      <c r="E89" s="177" t="s">
        <v>40</v>
      </c>
      <c r="F89" s="177" t="s">
        <v>88</v>
      </c>
      <c r="G89" s="177" t="s">
        <v>40</v>
      </c>
      <c r="H89" s="56">
        <v>362</v>
      </c>
      <c r="I89" s="267" t="s">
        <v>46</v>
      </c>
      <c r="J89" s="167" t="str">
        <f>INDEX('Policy Characteristics'!D:D,MATCH(PolicyLevers!$C89,'Policy Characteristics'!$C:$C,0))</f>
        <v>Vehicle Fuel Economy Standards</v>
      </c>
      <c r="K89" s="167" t="str">
        <f>INDEX('Policy Characteristics'!E:E,MATCH(PolicyLevers!$C89,'Policy Characteristics'!$C:$C,0))</f>
        <v>trans fuel economy standards</v>
      </c>
      <c r="L89" s="167">
        <f>INDEX('Policy Characteristics'!F:F,MATCH(PolicyLevers!$C89,'Policy Characteristics'!$C:$C,0))</f>
        <v>0</v>
      </c>
      <c r="M89" s="167">
        <f>INDEX('Policy Characteristics'!G:G,MATCH(PolicyLevers!$C89,'Policy Characteristics'!$C:$C,0))</f>
        <v>1</v>
      </c>
      <c r="N89" s="167">
        <f>INDEX('Policy Characteristics'!H:H,MATCH(PolicyLevers!$C89,'Policy Characteristics'!$C:$C,0))</f>
        <v>0.01</v>
      </c>
      <c r="O89" s="167" t="str">
        <f>INDEX('Policy Characteristics'!I:I,MATCH(PolicyLevers!$C89,'Policy Characteristics'!$C:$C,0))</f>
        <v>% increase in miles/gal</v>
      </c>
      <c r="P89" s="167" t="str">
        <f>INDEX('Policy Characteristics'!J:J,MATCH(PolicyLevers!$C89,'Policy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89" s="177" t="s">
        <v>209</v>
      </c>
      <c r="R89" s="179" t="s">
        <v>210</v>
      </c>
      <c r="S89" s="169" t="s">
        <v>742</v>
      </c>
      <c r="T89" s="177" t="s">
        <v>402</v>
      </c>
    </row>
    <row r="90" spans="1:20" ht="90" customHeight="1" x14ac:dyDescent="0.2">
      <c r="A90" s="166" t="str">
        <f>INDEX('Policy Characteristics'!A:A,MATCH(PolicyLevers!$C90,'Policy Characteristics'!$C:$C,0))</f>
        <v>Transportation</v>
      </c>
      <c r="B90" s="166" t="str">
        <f>INDEX('Policy Characteristics'!B:B,MATCH(PolicyLevers!$C90,'Policy Characteristics'!$C:$C,0))</f>
        <v>Fuel Economy Standard</v>
      </c>
      <c r="C90" s="181" t="str">
        <f t="shared" ref="C90:C93" si="8">C$89</f>
        <v>Percentage Additional Improvement of Fuel Economy Std</v>
      </c>
      <c r="D90" s="177" t="s">
        <v>45</v>
      </c>
      <c r="E90" s="177" t="s">
        <v>40</v>
      </c>
      <c r="F90" s="177" t="s">
        <v>89</v>
      </c>
      <c r="G90" s="177" t="s">
        <v>40</v>
      </c>
      <c r="H90" s="184">
        <v>363</v>
      </c>
      <c r="I90" s="267" t="s">
        <v>46</v>
      </c>
      <c r="J90" s="167" t="str">
        <f>INDEX('Policy Characteristics'!D:D,MATCH(PolicyLevers!$C90,'Policy Characteristics'!$C:$C,0))</f>
        <v>Vehicle Fuel Economy Standards</v>
      </c>
      <c r="K90" s="167" t="str">
        <f>INDEX('Policy Characteristics'!E:E,MATCH(PolicyLevers!$C90,'Policy Characteristics'!$C:$C,0))</f>
        <v>trans fuel economy standards</v>
      </c>
      <c r="L90" s="167">
        <f>INDEX('Policy Characteristics'!F:F,MATCH(PolicyLevers!$C90,'Policy Characteristics'!$C:$C,0))</f>
        <v>0</v>
      </c>
      <c r="M90" s="167">
        <f>INDEX('Policy Characteristics'!G:G,MATCH(PolicyLevers!$C90,'Policy Characteristics'!$C:$C,0))</f>
        <v>1</v>
      </c>
      <c r="N90" s="167">
        <f>INDEX('Policy Characteristics'!H:H,MATCH(PolicyLevers!$C90,'Policy Characteristics'!$C:$C,0))</f>
        <v>0.01</v>
      </c>
      <c r="O90" s="167" t="str">
        <f>INDEX('Policy Characteristics'!I:I,MATCH(PolicyLevers!$C90,'Policy Characteristics'!$C:$C,0))</f>
        <v>% increase in miles/gal</v>
      </c>
      <c r="P90" s="167" t="str">
        <f>INDEX('Policy Characteristics'!J:J,MATCH(PolicyLevers!$C90,'Policy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0" s="181" t="str">
        <f t="shared" ref="Q90:T99" si="9">Q$89</f>
        <v>transportation-sector-main.html#fuel-econ-std</v>
      </c>
      <c r="R90" s="181" t="str">
        <f t="shared" si="9"/>
        <v>fuel-economy-standard.html</v>
      </c>
      <c r="S90" s="191" t="str">
        <f t="shared" si="9"/>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192" t="str">
        <f t="shared" si="9"/>
        <v>National Research Council, 2013, "Transitions to Alternative Vehicles and Fuels", https://www.nap.edu/catalog/18264/transitions-to-alternative-vehicles-and-fuels, Table 2.9, Fuel economy test mpg.</v>
      </c>
    </row>
    <row r="91" spans="1:20" ht="107.25" customHeight="1" x14ac:dyDescent="0.2">
      <c r="A91" s="166" t="str">
        <f>INDEX('Policy Characteristics'!A:A,MATCH(PolicyLevers!$C91,'Policy Characteristics'!$C:$C,0))</f>
        <v>Transportation</v>
      </c>
      <c r="B91" s="166" t="str">
        <f>INDEX('Policy Characteristics'!B:B,MATCH(PolicyLevers!$C91,'Policy Characteristics'!$C:$C,0))</f>
        <v>Fuel Economy Standard</v>
      </c>
      <c r="C91" s="181" t="str">
        <f t="shared" ref="C91:C94" si="10">C$89</f>
        <v>Percentage Additional Improvement of Fuel Economy Std</v>
      </c>
      <c r="D91" s="177" t="s">
        <v>48</v>
      </c>
      <c r="E91" s="177" t="s">
        <v>41</v>
      </c>
      <c r="F91" s="177" t="s">
        <v>88</v>
      </c>
      <c r="G91" s="177" t="s">
        <v>41</v>
      </c>
      <c r="H91" s="56">
        <v>364</v>
      </c>
      <c r="I91" s="267" t="s">
        <v>46</v>
      </c>
      <c r="J91" s="167" t="str">
        <f>INDEX('Policy Characteristics'!D:D,MATCH(PolicyLevers!$C91,'Policy Characteristics'!$C:$C,0))</f>
        <v>Vehicle Fuel Economy Standards</v>
      </c>
      <c r="K91" s="167" t="str">
        <f>INDEX('Policy Characteristics'!E:E,MATCH(PolicyLevers!$C91,'Policy Characteristics'!$C:$C,0))</f>
        <v>trans fuel economy standards</v>
      </c>
      <c r="L91" s="167">
        <f>INDEX('Policy Characteristics'!F:F,MATCH(PolicyLevers!$C91,'Policy Characteristics'!$C:$C,0))</f>
        <v>0</v>
      </c>
      <c r="M91" s="167">
        <f>INDEX('Policy Characteristics'!G:G,MATCH(PolicyLevers!$C91,'Policy Characteristics'!$C:$C,0))</f>
        <v>1</v>
      </c>
      <c r="N91" s="167">
        <f>INDEX('Policy Characteristics'!H:H,MATCH(PolicyLevers!$C91,'Policy Characteristics'!$C:$C,0))</f>
        <v>0.01</v>
      </c>
      <c r="O91" s="167" t="str">
        <f>INDEX('Policy Characteristics'!I:I,MATCH(PolicyLevers!$C91,'Policy Characteristics'!$C:$C,0))</f>
        <v>% increase in miles/gal</v>
      </c>
      <c r="P91" s="167" t="str">
        <f>INDEX('Policy Characteristics'!J:J,MATCH(PolicyLevers!$C91,'Policy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1" s="181" t="str">
        <f t="shared" si="9"/>
        <v>transportation-sector-main.html#fuel-econ-std</v>
      </c>
      <c r="R91" s="181" t="str">
        <f t="shared" si="9"/>
        <v>fuel-economy-standard.html</v>
      </c>
      <c r="S91" s="169" t="s">
        <v>743</v>
      </c>
      <c r="T91" s="177" t="s">
        <v>413</v>
      </c>
    </row>
    <row r="92" spans="1:20" ht="105" customHeight="1" x14ac:dyDescent="0.2">
      <c r="A92" s="166" t="str">
        <f>INDEX('Policy Characteristics'!A:A,MATCH(PolicyLevers!$C92,'Policy Characteristics'!$C:$C,0))</f>
        <v>Transportation</v>
      </c>
      <c r="B92" s="166" t="str">
        <f>INDEX('Policy Characteristics'!B:B,MATCH(PolicyLevers!$C92,'Policy Characteristics'!$C:$C,0))</f>
        <v>Fuel Economy Standard</v>
      </c>
      <c r="C92" s="181" t="str">
        <f t="shared" si="8"/>
        <v>Percentage Additional Improvement of Fuel Economy Std</v>
      </c>
      <c r="D92" s="177" t="s">
        <v>45</v>
      </c>
      <c r="E92" s="177" t="s">
        <v>41</v>
      </c>
      <c r="F92" s="177" t="s">
        <v>89</v>
      </c>
      <c r="G92" s="177" t="s">
        <v>41</v>
      </c>
      <c r="H92" s="184">
        <v>365</v>
      </c>
      <c r="I92" s="267" t="s">
        <v>46</v>
      </c>
      <c r="J92" s="167" t="str">
        <f>INDEX('Policy Characteristics'!D:D,MATCH(PolicyLevers!$C92,'Policy Characteristics'!$C:$C,0))</f>
        <v>Vehicle Fuel Economy Standards</v>
      </c>
      <c r="K92" s="167" t="str">
        <f>INDEX('Policy Characteristics'!E:E,MATCH(PolicyLevers!$C92,'Policy Characteristics'!$C:$C,0))</f>
        <v>trans fuel economy standards</v>
      </c>
      <c r="L92" s="167">
        <f>INDEX('Policy Characteristics'!F:F,MATCH(PolicyLevers!$C92,'Policy Characteristics'!$C:$C,0))</f>
        <v>0</v>
      </c>
      <c r="M92" s="167">
        <f>INDEX('Policy Characteristics'!G:G,MATCH(PolicyLevers!$C92,'Policy Characteristics'!$C:$C,0))</f>
        <v>1</v>
      </c>
      <c r="N92" s="167">
        <f>INDEX('Policy Characteristics'!H:H,MATCH(PolicyLevers!$C92,'Policy Characteristics'!$C:$C,0))</f>
        <v>0.01</v>
      </c>
      <c r="O92" s="167" t="str">
        <f>INDEX('Policy Characteristics'!I:I,MATCH(PolicyLevers!$C92,'Policy Characteristics'!$C:$C,0))</f>
        <v>% increase in miles/gal</v>
      </c>
      <c r="P92" s="167" t="str">
        <f>INDEX('Policy Characteristics'!J:J,MATCH(PolicyLevers!$C92,'Policy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2" s="181" t="str">
        <f t="shared" si="9"/>
        <v>transportation-sector-main.html#fuel-econ-std</v>
      </c>
      <c r="R92" s="181" t="str">
        <f t="shared" si="9"/>
        <v>fuel-economy-standard.html</v>
      </c>
      <c r="S92" s="191"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192" t="str">
        <f t="shared" si="9"/>
        <v>National Research Council, 2013, "Transitions to Alternative Vehicles and Fuels", https://www.nap.edu/catalog/18264/transitions-to-alternative-vehicles-and-fuels, Table 2.9, Fuel economy test mpg.</v>
      </c>
    </row>
    <row r="93" spans="1:20" x14ac:dyDescent="0.2">
      <c r="A93" s="166" t="str">
        <f>INDEX('Policy Characteristics'!A:A,MATCH(PolicyLevers!$C93,'Policy Characteristics'!$C:$C,0))</f>
        <v>Transportation</v>
      </c>
      <c r="B93" s="166" t="str">
        <f>INDEX('Policy Characteristics'!B:B,MATCH(PolicyLevers!$C93,'Policy Characteristics'!$C:$C,0))</f>
        <v>Fuel Economy Standard</v>
      </c>
      <c r="C93" s="181" t="str">
        <f t="shared" si="8"/>
        <v>Percentage Additional Improvement of Fuel Economy Std</v>
      </c>
      <c r="D93" s="177" t="s">
        <v>48</v>
      </c>
      <c r="E93" s="177" t="s">
        <v>42</v>
      </c>
      <c r="F93" s="177" t="s">
        <v>88</v>
      </c>
      <c r="G93" s="177" t="s">
        <v>90</v>
      </c>
      <c r="H93" s="56">
        <v>366</v>
      </c>
      <c r="I93" s="267" t="s">
        <v>46</v>
      </c>
      <c r="J93" s="167" t="str">
        <f>INDEX('Policy Characteristics'!D:D,MATCH(PolicyLevers!$C93,'Policy Characteristics'!$C:$C,0))</f>
        <v>Vehicle Fuel Economy Standards</v>
      </c>
      <c r="K93" s="167" t="str">
        <f>INDEX('Policy Characteristics'!E:E,MATCH(PolicyLevers!$C93,'Policy Characteristics'!$C:$C,0))</f>
        <v>trans fuel economy standards</v>
      </c>
      <c r="L93" s="167">
        <f>INDEX('Policy Characteristics'!F:F,MATCH(PolicyLevers!$C93,'Policy Characteristics'!$C:$C,0))</f>
        <v>0</v>
      </c>
      <c r="M93" s="167">
        <f>INDEX('Policy Characteristics'!G:G,MATCH(PolicyLevers!$C93,'Policy Characteristics'!$C:$C,0))</f>
        <v>1</v>
      </c>
      <c r="N93" s="167">
        <f>INDEX('Policy Characteristics'!H:H,MATCH(PolicyLevers!$C93,'Policy Characteristics'!$C:$C,0))</f>
        <v>0.01</v>
      </c>
      <c r="O93" s="167" t="str">
        <f>INDEX('Policy Characteristics'!I:I,MATCH(PolicyLevers!$C93,'Policy Characteristics'!$C:$C,0))</f>
        <v>% increase in miles/gal</v>
      </c>
      <c r="P93" s="167" t="str">
        <f>INDEX('Policy Characteristics'!J:J,MATCH(PolicyLevers!$C93,'Policy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3" s="181" t="str">
        <f t="shared" si="9"/>
        <v>transportation-sector-main.html#fuel-econ-std</v>
      </c>
      <c r="R93" s="181" t="str">
        <f t="shared" si="9"/>
        <v>fuel-economy-standard.html</v>
      </c>
      <c r="S93" s="169" t="s">
        <v>168</v>
      </c>
      <c r="T93" s="177" t="s">
        <v>189</v>
      </c>
    </row>
    <row r="94" spans="1:20" x14ac:dyDescent="0.2">
      <c r="A94" s="166" t="str">
        <f>INDEX('Policy Characteristics'!A:A,MATCH(PolicyLevers!$C94,'Policy Characteristics'!$C:$C,0))</f>
        <v>Transportation</v>
      </c>
      <c r="B94" s="166" t="str">
        <f>INDEX('Policy Characteristics'!B:B,MATCH(PolicyLevers!$C94,'Policy Characteristics'!$C:$C,0))</f>
        <v>Fuel Economy Standard</v>
      </c>
      <c r="C94" s="181" t="str">
        <f t="shared" si="10"/>
        <v>Percentage Additional Improvement of Fuel Economy Std</v>
      </c>
      <c r="D94" s="177" t="s">
        <v>45</v>
      </c>
      <c r="E94" s="177" t="s">
        <v>42</v>
      </c>
      <c r="F94" s="177" t="s">
        <v>89</v>
      </c>
      <c r="G94" s="177" t="s">
        <v>90</v>
      </c>
      <c r="H94" s="184">
        <v>367</v>
      </c>
      <c r="I94" s="267" t="s">
        <v>46</v>
      </c>
      <c r="J94" s="167" t="str">
        <f>INDEX('Policy Characteristics'!D:D,MATCH(PolicyLevers!$C94,'Policy Characteristics'!$C:$C,0))</f>
        <v>Vehicle Fuel Economy Standards</v>
      </c>
      <c r="K94" s="167" t="str">
        <f>INDEX('Policy Characteristics'!E:E,MATCH(PolicyLevers!$C94,'Policy Characteristics'!$C:$C,0))</f>
        <v>trans fuel economy standards</v>
      </c>
      <c r="L94" s="167">
        <f>INDEX('Policy Characteristics'!F:F,MATCH(PolicyLevers!$C94,'Policy Characteristics'!$C:$C,0))</f>
        <v>0</v>
      </c>
      <c r="M94" s="167">
        <f>INDEX('Policy Characteristics'!G:G,MATCH(PolicyLevers!$C94,'Policy Characteristics'!$C:$C,0))</f>
        <v>1</v>
      </c>
      <c r="N94" s="167">
        <f>INDEX('Policy Characteristics'!H:H,MATCH(PolicyLevers!$C94,'Policy Characteristics'!$C:$C,0))</f>
        <v>0.01</v>
      </c>
      <c r="O94" s="167" t="str">
        <f>INDEX('Policy Characteristics'!I:I,MATCH(PolicyLevers!$C94,'Policy Characteristics'!$C:$C,0))</f>
        <v>% increase in miles/gal</v>
      </c>
      <c r="P94" s="167" t="str">
        <f>INDEX('Policy Characteristics'!J:J,MATCH(PolicyLevers!$C94,'Policy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4" s="181" t="str">
        <f t="shared" si="9"/>
        <v>transportation-sector-main.html#fuel-econ-std</v>
      </c>
      <c r="R94" s="181" t="str">
        <f t="shared" si="9"/>
        <v>fuel-economy-standard.html</v>
      </c>
      <c r="S94" s="169" t="s">
        <v>168</v>
      </c>
      <c r="T94" s="190"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x14ac:dyDescent="0.2">
      <c r="A95" s="166" t="str">
        <f>INDEX('Policy Characteristics'!A:A,MATCH(PolicyLevers!$C95,'Policy Characteristics'!$C:$C,0))</f>
        <v>Transportation</v>
      </c>
      <c r="B95" s="166" t="str">
        <f>INDEX('Policy Characteristics'!B:B,MATCH(PolicyLevers!$C95,'Policy Characteristics'!$C:$C,0))</f>
        <v>Fuel Economy Standard</v>
      </c>
      <c r="C95" s="181" t="str">
        <f t="shared" ref="C95:C100" si="11">C$89</f>
        <v>Percentage Additional Improvement of Fuel Economy Std</v>
      </c>
      <c r="D95" s="177" t="s">
        <v>48</v>
      </c>
      <c r="E95" s="177" t="s">
        <v>43</v>
      </c>
      <c r="F95" s="177" t="s">
        <v>88</v>
      </c>
      <c r="G95" s="177" t="s">
        <v>91</v>
      </c>
      <c r="H95" s="56">
        <v>368</v>
      </c>
      <c r="I95" s="267" t="s">
        <v>46</v>
      </c>
      <c r="J95" s="167" t="str">
        <f>INDEX('Policy Characteristics'!D:D,MATCH(PolicyLevers!$C95,'Policy Characteristics'!$C:$C,0))</f>
        <v>Vehicle Fuel Economy Standards</v>
      </c>
      <c r="K95" s="167" t="str">
        <f>INDEX('Policy Characteristics'!E:E,MATCH(PolicyLevers!$C95,'Policy Characteristics'!$C:$C,0))</f>
        <v>trans fuel economy standards</v>
      </c>
      <c r="L95" s="167">
        <f>INDEX('Policy Characteristics'!F:F,MATCH(PolicyLevers!$C95,'Policy Characteristics'!$C:$C,0))</f>
        <v>0</v>
      </c>
      <c r="M95" s="167">
        <f>INDEX('Policy Characteristics'!G:G,MATCH(PolicyLevers!$C95,'Policy Characteristics'!$C:$C,0))</f>
        <v>1</v>
      </c>
      <c r="N95" s="167">
        <f>INDEX('Policy Characteristics'!H:H,MATCH(PolicyLevers!$C95,'Policy Characteristics'!$C:$C,0))</f>
        <v>0.01</v>
      </c>
      <c r="O95" s="167" t="str">
        <f>INDEX('Policy Characteristics'!I:I,MATCH(PolicyLevers!$C95,'Policy Characteristics'!$C:$C,0))</f>
        <v>% increase in miles/gal</v>
      </c>
      <c r="P95" s="167" t="str">
        <f>INDEX('Policy Characteristics'!J:J,MATCH(PolicyLevers!$C95,'Policy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5" s="181" t="str">
        <f t="shared" si="9"/>
        <v>transportation-sector-main.html#fuel-econ-std</v>
      </c>
      <c r="R95" s="181" t="str">
        <f t="shared" si="9"/>
        <v>fuel-economy-standard.html</v>
      </c>
      <c r="S95" s="169" t="s">
        <v>168</v>
      </c>
      <c r="T95" s="177" t="s">
        <v>190</v>
      </c>
    </row>
    <row r="96" spans="1:20" x14ac:dyDescent="0.2">
      <c r="A96" s="166" t="str">
        <f>INDEX('Policy Characteristics'!A:A,MATCH(PolicyLevers!$C96,'Policy Characteristics'!$C:$C,0))</f>
        <v>Transportation</v>
      </c>
      <c r="B96" s="166" t="str">
        <f>INDEX('Policy Characteristics'!B:B,MATCH(PolicyLevers!$C96,'Policy Characteristics'!$C:$C,0))</f>
        <v>Fuel Economy Standard</v>
      </c>
      <c r="C96" s="181" t="str">
        <f t="shared" si="11"/>
        <v>Percentage Additional Improvement of Fuel Economy Std</v>
      </c>
      <c r="D96" s="177" t="s">
        <v>45</v>
      </c>
      <c r="E96" s="177" t="s">
        <v>43</v>
      </c>
      <c r="F96" s="177" t="s">
        <v>89</v>
      </c>
      <c r="G96" s="177" t="s">
        <v>91</v>
      </c>
      <c r="H96" s="184">
        <v>369</v>
      </c>
      <c r="I96" s="267" t="s">
        <v>46</v>
      </c>
      <c r="J96" s="167" t="str">
        <f>INDEX('Policy Characteristics'!D:D,MATCH(PolicyLevers!$C96,'Policy Characteristics'!$C:$C,0))</f>
        <v>Vehicle Fuel Economy Standards</v>
      </c>
      <c r="K96" s="167" t="str">
        <f>INDEX('Policy Characteristics'!E:E,MATCH(PolicyLevers!$C96,'Policy Characteristics'!$C:$C,0))</f>
        <v>trans fuel economy standards</v>
      </c>
      <c r="L96" s="167">
        <f>INDEX('Policy Characteristics'!F:F,MATCH(PolicyLevers!$C96,'Policy Characteristics'!$C:$C,0))</f>
        <v>0</v>
      </c>
      <c r="M96" s="167">
        <f>INDEX('Policy Characteristics'!G:G,MATCH(PolicyLevers!$C96,'Policy Characteristics'!$C:$C,0))</f>
        <v>1</v>
      </c>
      <c r="N96" s="167">
        <f>INDEX('Policy Characteristics'!H:H,MATCH(PolicyLevers!$C96,'Policy Characteristics'!$C:$C,0))</f>
        <v>0.01</v>
      </c>
      <c r="O96" s="167" t="str">
        <f>INDEX('Policy Characteristics'!I:I,MATCH(PolicyLevers!$C96,'Policy Characteristics'!$C:$C,0))</f>
        <v>% increase in miles/gal</v>
      </c>
      <c r="P96" s="167" t="str">
        <f>INDEX('Policy Characteristics'!J:J,MATCH(PolicyLevers!$C96,'Policy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6" s="181" t="str">
        <f t="shared" si="9"/>
        <v>transportation-sector-main.html#fuel-econ-std</v>
      </c>
      <c r="R96" s="181" t="str">
        <f t="shared" si="9"/>
        <v>fuel-economy-standard.html</v>
      </c>
      <c r="S96" s="169" t="s">
        <v>168</v>
      </c>
      <c r="T96" s="190" t="str">
        <f>T$95</f>
        <v>U.S. DOE, 2013, "Potential for Energy Efficiency Improvement Beyond the Light-Duty-Vehicle Sector", http://www.nrel.gov/docs/fy13osti/55637.pdf, Section 3.4.5, Paragraph 1</v>
      </c>
    </row>
    <row r="97" spans="1:20" x14ac:dyDescent="0.2">
      <c r="A97" s="166" t="str">
        <f>INDEX('Policy Characteristics'!A:A,MATCH(PolicyLevers!$C97,'Policy Characteristics'!$C:$C,0))</f>
        <v>Transportation</v>
      </c>
      <c r="B97" s="166" t="str">
        <f>INDEX('Policy Characteristics'!B:B,MATCH(PolicyLevers!$C97,'Policy Characteristics'!$C:$C,0))</f>
        <v>Fuel Economy Standard</v>
      </c>
      <c r="C97" s="181" t="str">
        <f t="shared" si="11"/>
        <v>Percentage Additional Improvement of Fuel Economy Std</v>
      </c>
      <c r="D97" s="177" t="s">
        <v>48</v>
      </c>
      <c r="E97" s="177" t="s">
        <v>44</v>
      </c>
      <c r="F97" s="177" t="s">
        <v>88</v>
      </c>
      <c r="G97" s="177" t="s">
        <v>92</v>
      </c>
      <c r="H97" s="56">
        <v>370</v>
      </c>
      <c r="I97" s="267" t="s">
        <v>46</v>
      </c>
      <c r="J97" s="167" t="str">
        <f>INDEX('Policy Characteristics'!D:D,MATCH(PolicyLevers!$C97,'Policy Characteristics'!$C:$C,0))</f>
        <v>Vehicle Fuel Economy Standards</v>
      </c>
      <c r="K97" s="167" t="str">
        <f>INDEX('Policy Characteristics'!E:E,MATCH(PolicyLevers!$C97,'Policy Characteristics'!$C:$C,0))</f>
        <v>trans fuel economy standards</v>
      </c>
      <c r="L97" s="167">
        <f>INDEX('Policy Characteristics'!F:F,MATCH(PolicyLevers!$C97,'Policy Characteristics'!$C:$C,0))</f>
        <v>0</v>
      </c>
      <c r="M97" s="167">
        <f>INDEX('Policy Characteristics'!G:G,MATCH(PolicyLevers!$C97,'Policy Characteristics'!$C:$C,0))</f>
        <v>1</v>
      </c>
      <c r="N97" s="167">
        <f>INDEX('Policy Characteristics'!H:H,MATCH(PolicyLevers!$C97,'Policy Characteristics'!$C:$C,0))</f>
        <v>0.01</v>
      </c>
      <c r="O97" s="167" t="str">
        <f>INDEX('Policy Characteristics'!I:I,MATCH(PolicyLevers!$C97,'Policy Characteristics'!$C:$C,0))</f>
        <v>% increase in miles/gal</v>
      </c>
      <c r="P97" s="167" t="str">
        <f>INDEX('Policy Characteristics'!J:J,MATCH(PolicyLevers!$C97,'Policy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7" s="181" t="str">
        <f t="shared" si="9"/>
        <v>transportation-sector-main.html#fuel-econ-std</v>
      </c>
      <c r="R97" s="181" t="str">
        <f t="shared" si="9"/>
        <v>fuel-economy-standard.html</v>
      </c>
      <c r="S97" s="169" t="s">
        <v>168</v>
      </c>
      <c r="T97" s="177" t="s">
        <v>189</v>
      </c>
    </row>
    <row r="98" spans="1:20" x14ac:dyDescent="0.2">
      <c r="A98" s="166" t="str">
        <f>INDEX('Policy Characteristics'!A:A,MATCH(PolicyLevers!$C98,'Policy Characteristics'!$C:$C,0))</f>
        <v>Transportation</v>
      </c>
      <c r="B98" s="166" t="str">
        <f>INDEX('Policy Characteristics'!B:B,MATCH(PolicyLevers!$C98,'Policy Characteristics'!$C:$C,0))</f>
        <v>Fuel Economy Standard</v>
      </c>
      <c r="C98" s="181" t="str">
        <f t="shared" si="11"/>
        <v>Percentage Additional Improvement of Fuel Economy Std</v>
      </c>
      <c r="D98" s="177" t="s">
        <v>45</v>
      </c>
      <c r="E98" s="177" t="s">
        <v>44</v>
      </c>
      <c r="F98" s="177" t="s">
        <v>89</v>
      </c>
      <c r="G98" s="177" t="s">
        <v>92</v>
      </c>
      <c r="H98" s="184">
        <v>371</v>
      </c>
      <c r="I98" s="267" t="s">
        <v>46</v>
      </c>
      <c r="J98" s="167" t="str">
        <f>INDEX('Policy Characteristics'!D:D,MATCH(PolicyLevers!$C98,'Policy Characteristics'!$C:$C,0))</f>
        <v>Vehicle Fuel Economy Standards</v>
      </c>
      <c r="K98" s="167" t="str">
        <f>INDEX('Policy Characteristics'!E:E,MATCH(PolicyLevers!$C98,'Policy Characteristics'!$C:$C,0))</f>
        <v>trans fuel economy standards</v>
      </c>
      <c r="L98" s="167">
        <f>INDEX('Policy Characteristics'!F:F,MATCH(PolicyLevers!$C98,'Policy Characteristics'!$C:$C,0))</f>
        <v>0</v>
      </c>
      <c r="M98" s="167">
        <f>INDEX('Policy Characteristics'!G:G,MATCH(PolicyLevers!$C98,'Policy Characteristics'!$C:$C,0))</f>
        <v>1</v>
      </c>
      <c r="N98" s="167">
        <f>INDEX('Policy Characteristics'!H:H,MATCH(PolicyLevers!$C98,'Policy Characteristics'!$C:$C,0))</f>
        <v>0.01</v>
      </c>
      <c r="O98" s="167" t="str">
        <f>INDEX('Policy Characteristics'!I:I,MATCH(PolicyLevers!$C98,'Policy Characteristics'!$C:$C,0))</f>
        <v>% increase in miles/gal</v>
      </c>
      <c r="P98" s="167" t="str">
        <f>INDEX('Policy Characteristics'!J:J,MATCH(PolicyLevers!$C98,'Policy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8" s="181" t="str">
        <f t="shared" si="9"/>
        <v>transportation-sector-main.html#fuel-econ-std</v>
      </c>
      <c r="R98" s="181" t="str">
        <f t="shared" si="9"/>
        <v>fuel-economy-standard.html</v>
      </c>
      <c r="S98" s="169" t="s">
        <v>168</v>
      </c>
      <c r="T98" s="190"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x14ac:dyDescent="0.2">
      <c r="A99" s="166" t="str">
        <f>INDEX('Policy Characteristics'!A:A,MATCH(PolicyLevers!$C99,'Policy Characteristics'!$C:$C,0))</f>
        <v>Transportation</v>
      </c>
      <c r="B99" s="166" t="str">
        <f>INDEX('Policy Characteristics'!B:B,MATCH(PolicyLevers!$C99,'Policy Characteristics'!$C:$C,0))</f>
        <v>Fuel Economy Standard</v>
      </c>
      <c r="C99" s="181" t="str">
        <f t="shared" si="11"/>
        <v>Percentage Additional Improvement of Fuel Economy Std</v>
      </c>
      <c r="D99" s="177" t="s">
        <v>48</v>
      </c>
      <c r="E99" s="177" t="s">
        <v>119</v>
      </c>
      <c r="F99" s="177" t="s">
        <v>88</v>
      </c>
      <c r="G99" s="177" t="s">
        <v>159</v>
      </c>
      <c r="H99" s="56">
        <v>372</v>
      </c>
      <c r="I99" s="267" t="s">
        <v>46</v>
      </c>
      <c r="J99" s="167" t="str">
        <f>INDEX('Policy Characteristics'!D:D,MATCH(PolicyLevers!$C99,'Policy Characteristics'!$C:$C,0))</f>
        <v>Vehicle Fuel Economy Standards</v>
      </c>
      <c r="K99" s="167" t="str">
        <f>INDEX('Policy Characteristics'!E:E,MATCH(PolicyLevers!$C99,'Policy Characteristics'!$C:$C,0))</f>
        <v>trans fuel economy standards</v>
      </c>
      <c r="L99" s="167">
        <f>INDEX('Policy Characteristics'!F:F,MATCH(PolicyLevers!$C99,'Policy Characteristics'!$C:$C,0))</f>
        <v>0</v>
      </c>
      <c r="M99" s="167">
        <f>INDEX('Policy Characteristics'!G:G,MATCH(PolicyLevers!$C99,'Policy Characteristics'!$C:$C,0))</f>
        <v>1</v>
      </c>
      <c r="N99" s="167">
        <f>INDEX('Policy Characteristics'!H:H,MATCH(PolicyLevers!$C99,'Policy Characteristics'!$C:$C,0))</f>
        <v>0.01</v>
      </c>
      <c r="O99" s="167" t="str">
        <f>INDEX('Policy Characteristics'!I:I,MATCH(PolicyLevers!$C99,'Policy Characteristics'!$C:$C,0))</f>
        <v>% increase in miles/gal</v>
      </c>
      <c r="P99" s="167" t="str">
        <f>INDEX('Policy Characteristics'!J:J,MATCH(PolicyLevers!$C99,'Policy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9" s="181" t="str">
        <f t="shared" si="9"/>
        <v>transportation-sector-main.html#fuel-econ-std</v>
      </c>
      <c r="R99" s="181" t="str">
        <f t="shared" si="9"/>
        <v>fuel-economy-standard.html</v>
      </c>
      <c r="S99" s="169" t="s">
        <v>168</v>
      </c>
      <c r="T99" s="177" t="s">
        <v>431</v>
      </c>
    </row>
    <row r="100" spans="1:20" x14ac:dyDescent="0.2">
      <c r="A100" s="166" t="str">
        <f>INDEX('Policy Characteristics'!A:A,MATCH(PolicyLevers!$C100,'Policy Characteristics'!$C:$C,0))</f>
        <v>Transportation</v>
      </c>
      <c r="B100" s="166" t="str">
        <f>INDEX('Policy Characteristics'!B:B,MATCH(PolicyLevers!$C100,'Policy Characteristics'!$C:$C,0))</f>
        <v>Fuel Economy Standard</v>
      </c>
      <c r="C100" s="181" t="str">
        <f t="shared" si="11"/>
        <v>Percentage Additional Improvement of Fuel Economy Std</v>
      </c>
      <c r="D100" s="177" t="s">
        <v>45</v>
      </c>
      <c r="E100" s="177" t="s">
        <v>119</v>
      </c>
      <c r="F100" s="177" t="s">
        <v>89</v>
      </c>
      <c r="G100" s="177" t="s">
        <v>159</v>
      </c>
      <c r="H100" s="184">
        <v>373</v>
      </c>
      <c r="I100" s="267" t="s">
        <v>47</v>
      </c>
      <c r="J100" s="167" t="str">
        <f>INDEX('Policy Characteristics'!D:D,MATCH(PolicyLevers!$C100,'Policy Characteristics'!$C:$C,0))</f>
        <v>Vehicle Fuel Economy Standards</v>
      </c>
      <c r="K100" s="167" t="str">
        <f>INDEX('Policy Characteristics'!E:E,MATCH(PolicyLevers!$C100,'Policy Characteristics'!$C:$C,0))</f>
        <v>trans fuel economy standards</v>
      </c>
      <c r="L100" s="167">
        <f>INDEX('Policy Characteristics'!F:F,MATCH(PolicyLevers!$C100,'Policy Characteristics'!$C:$C,0))</f>
        <v>0</v>
      </c>
      <c r="M100" s="167">
        <f>INDEX('Policy Characteristics'!G:G,MATCH(PolicyLevers!$C100,'Policy Characteristics'!$C:$C,0))</f>
        <v>1</v>
      </c>
      <c r="N100" s="167">
        <f>INDEX('Policy Characteristics'!H:H,MATCH(PolicyLevers!$C100,'Policy Characteristics'!$C:$C,0))</f>
        <v>0.01</v>
      </c>
      <c r="O100" s="167" t="str">
        <f>INDEX('Policy Characteristics'!I:I,MATCH(PolicyLevers!$C100,'Policy Characteristics'!$C:$C,0))</f>
        <v>% increase in miles/gal</v>
      </c>
      <c r="P100" s="167" t="str">
        <f>INDEX('Policy Characteristics'!J:J,MATCH(PolicyLevers!$C100,'Policy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100" s="185"/>
      <c r="R100" s="185"/>
      <c r="S100" s="169"/>
      <c r="T100" s="177"/>
    </row>
    <row r="101" spans="1:20" s="167" customFormat="1" x14ac:dyDescent="0.2">
      <c r="A101" s="166" t="str">
        <f>INDEX('Policy Characteristics'!A:A,MATCH(PolicyLevers!$C101,'Policy Characteristics'!$C:$C,0))</f>
        <v>Transportation</v>
      </c>
      <c r="B101" s="166" t="str">
        <f>INDEX('Policy Characteristics'!B:B,MATCH(PolicyLevers!$C101,'Policy Characteristics'!$C:$C,0))</f>
        <v>Hydrogen Vehicle Sales Standard</v>
      </c>
      <c r="C101" s="176" t="s">
        <v>840</v>
      </c>
      <c r="D101" s="177" t="s">
        <v>48</v>
      </c>
      <c r="E101" s="177" t="s">
        <v>40</v>
      </c>
      <c r="F101" s="177" t="s">
        <v>88</v>
      </c>
      <c r="G101" s="177" t="s">
        <v>40</v>
      </c>
      <c r="H101" s="180">
        <v>460</v>
      </c>
      <c r="I101" s="267" t="s">
        <v>46</v>
      </c>
      <c r="J101" s="167" t="str">
        <f>INDEX('Policy Characteristics'!D:D,MATCH(PolicyLevers!$C101,'Policy Characteristics'!$C:$C,0))</f>
        <v>Hydrogen Veh Sales Standard</v>
      </c>
      <c r="K101" s="167" t="str">
        <f>INDEX('Policy Characteristics'!E:E,MATCH(PolicyLevers!$C101,'Policy Characteristics'!$C:$C,0))</f>
        <v>trans hydrogen vehicle minimum</v>
      </c>
      <c r="L101" s="167">
        <f>INDEX('Policy Characteristics'!F:F,MATCH(PolicyLevers!$C101,'Policy Characteristics'!$C:$C,0))</f>
        <v>0</v>
      </c>
      <c r="M101" s="167">
        <f>INDEX('Policy Characteristics'!G:G,MATCH(PolicyLevers!$C101,'Policy Characteristics'!$C:$C,0))</f>
        <v>1</v>
      </c>
      <c r="N101" s="167">
        <f>INDEX('Policy Characteristics'!H:H,MATCH(PolicyLevers!$C101,'Policy Characteristics'!$C:$C,0))</f>
        <v>0.01</v>
      </c>
      <c r="O101" s="167" t="str">
        <f>INDEX('Policy Characteristics'!I:I,MATCH(PolicyLevers!$C101,'Policy Characteristics'!$C:$C,0))</f>
        <v>% of new vehicles sold</v>
      </c>
      <c r="P101" s="167" t="str">
        <f>INDEX('Policy Characteristics'!J:J,MATCH(PolicyLevers!$C101,'Policy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170"/>
      <c r="R101" s="170" t="s">
        <v>1083</v>
      </c>
      <c r="S101" s="193" t="s">
        <v>842</v>
      </c>
      <c r="T101" s="179"/>
    </row>
    <row r="102" spans="1:20" x14ac:dyDescent="0.2">
      <c r="A102" s="166" t="str">
        <f>INDEX('Policy Characteristics'!A:A,MATCH(PolicyLevers!$C102,'Policy Characteristics'!$C:$C,0))</f>
        <v>Transportation</v>
      </c>
      <c r="B102" s="166" t="str">
        <f>INDEX('Policy Characteristics'!B:B,MATCH(PolicyLevers!$C102,'Policy Characteristics'!$C:$C,0))</f>
        <v>Hydrogen Vehicle Sales Standard</v>
      </c>
      <c r="C102" s="181" t="str">
        <f t="shared" ref="C102:C112" si="12">C$101</f>
        <v>Minimum Required Hydrogen Vehicle Sales Percentage</v>
      </c>
      <c r="D102" s="177" t="s">
        <v>45</v>
      </c>
      <c r="E102" s="177" t="s">
        <v>40</v>
      </c>
      <c r="F102" s="177" t="s">
        <v>89</v>
      </c>
      <c r="G102" s="177" t="s">
        <v>40</v>
      </c>
      <c r="H102" s="184">
        <v>461</v>
      </c>
      <c r="I102" s="267" t="s">
        <v>46</v>
      </c>
      <c r="J102" s="167" t="str">
        <f>INDEX('Policy Characteristics'!D:D,MATCH(PolicyLevers!$C102,'Policy Characteristics'!$C:$C,0))</f>
        <v>Hydrogen Veh Sales Standard</v>
      </c>
      <c r="K102" s="167" t="str">
        <f>INDEX('Policy Characteristics'!E:E,MATCH(PolicyLevers!$C102,'Policy Characteristics'!$C:$C,0))</f>
        <v>trans hydrogen vehicle minimum</v>
      </c>
      <c r="L102" s="167">
        <f>INDEX('Policy Characteristics'!F:F,MATCH(PolicyLevers!$C102,'Policy Characteristics'!$C:$C,0))</f>
        <v>0</v>
      </c>
      <c r="M102" s="167">
        <f>INDEX('Policy Characteristics'!G:G,MATCH(PolicyLevers!$C102,'Policy Characteristics'!$C:$C,0))</f>
        <v>1</v>
      </c>
      <c r="N102" s="167">
        <f>INDEX('Policy Characteristics'!H:H,MATCH(PolicyLevers!$C102,'Policy Characteristics'!$C:$C,0))</f>
        <v>0.01</v>
      </c>
      <c r="O102" s="167" t="str">
        <f>INDEX('Policy Characteristics'!I:I,MATCH(PolicyLevers!$C102,'Policy Characteristics'!$C:$C,0))</f>
        <v>% of new vehicles sold</v>
      </c>
      <c r="P102" s="167" t="str">
        <f>INDEX('Policy Characteristics'!J:J,MATCH(PolicyLevers!$C102,'Policy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185"/>
      <c r="R102" s="181" t="str">
        <f t="shared" ref="R102:R104" si="13">R$101</f>
        <v>hydrogen-vehicle-mandate.html</v>
      </c>
      <c r="S102" s="169"/>
      <c r="T102" s="177"/>
    </row>
    <row r="103" spans="1:20" x14ac:dyDescent="0.2">
      <c r="A103" s="166" t="str">
        <f>INDEX('Policy Characteristics'!A:A,MATCH(PolicyLevers!$C103,'Policy Characteristics'!$C:$C,0))</f>
        <v>Transportation</v>
      </c>
      <c r="B103" s="166" t="str">
        <f>INDEX('Policy Characteristics'!B:B,MATCH(PolicyLevers!$C103,'Policy Characteristics'!$C:$C,0))</f>
        <v>Hydrogen Vehicle Sales Standard</v>
      </c>
      <c r="C103" s="181" t="str">
        <f t="shared" si="12"/>
        <v>Minimum Required Hydrogen Vehicle Sales Percentage</v>
      </c>
      <c r="D103" s="177" t="s">
        <v>48</v>
      </c>
      <c r="E103" s="177" t="s">
        <v>41</v>
      </c>
      <c r="F103" s="177" t="s">
        <v>88</v>
      </c>
      <c r="G103" s="177" t="s">
        <v>41</v>
      </c>
      <c r="H103" s="180">
        <v>462</v>
      </c>
      <c r="I103" s="267" t="s">
        <v>46</v>
      </c>
      <c r="J103" s="167" t="str">
        <f>INDEX('Policy Characteristics'!D:D,MATCH(PolicyLevers!$C103,'Policy Characteristics'!$C:$C,0))</f>
        <v>Hydrogen Veh Sales Standard</v>
      </c>
      <c r="K103" s="167" t="str">
        <f>INDEX('Policy Characteristics'!E:E,MATCH(PolicyLevers!$C103,'Policy Characteristics'!$C:$C,0))</f>
        <v>trans hydrogen vehicle minimum</v>
      </c>
      <c r="L103" s="167">
        <f>INDEX('Policy Characteristics'!F:F,MATCH(PolicyLevers!$C103,'Policy Characteristics'!$C:$C,0))</f>
        <v>0</v>
      </c>
      <c r="M103" s="167">
        <f>INDEX('Policy Characteristics'!G:G,MATCH(PolicyLevers!$C103,'Policy Characteristics'!$C:$C,0))</f>
        <v>1</v>
      </c>
      <c r="N103" s="167">
        <f>INDEX('Policy Characteristics'!H:H,MATCH(PolicyLevers!$C103,'Policy Characteristics'!$C:$C,0))</f>
        <v>0.01</v>
      </c>
      <c r="O103" s="167" t="str">
        <f>INDEX('Policy Characteristics'!I:I,MATCH(PolicyLevers!$C103,'Policy Characteristics'!$C:$C,0))</f>
        <v>% of new vehicles sold</v>
      </c>
      <c r="P103" s="167" t="str">
        <f>INDEX('Policy Characteristics'!J:J,MATCH(PolicyLevers!$C103,'Policy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185"/>
      <c r="R103" s="181" t="str">
        <f t="shared" si="13"/>
        <v>hydrogen-vehicle-mandate.html</v>
      </c>
      <c r="S103" s="169"/>
      <c r="T103" s="177"/>
    </row>
    <row r="104" spans="1:20" x14ac:dyDescent="0.2">
      <c r="A104" s="166" t="str">
        <f>INDEX('Policy Characteristics'!A:A,MATCH(PolicyLevers!$C104,'Policy Characteristics'!$C:$C,0))</f>
        <v>Transportation</v>
      </c>
      <c r="B104" s="166" t="str">
        <f>INDEX('Policy Characteristics'!B:B,MATCH(PolicyLevers!$C104,'Policy Characteristics'!$C:$C,0))</f>
        <v>Hydrogen Vehicle Sales Standard</v>
      </c>
      <c r="C104" s="181" t="str">
        <f t="shared" si="12"/>
        <v>Minimum Required Hydrogen Vehicle Sales Percentage</v>
      </c>
      <c r="D104" s="177" t="s">
        <v>45</v>
      </c>
      <c r="E104" s="177" t="s">
        <v>41</v>
      </c>
      <c r="F104" s="177" t="s">
        <v>89</v>
      </c>
      <c r="G104" s="177" t="s">
        <v>41</v>
      </c>
      <c r="H104" s="184">
        <v>463</v>
      </c>
      <c r="I104" s="267" t="s">
        <v>46</v>
      </c>
      <c r="J104" s="167" t="str">
        <f>INDEX('Policy Characteristics'!D:D,MATCH(PolicyLevers!$C104,'Policy Characteristics'!$C:$C,0))</f>
        <v>Hydrogen Veh Sales Standard</v>
      </c>
      <c r="K104" s="167" t="str">
        <f>INDEX('Policy Characteristics'!E:E,MATCH(PolicyLevers!$C104,'Policy Characteristics'!$C:$C,0))</f>
        <v>trans hydrogen vehicle minimum</v>
      </c>
      <c r="L104" s="167">
        <f>INDEX('Policy Characteristics'!F:F,MATCH(PolicyLevers!$C104,'Policy Characteristics'!$C:$C,0))</f>
        <v>0</v>
      </c>
      <c r="M104" s="167">
        <f>INDEX('Policy Characteristics'!G:G,MATCH(PolicyLevers!$C104,'Policy Characteristics'!$C:$C,0))</f>
        <v>1</v>
      </c>
      <c r="N104" s="167">
        <f>INDEX('Policy Characteristics'!H:H,MATCH(PolicyLevers!$C104,'Policy Characteristics'!$C:$C,0))</f>
        <v>0.01</v>
      </c>
      <c r="O104" s="167" t="str">
        <f>INDEX('Policy Characteristics'!I:I,MATCH(PolicyLevers!$C104,'Policy Characteristics'!$C:$C,0))</f>
        <v>% of new vehicles sold</v>
      </c>
      <c r="P104" s="167" t="str">
        <f>INDEX('Policy Characteristics'!J:J,MATCH(PolicyLevers!$C104,'Policy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185"/>
      <c r="R104" s="181" t="str">
        <f t="shared" si="13"/>
        <v>hydrogen-vehicle-mandate.html</v>
      </c>
      <c r="S104" s="169"/>
      <c r="T104" s="177"/>
    </row>
    <row r="105" spans="1:20" x14ac:dyDescent="0.2">
      <c r="A105" s="166" t="str">
        <f>INDEX('Policy Characteristics'!A:A,MATCH(PolicyLevers!$C105,'Policy Characteristics'!$C:$C,0))</f>
        <v>Transportation</v>
      </c>
      <c r="B105" s="166" t="str">
        <f>INDEX('Policy Characteristics'!B:B,MATCH(PolicyLevers!$C105,'Policy Characteristics'!$C:$C,0))</f>
        <v>Hydrogen Vehicle Sales Standard</v>
      </c>
      <c r="C105" s="181" t="str">
        <f t="shared" si="12"/>
        <v>Minimum Required Hydrogen Vehicle Sales Percentage</v>
      </c>
      <c r="D105" s="177" t="s">
        <v>48</v>
      </c>
      <c r="E105" s="177" t="s">
        <v>42</v>
      </c>
      <c r="F105" s="177" t="s">
        <v>88</v>
      </c>
      <c r="G105" s="177" t="s">
        <v>90</v>
      </c>
      <c r="H105" s="184">
        <v>502</v>
      </c>
      <c r="I105" s="267" t="s">
        <v>46</v>
      </c>
      <c r="J105" s="167" t="str">
        <f>INDEX('Policy Characteristics'!D:D,MATCH(PolicyLevers!$C105,'Policy Characteristics'!$C:$C,0))</f>
        <v>Hydrogen Veh Sales Standard</v>
      </c>
      <c r="K105" s="167" t="str">
        <f>INDEX('Policy Characteristics'!E:E,MATCH(PolicyLevers!$C105,'Policy Characteristics'!$C:$C,0))</f>
        <v>trans hydrogen vehicle minimum</v>
      </c>
      <c r="L105" s="167">
        <f>INDEX('Policy Characteristics'!F:F,MATCH(PolicyLevers!$C105,'Policy Characteristics'!$C:$C,0))</f>
        <v>0</v>
      </c>
      <c r="M105" s="167">
        <f>INDEX('Policy Characteristics'!G:G,MATCH(PolicyLevers!$C105,'Policy Characteristics'!$C:$C,0))</f>
        <v>1</v>
      </c>
      <c r="N105" s="167">
        <f>INDEX('Policy Characteristics'!H:H,MATCH(PolicyLevers!$C105,'Policy Characteristics'!$C:$C,0))</f>
        <v>0.01</v>
      </c>
      <c r="O105" s="167" t="str">
        <f>INDEX('Policy Characteristics'!I:I,MATCH(PolicyLevers!$C105,'Policy Characteristics'!$C:$C,0))</f>
        <v>% of new vehicles sold</v>
      </c>
      <c r="P105" s="167" t="str">
        <f>INDEX('Policy Characteristics'!J:J,MATCH(PolicyLevers!$C105,'Policy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185"/>
      <c r="R105" s="185"/>
      <c r="S105" s="169"/>
      <c r="T105" s="177"/>
    </row>
    <row r="106" spans="1:20" x14ac:dyDescent="0.2">
      <c r="A106" s="166" t="str">
        <f>INDEX('Policy Characteristics'!A:A,MATCH(PolicyLevers!$C106,'Policy Characteristics'!$C:$C,0))</f>
        <v>Transportation</v>
      </c>
      <c r="B106" s="166" t="str">
        <f>INDEX('Policy Characteristics'!B:B,MATCH(PolicyLevers!$C106,'Policy Characteristics'!$C:$C,0))</f>
        <v>Hydrogen Vehicle Sales Standard</v>
      </c>
      <c r="C106" s="181" t="str">
        <f t="shared" si="12"/>
        <v>Minimum Required Hydrogen Vehicle Sales Percentage</v>
      </c>
      <c r="D106" s="177" t="s">
        <v>45</v>
      </c>
      <c r="E106" s="177" t="s">
        <v>42</v>
      </c>
      <c r="F106" s="177" t="s">
        <v>89</v>
      </c>
      <c r="G106" s="177" t="s">
        <v>90</v>
      </c>
      <c r="H106" s="184">
        <v>503</v>
      </c>
      <c r="I106" s="267" t="s">
        <v>46</v>
      </c>
      <c r="J106" s="167" t="str">
        <f>INDEX('Policy Characteristics'!D:D,MATCH(PolicyLevers!$C106,'Policy Characteristics'!$C:$C,0))</f>
        <v>Hydrogen Veh Sales Standard</v>
      </c>
      <c r="K106" s="167" t="str">
        <f>INDEX('Policy Characteristics'!E:E,MATCH(PolicyLevers!$C106,'Policy Characteristics'!$C:$C,0))</f>
        <v>trans hydrogen vehicle minimum</v>
      </c>
      <c r="L106" s="167">
        <f>INDEX('Policy Characteristics'!F:F,MATCH(PolicyLevers!$C106,'Policy Characteristics'!$C:$C,0))</f>
        <v>0</v>
      </c>
      <c r="M106" s="167">
        <f>INDEX('Policy Characteristics'!G:G,MATCH(PolicyLevers!$C106,'Policy Characteristics'!$C:$C,0))</f>
        <v>1</v>
      </c>
      <c r="N106" s="167">
        <f>INDEX('Policy Characteristics'!H:H,MATCH(PolicyLevers!$C106,'Policy Characteristics'!$C:$C,0))</f>
        <v>0.01</v>
      </c>
      <c r="O106" s="167" t="str">
        <f>INDEX('Policy Characteristics'!I:I,MATCH(PolicyLevers!$C106,'Policy Characteristics'!$C:$C,0))</f>
        <v>% of new vehicles sold</v>
      </c>
      <c r="P106" s="167" t="str">
        <f>INDEX('Policy Characteristics'!J:J,MATCH(PolicyLevers!$C106,'Policy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185"/>
      <c r="R106" s="185"/>
      <c r="S106" s="169"/>
      <c r="T106" s="177"/>
    </row>
    <row r="107" spans="1:20" x14ac:dyDescent="0.2">
      <c r="A107" s="166" t="str">
        <f>INDEX('Policy Characteristics'!A:A,MATCH(PolicyLevers!$C107,'Policy Characteristics'!$C:$C,0))</f>
        <v>Transportation</v>
      </c>
      <c r="B107" s="166" t="str">
        <f>INDEX('Policy Characteristics'!B:B,MATCH(PolicyLevers!$C107,'Policy Characteristics'!$C:$C,0))</f>
        <v>Hydrogen Vehicle Sales Standard</v>
      </c>
      <c r="C107" s="181" t="str">
        <f t="shared" si="12"/>
        <v>Minimum Required Hydrogen Vehicle Sales Percentage</v>
      </c>
      <c r="D107" s="177" t="s">
        <v>48</v>
      </c>
      <c r="E107" s="177" t="s">
        <v>43</v>
      </c>
      <c r="F107" s="177" t="s">
        <v>88</v>
      </c>
      <c r="G107" s="177" t="s">
        <v>91</v>
      </c>
      <c r="H107" s="184">
        <v>504</v>
      </c>
      <c r="I107" s="267" t="s">
        <v>46</v>
      </c>
      <c r="J107" s="167" t="str">
        <f>INDEX('Policy Characteristics'!D:D,MATCH(PolicyLevers!$C107,'Policy Characteristics'!$C:$C,0))</f>
        <v>Hydrogen Veh Sales Standard</v>
      </c>
      <c r="K107" s="167" t="str">
        <f>INDEX('Policy Characteristics'!E:E,MATCH(PolicyLevers!$C107,'Policy Characteristics'!$C:$C,0))</f>
        <v>trans hydrogen vehicle minimum</v>
      </c>
      <c r="L107" s="167">
        <f>INDEX('Policy Characteristics'!F:F,MATCH(PolicyLevers!$C107,'Policy Characteristics'!$C:$C,0))</f>
        <v>0</v>
      </c>
      <c r="M107" s="167">
        <f>INDEX('Policy Characteristics'!G:G,MATCH(PolicyLevers!$C107,'Policy Characteristics'!$C:$C,0))</f>
        <v>1</v>
      </c>
      <c r="N107" s="167">
        <f>INDEX('Policy Characteristics'!H:H,MATCH(PolicyLevers!$C107,'Policy Characteristics'!$C:$C,0))</f>
        <v>0.01</v>
      </c>
      <c r="O107" s="167" t="str">
        <f>INDEX('Policy Characteristics'!I:I,MATCH(PolicyLevers!$C107,'Policy Characteristics'!$C:$C,0))</f>
        <v>% of new vehicles sold</v>
      </c>
      <c r="P107" s="167" t="str">
        <f>INDEX('Policy Characteristics'!J:J,MATCH(PolicyLevers!$C107,'Policy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185"/>
      <c r="R107" s="185"/>
      <c r="S107" s="169"/>
      <c r="T107" s="177"/>
    </row>
    <row r="108" spans="1:20" x14ac:dyDescent="0.2">
      <c r="A108" s="166" t="str">
        <f>INDEX('Policy Characteristics'!A:A,MATCH(PolicyLevers!$C108,'Policy Characteristics'!$C:$C,0))</f>
        <v>Transportation</v>
      </c>
      <c r="B108" s="166" t="str">
        <f>INDEX('Policy Characteristics'!B:B,MATCH(PolicyLevers!$C108,'Policy Characteristics'!$C:$C,0))</f>
        <v>Hydrogen Vehicle Sales Standard</v>
      </c>
      <c r="C108" s="181" t="str">
        <f t="shared" si="12"/>
        <v>Minimum Required Hydrogen Vehicle Sales Percentage</v>
      </c>
      <c r="D108" s="177" t="s">
        <v>45</v>
      </c>
      <c r="E108" s="177" t="s">
        <v>43</v>
      </c>
      <c r="F108" s="177" t="s">
        <v>89</v>
      </c>
      <c r="G108" s="177" t="s">
        <v>91</v>
      </c>
      <c r="H108" s="184">
        <v>505</v>
      </c>
      <c r="I108" s="267" t="s">
        <v>46</v>
      </c>
      <c r="J108" s="167" t="str">
        <f>INDEX('Policy Characteristics'!D:D,MATCH(PolicyLevers!$C108,'Policy Characteristics'!$C:$C,0))</f>
        <v>Hydrogen Veh Sales Standard</v>
      </c>
      <c r="K108" s="167" t="str">
        <f>INDEX('Policy Characteristics'!E:E,MATCH(PolicyLevers!$C108,'Policy Characteristics'!$C:$C,0))</f>
        <v>trans hydrogen vehicle minimum</v>
      </c>
      <c r="L108" s="167">
        <f>INDEX('Policy Characteristics'!F:F,MATCH(PolicyLevers!$C108,'Policy Characteristics'!$C:$C,0))</f>
        <v>0</v>
      </c>
      <c r="M108" s="167">
        <f>INDEX('Policy Characteristics'!G:G,MATCH(PolicyLevers!$C108,'Policy Characteristics'!$C:$C,0))</f>
        <v>1</v>
      </c>
      <c r="N108" s="167">
        <f>INDEX('Policy Characteristics'!H:H,MATCH(PolicyLevers!$C108,'Policy Characteristics'!$C:$C,0))</f>
        <v>0.01</v>
      </c>
      <c r="O108" s="167" t="str">
        <f>INDEX('Policy Characteristics'!I:I,MATCH(PolicyLevers!$C108,'Policy Characteristics'!$C:$C,0))</f>
        <v>% of new vehicles sold</v>
      </c>
      <c r="P108" s="167" t="str">
        <f>INDEX('Policy Characteristics'!J:J,MATCH(PolicyLevers!$C108,'Policy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185"/>
      <c r="R108" s="185"/>
      <c r="S108" s="169"/>
      <c r="T108" s="177"/>
    </row>
    <row r="109" spans="1:20" x14ac:dyDescent="0.2">
      <c r="A109" s="166" t="str">
        <f>INDEX('Policy Characteristics'!A:A,MATCH(PolicyLevers!$C109,'Policy Characteristics'!$C:$C,0))</f>
        <v>Transportation</v>
      </c>
      <c r="B109" s="166" t="str">
        <f>INDEX('Policy Characteristics'!B:B,MATCH(PolicyLevers!$C109,'Policy Characteristics'!$C:$C,0))</f>
        <v>Hydrogen Vehicle Sales Standard</v>
      </c>
      <c r="C109" s="181" t="str">
        <f t="shared" si="12"/>
        <v>Minimum Required Hydrogen Vehicle Sales Percentage</v>
      </c>
      <c r="D109" s="177" t="s">
        <v>48</v>
      </c>
      <c r="E109" s="177" t="s">
        <v>44</v>
      </c>
      <c r="F109" s="177" t="s">
        <v>88</v>
      </c>
      <c r="G109" s="177" t="s">
        <v>92</v>
      </c>
      <c r="H109" s="184">
        <v>506</v>
      </c>
      <c r="I109" s="267" t="s">
        <v>46</v>
      </c>
      <c r="J109" s="167" t="str">
        <f>INDEX('Policy Characteristics'!D:D,MATCH(PolicyLevers!$C109,'Policy Characteristics'!$C:$C,0))</f>
        <v>Hydrogen Veh Sales Standard</v>
      </c>
      <c r="K109" s="167" t="str">
        <f>INDEX('Policy Characteristics'!E:E,MATCH(PolicyLevers!$C109,'Policy Characteristics'!$C:$C,0))</f>
        <v>trans hydrogen vehicle minimum</v>
      </c>
      <c r="L109" s="167">
        <f>INDEX('Policy Characteristics'!F:F,MATCH(PolicyLevers!$C109,'Policy Characteristics'!$C:$C,0))</f>
        <v>0</v>
      </c>
      <c r="M109" s="167">
        <f>INDEX('Policy Characteristics'!G:G,MATCH(PolicyLevers!$C109,'Policy Characteristics'!$C:$C,0))</f>
        <v>1</v>
      </c>
      <c r="N109" s="167">
        <f>INDEX('Policy Characteristics'!H:H,MATCH(PolicyLevers!$C109,'Policy Characteristics'!$C:$C,0))</f>
        <v>0.01</v>
      </c>
      <c r="O109" s="167" t="str">
        <f>INDEX('Policy Characteristics'!I:I,MATCH(PolicyLevers!$C109,'Policy Characteristics'!$C:$C,0))</f>
        <v>% of new vehicles sold</v>
      </c>
      <c r="P109" s="167" t="str">
        <f>INDEX('Policy Characteristics'!J:J,MATCH(PolicyLevers!$C109,'Policy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185"/>
      <c r="R109" s="185"/>
      <c r="S109" s="169"/>
      <c r="T109" s="177"/>
    </row>
    <row r="110" spans="1:20" x14ac:dyDescent="0.2">
      <c r="A110" s="166" t="str">
        <f>INDEX('Policy Characteristics'!A:A,MATCH(PolicyLevers!$C110,'Policy Characteristics'!$C:$C,0))</f>
        <v>Transportation</v>
      </c>
      <c r="B110" s="166" t="str">
        <f>INDEX('Policy Characteristics'!B:B,MATCH(PolicyLevers!$C110,'Policy Characteristics'!$C:$C,0))</f>
        <v>Hydrogen Vehicle Sales Standard</v>
      </c>
      <c r="C110" s="181" t="str">
        <f t="shared" si="12"/>
        <v>Minimum Required Hydrogen Vehicle Sales Percentage</v>
      </c>
      <c r="D110" s="177" t="s">
        <v>45</v>
      </c>
      <c r="E110" s="177" t="s">
        <v>44</v>
      </c>
      <c r="F110" s="177" t="s">
        <v>89</v>
      </c>
      <c r="G110" s="177" t="s">
        <v>92</v>
      </c>
      <c r="H110" s="184">
        <v>507</v>
      </c>
      <c r="I110" s="267" t="s">
        <v>46</v>
      </c>
      <c r="J110" s="167" t="str">
        <f>INDEX('Policy Characteristics'!D:D,MATCH(PolicyLevers!$C110,'Policy Characteristics'!$C:$C,0))</f>
        <v>Hydrogen Veh Sales Standard</v>
      </c>
      <c r="K110" s="167" t="str">
        <f>INDEX('Policy Characteristics'!E:E,MATCH(PolicyLevers!$C110,'Policy Characteristics'!$C:$C,0))</f>
        <v>trans hydrogen vehicle minimum</v>
      </c>
      <c r="L110" s="167">
        <f>INDEX('Policy Characteristics'!F:F,MATCH(PolicyLevers!$C110,'Policy Characteristics'!$C:$C,0))</f>
        <v>0</v>
      </c>
      <c r="M110" s="167">
        <f>INDEX('Policy Characteristics'!G:G,MATCH(PolicyLevers!$C110,'Policy Characteristics'!$C:$C,0))</f>
        <v>1</v>
      </c>
      <c r="N110" s="167">
        <f>INDEX('Policy Characteristics'!H:H,MATCH(PolicyLevers!$C110,'Policy Characteristics'!$C:$C,0))</f>
        <v>0.01</v>
      </c>
      <c r="O110" s="167" t="str">
        <f>INDEX('Policy Characteristics'!I:I,MATCH(PolicyLevers!$C110,'Policy Characteristics'!$C:$C,0))</f>
        <v>% of new vehicles sold</v>
      </c>
      <c r="P110" s="167" t="str">
        <f>INDEX('Policy Characteristics'!J:J,MATCH(PolicyLevers!$C110,'Policy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185"/>
      <c r="R110" s="185"/>
      <c r="S110" s="169"/>
      <c r="T110" s="177"/>
    </row>
    <row r="111" spans="1:20" x14ac:dyDescent="0.2">
      <c r="A111" s="166" t="str">
        <f>INDEX('Policy Characteristics'!A:A,MATCH(PolicyLevers!$C111,'Policy Characteristics'!$C:$C,0))</f>
        <v>Transportation</v>
      </c>
      <c r="B111" s="166" t="str">
        <f>INDEX('Policy Characteristics'!B:B,MATCH(PolicyLevers!$C111,'Policy Characteristics'!$C:$C,0))</f>
        <v>Hydrogen Vehicle Sales Standard</v>
      </c>
      <c r="C111" s="181" t="str">
        <f t="shared" si="12"/>
        <v>Minimum Required Hydrogen Vehicle Sales Percentage</v>
      </c>
      <c r="D111" s="177" t="s">
        <v>48</v>
      </c>
      <c r="E111" s="177" t="s">
        <v>119</v>
      </c>
      <c r="F111" s="177" t="s">
        <v>88</v>
      </c>
      <c r="G111" s="177" t="s">
        <v>159</v>
      </c>
      <c r="H111" s="184">
        <v>603</v>
      </c>
      <c r="I111" s="267" t="s">
        <v>47</v>
      </c>
      <c r="J111" s="167" t="str">
        <f>INDEX('Policy Characteristics'!D:D,MATCH(PolicyLevers!$C111,'Policy Characteristics'!$C:$C,0))</f>
        <v>Hydrogen Veh Sales Standard</v>
      </c>
      <c r="K111" s="167" t="str">
        <f>INDEX('Policy Characteristics'!E:E,MATCH(PolicyLevers!$C111,'Policy Characteristics'!$C:$C,0))</f>
        <v>trans hydrogen vehicle minimum</v>
      </c>
      <c r="L111" s="167">
        <f>INDEX('Policy Characteristics'!F:F,MATCH(PolicyLevers!$C111,'Policy Characteristics'!$C:$C,0))</f>
        <v>0</v>
      </c>
      <c r="M111" s="167">
        <f>INDEX('Policy Characteristics'!G:G,MATCH(PolicyLevers!$C111,'Policy Characteristics'!$C:$C,0))</f>
        <v>1</v>
      </c>
      <c r="N111" s="167">
        <f>INDEX('Policy Characteristics'!H:H,MATCH(PolicyLevers!$C111,'Policy Characteristics'!$C:$C,0))</f>
        <v>0.01</v>
      </c>
      <c r="O111" s="167" t="str">
        <f>INDEX('Policy Characteristics'!I:I,MATCH(PolicyLevers!$C111,'Policy Characteristics'!$C:$C,0))</f>
        <v>% of new vehicles sold</v>
      </c>
      <c r="P111" s="167" t="str">
        <f>INDEX('Policy Characteristics'!J:J,MATCH(PolicyLevers!$C111,'Policy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185"/>
      <c r="R111" s="185"/>
      <c r="S111" s="169"/>
      <c r="T111" s="177"/>
    </row>
    <row r="112" spans="1:20" x14ac:dyDescent="0.2">
      <c r="A112" s="166" t="str">
        <f>INDEX('Policy Characteristics'!A:A,MATCH(PolicyLevers!$C112,'Policy Characteristics'!$C:$C,0))</f>
        <v>Transportation</v>
      </c>
      <c r="B112" s="166" t="str">
        <f>INDEX('Policy Characteristics'!B:B,MATCH(PolicyLevers!$C112,'Policy Characteristics'!$C:$C,0))</f>
        <v>Hydrogen Vehicle Sales Standard</v>
      </c>
      <c r="C112" s="181" t="str">
        <f t="shared" si="12"/>
        <v>Minimum Required Hydrogen Vehicle Sales Percentage</v>
      </c>
      <c r="D112" s="177" t="s">
        <v>45</v>
      </c>
      <c r="E112" s="177" t="s">
        <v>119</v>
      </c>
      <c r="F112" s="177" t="s">
        <v>89</v>
      </c>
      <c r="G112" s="177" t="s">
        <v>159</v>
      </c>
      <c r="H112" s="184">
        <v>604</v>
      </c>
      <c r="I112" s="267" t="s">
        <v>47</v>
      </c>
      <c r="J112" s="167" t="str">
        <f>INDEX('Policy Characteristics'!D:D,MATCH(PolicyLevers!$C112,'Policy Characteristics'!$C:$C,0))</f>
        <v>Hydrogen Veh Sales Standard</v>
      </c>
      <c r="K112" s="167" t="str">
        <f>INDEX('Policy Characteristics'!E:E,MATCH(PolicyLevers!$C112,'Policy Characteristics'!$C:$C,0))</f>
        <v>trans hydrogen vehicle minimum</v>
      </c>
      <c r="L112" s="167">
        <f>INDEX('Policy Characteristics'!F:F,MATCH(PolicyLevers!$C112,'Policy Characteristics'!$C:$C,0))</f>
        <v>0</v>
      </c>
      <c r="M112" s="167">
        <f>INDEX('Policy Characteristics'!G:G,MATCH(PolicyLevers!$C112,'Policy Characteristics'!$C:$C,0))</f>
        <v>1</v>
      </c>
      <c r="N112" s="167">
        <f>INDEX('Policy Characteristics'!H:H,MATCH(PolicyLevers!$C112,'Policy Characteristics'!$C:$C,0))</f>
        <v>0.01</v>
      </c>
      <c r="O112" s="167" t="str">
        <f>INDEX('Policy Characteristics'!I:I,MATCH(PolicyLevers!$C112,'Policy Characteristics'!$C:$C,0))</f>
        <v>% of new vehicles sold</v>
      </c>
      <c r="P112" s="167" t="str">
        <f>INDEX('Policy Characteristics'!J:J,MATCH(PolicyLevers!$C112,'Policy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185"/>
      <c r="R112" s="185"/>
      <c r="S112" s="169"/>
      <c r="T112" s="177"/>
    </row>
    <row r="113" spans="1:20" s="167" customFormat="1" x14ac:dyDescent="0.2">
      <c r="A113" s="166" t="str">
        <f>INDEX('Policy Characteristics'!A:A,MATCH(PolicyLevers!$C113,'Policy Characteristics'!$C:$C,0))</f>
        <v>Transportation</v>
      </c>
      <c r="B113" s="166" t="str">
        <f>INDEX('Policy Characteristics'!B:B,MATCH(PolicyLevers!$C113,'Policy Characteristics'!$C:$C,0))</f>
        <v>Low Carbon Fuel Standard</v>
      </c>
      <c r="C113" s="176" t="s">
        <v>516</v>
      </c>
      <c r="D113" s="177"/>
      <c r="E113" s="177"/>
      <c r="F113" s="177"/>
      <c r="G113" s="177"/>
      <c r="H113" s="180">
        <v>190</v>
      </c>
      <c r="I113" s="267" t="s">
        <v>46</v>
      </c>
      <c r="J113" s="167" t="str">
        <f>INDEX('Policy Characteristics'!D:D,MATCH(PolicyLevers!$C113,'Policy Characteristics'!$C:$C,0))</f>
        <v>Low Carbon Fuel Standard</v>
      </c>
      <c r="K113" s="167" t="str">
        <f>INDEX('Policy Characteristics'!E:E,MATCH(PolicyLevers!$C113,'Policy Characteristics'!$C:$C,0))</f>
        <v>trans LCFS</v>
      </c>
      <c r="L113" s="167">
        <f>INDEX('Policy Characteristics'!F:F,MATCH(PolicyLevers!$C113,'Policy Characteristics'!$C:$C,0))</f>
        <v>0</v>
      </c>
      <c r="M113" s="167">
        <f>INDEX('Policy Characteristics'!G:G,MATCH(PolicyLevers!$C113,'Policy Characteristics'!$C:$C,0))</f>
        <v>0.2</v>
      </c>
      <c r="N113" s="167">
        <f>INDEX('Policy Characteristics'!H:H,MATCH(PolicyLevers!$C113,'Policy Characteristics'!$C:$C,0))</f>
        <v>0.01</v>
      </c>
      <c r="O113" s="167" t="str">
        <f>INDEX('Policy Characteristics'!I:I,MATCH(PolicyLevers!$C113,'Policy Characteristics'!$C:$C,0))</f>
        <v>% reduction in carbon emissions</v>
      </c>
      <c r="P113" s="167" t="str">
        <f>INDEX('Policy Characteristics'!J:J,MATCH(PolicyLevers!$C113,'Policy Characteristics'!$C:$C,0))</f>
        <v>**Description:** This policy specifies the percentage reduction in carbon emissions from the transportation sector that must be achieved via fuel switching.  This value is in addition to BAU requirements. // **Guidance for setting values: ** The U.S. National Renewable Fuel Standard equates to a BAU LCFS of 2.2% - 4.6% (varying by year).  California adopted an LCFS that requires a 10% reduction in carbon intensity of the transportation fuel pool by 2020.</v>
      </c>
      <c r="Q113" s="177" t="s">
        <v>518</v>
      </c>
      <c r="R113" s="179" t="s">
        <v>519</v>
      </c>
      <c r="S113" s="169" t="s">
        <v>520</v>
      </c>
      <c r="T113" s="179"/>
    </row>
    <row r="114" spans="1:20" x14ac:dyDescent="0.2">
      <c r="A114" s="166" t="str">
        <f>INDEX('Policy Characteristics'!A:A,MATCH(PolicyLevers!$C114,'Policy Characteristics'!$C:$C,0))</f>
        <v>Transportation</v>
      </c>
      <c r="B114" s="166" t="str">
        <f>INDEX('Policy Characteristics'!B:B,MATCH(PolicyLevers!$C114,'Policy Characteristics'!$C:$C,0))</f>
        <v>Mode Shifting</v>
      </c>
      <c r="C114" s="178" t="s">
        <v>1439</v>
      </c>
      <c r="D114" s="177" t="s">
        <v>48</v>
      </c>
      <c r="E114" s="177" t="s">
        <v>40</v>
      </c>
      <c r="F114" s="177" t="s">
        <v>88</v>
      </c>
      <c r="G114" s="177" t="s">
        <v>40</v>
      </c>
      <c r="H114" s="184">
        <v>848</v>
      </c>
      <c r="I114" s="267" t="s">
        <v>46</v>
      </c>
      <c r="J114" s="167" t="str">
        <f>INDEX('Policy Characteristics'!D:D,MATCH(PolicyLevers!$C114,'Policy Characteristics'!$C:$C,0))</f>
        <v>Mode Shifting</v>
      </c>
      <c r="K114" s="167" t="str">
        <f>INDEX('Policy Characteristics'!E:E,MATCH(PolicyLevers!$C114,'Policy Characteristics'!$C:$C,0))</f>
        <v>trans mode shifting</v>
      </c>
      <c r="L114" s="167">
        <f>INDEX('Policy Characteristics'!F:F,MATCH(PolicyLevers!$C114,'Policy Characteristics'!$C:$C,0))</f>
        <v>0</v>
      </c>
      <c r="M114" s="167">
        <f>INDEX('Policy Characteristics'!G:G,MATCH(PolicyLevers!$C114,'Policy Characteristics'!$C:$C,0))</f>
        <v>0.26</v>
      </c>
      <c r="N114" s="167">
        <f>INDEX('Policy Characteristics'!H:H,MATCH(PolicyLevers!$C114,'Policy Characteristics'!$C:$C,0))</f>
        <v>0.01</v>
      </c>
      <c r="O114" s="167" t="str">
        <f>INDEX('Policy Characteristics'!I:I,MATCH(PolicyLevers!$C114,'Policy Characteristics'!$C:$C,0))</f>
        <v>% of trips shifted</v>
      </c>
      <c r="P114" s="167" t="str">
        <f>INDEX('Policy Characteristics'!J:J,MATCH(PolicyLevers!$C114,'Policy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4" s="177" t="s">
        <v>211</v>
      </c>
      <c r="R114" s="179" t="s">
        <v>212</v>
      </c>
      <c r="S114" s="194" t="s">
        <v>484</v>
      </c>
      <c r="T114" s="177"/>
    </row>
    <row r="115" spans="1:20" x14ac:dyDescent="0.2">
      <c r="A115" s="166" t="str">
        <f>INDEX('Policy Characteristics'!A:A,MATCH(PolicyLevers!$C115,'Policy Characteristics'!$C:$C,0))</f>
        <v>Transportation</v>
      </c>
      <c r="B115" s="166" t="str">
        <f>INDEX('Policy Characteristics'!B:B,MATCH(PolicyLevers!$C115,'Policy Characteristics'!$C:$C,0))</f>
        <v>Mode Shifting</v>
      </c>
      <c r="C115" s="181" t="str">
        <f t="shared" ref="C115:C125" si="14">C$114</f>
        <v>Percent of Travel Demand Shifted to Other Modes or Eliminated</v>
      </c>
      <c r="D115" s="177" t="s">
        <v>48</v>
      </c>
      <c r="E115" s="177" t="s">
        <v>41</v>
      </c>
      <c r="F115" s="177" t="s">
        <v>88</v>
      </c>
      <c r="G115" s="177" t="s">
        <v>41</v>
      </c>
      <c r="H115" s="184">
        <v>849</v>
      </c>
      <c r="I115" s="267" t="s">
        <v>47</v>
      </c>
      <c r="J115" s="167" t="str">
        <f>INDEX('Policy Characteristics'!D:D,MATCH(PolicyLevers!$C115,'Policy Characteristics'!$C:$C,0))</f>
        <v>Mode Shifting</v>
      </c>
      <c r="K115" s="167" t="str">
        <f>INDEX('Policy Characteristics'!E:E,MATCH(PolicyLevers!$C115,'Policy Characteristics'!$C:$C,0))</f>
        <v>trans mode shifting</v>
      </c>
      <c r="L115" s="167">
        <f>INDEX('Policy Characteristics'!F:F,MATCH(PolicyLevers!$C115,'Policy Characteristics'!$C:$C,0))</f>
        <v>0</v>
      </c>
      <c r="M115" s="167">
        <f>INDEX('Policy Characteristics'!G:G,MATCH(PolicyLevers!$C115,'Policy Characteristics'!$C:$C,0))</f>
        <v>0.26</v>
      </c>
      <c r="N115" s="167">
        <f>INDEX('Policy Characteristics'!H:H,MATCH(PolicyLevers!$C115,'Policy Characteristics'!$C:$C,0))</f>
        <v>0.01</v>
      </c>
      <c r="O115" s="167" t="str">
        <f>INDEX('Policy Characteristics'!I:I,MATCH(PolicyLevers!$C115,'Policy Characteristics'!$C:$C,0))</f>
        <v>% of trips shifted</v>
      </c>
      <c r="P115" s="167" t="str">
        <f>INDEX('Policy Characteristics'!J:J,MATCH(PolicyLevers!$C115,'Policy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5" s="195"/>
      <c r="R115" s="195"/>
      <c r="S115" s="196"/>
      <c r="T115" s="177"/>
    </row>
    <row r="116" spans="1:20" x14ac:dyDescent="0.2">
      <c r="A116" s="166" t="str">
        <f>INDEX('Policy Characteristics'!A:A,MATCH(PolicyLevers!$C116,'Policy Characteristics'!$C:$C,0))</f>
        <v>Transportation</v>
      </c>
      <c r="B116" s="166" t="str">
        <f>INDEX('Policy Characteristics'!B:B,MATCH(PolicyLevers!$C116,'Policy Characteristics'!$C:$C,0))</f>
        <v>Mode Shifting</v>
      </c>
      <c r="C116" s="181" t="str">
        <f t="shared" si="14"/>
        <v>Percent of Travel Demand Shifted to Other Modes or Eliminated</v>
      </c>
      <c r="D116" s="177" t="s">
        <v>48</v>
      </c>
      <c r="E116" s="177" t="s">
        <v>42</v>
      </c>
      <c r="F116" s="177" t="s">
        <v>88</v>
      </c>
      <c r="G116" s="177" t="s">
        <v>90</v>
      </c>
      <c r="H116" s="184">
        <v>850</v>
      </c>
      <c r="I116" s="267" t="s">
        <v>46</v>
      </c>
      <c r="J116" s="167" t="str">
        <f>INDEX('Policy Characteristics'!D:D,MATCH(PolicyLevers!$C116,'Policy Characteristics'!$C:$C,0))</f>
        <v>Mode Shifting</v>
      </c>
      <c r="K116" s="167" t="str">
        <f>INDEX('Policy Characteristics'!E:E,MATCH(PolicyLevers!$C116,'Policy Characteristics'!$C:$C,0))</f>
        <v>trans mode shifting</v>
      </c>
      <c r="L116" s="167">
        <f>INDEX('Policy Characteristics'!F:F,MATCH(PolicyLevers!$C116,'Policy Characteristics'!$C:$C,0))</f>
        <v>0</v>
      </c>
      <c r="M116" s="167">
        <f>INDEX('Policy Characteristics'!G:G,MATCH(PolicyLevers!$C116,'Policy Characteristics'!$C:$C,0))</f>
        <v>0.26</v>
      </c>
      <c r="N116" s="167">
        <f>INDEX('Policy Characteristics'!H:H,MATCH(PolicyLevers!$C116,'Policy Characteristics'!$C:$C,0))</f>
        <v>0.01</v>
      </c>
      <c r="O116" s="167" t="str">
        <f>INDEX('Policy Characteristics'!I:I,MATCH(PolicyLevers!$C116,'Policy Characteristics'!$C:$C,0))</f>
        <v>% of trips shifted</v>
      </c>
      <c r="P116" s="167" t="str">
        <f>INDEX('Policy Characteristics'!J:J,MATCH(PolicyLevers!$C116,'Policy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6" s="195" t="str">
        <f t="shared" ref="Q116:S116" si="15">Q$114</f>
        <v>transportation-sector-main.html#tdm</v>
      </c>
      <c r="R116" s="195" t="str">
        <f t="shared" si="15"/>
        <v>transportation-demand-management.html</v>
      </c>
      <c r="S116" s="196" t="str">
        <f t="shared" si="15"/>
        <v>International Energy Agency, 2009, "Transport, Energy and CO2: Moving toward Sustainability", http://www.iea.org/publications/freepublications/publication/transport2009.pdf</v>
      </c>
      <c r="T116" s="177"/>
    </row>
    <row r="117" spans="1:20" x14ac:dyDescent="0.2">
      <c r="A117" s="166" t="str">
        <f>INDEX('Policy Characteristics'!A:A,MATCH(PolicyLevers!$C117,'Policy Characteristics'!$C:$C,0))</f>
        <v>Transportation</v>
      </c>
      <c r="B117" s="166" t="str">
        <f>INDEX('Policy Characteristics'!B:B,MATCH(PolicyLevers!$C117,'Policy Characteristics'!$C:$C,0))</f>
        <v>Mode Shifting</v>
      </c>
      <c r="C117" s="181" t="str">
        <f t="shared" si="14"/>
        <v>Percent of Travel Demand Shifted to Other Modes or Eliminated</v>
      </c>
      <c r="D117" s="177" t="s">
        <v>48</v>
      </c>
      <c r="E117" s="177" t="s">
        <v>43</v>
      </c>
      <c r="F117" s="177" t="s">
        <v>88</v>
      </c>
      <c r="G117" s="177" t="s">
        <v>91</v>
      </c>
      <c r="H117" s="184">
        <v>851</v>
      </c>
      <c r="I117" s="267" t="s">
        <v>47</v>
      </c>
      <c r="J117" s="167" t="str">
        <f>INDEX('Policy Characteristics'!D:D,MATCH(PolicyLevers!$C117,'Policy Characteristics'!$C:$C,0))</f>
        <v>Mode Shifting</v>
      </c>
      <c r="K117" s="167" t="str">
        <f>INDEX('Policy Characteristics'!E:E,MATCH(PolicyLevers!$C117,'Policy Characteristics'!$C:$C,0))</f>
        <v>trans mode shifting</v>
      </c>
      <c r="L117" s="167">
        <f>INDEX('Policy Characteristics'!F:F,MATCH(PolicyLevers!$C117,'Policy Characteristics'!$C:$C,0))</f>
        <v>0</v>
      </c>
      <c r="M117" s="167">
        <f>INDEX('Policy Characteristics'!G:G,MATCH(PolicyLevers!$C117,'Policy Characteristics'!$C:$C,0))</f>
        <v>0.26</v>
      </c>
      <c r="N117" s="167">
        <f>INDEX('Policy Characteristics'!H:H,MATCH(PolicyLevers!$C117,'Policy Characteristics'!$C:$C,0))</f>
        <v>0.01</v>
      </c>
      <c r="O117" s="167" t="str">
        <f>INDEX('Policy Characteristics'!I:I,MATCH(PolicyLevers!$C117,'Policy Characteristics'!$C:$C,0))</f>
        <v>% of trips shifted</v>
      </c>
      <c r="P117" s="167" t="str">
        <f>INDEX('Policy Characteristics'!J:J,MATCH(PolicyLevers!$C117,'Policy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7" s="195"/>
      <c r="R117" s="195"/>
      <c r="S117" s="196"/>
      <c r="T117" s="177"/>
    </row>
    <row r="118" spans="1:20" x14ac:dyDescent="0.2">
      <c r="A118" s="166" t="str">
        <f>INDEX('Policy Characteristics'!A:A,MATCH(PolicyLevers!$C118,'Policy Characteristics'!$C:$C,0))</f>
        <v>Transportation</v>
      </c>
      <c r="B118" s="166" t="str">
        <f>INDEX('Policy Characteristics'!B:B,MATCH(PolicyLevers!$C118,'Policy Characteristics'!$C:$C,0))</f>
        <v>Mode Shifting</v>
      </c>
      <c r="C118" s="181" t="str">
        <f t="shared" si="14"/>
        <v>Percent of Travel Demand Shifted to Other Modes or Eliminated</v>
      </c>
      <c r="D118" s="177" t="s">
        <v>48</v>
      </c>
      <c r="E118" s="177" t="s">
        <v>44</v>
      </c>
      <c r="F118" s="177" t="s">
        <v>88</v>
      </c>
      <c r="G118" s="177" t="s">
        <v>92</v>
      </c>
      <c r="H118" s="184">
        <v>852</v>
      </c>
      <c r="I118" s="267" t="s">
        <v>47</v>
      </c>
      <c r="J118" s="167" t="str">
        <f>INDEX('Policy Characteristics'!D:D,MATCH(PolicyLevers!$C118,'Policy Characteristics'!$C:$C,0))</f>
        <v>Mode Shifting</v>
      </c>
      <c r="K118" s="167" t="str">
        <f>INDEX('Policy Characteristics'!E:E,MATCH(PolicyLevers!$C118,'Policy Characteristics'!$C:$C,0))</f>
        <v>trans mode shifting</v>
      </c>
      <c r="L118" s="167">
        <f>INDEX('Policy Characteristics'!F:F,MATCH(PolicyLevers!$C118,'Policy Characteristics'!$C:$C,0))</f>
        <v>0</v>
      </c>
      <c r="M118" s="167">
        <f>INDEX('Policy Characteristics'!G:G,MATCH(PolicyLevers!$C118,'Policy Characteristics'!$C:$C,0))</f>
        <v>0.26</v>
      </c>
      <c r="N118" s="167">
        <f>INDEX('Policy Characteristics'!H:H,MATCH(PolicyLevers!$C118,'Policy Characteristics'!$C:$C,0))</f>
        <v>0.01</v>
      </c>
      <c r="O118" s="167" t="str">
        <f>INDEX('Policy Characteristics'!I:I,MATCH(PolicyLevers!$C118,'Policy Characteristics'!$C:$C,0))</f>
        <v>% of trips shifted</v>
      </c>
      <c r="P118" s="167" t="str">
        <f>INDEX('Policy Characteristics'!J:J,MATCH(PolicyLevers!$C118,'Policy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8" s="195"/>
      <c r="R118" s="195"/>
      <c r="S118" s="196"/>
      <c r="T118" s="177"/>
    </row>
    <row r="119" spans="1:20" x14ac:dyDescent="0.2">
      <c r="A119" s="166" t="str">
        <f>INDEX('Policy Characteristics'!A:A,MATCH(PolicyLevers!$C119,'Policy Characteristics'!$C:$C,0))</f>
        <v>Transportation</v>
      </c>
      <c r="B119" s="166" t="str">
        <f>INDEX('Policy Characteristics'!B:B,MATCH(PolicyLevers!$C119,'Policy Characteristics'!$C:$C,0))</f>
        <v>Mode Shifting</v>
      </c>
      <c r="C119" s="181" t="str">
        <f t="shared" si="14"/>
        <v>Percent of Travel Demand Shifted to Other Modes or Eliminated</v>
      </c>
      <c r="D119" s="177" t="s">
        <v>48</v>
      </c>
      <c r="E119" s="177" t="s">
        <v>119</v>
      </c>
      <c r="F119" s="177" t="s">
        <v>88</v>
      </c>
      <c r="G119" s="177" t="s">
        <v>159</v>
      </c>
      <c r="H119" s="184">
        <v>853</v>
      </c>
      <c r="I119" s="267" t="s">
        <v>47</v>
      </c>
      <c r="J119" s="167" t="str">
        <f>INDEX('Policy Characteristics'!D:D,MATCH(PolicyLevers!$C119,'Policy Characteristics'!$C:$C,0))</f>
        <v>Mode Shifting</v>
      </c>
      <c r="K119" s="167" t="str">
        <f>INDEX('Policy Characteristics'!E:E,MATCH(PolicyLevers!$C119,'Policy Characteristics'!$C:$C,0))</f>
        <v>trans mode shifting</v>
      </c>
      <c r="L119" s="167">
        <f>INDEX('Policy Characteristics'!F:F,MATCH(PolicyLevers!$C119,'Policy Characteristics'!$C:$C,0))</f>
        <v>0</v>
      </c>
      <c r="M119" s="167">
        <f>INDEX('Policy Characteristics'!G:G,MATCH(PolicyLevers!$C119,'Policy Characteristics'!$C:$C,0))</f>
        <v>0.26</v>
      </c>
      <c r="N119" s="167">
        <f>INDEX('Policy Characteristics'!H:H,MATCH(PolicyLevers!$C119,'Policy Characteristics'!$C:$C,0))</f>
        <v>0.01</v>
      </c>
      <c r="O119" s="167" t="str">
        <f>INDEX('Policy Characteristics'!I:I,MATCH(PolicyLevers!$C119,'Policy Characteristics'!$C:$C,0))</f>
        <v>% of trips shifted</v>
      </c>
      <c r="P119" s="167" t="str">
        <f>INDEX('Policy Characteristics'!J:J,MATCH(PolicyLevers!$C119,'Policy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9" s="195"/>
      <c r="R119" s="195"/>
      <c r="S119" s="196"/>
      <c r="T119" s="177"/>
    </row>
    <row r="120" spans="1:20" x14ac:dyDescent="0.2">
      <c r="A120" s="166" t="str">
        <f>INDEX('Policy Characteristics'!A:A,MATCH(PolicyLevers!$C120,'Policy Characteristics'!$C:$C,0))</f>
        <v>Transportation</v>
      </c>
      <c r="B120" s="166" t="str">
        <f>INDEX('Policy Characteristics'!B:B,MATCH(PolicyLevers!$C120,'Policy Characteristics'!$C:$C,0))</f>
        <v>Mode Shifting</v>
      </c>
      <c r="C120" s="181" t="str">
        <f t="shared" si="14"/>
        <v>Percent of Travel Demand Shifted to Other Modes or Eliminated</v>
      </c>
      <c r="D120" s="177" t="s">
        <v>45</v>
      </c>
      <c r="E120" s="177" t="s">
        <v>40</v>
      </c>
      <c r="F120" s="177" t="s">
        <v>89</v>
      </c>
      <c r="G120" s="177" t="s">
        <v>40</v>
      </c>
      <c r="H120" s="184">
        <v>854</v>
      </c>
      <c r="I120" s="267" t="s">
        <v>47</v>
      </c>
      <c r="J120" s="167" t="str">
        <f>INDEX('Policy Characteristics'!D:D,MATCH(PolicyLevers!$C120,'Policy Characteristics'!$C:$C,0))</f>
        <v>Mode Shifting</v>
      </c>
      <c r="K120" s="167" t="str">
        <f>INDEX('Policy Characteristics'!E:E,MATCH(PolicyLevers!$C120,'Policy Characteristics'!$C:$C,0))</f>
        <v>trans mode shifting</v>
      </c>
      <c r="L120" s="167">
        <f>INDEX('Policy Characteristics'!F:F,MATCH(PolicyLevers!$C120,'Policy Characteristics'!$C:$C,0))</f>
        <v>0</v>
      </c>
      <c r="M120" s="167">
        <f>INDEX('Policy Characteristics'!G:G,MATCH(PolicyLevers!$C120,'Policy Characteristics'!$C:$C,0))</f>
        <v>0.26</v>
      </c>
      <c r="N120" s="167">
        <f>INDEX('Policy Characteristics'!H:H,MATCH(PolicyLevers!$C120,'Policy Characteristics'!$C:$C,0))</f>
        <v>0.01</v>
      </c>
      <c r="O120" s="167" t="str">
        <f>INDEX('Policy Characteristics'!I:I,MATCH(PolicyLevers!$C120,'Policy Characteristics'!$C:$C,0))</f>
        <v>% of trips shifted</v>
      </c>
      <c r="P120" s="167" t="str">
        <f>INDEX('Policy Characteristics'!J:J,MATCH(PolicyLevers!$C120,'Policy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0" s="195"/>
      <c r="R120" s="195"/>
      <c r="S120" s="196"/>
      <c r="T120" s="177"/>
    </row>
    <row r="121" spans="1:20" x14ac:dyDescent="0.2">
      <c r="A121" s="166" t="str">
        <f>INDEX('Policy Characteristics'!A:A,MATCH(PolicyLevers!$C121,'Policy Characteristics'!$C:$C,0))</f>
        <v>Transportation</v>
      </c>
      <c r="B121" s="166" t="str">
        <f>INDEX('Policy Characteristics'!B:B,MATCH(PolicyLevers!$C121,'Policy Characteristics'!$C:$C,0))</f>
        <v>Mode Shifting</v>
      </c>
      <c r="C121" s="181" t="str">
        <f t="shared" si="14"/>
        <v>Percent of Travel Demand Shifted to Other Modes or Eliminated</v>
      </c>
      <c r="D121" s="177" t="s">
        <v>45</v>
      </c>
      <c r="E121" s="177" t="s">
        <v>41</v>
      </c>
      <c r="F121" s="177" t="s">
        <v>89</v>
      </c>
      <c r="G121" s="177" t="s">
        <v>41</v>
      </c>
      <c r="H121" s="184">
        <v>855</v>
      </c>
      <c r="I121" s="267" t="s">
        <v>46</v>
      </c>
      <c r="J121" s="167" t="str">
        <f>INDEX('Policy Characteristics'!D:D,MATCH(PolicyLevers!$C121,'Policy Characteristics'!$C:$C,0))</f>
        <v>Mode Shifting</v>
      </c>
      <c r="K121" s="167" t="str">
        <f>INDEX('Policy Characteristics'!E:E,MATCH(PolicyLevers!$C121,'Policy Characteristics'!$C:$C,0))</f>
        <v>trans mode shifting</v>
      </c>
      <c r="L121" s="167">
        <f>INDEX('Policy Characteristics'!F:F,MATCH(PolicyLevers!$C121,'Policy Characteristics'!$C:$C,0))</f>
        <v>0</v>
      </c>
      <c r="M121" s="167">
        <f>INDEX('Policy Characteristics'!G:G,MATCH(PolicyLevers!$C121,'Policy Characteristics'!$C:$C,0))</f>
        <v>0.26</v>
      </c>
      <c r="N121" s="167">
        <f>INDEX('Policy Characteristics'!H:H,MATCH(PolicyLevers!$C121,'Policy Characteristics'!$C:$C,0))</f>
        <v>0.01</v>
      </c>
      <c r="O121" s="167" t="str">
        <f>INDEX('Policy Characteristics'!I:I,MATCH(PolicyLevers!$C121,'Policy Characteristics'!$C:$C,0))</f>
        <v>% of trips shifted</v>
      </c>
      <c r="P121" s="167" t="str">
        <f>INDEX('Policy Characteristics'!J:J,MATCH(PolicyLevers!$C121,'Policy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1" s="195" t="str">
        <f t="shared" ref="Q121:S121" si="16">Q$114</f>
        <v>transportation-sector-main.html#tdm</v>
      </c>
      <c r="R121" s="195" t="str">
        <f t="shared" si="16"/>
        <v>transportation-demand-management.html</v>
      </c>
      <c r="S121" s="196" t="str">
        <f t="shared" si="16"/>
        <v>International Energy Agency, 2009, "Transport, Energy and CO2: Moving toward Sustainability", http://www.iea.org/publications/freepublications/publication/transport2009.pdf</v>
      </c>
      <c r="T121" s="177"/>
    </row>
    <row r="122" spans="1:20" x14ac:dyDescent="0.2">
      <c r="A122" s="166" t="str">
        <f>INDEX('Policy Characteristics'!A:A,MATCH(PolicyLevers!$C122,'Policy Characteristics'!$C:$C,0))</f>
        <v>Transportation</v>
      </c>
      <c r="B122" s="166" t="str">
        <f>INDEX('Policy Characteristics'!B:B,MATCH(PolicyLevers!$C122,'Policy Characteristics'!$C:$C,0))</f>
        <v>Mode Shifting</v>
      </c>
      <c r="C122" s="181" t="str">
        <f t="shared" si="14"/>
        <v>Percent of Travel Demand Shifted to Other Modes or Eliminated</v>
      </c>
      <c r="D122" s="177" t="s">
        <v>45</v>
      </c>
      <c r="E122" s="177" t="s">
        <v>42</v>
      </c>
      <c r="F122" s="177" t="s">
        <v>89</v>
      </c>
      <c r="G122" s="177" t="s">
        <v>90</v>
      </c>
      <c r="H122" s="184">
        <v>856</v>
      </c>
      <c r="I122" s="267" t="s">
        <v>47</v>
      </c>
      <c r="J122" s="167" t="str">
        <f>INDEX('Policy Characteristics'!D:D,MATCH(PolicyLevers!$C122,'Policy Characteristics'!$C:$C,0))</f>
        <v>Mode Shifting</v>
      </c>
      <c r="K122" s="167" t="str">
        <f>INDEX('Policy Characteristics'!E:E,MATCH(PolicyLevers!$C122,'Policy Characteristics'!$C:$C,0))</f>
        <v>trans mode shifting</v>
      </c>
      <c r="L122" s="167">
        <f>INDEX('Policy Characteristics'!F:F,MATCH(PolicyLevers!$C122,'Policy Characteristics'!$C:$C,0))</f>
        <v>0</v>
      </c>
      <c r="M122" s="167">
        <f>INDEX('Policy Characteristics'!G:G,MATCH(PolicyLevers!$C122,'Policy Characteristics'!$C:$C,0))</f>
        <v>0.26</v>
      </c>
      <c r="N122" s="167">
        <f>INDEX('Policy Characteristics'!H:H,MATCH(PolicyLevers!$C122,'Policy Characteristics'!$C:$C,0))</f>
        <v>0.01</v>
      </c>
      <c r="O122" s="167" t="str">
        <f>INDEX('Policy Characteristics'!I:I,MATCH(PolicyLevers!$C122,'Policy Characteristics'!$C:$C,0))</f>
        <v>% of trips shifted</v>
      </c>
      <c r="P122" s="167" t="str">
        <f>INDEX('Policy Characteristics'!J:J,MATCH(PolicyLevers!$C122,'Policy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2" s="195"/>
      <c r="R122" s="195"/>
      <c r="S122" s="196"/>
      <c r="T122" s="177"/>
    </row>
    <row r="123" spans="1:20" x14ac:dyDescent="0.2">
      <c r="A123" s="166" t="str">
        <f>INDEX('Policy Characteristics'!A:A,MATCH(PolicyLevers!$C123,'Policy Characteristics'!$C:$C,0))</f>
        <v>Transportation</v>
      </c>
      <c r="B123" s="166" t="str">
        <f>INDEX('Policy Characteristics'!B:B,MATCH(PolicyLevers!$C123,'Policy Characteristics'!$C:$C,0))</f>
        <v>Mode Shifting</v>
      </c>
      <c r="C123" s="181" t="str">
        <f t="shared" si="14"/>
        <v>Percent of Travel Demand Shifted to Other Modes or Eliminated</v>
      </c>
      <c r="D123" s="177" t="s">
        <v>45</v>
      </c>
      <c r="E123" s="177" t="s">
        <v>43</v>
      </c>
      <c r="F123" s="177" t="s">
        <v>89</v>
      </c>
      <c r="G123" s="177" t="s">
        <v>91</v>
      </c>
      <c r="H123" s="184">
        <v>857</v>
      </c>
      <c r="I123" s="267" t="s">
        <v>47</v>
      </c>
      <c r="J123" s="167" t="str">
        <f>INDEX('Policy Characteristics'!D:D,MATCH(PolicyLevers!$C123,'Policy Characteristics'!$C:$C,0))</f>
        <v>Mode Shifting</v>
      </c>
      <c r="K123" s="167" t="str">
        <f>INDEX('Policy Characteristics'!E:E,MATCH(PolicyLevers!$C123,'Policy Characteristics'!$C:$C,0))</f>
        <v>trans mode shifting</v>
      </c>
      <c r="L123" s="167">
        <f>INDEX('Policy Characteristics'!F:F,MATCH(PolicyLevers!$C123,'Policy Characteristics'!$C:$C,0))</f>
        <v>0</v>
      </c>
      <c r="M123" s="167">
        <f>INDEX('Policy Characteristics'!G:G,MATCH(PolicyLevers!$C123,'Policy Characteristics'!$C:$C,0))</f>
        <v>0.26</v>
      </c>
      <c r="N123" s="167">
        <f>INDEX('Policy Characteristics'!H:H,MATCH(PolicyLevers!$C123,'Policy Characteristics'!$C:$C,0))</f>
        <v>0.01</v>
      </c>
      <c r="O123" s="167" t="str">
        <f>INDEX('Policy Characteristics'!I:I,MATCH(PolicyLevers!$C123,'Policy Characteristics'!$C:$C,0))</f>
        <v>% of trips shifted</v>
      </c>
      <c r="P123" s="167" t="str">
        <f>INDEX('Policy Characteristics'!J:J,MATCH(PolicyLevers!$C123,'Policy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3" s="195"/>
      <c r="R123" s="195"/>
      <c r="S123" s="196"/>
      <c r="T123" s="177"/>
    </row>
    <row r="124" spans="1:20" x14ac:dyDescent="0.2">
      <c r="A124" s="166" t="str">
        <f>INDEX('Policy Characteristics'!A:A,MATCH(PolicyLevers!$C124,'Policy Characteristics'!$C:$C,0))</f>
        <v>Transportation</v>
      </c>
      <c r="B124" s="166" t="str">
        <f>INDEX('Policy Characteristics'!B:B,MATCH(PolicyLevers!$C124,'Policy Characteristics'!$C:$C,0))</f>
        <v>Mode Shifting</v>
      </c>
      <c r="C124" s="181" t="str">
        <f t="shared" si="14"/>
        <v>Percent of Travel Demand Shifted to Other Modes or Eliminated</v>
      </c>
      <c r="D124" s="177" t="s">
        <v>45</v>
      </c>
      <c r="E124" s="177" t="s">
        <v>44</v>
      </c>
      <c r="F124" s="177" t="s">
        <v>89</v>
      </c>
      <c r="G124" s="177" t="s">
        <v>92</v>
      </c>
      <c r="H124" s="184">
        <v>858</v>
      </c>
      <c r="I124" s="267" t="s">
        <v>47</v>
      </c>
      <c r="J124" s="167" t="str">
        <f>INDEX('Policy Characteristics'!D:D,MATCH(PolicyLevers!$C124,'Policy Characteristics'!$C:$C,0))</f>
        <v>Mode Shifting</v>
      </c>
      <c r="K124" s="167" t="str">
        <f>INDEX('Policy Characteristics'!E:E,MATCH(PolicyLevers!$C124,'Policy Characteristics'!$C:$C,0))</f>
        <v>trans mode shifting</v>
      </c>
      <c r="L124" s="167">
        <f>INDEX('Policy Characteristics'!F:F,MATCH(PolicyLevers!$C124,'Policy Characteristics'!$C:$C,0))</f>
        <v>0</v>
      </c>
      <c r="M124" s="167">
        <f>INDEX('Policy Characteristics'!G:G,MATCH(PolicyLevers!$C124,'Policy Characteristics'!$C:$C,0))</f>
        <v>0.26</v>
      </c>
      <c r="N124" s="167">
        <f>INDEX('Policy Characteristics'!H:H,MATCH(PolicyLevers!$C124,'Policy Characteristics'!$C:$C,0))</f>
        <v>0.01</v>
      </c>
      <c r="O124" s="167" t="str">
        <f>INDEX('Policy Characteristics'!I:I,MATCH(PolicyLevers!$C124,'Policy Characteristics'!$C:$C,0))</f>
        <v>% of trips shifted</v>
      </c>
      <c r="P124" s="167" t="str">
        <f>INDEX('Policy Characteristics'!J:J,MATCH(PolicyLevers!$C124,'Policy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4" s="195"/>
      <c r="R124" s="195"/>
      <c r="S124" s="196"/>
      <c r="T124" s="177"/>
    </row>
    <row r="125" spans="1:20" x14ac:dyDescent="0.2">
      <c r="A125" s="166" t="str">
        <f>INDEX('Policy Characteristics'!A:A,MATCH(PolicyLevers!$C125,'Policy Characteristics'!$C:$C,0))</f>
        <v>Transportation</v>
      </c>
      <c r="B125" s="166" t="str">
        <f>INDEX('Policy Characteristics'!B:B,MATCH(PolicyLevers!$C125,'Policy Characteristics'!$C:$C,0))</f>
        <v>Mode Shifting</v>
      </c>
      <c r="C125" s="181" t="str">
        <f t="shared" si="14"/>
        <v>Percent of Travel Demand Shifted to Other Modes or Eliminated</v>
      </c>
      <c r="D125" s="177" t="s">
        <v>45</v>
      </c>
      <c r="E125" s="177" t="s">
        <v>119</v>
      </c>
      <c r="F125" s="177" t="s">
        <v>89</v>
      </c>
      <c r="G125" s="177" t="s">
        <v>159</v>
      </c>
      <c r="H125" s="184">
        <v>859</v>
      </c>
      <c r="I125" s="267" t="s">
        <v>47</v>
      </c>
      <c r="J125" s="167" t="str">
        <f>INDEX('Policy Characteristics'!D:D,MATCH(PolicyLevers!$C125,'Policy Characteristics'!$C:$C,0))</f>
        <v>Mode Shifting</v>
      </c>
      <c r="K125" s="167" t="str">
        <f>INDEX('Policy Characteristics'!E:E,MATCH(PolicyLevers!$C125,'Policy Characteristics'!$C:$C,0))</f>
        <v>trans mode shifting</v>
      </c>
      <c r="L125" s="167">
        <f>INDEX('Policy Characteristics'!F:F,MATCH(PolicyLevers!$C125,'Policy Characteristics'!$C:$C,0))</f>
        <v>0</v>
      </c>
      <c r="M125" s="167">
        <f>INDEX('Policy Characteristics'!G:G,MATCH(PolicyLevers!$C125,'Policy Characteristics'!$C:$C,0))</f>
        <v>0.26</v>
      </c>
      <c r="N125" s="167">
        <f>INDEX('Policy Characteristics'!H:H,MATCH(PolicyLevers!$C125,'Policy Characteristics'!$C:$C,0))</f>
        <v>0.01</v>
      </c>
      <c r="O125" s="167" t="str">
        <f>INDEX('Policy Characteristics'!I:I,MATCH(PolicyLevers!$C125,'Policy Characteristics'!$C:$C,0))</f>
        <v>% of trips shifted</v>
      </c>
      <c r="P125" s="167" t="str">
        <f>INDEX('Policy Characteristics'!J:J,MATCH(PolicyLevers!$C125,'Policy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5" s="195"/>
      <c r="R125" s="195"/>
      <c r="S125" s="196"/>
      <c r="T125" s="177"/>
    </row>
    <row r="126" spans="1:20" x14ac:dyDescent="0.2">
      <c r="A126" s="166" t="str">
        <f>INDEX('Policy Characteristics'!A:A,MATCH(PolicyLevers!$C126,'Policy Characteristics'!$C:$C,0))</f>
        <v>Buildings and Appliances</v>
      </c>
      <c r="B126" s="166" t="str">
        <f>INDEX('Policy Characteristics'!B:B,MATCH(PolicyLevers!$C126,'Policy Characteristics'!$C:$C,0))</f>
        <v>Building Component Electrification</v>
      </c>
      <c r="C126" s="178" t="s">
        <v>832</v>
      </c>
      <c r="D126" s="177" t="s">
        <v>121</v>
      </c>
      <c r="E126" s="177" t="s">
        <v>301</v>
      </c>
      <c r="F126" s="177" t="s">
        <v>305</v>
      </c>
      <c r="G126" s="177" t="s">
        <v>127</v>
      </c>
      <c r="H126" s="184">
        <v>435</v>
      </c>
      <c r="I126" s="267" t="s">
        <v>46</v>
      </c>
      <c r="J126" s="167" t="str">
        <f>INDEX('Policy Characteristics'!D:D,MATCH(PolicyLevers!$C126,'Policy Characteristics'!$C:$C,0))</f>
        <v>Building Component Electrification</v>
      </c>
      <c r="K126" s="167" t="str">
        <f>INDEX('Policy Characteristics'!E:E,MATCH(PolicyLevers!$C126,'Policy Characteristics'!$C:$C,0))</f>
        <v>bldgs new component fuel shifting</v>
      </c>
      <c r="L126" s="167">
        <f>INDEX('Policy Characteristics'!F:F,MATCH(PolicyLevers!$C126,'Policy Characteristics'!$C:$C,0))</f>
        <v>0</v>
      </c>
      <c r="M126" s="167">
        <f>INDEX('Policy Characteristics'!G:G,MATCH(PolicyLevers!$C126,'Policy Characteristics'!$C:$C,0))</f>
        <v>1</v>
      </c>
      <c r="N126" s="167">
        <f>INDEX('Policy Characteristics'!H:H,MATCH(PolicyLevers!$C126,'Policy Characteristics'!$C:$C,0))</f>
        <v>0.01</v>
      </c>
      <c r="O126" s="167" t="str">
        <f>INDEX('Policy Characteristics'!I:I,MATCH(PolicyLevers!$C126,'Policy Characteristics'!$C:$C,0))</f>
        <v>% of newly sold non-electric building components</v>
      </c>
      <c r="P126" s="167" t="str">
        <f>INDEX('Policy Characteristics'!J:J,MATCH(PolicyLevers!$C126,'Policy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26" s="177" t="s">
        <v>213</v>
      </c>
      <c r="R126" s="179" t="s">
        <v>214</v>
      </c>
      <c r="S126" s="197" t="s">
        <v>1468</v>
      </c>
      <c r="T126" s="177"/>
    </row>
    <row r="127" spans="1:20" x14ac:dyDescent="0.2">
      <c r="A127" s="166" t="str">
        <f>INDEX('Policy Characteristics'!A:A,MATCH(PolicyLevers!$C127,'Policy Characteristics'!$C:$C,0))</f>
        <v>Buildings and Appliances</v>
      </c>
      <c r="B127" s="166" t="str">
        <f>INDEX('Policy Characteristics'!B:B,MATCH(PolicyLevers!$C127,'Policy Characteristics'!$C:$C,0))</f>
        <v>Building Component Electrification</v>
      </c>
      <c r="C127" s="181" t="str">
        <f t="shared" ref="C127:C139" si="17">C$126</f>
        <v>Fraction of New Bldg Components Shifted to Other Fuels</v>
      </c>
      <c r="D127" s="177" t="s">
        <v>122</v>
      </c>
      <c r="E127" s="177" t="s">
        <v>301</v>
      </c>
      <c r="F127" s="177" t="s">
        <v>305</v>
      </c>
      <c r="G127" s="177" t="s">
        <v>128</v>
      </c>
      <c r="H127" s="184">
        <v>436</v>
      </c>
      <c r="I127" s="267" t="s">
        <v>47</v>
      </c>
      <c r="J127" s="167" t="str">
        <f>INDEX('Policy Characteristics'!D:D,MATCH(PolicyLevers!$C127,'Policy Characteristics'!$C:$C,0))</f>
        <v>Building Component Electrification</v>
      </c>
      <c r="K127" s="167" t="str">
        <f>INDEX('Policy Characteristics'!E:E,MATCH(PolicyLevers!$C127,'Policy Characteristics'!$C:$C,0))</f>
        <v>bldgs new component fuel shifting</v>
      </c>
      <c r="L127" s="167">
        <f>INDEX('Policy Characteristics'!F:F,MATCH(PolicyLevers!$C127,'Policy Characteristics'!$C:$C,0))</f>
        <v>0</v>
      </c>
      <c r="M127" s="167">
        <f>INDEX('Policy Characteristics'!G:G,MATCH(PolicyLevers!$C127,'Policy Characteristics'!$C:$C,0))</f>
        <v>1</v>
      </c>
      <c r="N127" s="167">
        <f>INDEX('Policy Characteristics'!H:H,MATCH(PolicyLevers!$C127,'Policy Characteristics'!$C:$C,0))</f>
        <v>0.01</v>
      </c>
      <c r="O127" s="167" t="str">
        <f>INDEX('Policy Characteristics'!I:I,MATCH(PolicyLevers!$C127,'Policy Characteristics'!$C:$C,0))</f>
        <v>% of newly sold non-electric building components</v>
      </c>
      <c r="P127" s="167" t="str">
        <f>INDEX('Policy Characteristics'!J:J,MATCH(PolicyLevers!$C127,'Policy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27" s="195"/>
      <c r="R127" s="195"/>
      <c r="S127" s="191"/>
      <c r="T127" s="195"/>
    </row>
    <row r="128" spans="1:20" x14ac:dyDescent="0.2">
      <c r="A128" s="166" t="str">
        <f>INDEX('Policy Characteristics'!A:A,MATCH(PolicyLevers!$C128,'Policy Characteristics'!$C:$C,0))</f>
        <v>Buildings and Appliances</v>
      </c>
      <c r="B128" s="166" t="str">
        <f>INDEX('Policy Characteristics'!B:B,MATCH(PolicyLevers!$C128,'Policy Characteristics'!$C:$C,0))</f>
        <v>Building Component Electrification</v>
      </c>
      <c r="C128" s="181" t="str">
        <f t="shared" si="17"/>
        <v>Fraction of New Bldg Components Shifted to Other Fuels</v>
      </c>
      <c r="D128" s="177" t="s">
        <v>124</v>
      </c>
      <c r="E128" s="177" t="s">
        <v>301</v>
      </c>
      <c r="F128" s="177" t="s">
        <v>305</v>
      </c>
      <c r="G128" s="177" t="s">
        <v>130</v>
      </c>
      <c r="H128" s="184">
        <v>437</v>
      </c>
      <c r="I128" s="267" t="s">
        <v>47</v>
      </c>
      <c r="J128" s="167" t="str">
        <f>INDEX('Policy Characteristics'!D:D,MATCH(PolicyLevers!$C128,'Policy Characteristics'!$C:$C,0))</f>
        <v>Building Component Electrification</v>
      </c>
      <c r="K128" s="167" t="str">
        <f>INDEX('Policy Characteristics'!E:E,MATCH(PolicyLevers!$C128,'Policy Characteristics'!$C:$C,0))</f>
        <v>bldgs new component fuel shifting</v>
      </c>
      <c r="L128" s="167">
        <f>INDEX('Policy Characteristics'!F:F,MATCH(PolicyLevers!$C128,'Policy Characteristics'!$C:$C,0))</f>
        <v>0</v>
      </c>
      <c r="M128" s="167">
        <f>INDEX('Policy Characteristics'!G:G,MATCH(PolicyLevers!$C128,'Policy Characteristics'!$C:$C,0))</f>
        <v>1</v>
      </c>
      <c r="N128" s="167">
        <f>INDEX('Policy Characteristics'!H:H,MATCH(PolicyLevers!$C128,'Policy Characteristics'!$C:$C,0))</f>
        <v>0.01</v>
      </c>
      <c r="O128" s="167" t="str">
        <f>INDEX('Policy Characteristics'!I:I,MATCH(PolicyLevers!$C128,'Policy Characteristics'!$C:$C,0))</f>
        <v>% of newly sold non-electric building components</v>
      </c>
      <c r="P128" s="167" t="str">
        <f>INDEX('Policy Characteristics'!J:J,MATCH(PolicyLevers!$C128,'Policy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28" s="195"/>
      <c r="R128" s="195"/>
      <c r="S128" s="191"/>
      <c r="T128" s="195"/>
    </row>
    <row r="129" spans="1:20" x14ac:dyDescent="0.2">
      <c r="A129" s="166" t="str">
        <f>INDEX('Policy Characteristics'!A:A,MATCH(PolicyLevers!$C129,'Policy Characteristics'!$C:$C,0))</f>
        <v>Buildings and Appliances</v>
      </c>
      <c r="B129" s="166" t="str">
        <f>INDEX('Policy Characteristics'!B:B,MATCH(PolicyLevers!$C129,'Policy Characteristics'!$C:$C,0))</f>
        <v>Building Component Electrification</v>
      </c>
      <c r="C129" s="181" t="str">
        <f t="shared" si="17"/>
        <v>Fraction of New Bldg Components Shifted to Other Fuels</v>
      </c>
      <c r="D129" s="177" t="s">
        <v>125</v>
      </c>
      <c r="E129" s="177" t="s">
        <v>301</v>
      </c>
      <c r="F129" s="177" t="s">
        <v>305</v>
      </c>
      <c r="G129" s="177" t="s">
        <v>131</v>
      </c>
      <c r="H129" s="184">
        <v>438</v>
      </c>
      <c r="I129" s="267" t="s">
        <v>46</v>
      </c>
      <c r="J129" s="167" t="str">
        <f>INDEX('Policy Characteristics'!D:D,MATCH(PolicyLevers!$C129,'Policy Characteristics'!$C:$C,0))</f>
        <v>Building Component Electrification</v>
      </c>
      <c r="K129" s="167" t="str">
        <f>INDEX('Policy Characteristics'!E:E,MATCH(PolicyLevers!$C129,'Policy Characteristics'!$C:$C,0))</f>
        <v>bldgs new component fuel shifting</v>
      </c>
      <c r="L129" s="167">
        <f>INDEX('Policy Characteristics'!F:F,MATCH(PolicyLevers!$C129,'Policy Characteristics'!$C:$C,0))</f>
        <v>0</v>
      </c>
      <c r="M129" s="167">
        <f>INDEX('Policy Characteristics'!G:G,MATCH(PolicyLevers!$C129,'Policy Characteristics'!$C:$C,0))</f>
        <v>1</v>
      </c>
      <c r="N129" s="167">
        <f>INDEX('Policy Characteristics'!H:H,MATCH(PolicyLevers!$C129,'Policy Characteristics'!$C:$C,0))</f>
        <v>0.01</v>
      </c>
      <c r="O129" s="167" t="str">
        <f>INDEX('Policy Characteristics'!I:I,MATCH(PolicyLevers!$C129,'Policy Characteristics'!$C:$C,0))</f>
        <v>% of newly sold non-electric building components</v>
      </c>
      <c r="P129" s="167" t="str">
        <f>INDEX('Policy Characteristics'!J:J,MATCH(PolicyLevers!$C129,'Policy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29" s="195" t="str">
        <f t="shared" ref="Q129:Q131" si="18">Q$126</f>
        <v>buildings-sector-main.html#component-elec</v>
      </c>
      <c r="R129" s="195" t="str">
        <f t="shared" ref="R129:R131" si="19">R$126</f>
        <v>building-component-electrification.html</v>
      </c>
      <c r="S129" s="191"/>
      <c r="T129" s="195"/>
    </row>
    <row r="130" spans="1:20" x14ac:dyDescent="0.2">
      <c r="A130" s="166" t="str">
        <f>INDEX('Policy Characteristics'!A:A,MATCH(PolicyLevers!$C130,'Policy Characteristics'!$C:$C,0))</f>
        <v>Buildings and Appliances</v>
      </c>
      <c r="B130" s="166" t="str">
        <f>INDEX('Policy Characteristics'!B:B,MATCH(PolicyLevers!$C130,'Policy Characteristics'!$C:$C,0))</f>
        <v>Building Component Electrification</v>
      </c>
      <c r="C130" s="181" t="str">
        <f t="shared" si="17"/>
        <v>Fraction of New Bldg Components Shifted to Other Fuels</v>
      </c>
      <c r="D130" s="177" t="s">
        <v>126</v>
      </c>
      <c r="E130" s="177" t="s">
        <v>301</v>
      </c>
      <c r="F130" s="177" t="s">
        <v>305</v>
      </c>
      <c r="G130" s="177" t="s">
        <v>132</v>
      </c>
      <c r="H130" s="184">
        <v>439</v>
      </c>
      <c r="I130" s="267" t="s">
        <v>47</v>
      </c>
      <c r="J130" s="167" t="str">
        <f>INDEX('Policy Characteristics'!D:D,MATCH(PolicyLevers!$C130,'Policy Characteristics'!$C:$C,0))</f>
        <v>Building Component Electrification</v>
      </c>
      <c r="K130" s="167" t="str">
        <f>INDEX('Policy Characteristics'!E:E,MATCH(PolicyLevers!$C130,'Policy Characteristics'!$C:$C,0))</f>
        <v>bldgs new component fuel shifting</v>
      </c>
      <c r="L130" s="167">
        <f>INDEX('Policy Characteristics'!F:F,MATCH(PolicyLevers!$C130,'Policy Characteristics'!$C:$C,0))</f>
        <v>0</v>
      </c>
      <c r="M130" s="167">
        <f>INDEX('Policy Characteristics'!G:G,MATCH(PolicyLevers!$C130,'Policy Characteristics'!$C:$C,0))</f>
        <v>1</v>
      </c>
      <c r="N130" s="167">
        <f>INDEX('Policy Characteristics'!H:H,MATCH(PolicyLevers!$C130,'Policy Characteristics'!$C:$C,0))</f>
        <v>0.01</v>
      </c>
      <c r="O130" s="167" t="str">
        <f>INDEX('Policy Characteristics'!I:I,MATCH(PolicyLevers!$C130,'Policy Characteristics'!$C:$C,0))</f>
        <v>% of newly sold non-electric building components</v>
      </c>
      <c r="P130" s="167" t="str">
        <f>INDEX('Policy Characteristics'!J:J,MATCH(PolicyLevers!$C130,'Policy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30" s="195" t="str">
        <f t="shared" si="18"/>
        <v>buildings-sector-main.html#component-elec</v>
      </c>
      <c r="R130" s="195" t="str">
        <f t="shared" si="19"/>
        <v>building-component-electrification.html</v>
      </c>
      <c r="S130" s="198"/>
      <c r="T130" s="195"/>
    </row>
    <row r="131" spans="1:20" x14ac:dyDescent="0.2">
      <c r="A131" s="166" t="str">
        <f>INDEX('Policy Characteristics'!A:A,MATCH(PolicyLevers!$C131,'Policy Characteristics'!$C:$C,0))</f>
        <v>Buildings and Appliances</v>
      </c>
      <c r="B131" s="166" t="str">
        <f>INDEX('Policy Characteristics'!B:B,MATCH(PolicyLevers!$C131,'Policy Characteristics'!$C:$C,0))</f>
        <v>Building Component Electrification</v>
      </c>
      <c r="C131" s="181" t="str">
        <f t="shared" si="17"/>
        <v>Fraction of New Bldg Components Shifted to Other Fuels</v>
      </c>
      <c r="D131" s="177" t="s">
        <v>121</v>
      </c>
      <c r="E131" s="177" t="s">
        <v>302</v>
      </c>
      <c r="F131" s="177" t="s">
        <v>304</v>
      </c>
      <c r="G131" s="177" t="s">
        <v>127</v>
      </c>
      <c r="H131" s="184">
        <v>440</v>
      </c>
      <c r="I131" s="267" t="s">
        <v>46</v>
      </c>
      <c r="J131" s="167" t="str">
        <f>INDEX('Policy Characteristics'!D:D,MATCH(PolicyLevers!$C131,'Policy Characteristics'!$C:$C,0))</f>
        <v>Building Component Electrification</v>
      </c>
      <c r="K131" s="167" t="str">
        <f>INDEX('Policy Characteristics'!E:E,MATCH(PolicyLevers!$C131,'Policy Characteristics'!$C:$C,0))</f>
        <v>bldgs new component fuel shifting</v>
      </c>
      <c r="L131" s="167">
        <f>INDEX('Policy Characteristics'!F:F,MATCH(PolicyLevers!$C131,'Policy Characteristics'!$C:$C,0))</f>
        <v>0</v>
      </c>
      <c r="M131" s="167">
        <f>INDEX('Policy Characteristics'!G:G,MATCH(PolicyLevers!$C131,'Policy Characteristics'!$C:$C,0))</f>
        <v>1</v>
      </c>
      <c r="N131" s="167">
        <f>INDEX('Policy Characteristics'!H:H,MATCH(PolicyLevers!$C131,'Policy Characteristics'!$C:$C,0))</f>
        <v>0.01</v>
      </c>
      <c r="O131" s="167" t="str">
        <f>INDEX('Policy Characteristics'!I:I,MATCH(PolicyLevers!$C131,'Policy Characteristics'!$C:$C,0))</f>
        <v>% of newly sold non-electric building components</v>
      </c>
      <c r="P131" s="167" t="str">
        <f>INDEX('Policy Characteristics'!J:J,MATCH(PolicyLevers!$C131,'Policy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31" s="195" t="str">
        <f t="shared" si="18"/>
        <v>buildings-sector-main.html#component-elec</v>
      </c>
      <c r="R131" s="195" t="str">
        <f t="shared" si="19"/>
        <v>building-component-electrification.html</v>
      </c>
      <c r="S131" s="191"/>
      <c r="T131" s="195"/>
    </row>
    <row r="132" spans="1:20" x14ac:dyDescent="0.2">
      <c r="A132" s="166" t="str">
        <f>INDEX('Policy Characteristics'!A:A,MATCH(PolicyLevers!$C132,'Policy Characteristics'!$C:$C,0))</f>
        <v>Buildings and Appliances</v>
      </c>
      <c r="B132" s="166" t="str">
        <f>INDEX('Policy Characteristics'!B:B,MATCH(PolicyLevers!$C132,'Policy Characteristics'!$C:$C,0))</f>
        <v>Building Component Electrification</v>
      </c>
      <c r="C132" s="181" t="str">
        <f t="shared" si="17"/>
        <v>Fraction of New Bldg Components Shifted to Other Fuels</v>
      </c>
      <c r="D132" s="177" t="s">
        <v>122</v>
      </c>
      <c r="E132" s="177" t="s">
        <v>302</v>
      </c>
      <c r="F132" s="177" t="s">
        <v>304</v>
      </c>
      <c r="G132" s="177" t="s">
        <v>128</v>
      </c>
      <c r="H132" s="184">
        <v>441</v>
      </c>
      <c r="I132" s="267" t="s">
        <v>47</v>
      </c>
      <c r="J132" s="167" t="str">
        <f>INDEX('Policy Characteristics'!D:D,MATCH(PolicyLevers!$C132,'Policy Characteristics'!$C:$C,0))</f>
        <v>Building Component Electrification</v>
      </c>
      <c r="K132" s="167" t="str">
        <f>INDEX('Policy Characteristics'!E:E,MATCH(PolicyLevers!$C132,'Policy Characteristics'!$C:$C,0))</f>
        <v>bldgs new component fuel shifting</v>
      </c>
      <c r="L132" s="167">
        <f>INDEX('Policy Characteristics'!F:F,MATCH(PolicyLevers!$C132,'Policy Characteristics'!$C:$C,0))</f>
        <v>0</v>
      </c>
      <c r="M132" s="167">
        <f>INDEX('Policy Characteristics'!G:G,MATCH(PolicyLevers!$C132,'Policy Characteristics'!$C:$C,0))</f>
        <v>1</v>
      </c>
      <c r="N132" s="167">
        <f>INDEX('Policy Characteristics'!H:H,MATCH(PolicyLevers!$C132,'Policy Characteristics'!$C:$C,0))</f>
        <v>0.01</v>
      </c>
      <c r="O132" s="167" t="str">
        <f>INDEX('Policy Characteristics'!I:I,MATCH(PolicyLevers!$C132,'Policy Characteristics'!$C:$C,0))</f>
        <v>% of newly sold non-electric building components</v>
      </c>
      <c r="P132" s="167" t="str">
        <f>INDEX('Policy Characteristics'!J:J,MATCH(PolicyLevers!$C132,'Policy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32" s="195"/>
      <c r="R132" s="195"/>
      <c r="S132" s="191"/>
      <c r="T132" s="195"/>
    </row>
    <row r="133" spans="1:20" x14ac:dyDescent="0.2">
      <c r="A133" s="166" t="str">
        <f>INDEX('Policy Characteristics'!A:A,MATCH(PolicyLevers!$C133,'Policy Characteristics'!$C:$C,0))</f>
        <v>Buildings and Appliances</v>
      </c>
      <c r="B133" s="166" t="str">
        <f>INDEX('Policy Characteristics'!B:B,MATCH(PolicyLevers!$C133,'Policy Characteristics'!$C:$C,0))</f>
        <v>Building Component Electrification</v>
      </c>
      <c r="C133" s="181" t="str">
        <f t="shared" si="17"/>
        <v>Fraction of New Bldg Components Shifted to Other Fuels</v>
      </c>
      <c r="D133" s="177" t="s">
        <v>124</v>
      </c>
      <c r="E133" s="177" t="s">
        <v>302</v>
      </c>
      <c r="F133" s="177" t="s">
        <v>304</v>
      </c>
      <c r="G133" s="177" t="s">
        <v>130</v>
      </c>
      <c r="H133" s="184">
        <v>442</v>
      </c>
      <c r="I133" s="267" t="s">
        <v>47</v>
      </c>
      <c r="J133" s="167" t="str">
        <f>INDEX('Policy Characteristics'!D:D,MATCH(PolicyLevers!$C133,'Policy Characteristics'!$C:$C,0))</f>
        <v>Building Component Electrification</v>
      </c>
      <c r="K133" s="167" t="str">
        <f>INDEX('Policy Characteristics'!E:E,MATCH(PolicyLevers!$C133,'Policy Characteristics'!$C:$C,0))</f>
        <v>bldgs new component fuel shifting</v>
      </c>
      <c r="L133" s="167">
        <f>INDEX('Policy Characteristics'!F:F,MATCH(PolicyLevers!$C133,'Policy Characteristics'!$C:$C,0))</f>
        <v>0</v>
      </c>
      <c r="M133" s="167">
        <f>INDEX('Policy Characteristics'!G:G,MATCH(PolicyLevers!$C133,'Policy Characteristics'!$C:$C,0))</f>
        <v>1</v>
      </c>
      <c r="N133" s="167">
        <f>INDEX('Policy Characteristics'!H:H,MATCH(PolicyLevers!$C133,'Policy Characteristics'!$C:$C,0))</f>
        <v>0.01</v>
      </c>
      <c r="O133" s="167" t="str">
        <f>INDEX('Policy Characteristics'!I:I,MATCH(PolicyLevers!$C133,'Policy Characteristics'!$C:$C,0))</f>
        <v>% of newly sold non-electric building components</v>
      </c>
      <c r="P133" s="167" t="str">
        <f>INDEX('Policy Characteristics'!J:J,MATCH(PolicyLevers!$C133,'Policy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33" s="195"/>
      <c r="R133" s="195"/>
      <c r="S133" s="191"/>
      <c r="T133" s="195"/>
    </row>
    <row r="134" spans="1:20" x14ac:dyDescent="0.2">
      <c r="A134" s="166" t="str">
        <f>INDEX('Policy Characteristics'!A:A,MATCH(PolicyLevers!$C134,'Policy Characteristics'!$C:$C,0))</f>
        <v>Buildings and Appliances</v>
      </c>
      <c r="B134" s="166" t="str">
        <f>INDEX('Policy Characteristics'!B:B,MATCH(PolicyLevers!$C134,'Policy Characteristics'!$C:$C,0))</f>
        <v>Building Component Electrification</v>
      </c>
      <c r="C134" s="181" t="str">
        <f t="shared" si="17"/>
        <v>Fraction of New Bldg Components Shifted to Other Fuels</v>
      </c>
      <c r="D134" s="177" t="s">
        <v>125</v>
      </c>
      <c r="E134" s="177" t="s">
        <v>302</v>
      </c>
      <c r="F134" s="177" t="s">
        <v>304</v>
      </c>
      <c r="G134" s="177" t="s">
        <v>131</v>
      </c>
      <c r="H134" s="184">
        <v>443</v>
      </c>
      <c r="I134" s="267" t="s">
        <v>46</v>
      </c>
      <c r="J134" s="167" t="str">
        <f>INDEX('Policy Characteristics'!D:D,MATCH(PolicyLevers!$C134,'Policy Characteristics'!$C:$C,0))</f>
        <v>Building Component Electrification</v>
      </c>
      <c r="K134" s="167" t="str">
        <f>INDEX('Policy Characteristics'!E:E,MATCH(PolicyLevers!$C134,'Policy Characteristics'!$C:$C,0))</f>
        <v>bldgs new component fuel shifting</v>
      </c>
      <c r="L134" s="167">
        <f>INDEX('Policy Characteristics'!F:F,MATCH(PolicyLevers!$C134,'Policy Characteristics'!$C:$C,0))</f>
        <v>0</v>
      </c>
      <c r="M134" s="167">
        <f>INDEX('Policy Characteristics'!G:G,MATCH(PolicyLevers!$C134,'Policy Characteristics'!$C:$C,0))</f>
        <v>1</v>
      </c>
      <c r="N134" s="167">
        <f>INDEX('Policy Characteristics'!H:H,MATCH(PolicyLevers!$C134,'Policy Characteristics'!$C:$C,0))</f>
        <v>0.01</v>
      </c>
      <c r="O134" s="167" t="str">
        <f>INDEX('Policy Characteristics'!I:I,MATCH(PolicyLevers!$C134,'Policy Characteristics'!$C:$C,0))</f>
        <v>% of newly sold non-electric building components</v>
      </c>
      <c r="P134" s="167" t="str">
        <f>INDEX('Policy Characteristics'!J:J,MATCH(PolicyLevers!$C134,'Policy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34" s="195" t="str">
        <f t="shared" ref="Q134:R136" si="20">Q$126</f>
        <v>buildings-sector-main.html#component-elec</v>
      </c>
      <c r="R134" s="195" t="str">
        <f t="shared" si="20"/>
        <v>building-component-electrification.html</v>
      </c>
      <c r="S134" s="191"/>
      <c r="T134" s="195"/>
    </row>
    <row r="135" spans="1:20" x14ac:dyDescent="0.2">
      <c r="A135" s="166" t="str">
        <f>INDEX('Policy Characteristics'!A:A,MATCH(PolicyLevers!$C135,'Policy Characteristics'!$C:$C,0))</f>
        <v>Buildings and Appliances</v>
      </c>
      <c r="B135" s="166" t="str">
        <f>INDEX('Policy Characteristics'!B:B,MATCH(PolicyLevers!$C135,'Policy Characteristics'!$C:$C,0))</f>
        <v>Building Component Electrification</v>
      </c>
      <c r="C135" s="181" t="str">
        <f t="shared" si="17"/>
        <v>Fraction of New Bldg Components Shifted to Other Fuels</v>
      </c>
      <c r="D135" s="177" t="s">
        <v>126</v>
      </c>
      <c r="E135" s="177" t="s">
        <v>302</v>
      </c>
      <c r="F135" s="177" t="s">
        <v>304</v>
      </c>
      <c r="G135" s="177" t="s">
        <v>132</v>
      </c>
      <c r="H135" s="184">
        <v>444</v>
      </c>
      <c r="I135" s="267" t="s">
        <v>47</v>
      </c>
      <c r="J135" s="167" t="str">
        <f>INDEX('Policy Characteristics'!D:D,MATCH(PolicyLevers!$C135,'Policy Characteristics'!$C:$C,0))</f>
        <v>Building Component Electrification</v>
      </c>
      <c r="K135" s="167" t="str">
        <f>INDEX('Policy Characteristics'!E:E,MATCH(PolicyLevers!$C135,'Policy Characteristics'!$C:$C,0))</f>
        <v>bldgs new component fuel shifting</v>
      </c>
      <c r="L135" s="167">
        <f>INDEX('Policy Characteristics'!F:F,MATCH(PolicyLevers!$C135,'Policy Characteristics'!$C:$C,0))</f>
        <v>0</v>
      </c>
      <c r="M135" s="167">
        <f>INDEX('Policy Characteristics'!G:G,MATCH(PolicyLevers!$C135,'Policy Characteristics'!$C:$C,0))</f>
        <v>1</v>
      </c>
      <c r="N135" s="167">
        <f>INDEX('Policy Characteristics'!H:H,MATCH(PolicyLevers!$C135,'Policy Characteristics'!$C:$C,0))</f>
        <v>0.01</v>
      </c>
      <c r="O135" s="167" t="str">
        <f>INDEX('Policy Characteristics'!I:I,MATCH(PolicyLevers!$C135,'Policy Characteristics'!$C:$C,0))</f>
        <v>% of newly sold non-electric building components</v>
      </c>
      <c r="P135" s="167" t="str">
        <f>INDEX('Policy Characteristics'!J:J,MATCH(PolicyLevers!$C135,'Policy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35" s="195" t="str">
        <f t="shared" si="20"/>
        <v>buildings-sector-main.html#component-elec</v>
      </c>
      <c r="R135" s="195" t="str">
        <f t="shared" si="20"/>
        <v>building-component-electrification.html</v>
      </c>
      <c r="S135" s="198"/>
      <c r="T135" s="195"/>
    </row>
    <row r="136" spans="1:20" x14ac:dyDescent="0.2">
      <c r="A136" s="166" t="str">
        <f>INDEX('Policy Characteristics'!A:A,MATCH(PolicyLevers!$C136,'Policy Characteristics'!$C:$C,0))</f>
        <v>Buildings and Appliances</v>
      </c>
      <c r="B136" s="166" t="str">
        <f>INDEX('Policy Characteristics'!B:B,MATCH(PolicyLevers!$C136,'Policy Characteristics'!$C:$C,0))</f>
        <v>Building Component Electrification</v>
      </c>
      <c r="C136" s="181" t="str">
        <f t="shared" si="17"/>
        <v>Fraction of New Bldg Components Shifted to Other Fuels</v>
      </c>
      <c r="D136" s="177" t="s">
        <v>121</v>
      </c>
      <c r="E136" s="177" t="s">
        <v>303</v>
      </c>
      <c r="F136" s="177" t="s">
        <v>180</v>
      </c>
      <c r="G136" s="177" t="s">
        <v>127</v>
      </c>
      <c r="H136" s="184">
        <v>445</v>
      </c>
      <c r="I136" s="267" t="s">
        <v>46</v>
      </c>
      <c r="J136" s="167" t="str">
        <f>INDEX('Policy Characteristics'!D:D,MATCH(PolicyLevers!$C136,'Policy Characteristics'!$C:$C,0))</f>
        <v>Building Component Electrification</v>
      </c>
      <c r="K136" s="167" t="str">
        <f>INDEX('Policy Characteristics'!E:E,MATCH(PolicyLevers!$C136,'Policy Characteristics'!$C:$C,0))</f>
        <v>bldgs new component fuel shifting</v>
      </c>
      <c r="L136" s="167">
        <f>INDEX('Policy Characteristics'!F:F,MATCH(PolicyLevers!$C136,'Policy Characteristics'!$C:$C,0))</f>
        <v>0</v>
      </c>
      <c r="M136" s="167">
        <f>INDEX('Policy Characteristics'!G:G,MATCH(PolicyLevers!$C136,'Policy Characteristics'!$C:$C,0))</f>
        <v>1</v>
      </c>
      <c r="N136" s="167">
        <f>INDEX('Policy Characteristics'!H:H,MATCH(PolicyLevers!$C136,'Policy Characteristics'!$C:$C,0))</f>
        <v>0.01</v>
      </c>
      <c r="O136" s="167" t="str">
        <f>INDEX('Policy Characteristics'!I:I,MATCH(PolicyLevers!$C136,'Policy Characteristics'!$C:$C,0))</f>
        <v>% of newly sold non-electric building components</v>
      </c>
      <c r="P136" s="167" t="str">
        <f>INDEX('Policy Characteristics'!J:J,MATCH(PolicyLevers!$C136,'Policy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36" s="195" t="str">
        <f t="shared" si="20"/>
        <v>buildings-sector-main.html#component-elec</v>
      </c>
      <c r="R136" s="195" t="str">
        <f t="shared" si="20"/>
        <v>building-component-electrification.html</v>
      </c>
      <c r="S136" s="191" t="s">
        <v>1469</v>
      </c>
      <c r="T136" s="195"/>
    </row>
    <row r="137" spans="1:20" x14ac:dyDescent="0.2">
      <c r="A137" s="166" t="str">
        <f>INDEX('Policy Characteristics'!A:A,MATCH(PolicyLevers!$C137,'Policy Characteristics'!$C:$C,0))</f>
        <v>Buildings and Appliances</v>
      </c>
      <c r="B137" s="166" t="str">
        <f>INDEX('Policy Characteristics'!B:B,MATCH(PolicyLevers!$C137,'Policy Characteristics'!$C:$C,0))</f>
        <v>Building Component Electrification</v>
      </c>
      <c r="C137" s="181" t="str">
        <f t="shared" si="17"/>
        <v>Fraction of New Bldg Components Shifted to Other Fuels</v>
      </c>
      <c r="D137" s="177" t="s">
        <v>122</v>
      </c>
      <c r="E137" s="177" t="s">
        <v>303</v>
      </c>
      <c r="F137" s="177" t="s">
        <v>180</v>
      </c>
      <c r="G137" s="177" t="s">
        <v>128</v>
      </c>
      <c r="H137" s="184">
        <v>446</v>
      </c>
      <c r="I137" s="267" t="s">
        <v>47</v>
      </c>
      <c r="J137" s="167" t="str">
        <f>INDEX('Policy Characteristics'!D:D,MATCH(PolicyLevers!$C137,'Policy Characteristics'!$C:$C,0))</f>
        <v>Building Component Electrification</v>
      </c>
      <c r="K137" s="167" t="str">
        <f>INDEX('Policy Characteristics'!E:E,MATCH(PolicyLevers!$C137,'Policy Characteristics'!$C:$C,0))</f>
        <v>bldgs new component fuel shifting</v>
      </c>
      <c r="L137" s="167">
        <f>INDEX('Policy Characteristics'!F:F,MATCH(PolicyLevers!$C137,'Policy Characteristics'!$C:$C,0))</f>
        <v>0</v>
      </c>
      <c r="M137" s="167">
        <f>INDEX('Policy Characteristics'!G:G,MATCH(PolicyLevers!$C137,'Policy Characteristics'!$C:$C,0))</f>
        <v>1</v>
      </c>
      <c r="N137" s="167">
        <f>INDEX('Policy Characteristics'!H:H,MATCH(PolicyLevers!$C137,'Policy Characteristics'!$C:$C,0))</f>
        <v>0.01</v>
      </c>
      <c r="O137" s="167" t="str">
        <f>INDEX('Policy Characteristics'!I:I,MATCH(PolicyLevers!$C137,'Policy Characteristics'!$C:$C,0))</f>
        <v>% of newly sold non-electric building components</v>
      </c>
      <c r="P137" s="167" t="str">
        <f>INDEX('Policy Characteristics'!J:J,MATCH(PolicyLevers!$C137,'Policy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37" s="195"/>
      <c r="R137" s="195"/>
      <c r="S137" s="191"/>
      <c r="T137" s="195"/>
    </row>
    <row r="138" spans="1:20" x14ac:dyDescent="0.2">
      <c r="A138" s="166" t="str">
        <f>INDEX('Policy Characteristics'!A:A,MATCH(PolicyLevers!$C138,'Policy Characteristics'!$C:$C,0))</f>
        <v>Buildings and Appliances</v>
      </c>
      <c r="B138" s="166" t="str">
        <f>INDEX('Policy Characteristics'!B:B,MATCH(PolicyLevers!$C138,'Policy Characteristics'!$C:$C,0))</f>
        <v>Building Component Electrification</v>
      </c>
      <c r="C138" s="181" t="str">
        <f t="shared" si="17"/>
        <v>Fraction of New Bldg Components Shifted to Other Fuels</v>
      </c>
      <c r="D138" s="177" t="s">
        <v>124</v>
      </c>
      <c r="E138" s="177" t="s">
        <v>303</v>
      </c>
      <c r="F138" s="177" t="s">
        <v>180</v>
      </c>
      <c r="G138" s="177" t="s">
        <v>130</v>
      </c>
      <c r="H138" s="184">
        <v>447</v>
      </c>
      <c r="I138" s="267" t="s">
        <v>47</v>
      </c>
      <c r="J138" s="167" t="str">
        <f>INDEX('Policy Characteristics'!D:D,MATCH(PolicyLevers!$C138,'Policy Characteristics'!$C:$C,0))</f>
        <v>Building Component Electrification</v>
      </c>
      <c r="K138" s="167" t="str">
        <f>INDEX('Policy Characteristics'!E:E,MATCH(PolicyLevers!$C138,'Policy Characteristics'!$C:$C,0))</f>
        <v>bldgs new component fuel shifting</v>
      </c>
      <c r="L138" s="167">
        <f>INDEX('Policy Characteristics'!F:F,MATCH(PolicyLevers!$C138,'Policy Characteristics'!$C:$C,0))</f>
        <v>0</v>
      </c>
      <c r="M138" s="167">
        <f>INDEX('Policy Characteristics'!G:G,MATCH(PolicyLevers!$C138,'Policy Characteristics'!$C:$C,0))</f>
        <v>1</v>
      </c>
      <c r="N138" s="167">
        <f>INDEX('Policy Characteristics'!H:H,MATCH(PolicyLevers!$C138,'Policy Characteristics'!$C:$C,0))</f>
        <v>0.01</v>
      </c>
      <c r="O138" s="167" t="str">
        <f>INDEX('Policy Characteristics'!I:I,MATCH(PolicyLevers!$C138,'Policy Characteristics'!$C:$C,0))</f>
        <v>% of newly sold non-electric building components</v>
      </c>
      <c r="P138" s="167" t="str">
        <f>INDEX('Policy Characteristics'!J:J,MATCH(PolicyLevers!$C138,'Policy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38" s="195"/>
      <c r="R138" s="195"/>
      <c r="S138" s="191"/>
      <c r="T138" s="195"/>
    </row>
    <row r="139" spans="1:20" x14ac:dyDescent="0.2">
      <c r="A139" s="166" t="str">
        <f>INDEX('Policy Characteristics'!A:A,MATCH(PolicyLevers!$C139,'Policy Characteristics'!$C:$C,0))</f>
        <v>Buildings and Appliances</v>
      </c>
      <c r="B139" s="166" t="str">
        <f>INDEX('Policy Characteristics'!B:B,MATCH(PolicyLevers!$C139,'Policy Characteristics'!$C:$C,0))</f>
        <v>Building Component Electrification</v>
      </c>
      <c r="C139" s="181" t="str">
        <f t="shared" si="17"/>
        <v>Fraction of New Bldg Components Shifted to Other Fuels</v>
      </c>
      <c r="D139" s="177" t="s">
        <v>125</v>
      </c>
      <c r="E139" s="177" t="s">
        <v>303</v>
      </c>
      <c r="F139" s="177" t="s">
        <v>180</v>
      </c>
      <c r="G139" s="177" t="s">
        <v>131</v>
      </c>
      <c r="H139" s="184">
        <v>448</v>
      </c>
      <c r="I139" s="267" t="s">
        <v>46</v>
      </c>
      <c r="J139" s="167" t="str">
        <f>INDEX('Policy Characteristics'!D:D,MATCH(PolicyLevers!$C139,'Policy Characteristics'!$C:$C,0))</f>
        <v>Building Component Electrification</v>
      </c>
      <c r="K139" s="167" t="str">
        <f>INDEX('Policy Characteristics'!E:E,MATCH(PolicyLevers!$C139,'Policy Characteristics'!$C:$C,0))</f>
        <v>bldgs new component fuel shifting</v>
      </c>
      <c r="L139" s="167">
        <f>INDEX('Policy Characteristics'!F:F,MATCH(PolicyLevers!$C139,'Policy Characteristics'!$C:$C,0))</f>
        <v>0</v>
      </c>
      <c r="M139" s="167">
        <f>INDEX('Policy Characteristics'!G:G,MATCH(PolicyLevers!$C139,'Policy Characteristics'!$C:$C,0))</f>
        <v>1</v>
      </c>
      <c r="N139" s="167">
        <f>INDEX('Policy Characteristics'!H:H,MATCH(PolicyLevers!$C139,'Policy Characteristics'!$C:$C,0))</f>
        <v>0.01</v>
      </c>
      <c r="O139" s="167" t="str">
        <f>INDEX('Policy Characteristics'!I:I,MATCH(PolicyLevers!$C139,'Policy Characteristics'!$C:$C,0))</f>
        <v>% of newly sold non-electric building components</v>
      </c>
      <c r="P139" s="167" t="str">
        <f>INDEX('Policy Characteristics'!J:J,MATCH(PolicyLevers!$C139,'Policy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39" s="195" t="str">
        <f t="shared" ref="Q139:R140" si="21">Q$126</f>
        <v>buildings-sector-main.html#component-elec</v>
      </c>
      <c r="R139" s="195" t="str">
        <f t="shared" si="21"/>
        <v>building-component-electrification.html</v>
      </c>
      <c r="S139" s="191" t="s">
        <v>1470</v>
      </c>
      <c r="T139" s="195"/>
    </row>
    <row r="140" spans="1:20" x14ac:dyDescent="0.2">
      <c r="A140" s="166" t="str">
        <f>INDEX('Policy Characteristics'!A:A,MATCH(PolicyLevers!$C140,'Policy Characteristics'!$C:$C,0))</f>
        <v>Buildings and Appliances</v>
      </c>
      <c r="B140" s="166" t="str">
        <f>INDEX('Policy Characteristics'!B:B,MATCH(PolicyLevers!$C140,'Policy Characteristics'!$C:$C,0))</f>
        <v>Building Component Electrification</v>
      </c>
      <c r="C140" s="181" t="str">
        <f t="shared" ref="C140" si="22">C$126</f>
        <v>Fraction of New Bldg Components Shifted to Other Fuels</v>
      </c>
      <c r="D140" s="177" t="s">
        <v>126</v>
      </c>
      <c r="E140" s="177" t="s">
        <v>303</v>
      </c>
      <c r="F140" s="177" t="s">
        <v>180</v>
      </c>
      <c r="G140" s="177" t="s">
        <v>132</v>
      </c>
      <c r="H140" s="184">
        <v>449</v>
      </c>
      <c r="I140" s="267" t="s">
        <v>46</v>
      </c>
      <c r="J140" s="167" t="str">
        <f>INDEX('Policy Characteristics'!D:D,MATCH(PolicyLevers!$C140,'Policy Characteristics'!$C:$C,0))</f>
        <v>Building Component Electrification</v>
      </c>
      <c r="K140" s="167" t="str">
        <f>INDEX('Policy Characteristics'!E:E,MATCH(PolicyLevers!$C140,'Policy Characteristics'!$C:$C,0))</f>
        <v>bldgs new component fuel shifting</v>
      </c>
      <c r="L140" s="167">
        <f>INDEX('Policy Characteristics'!F:F,MATCH(PolicyLevers!$C140,'Policy Characteristics'!$C:$C,0))</f>
        <v>0</v>
      </c>
      <c r="M140" s="167">
        <f>INDEX('Policy Characteristics'!G:G,MATCH(PolicyLevers!$C140,'Policy Characteristics'!$C:$C,0))</f>
        <v>1</v>
      </c>
      <c r="N140" s="167">
        <f>INDEX('Policy Characteristics'!H:H,MATCH(PolicyLevers!$C140,'Policy Characteristics'!$C:$C,0))</f>
        <v>0.01</v>
      </c>
      <c r="O140" s="167" t="str">
        <f>INDEX('Policy Characteristics'!I:I,MATCH(PolicyLevers!$C140,'Policy Characteristics'!$C:$C,0))</f>
        <v>% of newly sold non-electric building components</v>
      </c>
      <c r="P140" s="167" t="str">
        <f>INDEX('Policy Characteristics'!J:J,MATCH(PolicyLevers!$C140,'Policy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40" s="195" t="str">
        <f t="shared" si="21"/>
        <v>buildings-sector-main.html#component-elec</v>
      </c>
      <c r="R140" s="195" t="str">
        <f t="shared" si="21"/>
        <v>building-component-electrification.html</v>
      </c>
      <c r="S140" s="191" t="s">
        <v>1471</v>
      </c>
      <c r="T140" s="195"/>
    </row>
    <row r="141" spans="1:20" s="174" customFormat="1" x14ac:dyDescent="0.2">
      <c r="A141" s="166" t="str">
        <f>INDEX('Policy Characteristics'!A:A,MATCH(PolicyLevers!$C141,'Policy Characteristics'!$C:$C,0))</f>
        <v>Buildings and Appliances</v>
      </c>
      <c r="B141" s="166" t="str">
        <f>INDEX('Policy Characteristics'!B:B,MATCH(PolicyLevers!$C141,'Policy Characteristics'!$C:$C,0))</f>
        <v>Building Energy Efficiency Standards</v>
      </c>
      <c r="C141" s="178" t="s">
        <v>326</v>
      </c>
      <c r="D141" s="177" t="s">
        <v>121</v>
      </c>
      <c r="E141" s="177" t="s">
        <v>301</v>
      </c>
      <c r="F141" s="177" t="s">
        <v>305</v>
      </c>
      <c r="G141" s="177" t="s">
        <v>127</v>
      </c>
      <c r="H141" s="184">
        <v>13</v>
      </c>
      <c r="I141" s="267" t="s">
        <v>46</v>
      </c>
      <c r="J141" s="167" t="str">
        <f>INDEX('Policy Characteristics'!D:D,MATCH(PolicyLevers!$C141,'Policy Characteristics'!$C:$C,0))</f>
        <v>Building Energy Efficiency Standards</v>
      </c>
      <c r="K141" s="167" t="str">
        <f>INDEX('Policy Characteristics'!E:E,MATCH(PolicyLevers!$C141,'Policy Characteristics'!$C:$C,0))</f>
        <v>bldgs efficiency standards</v>
      </c>
      <c r="L141" s="167">
        <f>INDEX('Policy Characteristics'!F:F,MATCH(PolicyLevers!$C141,'Policy Characteristics'!$C:$C,0))</f>
        <v>0</v>
      </c>
      <c r="M141" s="167">
        <f>INDEX('Policy Characteristics'!G:G,MATCH(PolicyLevers!$C141,'Policy Characteristics'!$C:$C,0))</f>
        <v>0.75</v>
      </c>
      <c r="N141" s="167">
        <f>INDEX('Policy Characteristics'!H:H,MATCH(PolicyLevers!$C141,'Policy Characteristics'!$C:$C,0))</f>
        <v>0.01</v>
      </c>
      <c r="O141" s="167" t="str">
        <f>INDEX('Policy Characteristics'!I:I,MATCH(PolicyLevers!$C141,'Policy Characteristics'!$C:$C,0))</f>
        <v>% reduction in energy use</v>
      </c>
      <c r="P141" s="167" t="str">
        <f>INDEX('Policy Characteristics'!J:J,MATCH(PolicyLevers!$C141,'Policy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41" s="177" t="s">
        <v>215</v>
      </c>
      <c r="R141" s="179" t="s">
        <v>216</v>
      </c>
      <c r="S141" s="169" t="s">
        <v>163</v>
      </c>
      <c r="T141" s="177" t="s">
        <v>472</v>
      </c>
    </row>
    <row r="142" spans="1:20" s="174" customFormat="1" x14ac:dyDescent="0.2">
      <c r="A142" s="166" t="str">
        <f>INDEX('Policy Characteristics'!A:A,MATCH(PolicyLevers!$C142,'Policy Characteristics'!$C:$C,0))</f>
        <v>Buildings and Appliances</v>
      </c>
      <c r="B142" s="166" t="str">
        <f>INDEX('Policy Characteristics'!B:B,MATCH(PolicyLevers!$C142,'Policy Characteristics'!$C:$C,0))</f>
        <v>Building Energy Efficiency Standards</v>
      </c>
      <c r="C142" s="181" t="str">
        <f t="shared" ref="C142:C157" si="23">C$141</f>
        <v>Reduction in E Use Allowed by Component Eff Std</v>
      </c>
      <c r="D142" s="177" t="s">
        <v>122</v>
      </c>
      <c r="E142" s="177" t="s">
        <v>301</v>
      </c>
      <c r="F142" s="177" t="s">
        <v>305</v>
      </c>
      <c r="G142" s="177" t="s">
        <v>128</v>
      </c>
      <c r="H142" s="184">
        <v>14</v>
      </c>
      <c r="I142" s="267" t="s">
        <v>46</v>
      </c>
      <c r="J142" s="167" t="str">
        <f>INDEX('Policy Characteristics'!D:D,MATCH(PolicyLevers!$C142,'Policy Characteristics'!$C:$C,0))</f>
        <v>Building Energy Efficiency Standards</v>
      </c>
      <c r="K142" s="167" t="str">
        <f>INDEX('Policy Characteristics'!E:E,MATCH(PolicyLevers!$C142,'Policy Characteristics'!$C:$C,0))</f>
        <v>bldgs efficiency standards</v>
      </c>
      <c r="L142" s="167">
        <f>INDEX('Policy Characteristics'!F:F,MATCH(PolicyLevers!$C142,'Policy Characteristics'!$C:$C,0))</f>
        <v>0</v>
      </c>
      <c r="M142" s="167">
        <f>INDEX('Policy Characteristics'!G:G,MATCH(PolicyLevers!$C142,'Policy Characteristics'!$C:$C,0))</f>
        <v>0.75</v>
      </c>
      <c r="N142" s="167">
        <f>INDEX('Policy Characteristics'!H:H,MATCH(PolicyLevers!$C142,'Policy Characteristics'!$C:$C,0))</f>
        <v>0.01</v>
      </c>
      <c r="O142" s="167" t="str">
        <f>INDEX('Policy Characteristics'!I:I,MATCH(PolicyLevers!$C142,'Policy Characteristics'!$C:$C,0))</f>
        <v>% reduction in energy use</v>
      </c>
      <c r="P142" s="167" t="str">
        <f>INDEX('Policy Characteristics'!J:J,MATCH(PolicyLevers!$C142,'Policy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42" s="185" t="str">
        <f t="shared" ref="Q142:S157" si="24">Q$141</f>
        <v>buildings-sector-main.html#eff-stds</v>
      </c>
      <c r="R142" s="185" t="str">
        <f t="shared" si="24"/>
        <v>building-energy-efficiency-standards.html</v>
      </c>
      <c r="S142"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185" t="str">
        <f>T141</f>
        <v>Itron, 2007, "ASSESSMENT OF LONG-TERM
ELECTRIC ENERGY EFFICIENCY
POTENTIAL IN CALIFORNIA’S
RESIDENTIAL SECTOR," http://www.energy.ca.gov/2007publications/CEC-500-2007-002/CEC-500-2007-002.PDF, p.33, Table 5-1</v>
      </c>
    </row>
    <row r="143" spans="1:20" s="174" customFormat="1" x14ac:dyDescent="0.2">
      <c r="A143" s="166" t="str">
        <f>INDEX('Policy Characteristics'!A:A,MATCH(PolicyLevers!$C143,'Policy Characteristics'!$C:$C,0))</f>
        <v>Buildings and Appliances</v>
      </c>
      <c r="B143" s="166" t="str">
        <f>INDEX('Policy Characteristics'!B:B,MATCH(PolicyLevers!$C143,'Policy Characteristics'!$C:$C,0))</f>
        <v>Building Energy Efficiency Standards</v>
      </c>
      <c r="C143" s="181" t="str">
        <f t="shared" si="23"/>
        <v>Reduction in E Use Allowed by Component Eff Std</v>
      </c>
      <c r="D143" s="177" t="s">
        <v>123</v>
      </c>
      <c r="E143" s="177" t="s">
        <v>301</v>
      </c>
      <c r="F143" s="177" t="s">
        <v>305</v>
      </c>
      <c r="G143" s="177" t="s">
        <v>129</v>
      </c>
      <c r="H143" s="184">
        <v>15</v>
      </c>
      <c r="I143" s="267" t="s">
        <v>46</v>
      </c>
      <c r="J143" s="167" t="str">
        <f>INDEX('Policy Characteristics'!D:D,MATCH(PolicyLevers!$C143,'Policy Characteristics'!$C:$C,0))</f>
        <v>Building Energy Efficiency Standards</v>
      </c>
      <c r="K143" s="167" t="str">
        <f>INDEX('Policy Characteristics'!E:E,MATCH(PolicyLevers!$C143,'Policy Characteristics'!$C:$C,0))</f>
        <v>bldgs efficiency standards</v>
      </c>
      <c r="L143" s="167">
        <f>INDEX('Policy Characteristics'!F:F,MATCH(PolicyLevers!$C143,'Policy Characteristics'!$C:$C,0))</f>
        <v>0</v>
      </c>
      <c r="M143" s="167">
        <f>INDEX('Policy Characteristics'!G:G,MATCH(PolicyLevers!$C143,'Policy Characteristics'!$C:$C,0))</f>
        <v>0.75</v>
      </c>
      <c r="N143" s="167">
        <f>INDEX('Policy Characteristics'!H:H,MATCH(PolicyLevers!$C143,'Policy Characteristics'!$C:$C,0))</f>
        <v>0.01</v>
      </c>
      <c r="O143" s="167" t="str">
        <f>INDEX('Policy Characteristics'!I:I,MATCH(PolicyLevers!$C143,'Policy Characteristics'!$C:$C,0))</f>
        <v>% reduction in energy use</v>
      </c>
      <c r="P143" s="167" t="str">
        <f>INDEX('Policy Characteristics'!J:J,MATCH(PolicyLevers!$C143,'Policy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43" s="185" t="str">
        <f t="shared" si="24"/>
        <v>buildings-sector-main.html#eff-stds</v>
      </c>
      <c r="R143" s="185" t="str">
        <f t="shared" si="24"/>
        <v>building-energy-efficiency-standards.html</v>
      </c>
      <c r="S143"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185" t="str">
        <f t="shared" ref="T143:T158" si="25">T142</f>
        <v>Itron, 2007, "ASSESSMENT OF LONG-TERM
ELECTRIC ENERGY EFFICIENCY
POTENTIAL IN CALIFORNIA’S
RESIDENTIAL SECTOR," http://www.energy.ca.gov/2007publications/CEC-500-2007-002/CEC-500-2007-002.PDF, p.33, Table 5-1</v>
      </c>
    </row>
    <row r="144" spans="1:20" s="174" customFormat="1" x14ac:dyDescent="0.2">
      <c r="A144" s="166" t="str">
        <f>INDEX('Policy Characteristics'!A:A,MATCH(PolicyLevers!$C144,'Policy Characteristics'!$C:$C,0))</f>
        <v>Buildings and Appliances</v>
      </c>
      <c r="B144" s="166" t="str">
        <f>INDEX('Policy Characteristics'!B:B,MATCH(PolicyLevers!$C144,'Policy Characteristics'!$C:$C,0))</f>
        <v>Building Energy Efficiency Standards</v>
      </c>
      <c r="C144" s="181" t="str">
        <f t="shared" si="23"/>
        <v>Reduction in E Use Allowed by Component Eff Std</v>
      </c>
      <c r="D144" s="177" t="s">
        <v>124</v>
      </c>
      <c r="E144" s="177" t="s">
        <v>301</v>
      </c>
      <c r="F144" s="177" t="s">
        <v>305</v>
      </c>
      <c r="G144" s="177" t="s">
        <v>130</v>
      </c>
      <c r="H144" s="184">
        <v>16</v>
      </c>
      <c r="I144" s="267" t="s">
        <v>46</v>
      </c>
      <c r="J144" s="167" t="str">
        <f>INDEX('Policy Characteristics'!D:D,MATCH(PolicyLevers!$C144,'Policy Characteristics'!$C:$C,0))</f>
        <v>Building Energy Efficiency Standards</v>
      </c>
      <c r="K144" s="167" t="str">
        <f>INDEX('Policy Characteristics'!E:E,MATCH(PolicyLevers!$C144,'Policy Characteristics'!$C:$C,0))</f>
        <v>bldgs efficiency standards</v>
      </c>
      <c r="L144" s="167">
        <f>INDEX('Policy Characteristics'!F:F,MATCH(PolicyLevers!$C144,'Policy Characteristics'!$C:$C,0))</f>
        <v>0</v>
      </c>
      <c r="M144" s="167">
        <f>INDEX('Policy Characteristics'!G:G,MATCH(PolicyLevers!$C144,'Policy Characteristics'!$C:$C,0))</f>
        <v>0.75</v>
      </c>
      <c r="N144" s="167">
        <f>INDEX('Policy Characteristics'!H:H,MATCH(PolicyLevers!$C144,'Policy Characteristics'!$C:$C,0))</f>
        <v>0.01</v>
      </c>
      <c r="O144" s="167" t="str">
        <f>INDEX('Policy Characteristics'!I:I,MATCH(PolicyLevers!$C144,'Policy Characteristics'!$C:$C,0))</f>
        <v>% reduction in energy use</v>
      </c>
      <c r="P144" s="167" t="str">
        <f>INDEX('Policy Characteristics'!J:J,MATCH(PolicyLevers!$C144,'Policy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44" s="185" t="str">
        <f t="shared" si="24"/>
        <v>buildings-sector-main.html#eff-stds</v>
      </c>
      <c r="R144" s="185" t="str">
        <f t="shared" si="24"/>
        <v>building-energy-efficiency-standards.html</v>
      </c>
      <c r="S144"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185" t="str">
        <f t="shared" si="25"/>
        <v>Itron, 2007, "ASSESSMENT OF LONG-TERM
ELECTRIC ENERGY EFFICIENCY
POTENTIAL IN CALIFORNIA’S
RESIDENTIAL SECTOR," http://www.energy.ca.gov/2007publications/CEC-500-2007-002/CEC-500-2007-002.PDF, p.33, Table 5-1</v>
      </c>
    </row>
    <row r="145" spans="1:20" s="174" customFormat="1" x14ac:dyDescent="0.2">
      <c r="A145" s="166" t="str">
        <f>INDEX('Policy Characteristics'!A:A,MATCH(PolicyLevers!$C145,'Policy Characteristics'!$C:$C,0))</f>
        <v>Buildings and Appliances</v>
      </c>
      <c r="B145" s="166" t="str">
        <f>INDEX('Policy Characteristics'!B:B,MATCH(PolicyLevers!$C145,'Policy Characteristics'!$C:$C,0))</f>
        <v>Building Energy Efficiency Standards</v>
      </c>
      <c r="C145" s="181" t="str">
        <f t="shared" si="23"/>
        <v>Reduction in E Use Allowed by Component Eff Std</v>
      </c>
      <c r="D145" s="177" t="s">
        <v>125</v>
      </c>
      <c r="E145" s="177" t="s">
        <v>301</v>
      </c>
      <c r="F145" s="177" t="s">
        <v>305</v>
      </c>
      <c r="G145" s="177" t="s">
        <v>131</v>
      </c>
      <c r="H145" s="184">
        <v>17</v>
      </c>
      <c r="I145" s="267" t="s">
        <v>46</v>
      </c>
      <c r="J145" s="167" t="str">
        <f>INDEX('Policy Characteristics'!D:D,MATCH(PolicyLevers!$C145,'Policy Characteristics'!$C:$C,0))</f>
        <v>Building Energy Efficiency Standards</v>
      </c>
      <c r="K145" s="167" t="str">
        <f>INDEX('Policy Characteristics'!E:E,MATCH(PolicyLevers!$C145,'Policy Characteristics'!$C:$C,0))</f>
        <v>bldgs efficiency standards</v>
      </c>
      <c r="L145" s="167">
        <f>INDEX('Policy Characteristics'!F:F,MATCH(PolicyLevers!$C145,'Policy Characteristics'!$C:$C,0))</f>
        <v>0</v>
      </c>
      <c r="M145" s="167">
        <f>INDEX('Policy Characteristics'!G:G,MATCH(PolicyLevers!$C145,'Policy Characteristics'!$C:$C,0))</f>
        <v>0.75</v>
      </c>
      <c r="N145" s="167">
        <f>INDEX('Policy Characteristics'!H:H,MATCH(PolicyLevers!$C145,'Policy Characteristics'!$C:$C,0))</f>
        <v>0.01</v>
      </c>
      <c r="O145" s="167" t="str">
        <f>INDEX('Policy Characteristics'!I:I,MATCH(PolicyLevers!$C145,'Policy Characteristics'!$C:$C,0))</f>
        <v>% reduction in energy use</v>
      </c>
      <c r="P145" s="167" t="str">
        <f>INDEX('Policy Characteristics'!J:J,MATCH(PolicyLevers!$C145,'Policy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45" s="185" t="str">
        <f t="shared" si="24"/>
        <v>buildings-sector-main.html#eff-stds</v>
      </c>
      <c r="R145" s="185" t="str">
        <f t="shared" si="24"/>
        <v>building-energy-efficiency-standards.html</v>
      </c>
      <c r="S145"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185" t="str">
        <f t="shared" si="25"/>
        <v>Itron, 2007, "ASSESSMENT OF LONG-TERM
ELECTRIC ENERGY EFFICIENCY
POTENTIAL IN CALIFORNIA’S
RESIDENTIAL SECTOR," http://www.energy.ca.gov/2007publications/CEC-500-2007-002/CEC-500-2007-002.PDF, p.33, Table 5-1</v>
      </c>
    </row>
    <row r="146" spans="1:20" s="174" customFormat="1" x14ac:dyDescent="0.2">
      <c r="A146" s="166" t="str">
        <f>INDEX('Policy Characteristics'!A:A,MATCH(PolicyLevers!$C146,'Policy Characteristics'!$C:$C,0))</f>
        <v>Buildings and Appliances</v>
      </c>
      <c r="B146" s="166" t="str">
        <f>INDEX('Policy Characteristics'!B:B,MATCH(PolicyLevers!$C146,'Policy Characteristics'!$C:$C,0))</f>
        <v>Building Energy Efficiency Standards</v>
      </c>
      <c r="C146" s="181" t="str">
        <f t="shared" si="23"/>
        <v>Reduction in E Use Allowed by Component Eff Std</v>
      </c>
      <c r="D146" s="177" t="s">
        <v>126</v>
      </c>
      <c r="E146" s="177" t="s">
        <v>301</v>
      </c>
      <c r="F146" s="177" t="s">
        <v>305</v>
      </c>
      <c r="G146" s="177" t="s">
        <v>132</v>
      </c>
      <c r="H146" s="184">
        <v>18</v>
      </c>
      <c r="I146" s="267" t="s">
        <v>46</v>
      </c>
      <c r="J146" s="167" t="str">
        <f>INDEX('Policy Characteristics'!D:D,MATCH(PolicyLevers!$C146,'Policy Characteristics'!$C:$C,0))</f>
        <v>Building Energy Efficiency Standards</v>
      </c>
      <c r="K146" s="167" t="str">
        <f>INDEX('Policy Characteristics'!E:E,MATCH(PolicyLevers!$C146,'Policy Characteristics'!$C:$C,0))</f>
        <v>bldgs efficiency standards</v>
      </c>
      <c r="L146" s="167">
        <f>INDEX('Policy Characteristics'!F:F,MATCH(PolicyLevers!$C146,'Policy Characteristics'!$C:$C,0))</f>
        <v>0</v>
      </c>
      <c r="M146" s="167">
        <f>INDEX('Policy Characteristics'!G:G,MATCH(PolicyLevers!$C146,'Policy Characteristics'!$C:$C,0))</f>
        <v>0.75</v>
      </c>
      <c r="N146" s="167">
        <f>INDEX('Policy Characteristics'!H:H,MATCH(PolicyLevers!$C146,'Policy Characteristics'!$C:$C,0))</f>
        <v>0.01</v>
      </c>
      <c r="O146" s="167" t="str">
        <f>INDEX('Policy Characteristics'!I:I,MATCH(PolicyLevers!$C146,'Policy Characteristics'!$C:$C,0))</f>
        <v>% reduction in energy use</v>
      </c>
      <c r="P146" s="167" t="str">
        <f>INDEX('Policy Characteristics'!J:J,MATCH(PolicyLevers!$C146,'Policy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46" s="185" t="str">
        <f t="shared" si="24"/>
        <v>buildings-sector-main.html#eff-stds</v>
      </c>
      <c r="R146" s="185" t="str">
        <f t="shared" si="24"/>
        <v>building-energy-efficiency-standards.html</v>
      </c>
      <c r="S146"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185" t="str">
        <f t="shared" si="25"/>
        <v>Itron, 2007, "ASSESSMENT OF LONG-TERM
ELECTRIC ENERGY EFFICIENCY
POTENTIAL IN CALIFORNIA’S
RESIDENTIAL SECTOR," http://www.energy.ca.gov/2007publications/CEC-500-2007-002/CEC-500-2007-002.PDF, p.33, Table 5-1</v>
      </c>
    </row>
    <row r="147" spans="1:20" s="174" customFormat="1" x14ac:dyDescent="0.2">
      <c r="A147" s="166" t="str">
        <f>INDEX('Policy Characteristics'!A:A,MATCH(PolicyLevers!$C147,'Policy Characteristics'!$C:$C,0))</f>
        <v>Buildings and Appliances</v>
      </c>
      <c r="B147" s="166" t="str">
        <f>INDEX('Policy Characteristics'!B:B,MATCH(PolicyLevers!$C147,'Policy Characteristics'!$C:$C,0))</f>
        <v>Building Energy Efficiency Standards</v>
      </c>
      <c r="C147" s="181" t="str">
        <f t="shared" si="23"/>
        <v>Reduction in E Use Allowed by Component Eff Std</v>
      </c>
      <c r="D147" s="177" t="s">
        <v>121</v>
      </c>
      <c r="E147" s="177" t="s">
        <v>302</v>
      </c>
      <c r="F147" s="177" t="s">
        <v>304</v>
      </c>
      <c r="G147" s="177" t="s">
        <v>127</v>
      </c>
      <c r="H147" s="184">
        <v>150</v>
      </c>
      <c r="I147" s="267" t="s">
        <v>46</v>
      </c>
      <c r="J147" s="167" t="str">
        <f>INDEX('Policy Characteristics'!D:D,MATCH(PolicyLevers!$C147,'Policy Characteristics'!$C:$C,0))</f>
        <v>Building Energy Efficiency Standards</v>
      </c>
      <c r="K147" s="167" t="str">
        <f>INDEX('Policy Characteristics'!E:E,MATCH(PolicyLevers!$C147,'Policy Characteristics'!$C:$C,0))</f>
        <v>bldgs efficiency standards</v>
      </c>
      <c r="L147" s="167">
        <f>INDEX('Policy Characteristics'!F:F,MATCH(PolicyLevers!$C147,'Policy Characteristics'!$C:$C,0))</f>
        <v>0</v>
      </c>
      <c r="M147" s="167">
        <f>INDEX('Policy Characteristics'!G:G,MATCH(PolicyLevers!$C147,'Policy Characteristics'!$C:$C,0))</f>
        <v>0.75</v>
      </c>
      <c r="N147" s="167">
        <f>INDEX('Policy Characteristics'!H:H,MATCH(PolicyLevers!$C147,'Policy Characteristics'!$C:$C,0))</f>
        <v>0.01</v>
      </c>
      <c r="O147" s="167" t="str">
        <f>INDEX('Policy Characteristics'!I:I,MATCH(PolicyLevers!$C147,'Policy Characteristics'!$C:$C,0))</f>
        <v>% reduction in energy use</v>
      </c>
      <c r="P147" s="167" t="str">
        <f>INDEX('Policy Characteristics'!J:J,MATCH(PolicyLevers!$C147,'Policy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47" s="185" t="str">
        <f t="shared" si="24"/>
        <v>buildings-sector-main.html#eff-stds</v>
      </c>
      <c r="R147" s="185" t="str">
        <f t="shared" si="24"/>
        <v>building-energy-efficiency-standards.html</v>
      </c>
      <c r="S147"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185" t="str">
        <f t="shared" si="25"/>
        <v>Itron, 2007, "ASSESSMENT OF LONG-TERM
ELECTRIC ENERGY EFFICIENCY
POTENTIAL IN CALIFORNIA’S
RESIDENTIAL SECTOR," http://www.energy.ca.gov/2007publications/CEC-500-2007-002/CEC-500-2007-002.PDF, p.33, Table 5-1</v>
      </c>
    </row>
    <row r="148" spans="1:20" s="174" customFormat="1" x14ac:dyDescent="0.2">
      <c r="A148" s="166" t="str">
        <f>INDEX('Policy Characteristics'!A:A,MATCH(PolicyLevers!$C148,'Policy Characteristics'!$C:$C,0))</f>
        <v>Buildings and Appliances</v>
      </c>
      <c r="B148" s="166" t="str">
        <f>INDEX('Policy Characteristics'!B:B,MATCH(PolicyLevers!$C148,'Policy Characteristics'!$C:$C,0))</f>
        <v>Building Energy Efficiency Standards</v>
      </c>
      <c r="C148" s="181" t="str">
        <f t="shared" si="23"/>
        <v>Reduction in E Use Allowed by Component Eff Std</v>
      </c>
      <c r="D148" s="177" t="s">
        <v>122</v>
      </c>
      <c r="E148" s="177" t="s">
        <v>302</v>
      </c>
      <c r="F148" s="177" t="s">
        <v>304</v>
      </c>
      <c r="G148" s="177" t="s">
        <v>128</v>
      </c>
      <c r="H148" s="184">
        <v>151</v>
      </c>
      <c r="I148" s="267" t="s">
        <v>46</v>
      </c>
      <c r="J148" s="167" t="str">
        <f>INDEX('Policy Characteristics'!D:D,MATCH(PolicyLevers!$C148,'Policy Characteristics'!$C:$C,0))</f>
        <v>Building Energy Efficiency Standards</v>
      </c>
      <c r="K148" s="167" t="str">
        <f>INDEX('Policy Characteristics'!E:E,MATCH(PolicyLevers!$C148,'Policy Characteristics'!$C:$C,0))</f>
        <v>bldgs efficiency standards</v>
      </c>
      <c r="L148" s="167">
        <f>INDEX('Policy Characteristics'!F:F,MATCH(PolicyLevers!$C148,'Policy Characteristics'!$C:$C,0))</f>
        <v>0</v>
      </c>
      <c r="M148" s="167">
        <f>INDEX('Policy Characteristics'!G:G,MATCH(PolicyLevers!$C148,'Policy Characteristics'!$C:$C,0))</f>
        <v>0.75</v>
      </c>
      <c r="N148" s="167">
        <f>INDEX('Policy Characteristics'!H:H,MATCH(PolicyLevers!$C148,'Policy Characteristics'!$C:$C,0))</f>
        <v>0.01</v>
      </c>
      <c r="O148" s="167" t="str">
        <f>INDEX('Policy Characteristics'!I:I,MATCH(PolicyLevers!$C148,'Policy Characteristics'!$C:$C,0))</f>
        <v>% reduction in energy use</v>
      </c>
      <c r="P148" s="167" t="str">
        <f>INDEX('Policy Characteristics'!J:J,MATCH(PolicyLevers!$C148,'Policy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48" s="185" t="str">
        <f t="shared" si="24"/>
        <v>buildings-sector-main.html#eff-stds</v>
      </c>
      <c r="R148" s="185" t="str">
        <f t="shared" si="24"/>
        <v>building-energy-efficiency-standards.html</v>
      </c>
      <c r="S148"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185" t="str">
        <f t="shared" si="25"/>
        <v>Itron, 2007, "ASSESSMENT OF LONG-TERM
ELECTRIC ENERGY EFFICIENCY
POTENTIAL IN CALIFORNIA’S
RESIDENTIAL SECTOR," http://www.energy.ca.gov/2007publications/CEC-500-2007-002/CEC-500-2007-002.PDF, p.33, Table 5-1</v>
      </c>
    </row>
    <row r="149" spans="1:20" s="174" customFormat="1" x14ac:dyDescent="0.2">
      <c r="A149" s="166" t="str">
        <f>INDEX('Policy Characteristics'!A:A,MATCH(PolicyLevers!$C149,'Policy Characteristics'!$C:$C,0))</f>
        <v>Buildings and Appliances</v>
      </c>
      <c r="B149" s="166" t="str">
        <f>INDEX('Policy Characteristics'!B:B,MATCH(PolicyLevers!$C149,'Policy Characteristics'!$C:$C,0))</f>
        <v>Building Energy Efficiency Standards</v>
      </c>
      <c r="C149" s="181" t="str">
        <f t="shared" si="23"/>
        <v>Reduction in E Use Allowed by Component Eff Std</v>
      </c>
      <c r="D149" s="177" t="s">
        <v>123</v>
      </c>
      <c r="E149" s="177" t="s">
        <v>302</v>
      </c>
      <c r="F149" s="177" t="s">
        <v>304</v>
      </c>
      <c r="G149" s="177" t="s">
        <v>129</v>
      </c>
      <c r="H149" s="184">
        <v>152</v>
      </c>
      <c r="I149" s="267" t="s">
        <v>46</v>
      </c>
      <c r="J149" s="167" t="str">
        <f>INDEX('Policy Characteristics'!D:D,MATCH(PolicyLevers!$C149,'Policy Characteristics'!$C:$C,0))</f>
        <v>Building Energy Efficiency Standards</v>
      </c>
      <c r="K149" s="167" t="str">
        <f>INDEX('Policy Characteristics'!E:E,MATCH(PolicyLevers!$C149,'Policy Characteristics'!$C:$C,0))</f>
        <v>bldgs efficiency standards</v>
      </c>
      <c r="L149" s="167">
        <f>INDEX('Policy Characteristics'!F:F,MATCH(PolicyLevers!$C149,'Policy Characteristics'!$C:$C,0))</f>
        <v>0</v>
      </c>
      <c r="M149" s="167">
        <f>INDEX('Policy Characteristics'!G:G,MATCH(PolicyLevers!$C149,'Policy Characteristics'!$C:$C,0))</f>
        <v>0.75</v>
      </c>
      <c r="N149" s="167">
        <f>INDEX('Policy Characteristics'!H:H,MATCH(PolicyLevers!$C149,'Policy Characteristics'!$C:$C,0))</f>
        <v>0.01</v>
      </c>
      <c r="O149" s="167" t="str">
        <f>INDEX('Policy Characteristics'!I:I,MATCH(PolicyLevers!$C149,'Policy Characteristics'!$C:$C,0))</f>
        <v>% reduction in energy use</v>
      </c>
      <c r="P149" s="167" t="str">
        <f>INDEX('Policy Characteristics'!J:J,MATCH(PolicyLevers!$C149,'Policy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49" s="185" t="str">
        <f t="shared" si="24"/>
        <v>buildings-sector-main.html#eff-stds</v>
      </c>
      <c r="R149" s="185" t="str">
        <f t="shared" si="24"/>
        <v>building-energy-efficiency-standards.html</v>
      </c>
      <c r="S149"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185" t="str">
        <f t="shared" si="25"/>
        <v>Itron, 2007, "ASSESSMENT OF LONG-TERM
ELECTRIC ENERGY EFFICIENCY
POTENTIAL IN CALIFORNIA’S
RESIDENTIAL SECTOR," http://www.energy.ca.gov/2007publications/CEC-500-2007-002/CEC-500-2007-002.PDF, p.33, Table 5-1</v>
      </c>
    </row>
    <row r="150" spans="1:20" s="174" customFormat="1" x14ac:dyDescent="0.2">
      <c r="A150" s="166" t="str">
        <f>INDEX('Policy Characteristics'!A:A,MATCH(PolicyLevers!$C150,'Policy Characteristics'!$C:$C,0))</f>
        <v>Buildings and Appliances</v>
      </c>
      <c r="B150" s="166" t="str">
        <f>INDEX('Policy Characteristics'!B:B,MATCH(PolicyLevers!$C150,'Policy Characteristics'!$C:$C,0))</f>
        <v>Building Energy Efficiency Standards</v>
      </c>
      <c r="C150" s="181" t="str">
        <f t="shared" si="23"/>
        <v>Reduction in E Use Allowed by Component Eff Std</v>
      </c>
      <c r="D150" s="177" t="s">
        <v>124</v>
      </c>
      <c r="E150" s="177" t="s">
        <v>302</v>
      </c>
      <c r="F150" s="177" t="s">
        <v>304</v>
      </c>
      <c r="G150" s="177" t="s">
        <v>130</v>
      </c>
      <c r="H150" s="184">
        <v>153</v>
      </c>
      <c r="I150" s="267" t="s">
        <v>46</v>
      </c>
      <c r="J150" s="167" t="str">
        <f>INDEX('Policy Characteristics'!D:D,MATCH(PolicyLevers!$C150,'Policy Characteristics'!$C:$C,0))</f>
        <v>Building Energy Efficiency Standards</v>
      </c>
      <c r="K150" s="167" t="str">
        <f>INDEX('Policy Characteristics'!E:E,MATCH(PolicyLevers!$C150,'Policy Characteristics'!$C:$C,0))</f>
        <v>bldgs efficiency standards</v>
      </c>
      <c r="L150" s="167">
        <f>INDEX('Policy Characteristics'!F:F,MATCH(PolicyLevers!$C150,'Policy Characteristics'!$C:$C,0))</f>
        <v>0</v>
      </c>
      <c r="M150" s="167">
        <f>INDEX('Policy Characteristics'!G:G,MATCH(PolicyLevers!$C150,'Policy Characteristics'!$C:$C,0))</f>
        <v>0.75</v>
      </c>
      <c r="N150" s="167">
        <f>INDEX('Policy Characteristics'!H:H,MATCH(PolicyLevers!$C150,'Policy Characteristics'!$C:$C,0))</f>
        <v>0.01</v>
      </c>
      <c r="O150" s="167" t="str">
        <f>INDEX('Policy Characteristics'!I:I,MATCH(PolicyLevers!$C150,'Policy Characteristics'!$C:$C,0))</f>
        <v>% reduction in energy use</v>
      </c>
      <c r="P150" s="167" t="str">
        <f>INDEX('Policy Characteristics'!J:J,MATCH(PolicyLevers!$C150,'Policy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50" s="185" t="str">
        <f t="shared" si="24"/>
        <v>buildings-sector-main.html#eff-stds</v>
      </c>
      <c r="R150" s="185" t="str">
        <f t="shared" si="24"/>
        <v>building-energy-efficiency-standards.html</v>
      </c>
      <c r="S150"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185" t="str">
        <f t="shared" si="25"/>
        <v>Itron, 2007, "ASSESSMENT OF LONG-TERM
ELECTRIC ENERGY EFFICIENCY
POTENTIAL IN CALIFORNIA’S
RESIDENTIAL SECTOR," http://www.energy.ca.gov/2007publications/CEC-500-2007-002/CEC-500-2007-002.PDF, p.33, Table 5-1</v>
      </c>
    </row>
    <row r="151" spans="1:20" s="174" customFormat="1" x14ac:dyDescent="0.2">
      <c r="A151" s="166" t="str">
        <f>INDEX('Policy Characteristics'!A:A,MATCH(PolicyLevers!$C151,'Policy Characteristics'!$C:$C,0))</f>
        <v>Buildings and Appliances</v>
      </c>
      <c r="B151" s="166" t="str">
        <f>INDEX('Policy Characteristics'!B:B,MATCH(PolicyLevers!$C151,'Policy Characteristics'!$C:$C,0))</f>
        <v>Building Energy Efficiency Standards</v>
      </c>
      <c r="C151" s="181" t="str">
        <f t="shared" si="23"/>
        <v>Reduction in E Use Allowed by Component Eff Std</v>
      </c>
      <c r="D151" s="177" t="s">
        <v>125</v>
      </c>
      <c r="E151" s="177" t="s">
        <v>302</v>
      </c>
      <c r="F151" s="177" t="s">
        <v>304</v>
      </c>
      <c r="G151" s="177" t="s">
        <v>131</v>
      </c>
      <c r="H151" s="184">
        <v>154</v>
      </c>
      <c r="I151" s="267" t="s">
        <v>46</v>
      </c>
      <c r="J151" s="167" t="str">
        <f>INDEX('Policy Characteristics'!D:D,MATCH(PolicyLevers!$C151,'Policy Characteristics'!$C:$C,0))</f>
        <v>Building Energy Efficiency Standards</v>
      </c>
      <c r="K151" s="167" t="str">
        <f>INDEX('Policy Characteristics'!E:E,MATCH(PolicyLevers!$C151,'Policy Characteristics'!$C:$C,0))</f>
        <v>bldgs efficiency standards</v>
      </c>
      <c r="L151" s="167">
        <f>INDEX('Policy Characteristics'!F:F,MATCH(PolicyLevers!$C151,'Policy Characteristics'!$C:$C,0))</f>
        <v>0</v>
      </c>
      <c r="M151" s="167">
        <f>INDEX('Policy Characteristics'!G:G,MATCH(PolicyLevers!$C151,'Policy Characteristics'!$C:$C,0))</f>
        <v>0.75</v>
      </c>
      <c r="N151" s="167">
        <f>INDEX('Policy Characteristics'!H:H,MATCH(PolicyLevers!$C151,'Policy Characteristics'!$C:$C,0))</f>
        <v>0.01</v>
      </c>
      <c r="O151" s="167" t="str">
        <f>INDEX('Policy Characteristics'!I:I,MATCH(PolicyLevers!$C151,'Policy Characteristics'!$C:$C,0))</f>
        <v>% reduction in energy use</v>
      </c>
      <c r="P151" s="167" t="str">
        <f>INDEX('Policy Characteristics'!J:J,MATCH(PolicyLevers!$C151,'Policy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51" s="185" t="str">
        <f t="shared" si="24"/>
        <v>buildings-sector-main.html#eff-stds</v>
      </c>
      <c r="R151" s="185" t="str">
        <f t="shared" si="24"/>
        <v>building-energy-efficiency-standards.html</v>
      </c>
      <c r="S151"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185" t="str">
        <f t="shared" si="25"/>
        <v>Itron, 2007, "ASSESSMENT OF LONG-TERM
ELECTRIC ENERGY EFFICIENCY
POTENTIAL IN CALIFORNIA’S
RESIDENTIAL SECTOR," http://www.energy.ca.gov/2007publications/CEC-500-2007-002/CEC-500-2007-002.PDF, p.33, Table 5-1</v>
      </c>
    </row>
    <row r="152" spans="1:20" s="174" customFormat="1" x14ac:dyDescent="0.2">
      <c r="A152" s="166" t="str">
        <f>INDEX('Policy Characteristics'!A:A,MATCH(PolicyLevers!$C152,'Policy Characteristics'!$C:$C,0))</f>
        <v>Buildings and Appliances</v>
      </c>
      <c r="B152" s="166" t="str">
        <f>INDEX('Policy Characteristics'!B:B,MATCH(PolicyLevers!$C152,'Policy Characteristics'!$C:$C,0))</f>
        <v>Building Energy Efficiency Standards</v>
      </c>
      <c r="C152" s="181" t="str">
        <f t="shared" si="23"/>
        <v>Reduction in E Use Allowed by Component Eff Std</v>
      </c>
      <c r="D152" s="177" t="s">
        <v>126</v>
      </c>
      <c r="E152" s="177" t="s">
        <v>302</v>
      </c>
      <c r="F152" s="177" t="s">
        <v>304</v>
      </c>
      <c r="G152" s="177" t="s">
        <v>132</v>
      </c>
      <c r="H152" s="184">
        <v>155</v>
      </c>
      <c r="I152" s="267" t="s">
        <v>46</v>
      </c>
      <c r="J152" s="167" t="str">
        <f>INDEX('Policy Characteristics'!D:D,MATCH(PolicyLevers!$C152,'Policy Characteristics'!$C:$C,0))</f>
        <v>Building Energy Efficiency Standards</v>
      </c>
      <c r="K152" s="167" t="str">
        <f>INDEX('Policy Characteristics'!E:E,MATCH(PolicyLevers!$C152,'Policy Characteristics'!$C:$C,0))</f>
        <v>bldgs efficiency standards</v>
      </c>
      <c r="L152" s="167">
        <f>INDEX('Policy Characteristics'!F:F,MATCH(PolicyLevers!$C152,'Policy Characteristics'!$C:$C,0))</f>
        <v>0</v>
      </c>
      <c r="M152" s="167">
        <f>INDEX('Policy Characteristics'!G:G,MATCH(PolicyLevers!$C152,'Policy Characteristics'!$C:$C,0))</f>
        <v>0.75</v>
      </c>
      <c r="N152" s="167">
        <f>INDEX('Policy Characteristics'!H:H,MATCH(PolicyLevers!$C152,'Policy Characteristics'!$C:$C,0))</f>
        <v>0.01</v>
      </c>
      <c r="O152" s="167" t="str">
        <f>INDEX('Policy Characteristics'!I:I,MATCH(PolicyLevers!$C152,'Policy Characteristics'!$C:$C,0))</f>
        <v>% reduction in energy use</v>
      </c>
      <c r="P152" s="167" t="str">
        <f>INDEX('Policy Characteristics'!J:J,MATCH(PolicyLevers!$C152,'Policy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52" s="185" t="str">
        <f t="shared" si="24"/>
        <v>buildings-sector-main.html#eff-stds</v>
      </c>
      <c r="R152" s="185" t="str">
        <f t="shared" si="24"/>
        <v>building-energy-efficiency-standards.html</v>
      </c>
      <c r="S152"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185" t="str">
        <f t="shared" si="25"/>
        <v>Itron, 2007, "ASSESSMENT OF LONG-TERM
ELECTRIC ENERGY EFFICIENCY
POTENTIAL IN CALIFORNIA’S
RESIDENTIAL SECTOR," http://www.energy.ca.gov/2007publications/CEC-500-2007-002/CEC-500-2007-002.PDF, p.33, Table 5-1</v>
      </c>
    </row>
    <row r="153" spans="1:20" s="174" customFormat="1" x14ac:dyDescent="0.2">
      <c r="A153" s="166" t="str">
        <f>INDEX('Policy Characteristics'!A:A,MATCH(PolicyLevers!$C153,'Policy Characteristics'!$C:$C,0))</f>
        <v>Buildings and Appliances</v>
      </c>
      <c r="B153" s="166" t="str">
        <f>INDEX('Policy Characteristics'!B:B,MATCH(PolicyLevers!$C153,'Policy Characteristics'!$C:$C,0))</f>
        <v>Building Energy Efficiency Standards</v>
      </c>
      <c r="C153" s="181" t="str">
        <f t="shared" si="23"/>
        <v>Reduction in E Use Allowed by Component Eff Std</v>
      </c>
      <c r="D153" s="177" t="s">
        <v>121</v>
      </c>
      <c r="E153" s="177" t="s">
        <v>303</v>
      </c>
      <c r="F153" s="177" t="s">
        <v>180</v>
      </c>
      <c r="G153" s="177" t="s">
        <v>127</v>
      </c>
      <c r="H153" s="184">
        <v>156</v>
      </c>
      <c r="I153" s="267" t="s">
        <v>46</v>
      </c>
      <c r="J153" s="167" t="str">
        <f>INDEX('Policy Characteristics'!D:D,MATCH(PolicyLevers!$C153,'Policy Characteristics'!$C:$C,0))</f>
        <v>Building Energy Efficiency Standards</v>
      </c>
      <c r="K153" s="167" t="str">
        <f>INDEX('Policy Characteristics'!E:E,MATCH(PolicyLevers!$C153,'Policy Characteristics'!$C:$C,0))</f>
        <v>bldgs efficiency standards</v>
      </c>
      <c r="L153" s="167">
        <f>INDEX('Policy Characteristics'!F:F,MATCH(PolicyLevers!$C153,'Policy Characteristics'!$C:$C,0))</f>
        <v>0</v>
      </c>
      <c r="M153" s="167">
        <f>INDEX('Policy Characteristics'!G:G,MATCH(PolicyLevers!$C153,'Policy Characteristics'!$C:$C,0))</f>
        <v>0.75</v>
      </c>
      <c r="N153" s="167">
        <f>INDEX('Policy Characteristics'!H:H,MATCH(PolicyLevers!$C153,'Policy Characteristics'!$C:$C,0))</f>
        <v>0.01</v>
      </c>
      <c r="O153" s="167" t="str">
        <f>INDEX('Policy Characteristics'!I:I,MATCH(PolicyLevers!$C153,'Policy Characteristics'!$C:$C,0))</f>
        <v>% reduction in energy use</v>
      </c>
      <c r="P153" s="167" t="str">
        <f>INDEX('Policy Characteristics'!J:J,MATCH(PolicyLevers!$C153,'Policy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53" s="185" t="str">
        <f t="shared" si="24"/>
        <v>buildings-sector-main.html#eff-stds</v>
      </c>
      <c r="R153" s="185" t="str">
        <f t="shared" si="24"/>
        <v>building-energy-efficiency-standards.html</v>
      </c>
      <c r="S153"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185" t="str">
        <f t="shared" si="25"/>
        <v>Itron, 2007, "ASSESSMENT OF LONG-TERM
ELECTRIC ENERGY EFFICIENCY
POTENTIAL IN CALIFORNIA’S
RESIDENTIAL SECTOR," http://www.energy.ca.gov/2007publications/CEC-500-2007-002/CEC-500-2007-002.PDF, p.33, Table 5-1</v>
      </c>
    </row>
    <row r="154" spans="1:20" s="174" customFormat="1" x14ac:dyDescent="0.2">
      <c r="A154" s="166" t="str">
        <f>INDEX('Policy Characteristics'!A:A,MATCH(PolicyLevers!$C154,'Policy Characteristics'!$C:$C,0))</f>
        <v>Buildings and Appliances</v>
      </c>
      <c r="B154" s="166" t="str">
        <f>INDEX('Policy Characteristics'!B:B,MATCH(PolicyLevers!$C154,'Policy Characteristics'!$C:$C,0))</f>
        <v>Building Energy Efficiency Standards</v>
      </c>
      <c r="C154" s="181" t="str">
        <f t="shared" si="23"/>
        <v>Reduction in E Use Allowed by Component Eff Std</v>
      </c>
      <c r="D154" s="177" t="s">
        <v>122</v>
      </c>
      <c r="E154" s="177" t="s">
        <v>303</v>
      </c>
      <c r="F154" s="177" t="s">
        <v>180</v>
      </c>
      <c r="G154" s="177" t="s">
        <v>128</v>
      </c>
      <c r="H154" s="184">
        <v>157</v>
      </c>
      <c r="I154" s="267" t="s">
        <v>46</v>
      </c>
      <c r="J154" s="167" t="str">
        <f>INDEX('Policy Characteristics'!D:D,MATCH(PolicyLevers!$C154,'Policy Characteristics'!$C:$C,0))</f>
        <v>Building Energy Efficiency Standards</v>
      </c>
      <c r="K154" s="167" t="str">
        <f>INDEX('Policy Characteristics'!E:E,MATCH(PolicyLevers!$C154,'Policy Characteristics'!$C:$C,0))</f>
        <v>bldgs efficiency standards</v>
      </c>
      <c r="L154" s="167">
        <f>INDEX('Policy Characteristics'!F:F,MATCH(PolicyLevers!$C154,'Policy Characteristics'!$C:$C,0))</f>
        <v>0</v>
      </c>
      <c r="M154" s="167">
        <f>INDEX('Policy Characteristics'!G:G,MATCH(PolicyLevers!$C154,'Policy Characteristics'!$C:$C,0))</f>
        <v>0.75</v>
      </c>
      <c r="N154" s="167">
        <f>INDEX('Policy Characteristics'!H:H,MATCH(PolicyLevers!$C154,'Policy Characteristics'!$C:$C,0))</f>
        <v>0.01</v>
      </c>
      <c r="O154" s="167" t="str">
        <f>INDEX('Policy Characteristics'!I:I,MATCH(PolicyLevers!$C154,'Policy Characteristics'!$C:$C,0))</f>
        <v>% reduction in energy use</v>
      </c>
      <c r="P154" s="167" t="str">
        <f>INDEX('Policy Characteristics'!J:J,MATCH(PolicyLevers!$C154,'Policy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54" s="185" t="str">
        <f t="shared" si="24"/>
        <v>buildings-sector-main.html#eff-stds</v>
      </c>
      <c r="R154" s="185" t="str">
        <f t="shared" si="24"/>
        <v>building-energy-efficiency-standards.html</v>
      </c>
      <c r="S154"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185" t="str">
        <f t="shared" si="25"/>
        <v>Itron, 2007, "ASSESSMENT OF LONG-TERM
ELECTRIC ENERGY EFFICIENCY
POTENTIAL IN CALIFORNIA’S
RESIDENTIAL SECTOR," http://www.energy.ca.gov/2007publications/CEC-500-2007-002/CEC-500-2007-002.PDF, p.33, Table 5-1</v>
      </c>
    </row>
    <row r="155" spans="1:20" s="174" customFormat="1" x14ac:dyDescent="0.2">
      <c r="A155" s="166" t="str">
        <f>INDEX('Policy Characteristics'!A:A,MATCH(PolicyLevers!$C155,'Policy Characteristics'!$C:$C,0))</f>
        <v>Buildings and Appliances</v>
      </c>
      <c r="B155" s="166" t="str">
        <f>INDEX('Policy Characteristics'!B:B,MATCH(PolicyLevers!$C155,'Policy Characteristics'!$C:$C,0))</f>
        <v>Building Energy Efficiency Standards</v>
      </c>
      <c r="C155" s="181" t="str">
        <f t="shared" si="23"/>
        <v>Reduction in E Use Allowed by Component Eff Std</v>
      </c>
      <c r="D155" s="177" t="s">
        <v>123</v>
      </c>
      <c r="E155" s="177" t="s">
        <v>303</v>
      </c>
      <c r="F155" s="177" t="s">
        <v>180</v>
      </c>
      <c r="G155" s="177" t="s">
        <v>129</v>
      </c>
      <c r="H155" s="184">
        <v>158</v>
      </c>
      <c r="I155" s="267" t="s">
        <v>46</v>
      </c>
      <c r="J155" s="167" t="str">
        <f>INDEX('Policy Characteristics'!D:D,MATCH(PolicyLevers!$C155,'Policy Characteristics'!$C:$C,0))</f>
        <v>Building Energy Efficiency Standards</v>
      </c>
      <c r="K155" s="167" t="str">
        <f>INDEX('Policy Characteristics'!E:E,MATCH(PolicyLevers!$C155,'Policy Characteristics'!$C:$C,0))</f>
        <v>bldgs efficiency standards</v>
      </c>
      <c r="L155" s="167">
        <f>INDEX('Policy Characteristics'!F:F,MATCH(PolicyLevers!$C155,'Policy Characteristics'!$C:$C,0))</f>
        <v>0</v>
      </c>
      <c r="M155" s="167">
        <f>INDEX('Policy Characteristics'!G:G,MATCH(PolicyLevers!$C155,'Policy Characteristics'!$C:$C,0))</f>
        <v>0.75</v>
      </c>
      <c r="N155" s="167">
        <f>INDEX('Policy Characteristics'!H:H,MATCH(PolicyLevers!$C155,'Policy Characteristics'!$C:$C,0))</f>
        <v>0.01</v>
      </c>
      <c r="O155" s="167" t="str">
        <f>INDEX('Policy Characteristics'!I:I,MATCH(PolicyLevers!$C155,'Policy Characteristics'!$C:$C,0))</f>
        <v>% reduction in energy use</v>
      </c>
      <c r="P155" s="167" t="str">
        <f>INDEX('Policy Characteristics'!J:J,MATCH(PolicyLevers!$C155,'Policy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55" s="185" t="str">
        <f t="shared" si="24"/>
        <v>buildings-sector-main.html#eff-stds</v>
      </c>
      <c r="R155" s="185" t="str">
        <f t="shared" si="24"/>
        <v>building-energy-efficiency-standards.html</v>
      </c>
      <c r="S155"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185" t="str">
        <f t="shared" si="25"/>
        <v>Itron, 2007, "ASSESSMENT OF LONG-TERM
ELECTRIC ENERGY EFFICIENCY
POTENTIAL IN CALIFORNIA’S
RESIDENTIAL SECTOR," http://www.energy.ca.gov/2007publications/CEC-500-2007-002/CEC-500-2007-002.PDF, p.33, Table 5-1</v>
      </c>
    </row>
    <row r="156" spans="1:20" s="174" customFormat="1" x14ac:dyDescent="0.2">
      <c r="A156" s="166" t="str">
        <f>INDEX('Policy Characteristics'!A:A,MATCH(PolicyLevers!$C156,'Policy Characteristics'!$C:$C,0))</f>
        <v>Buildings and Appliances</v>
      </c>
      <c r="B156" s="166" t="str">
        <f>INDEX('Policy Characteristics'!B:B,MATCH(PolicyLevers!$C156,'Policy Characteristics'!$C:$C,0))</f>
        <v>Building Energy Efficiency Standards</v>
      </c>
      <c r="C156" s="181" t="str">
        <f t="shared" si="23"/>
        <v>Reduction in E Use Allowed by Component Eff Std</v>
      </c>
      <c r="D156" s="177" t="s">
        <v>124</v>
      </c>
      <c r="E156" s="177" t="s">
        <v>303</v>
      </c>
      <c r="F156" s="177" t="s">
        <v>180</v>
      </c>
      <c r="G156" s="177" t="s">
        <v>130</v>
      </c>
      <c r="H156" s="184">
        <v>159</v>
      </c>
      <c r="I156" s="267" t="s">
        <v>46</v>
      </c>
      <c r="J156" s="167" t="str">
        <f>INDEX('Policy Characteristics'!D:D,MATCH(PolicyLevers!$C156,'Policy Characteristics'!$C:$C,0))</f>
        <v>Building Energy Efficiency Standards</v>
      </c>
      <c r="K156" s="167" t="str">
        <f>INDEX('Policy Characteristics'!E:E,MATCH(PolicyLevers!$C156,'Policy Characteristics'!$C:$C,0))</f>
        <v>bldgs efficiency standards</v>
      </c>
      <c r="L156" s="167">
        <f>INDEX('Policy Characteristics'!F:F,MATCH(PolicyLevers!$C156,'Policy Characteristics'!$C:$C,0))</f>
        <v>0</v>
      </c>
      <c r="M156" s="167">
        <f>INDEX('Policy Characteristics'!G:G,MATCH(PolicyLevers!$C156,'Policy Characteristics'!$C:$C,0))</f>
        <v>0.75</v>
      </c>
      <c r="N156" s="167">
        <f>INDEX('Policy Characteristics'!H:H,MATCH(PolicyLevers!$C156,'Policy Characteristics'!$C:$C,0))</f>
        <v>0.01</v>
      </c>
      <c r="O156" s="167" t="str">
        <f>INDEX('Policy Characteristics'!I:I,MATCH(PolicyLevers!$C156,'Policy Characteristics'!$C:$C,0))</f>
        <v>% reduction in energy use</v>
      </c>
      <c r="P156" s="167" t="str">
        <f>INDEX('Policy Characteristics'!J:J,MATCH(PolicyLevers!$C156,'Policy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56" s="185" t="str">
        <f t="shared" si="24"/>
        <v>buildings-sector-main.html#eff-stds</v>
      </c>
      <c r="R156" s="185" t="str">
        <f t="shared" si="24"/>
        <v>building-energy-efficiency-standards.html</v>
      </c>
      <c r="S156"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185" t="str">
        <f t="shared" si="25"/>
        <v>Itron, 2007, "ASSESSMENT OF LONG-TERM
ELECTRIC ENERGY EFFICIENCY
POTENTIAL IN CALIFORNIA’S
RESIDENTIAL SECTOR," http://www.energy.ca.gov/2007publications/CEC-500-2007-002/CEC-500-2007-002.PDF, p.33, Table 5-1</v>
      </c>
    </row>
    <row r="157" spans="1:20" s="174" customFormat="1" x14ac:dyDescent="0.2">
      <c r="A157" s="166" t="str">
        <f>INDEX('Policy Characteristics'!A:A,MATCH(PolicyLevers!$C157,'Policy Characteristics'!$C:$C,0))</f>
        <v>Buildings and Appliances</v>
      </c>
      <c r="B157" s="166" t="str">
        <f>INDEX('Policy Characteristics'!B:B,MATCH(PolicyLevers!$C157,'Policy Characteristics'!$C:$C,0))</f>
        <v>Building Energy Efficiency Standards</v>
      </c>
      <c r="C157" s="181" t="str">
        <f t="shared" si="23"/>
        <v>Reduction in E Use Allowed by Component Eff Std</v>
      </c>
      <c r="D157" s="177" t="s">
        <v>125</v>
      </c>
      <c r="E157" s="177" t="s">
        <v>303</v>
      </c>
      <c r="F157" s="177" t="s">
        <v>180</v>
      </c>
      <c r="G157" s="177" t="s">
        <v>131</v>
      </c>
      <c r="H157" s="184">
        <v>160</v>
      </c>
      <c r="I157" s="267" t="s">
        <v>46</v>
      </c>
      <c r="J157" s="167" t="str">
        <f>INDEX('Policy Characteristics'!D:D,MATCH(PolicyLevers!$C157,'Policy Characteristics'!$C:$C,0))</f>
        <v>Building Energy Efficiency Standards</v>
      </c>
      <c r="K157" s="167" t="str">
        <f>INDEX('Policy Characteristics'!E:E,MATCH(PolicyLevers!$C157,'Policy Characteristics'!$C:$C,0))</f>
        <v>bldgs efficiency standards</v>
      </c>
      <c r="L157" s="167">
        <f>INDEX('Policy Characteristics'!F:F,MATCH(PolicyLevers!$C157,'Policy Characteristics'!$C:$C,0))</f>
        <v>0</v>
      </c>
      <c r="M157" s="167">
        <f>INDEX('Policy Characteristics'!G:G,MATCH(PolicyLevers!$C157,'Policy Characteristics'!$C:$C,0))</f>
        <v>0.75</v>
      </c>
      <c r="N157" s="167">
        <f>INDEX('Policy Characteristics'!H:H,MATCH(PolicyLevers!$C157,'Policy Characteristics'!$C:$C,0))</f>
        <v>0.01</v>
      </c>
      <c r="O157" s="167" t="str">
        <f>INDEX('Policy Characteristics'!I:I,MATCH(PolicyLevers!$C157,'Policy Characteristics'!$C:$C,0))</f>
        <v>% reduction in energy use</v>
      </c>
      <c r="P157" s="167" t="str">
        <f>INDEX('Policy Characteristics'!J:J,MATCH(PolicyLevers!$C157,'Policy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57" s="185" t="str">
        <f t="shared" si="24"/>
        <v>buildings-sector-main.html#eff-stds</v>
      </c>
      <c r="R157" s="185" t="str">
        <f t="shared" si="24"/>
        <v>building-energy-efficiency-standards.html</v>
      </c>
      <c r="S157"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185" t="str">
        <f t="shared" si="25"/>
        <v>Itron, 2007, "ASSESSMENT OF LONG-TERM
ELECTRIC ENERGY EFFICIENCY
POTENTIAL IN CALIFORNIA’S
RESIDENTIAL SECTOR," http://www.energy.ca.gov/2007publications/CEC-500-2007-002/CEC-500-2007-002.PDF, p.33, Table 5-1</v>
      </c>
    </row>
    <row r="158" spans="1:20" s="174" customFormat="1" x14ac:dyDescent="0.2">
      <c r="A158" s="166" t="str">
        <f>INDEX('Policy Characteristics'!A:A,MATCH(PolicyLevers!$C158,'Policy Characteristics'!$C:$C,0))</f>
        <v>Buildings and Appliances</v>
      </c>
      <c r="B158" s="166" t="str">
        <f>INDEX('Policy Characteristics'!B:B,MATCH(PolicyLevers!$C158,'Policy Characteristics'!$C:$C,0))</f>
        <v>Building Energy Efficiency Standards</v>
      </c>
      <c r="C158" s="181" t="str">
        <f t="shared" ref="C158" si="26">C$141</f>
        <v>Reduction in E Use Allowed by Component Eff Std</v>
      </c>
      <c r="D158" s="177" t="s">
        <v>126</v>
      </c>
      <c r="E158" s="177" t="s">
        <v>303</v>
      </c>
      <c r="F158" s="177" t="s">
        <v>180</v>
      </c>
      <c r="G158" s="177" t="s">
        <v>132</v>
      </c>
      <c r="H158" s="184">
        <v>161</v>
      </c>
      <c r="I158" s="267" t="s">
        <v>46</v>
      </c>
      <c r="J158" s="167" t="str">
        <f>INDEX('Policy Characteristics'!D:D,MATCH(PolicyLevers!$C158,'Policy Characteristics'!$C:$C,0))</f>
        <v>Building Energy Efficiency Standards</v>
      </c>
      <c r="K158" s="167" t="str">
        <f>INDEX('Policy Characteristics'!E:E,MATCH(PolicyLevers!$C158,'Policy Characteristics'!$C:$C,0))</f>
        <v>bldgs efficiency standards</v>
      </c>
      <c r="L158" s="167">
        <f>INDEX('Policy Characteristics'!F:F,MATCH(PolicyLevers!$C158,'Policy Characteristics'!$C:$C,0))</f>
        <v>0</v>
      </c>
      <c r="M158" s="167">
        <f>INDEX('Policy Characteristics'!G:G,MATCH(PolicyLevers!$C158,'Policy Characteristics'!$C:$C,0))</f>
        <v>0.75</v>
      </c>
      <c r="N158" s="167">
        <f>INDEX('Policy Characteristics'!H:H,MATCH(PolicyLevers!$C158,'Policy Characteristics'!$C:$C,0))</f>
        <v>0.01</v>
      </c>
      <c r="O158" s="167" t="str">
        <f>INDEX('Policy Characteristics'!I:I,MATCH(PolicyLevers!$C158,'Policy Characteristics'!$C:$C,0))</f>
        <v>% reduction in energy use</v>
      </c>
      <c r="P158" s="167" t="str">
        <f>INDEX('Policy Characteristics'!J:J,MATCH(PolicyLevers!$C158,'Policy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58" s="185" t="str">
        <f t="shared" ref="Q158:S158" si="27">Q$141</f>
        <v>buildings-sector-main.html#eff-stds</v>
      </c>
      <c r="R158" s="185" t="str">
        <f t="shared" si="27"/>
        <v>building-energy-efficiency-standards.html</v>
      </c>
      <c r="S158" s="191" t="str">
        <f t="shared" si="2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185" t="str">
        <f t="shared" si="25"/>
        <v>Itron, 2007, "ASSESSMENT OF LONG-TERM
ELECTRIC ENERGY EFFICIENCY
POTENTIAL IN CALIFORNIA’S
RESIDENTIAL SECTOR," http://www.energy.ca.gov/2007publications/CEC-500-2007-002/CEC-500-2007-002.PDF, p.33, Table 5-1</v>
      </c>
    </row>
    <row r="159" spans="1:20" s="174" customFormat="1" x14ac:dyDescent="0.2">
      <c r="A159" s="166" t="str">
        <f>INDEX('Policy Characteristics'!A:A,MATCH(PolicyLevers!$C159,'Policy Characteristics'!$C:$C,0))</f>
        <v>Buildings and Appliances</v>
      </c>
      <c r="B159" s="166" t="str">
        <f>INDEX('Policy Characteristics'!B:B,MATCH(PolicyLevers!$C159,'Policy Characteristics'!$C:$C,0))</f>
        <v>Contractor Training</v>
      </c>
      <c r="C159" s="178" t="s">
        <v>7</v>
      </c>
      <c r="D159" s="177"/>
      <c r="E159" s="177"/>
      <c r="F159" s="177"/>
      <c r="G159" s="177"/>
      <c r="H159" s="184">
        <v>19</v>
      </c>
      <c r="I159" s="267" t="s">
        <v>46</v>
      </c>
      <c r="J159" s="167" t="str">
        <f>INDEX('Policy Characteristics'!D:D,MATCH(PolicyLevers!$C159,'Policy Characteristics'!$C:$C,0))</f>
        <v>Contractor Training</v>
      </c>
      <c r="K159" s="167" t="str">
        <f>INDEX('Policy Characteristics'!E:E,MATCH(PolicyLevers!$C159,'Policy Characteristics'!$C:$C,0))</f>
        <v>bldgs contractor training</v>
      </c>
      <c r="L159" s="167">
        <f>INDEX('Policy Characteristics'!F:F,MATCH(PolicyLevers!$C159,'Policy Characteristics'!$C:$C,0))</f>
        <v>0</v>
      </c>
      <c r="M159" s="167">
        <f>INDEX('Policy Characteristics'!G:G,MATCH(PolicyLevers!$C159,'Policy Characteristics'!$C:$C,0))</f>
        <v>1</v>
      </c>
      <c r="N159" s="167">
        <f>INDEX('Policy Characteristics'!H:H,MATCH(PolicyLevers!$C159,'Policy Characteristics'!$C:$C,0))</f>
        <v>1</v>
      </c>
      <c r="O159" s="167" t="str">
        <f>INDEX('Policy Characteristics'!I:I,MATCH(PolicyLevers!$C159,'Policy Characteristics'!$C:$C,0))</f>
        <v>on/off</v>
      </c>
      <c r="P159" s="167" t="str">
        <f>INDEX('Policy Characteristics'!J:J,MATCH(PolicyLevers!$C159,'Policy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177" t="s">
        <v>217</v>
      </c>
      <c r="R159" s="179" t="s">
        <v>218</v>
      </c>
      <c r="S159" s="169" t="s">
        <v>77</v>
      </c>
      <c r="T159" s="185"/>
    </row>
    <row r="160" spans="1:20" s="174" customFormat="1" x14ac:dyDescent="0.2">
      <c r="A160" s="166" t="str">
        <f>INDEX('Policy Characteristics'!A:A,MATCH(PolicyLevers!$C160,'Policy Characteristics'!$C:$C,0))</f>
        <v>Buildings and Appliances</v>
      </c>
      <c r="B160" s="166" t="str">
        <f>INDEX('Policy Characteristics'!B:B,MATCH(PolicyLevers!$C160,'Policy Characteristics'!$C:$C,0))</f>
        <v>Distributed Solar Carve-Out</v>
      </c>
      <c r="C160" s="178" t="s">
        <v>327</v>
      </c>
      <c r="D160" s="177"/>
      <c r="E160" s="177"/>
      <c r="F160" s="177"/>
      <c r="G160" s="177"/>
      <c r="H160" s="184">
        <v>146</v>
      </c>
      <c r="I160" s="267" t="s">
        <v>46</v>
      </c>
      <c r="J160" s="167" t="str">
        <f>INDEX('Policy Characteristics'!D:D,MATCH(PolicyLevers!$C160,'Policy Characteristics'!$C:$C,0))</f>
        <v>Distributed Solar Promotion</v>
      </c>
      <c r="K160" s="167" t="str">
        <f>INDEX('Policy Characteristics'!E:E,MATCH(PolicyLevers!$C160,'Policy Characteristics'!$C:$C,0))</f>
        <v>bldgs min fraction distributed solar</v>
      </c>
      <c r="L160" s="167">
        <f>INDEX('Policy Characteristics'!F:F,MATCH(PolicyLevers!$C160,'Policy Characteristics'!$C:$C,0))</f>
        <v>0</v>
      </c>
      <c r="M160" s="167">
        <f>INDEX('Policy Characteristics'!G:G,MATCH(PolicyLevers!$C160,'Policy Characteristics'!$C:$C,0))</f>
        <v>0.24</v>
      </c>
      <c r="N160" s="167">
        <f>INDEX('Policy Characteristics'!H:H,MATCH(PolicyLevers!$C160,'Policy Characteristics'!$C:$C,0))</f>
        <v>5.0000000000000001E-3</v>
      </c>
      <c r="O160" s="167" t="str">
        <f>INDEX('Policy Characteristics'!I:I,MATCH(PolicyLevers!$C160,'Policy Characteristics'!$C:$C,0))</f>
        <v>minimum % elec from solar</v>
      </c>
      <c r="P160" s="167" t="str">
        <f>INDEX('Policy Characteristics'!J:J,MATCH(PolicyLevers!$C160,'Policy Characteristics'!$C:$C,0))</f>
        <v>**Description:** This policy requires at least the specified percentage of total retail electricity demand to be generated by residential and commercial buildings' distributed solar systems (typically rooftop PV). // **Guidance for setting values: ** Colorado has established a 3% carve-out for 2020 (though it includes non-solar on-site sources).</v>
      </c>
      <c r="Q160" s="177" t="s">
        <v>285</v>
      </c>
      <c r="R160" s="179" t="s">
        <v>286</v>
      </c>
      <c r="S160" s="169" t="s">
        <v>332</v>
      </c>
      <c r="T160" s="179" t="s">
        <v>437</v>
      </c>
    </row>
    <row r="161" spans="1:20" s="174" customFormat="1" x14ac:dyDescent="0.2">
      <c r="A161" s="166" t="str">
        <f>INDEX('Policy Characteristics'!A:A,MATCH(PolicyLevers!$C161,'Policy Characteristics'!$C:$C,0))</f>
        <v>Buildings and Appliances</v>
      </c>
      <c r="B161" s="166" t="str">
        <f>INDEX('Policy Characteristics'!B:B,MATCH(PolicyLevers!$C161,'Policy Characteristics'!$C:$C,0))</f>
        <v>Distributed Solar Subsidy</v>
      </c>
      <c r="C161" s="178" t="s">
        <v>290</v>
      </c>
      <c r="D161" s="177"/>
      <c r="E161" s="177"/>
      <c r="F161" s="177"/>
      <c r="G161" s="177"/>
      <c r="H161" s="184">
        <v>147</v>
      </c>
      <c r="I161" s="267" t="s">
        <v>46</v>
      </c>
      <c r="J161" s="167" t="str">
        <f>INDEX('Policy Characteristics'!D:D,MATCH(PolicyLevers!$C161,'Policy Characteristics'!$C:$C,0))</f>
        <v>Distributed Solar Promotion</v>
      </c>
      <c r="K161" s="167" t="str">
        <f>INDEX('Policy Characteristics'!E:E,MATCH(PolicyLevers!$C161,'Policy Characteristics'!$C:$C,0))</f>
        <v>bldgs distributed solar subsidy</v>
      </c>
      <c r="L161" s="167">
        <f>INDEX('Policy Characteristics'!F:F,MATCH(PolicyLevers!$C161,'Policy Characteristics'!$C:$C,0))</f>
        <v>0</v>
      </c>
      <c r="M161" s="167">
        <f>INDEX('Policy Characteristics'!G:G,MATCH(PolicyLevers!$C161,'Policy Characteristics'!$C:$C,0))</f>
        <v>0.5</v>
      </c>
      <c r="N161" s="167">
        <f>INDEX('Policy Characteristics'!H:H,MATCH(PolicyLevers!$C161,'Policy Characteristics'!$C:$C,0))</f>
        <v>0.01</v>
      </c>
      <c r="O161" s="167" t="str">
        <f>INDEX('Policy Characteristics'!I:I,MATCH(PolicyLevers!$C161,'Policy Characteristics'!$C:$C,0))</f>
        <v>% of PV system cost</v>
      </c>
      <c r="P161" s="167" t="str">
        <f>INDEX('Policy Characteristics'!J:J,MATCH(PolicyLevers!$C161,'Policy Characteristics'!$C:$C,0))</f>
        <v>**Description:** This policy causes the government to reimburse building owners for a percentage of the cost of new distributed solar PV capacity that is installed on or around buildings. // **Guidance for setting values: ** The federal Business Energy Investment Tax Credit (ITC) (whose effects are accounted for in the BAU case in this simulator) offers a 30% rebate through 2019, with lower values thereafter.</v>
      </c>
      <c r="Q161" s="177" t="s">
        <v>288</v>
      </c>
      <c r="R161" s="179" t="s">
        <v>289</v>
      </c>
      <c r="S161" s="169" t="s">
        <v>333</v>
      </c>
      <c r="T161" s="185"/>
    </row>
    <row r="162" spans="1:20" s="174" customFormat="1" x14ac:dyDescent="0.2">
      <c r="A162" s="166" t="str">
        <f>INDEX('Policy Characteristics'!A:A,MATCH(PolicyLevers!$C162,'Policy Characteristics'!$C:$C,0))</f>
        <v>Buildings and Appliances</v>
      </c>
      <c r="B162" s="166" t="str">
        <f>INDEX('Policy Characteristics'!B:B,MATCH(PolicyLevers!$C162,'Policy Characteristics'!$C:$C,0))</f>
        <v>Improved Labeling</v>
      </c>
      <c r="C162" s="178" t="s">
        <v>133</v>
      </c>
      <c r="D162" s="177"/>
      <c r="E162" s="177"/>
      <c r="F162" s="177"/>
      <c r="G162" s="177"/>
      <c r="H162" s="184">
        <v>20</v>
      </c>
      <c r="I162" s="267" t="s">
        <v>46</v>
      </c>
      <c r="J162" s="167" t="str">
        <f>INDEX('Policy Characteristics'!D:D,MATCH(PolicyLevers!$C162,'Policy Characteristics'!$C:$C,0))</f>
        <v>Improved Labeling</v>
      </c>
      <c r="K162" s="167" t="str">
        <f>INDEX('Policy Characteristics'!E:E,MATCH(PolicyLevers!$C162,'Policy Characteristics'!$C:$C,0))</f>
        <v>bldgs device labeling</v>
      </c>
      <c r="L162" s="167">
        <f>INDEX('Policy Characteristics'!F:F,MATCH(PolicyLevers!$C162,'Policy Characteristics'!$C:$C,0))</f>
        <v>0</v>
      </c>
      <c r="M162" s="167">
        <f>INDEX('Policy Characteristics'!G:G,MATCH(PolicyLevers!$C162,'Policy Characteristics'!$C:$C,0))</f>
        <v>1</v>
      </c>
      <c r="N162" s="167">
        <f>INDEX('Policy Characteristics'!H:H,MATCH(PolicyLevers!$C162,'Policy Characteristics'!$C:$C,0))</f>
        <v>1</v>
      </c>
      <c r="O162" s="167" t="str">
        <f>INDEX('Policy Characteristics'!I:I,MATCH(PolicyLevers!$C162,'Policy Characteristics'!$C:$C,0))</f>
        <v>on/off</v>
      </c>
      <c r="P162" s="167" t="str">
        <f>INDEX('Policy Characteristics'!J:J,MATCH(PolicyLevers!$C162,'Policy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177" t="s">
        <v>219</v>
      </c>
      <c r="R162" s="179" t="s">
        <v>220</v>
      </c>
      <c r="S162" s="169" t="s">
        <v>77</v>
      </c>
      <c r="T162" s="185"/>
    </row>
    <row r="163" spans="1:20" s="174" customFormat="1" x14ac:dyDescent="0.2">
      <c r="A163" s="166" t="str">
        <f>INDEX('Policy Characteristics'!A:A,MATCH(PolicyLevers!$C163,'Policy Characteristics'!$C:$C,0))</f>
        <v>Buildings and Appliances</v>
      </c>
      <c r="B163" s="166" t="str">
        <f>INDEX('Policy Characteristics'!B:B,MATCH(PolicyLevers!$C163,'Policy Characteristics'!$C:$C,0))</f>
        <v>Retrofit Existing Buildings</v>
      </c>
      <c r="C163" s="178" t="s">
        <v>806</v>
      </c>
      <c r="D163" s="177" t="s">
        <v>301</v>
      </c>
      <c r="E163" s="177"/>
      <c r="F163" s="177" t="s">
        <v>305</v>
      </c>
      <c r="G163" s="177"/>
      <c r="H163" s="184">
        <v>378</v>
      </c>
      <c r="I163" s="267" t="s">
        <v>46</v>
      </c>
      <c r="J163" s="167" t="str">
        <f>INDEX('Policy Characteristics'!D:D,MATCH(PolicyLevers!$C163,'Policy Characteristics'!$C:$C,0))</f>
        <v>Increased Retrofitting</v>
      </c>
      <c r="K163" s="167" t="str">
        <f>INDEX('Policy Characteristics'!E:E,MATCH(PolicyLevers!$C163,'Policy Characteristics'!$C:$C,0))</f>
        <v>bldgs retrofitting</v>
      </c>
      <c r="L163" s="167">
        <f>INDEX('Policy Characteristics'!F:F,MATCH(PolicyLevers!$C163,'Policy Characteristics'!$C:$C,0))</f>
        <v>0</v>
      </c>
      <c r="M163" s="167">
        <f>INDEX('Policy Characteristics'!G:G,MATCH(PolicyLevers!$C163,'Policy Characteristics'!$C:$C,0))</f>
        <v>0.5</v>
      </c>
      <c r="N163" s="167">
        <f>INDEX('Policy Characteristics'!H:H,MATCH(PolicyLevers!$C163,'Policy Characteristics'!$C:$C,0))</f>
        <v>0.01</v>
      </c>
      <c r="O163" s="167" t="str">
        <f>INDEX('Policy Characteristics'!I:I,MATCH(PolicyLevers!$C163,'Policy Characteristics'!$C:$C,0))</f>
        <v>% of existing buildings</v>
      </c>
      <c r="P163" s="167" t="str">
        <f>INDEX('Policy Characteristics'!J:J,MATCH(PolicyLevers!$C163,'Policy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3" s="177" t="s">
        <v>221</v>
      </c>
      <c r="R163" s="179" t="s">
        <v>222</v>
      </c>
      <c r="S163" s="169" t="s">
        <v>168</v>
      </c>
      <c r="T163" s="179"/>
    </row>
    <row r="164" spans="1:20" s="174" customFormat="1" x14ac:dyDescent="0.2">
      <c r="A164" s="166" t="str">
        <f>INDEX('Policy Characteristics'!A:A,MATCH(PolicyLevers!$C164,'Policy Characteristics'!$C:$C,0))</f>
        <v>Buildings and Appliances</v>
      </c>
      <c r="B164" s="166" t="str">
        <f>INDEX('Policy Characteristics'!B:B,MATCH(PolicyLevers!$C164,'Policy Characteristics'!$C:$C,0))</f>
        <v>Retrofit Existing Buildings</v>
      </c>
      <c r="C164" s="181" t="str">
        <f t="shared" ref="C164:C165" si="28">C$163</f>
        <v>Share of Preexisting Buildings Subject to Retrofitting</v>
      </c>
      <c r="D164" s="177" t="s">
        <v>302</v>
      </c>
      <c r="E164" s="177"/>
      <c r="F164" s="177" t="s">
        <v>304</v>
      </c>
      <c r="G164" s="177"/>
      <c r="H164" s="184">
        <v>379</v>
      </c>
      <c r="I164" s="267" t="s">
        <v>46</v>
      </c>
      <c r="J164" s="167" t="str">
        <f>INDEX('Policy Characteristics'!D:D,MATCH(PolicyLevers!$C164,'Policy Characteristics'!$C:$C,0))</f>
        <v>Increased Retrofitting</v>
      </c>
      <c r="K164" s="167" t="str">
        <f>INDEX('Policy Characteristics'!E:E,MATCH(PolicyLevers!$C164,'Policy Characteristics'!$C:$C,0))</f>
        <v>bldgs retrofitting</v>
      </c>
      <c r="L164" s="167">
        <f>INDEX('Policy Characteristics'!F:F,MATCH(PolicyLevers!$C164,'Policy Characteristics'!$C:$C,0))</f>
        <v>0</v>
      </c>
      <c r="M164" s="167">
        <f>INDEX('Policy Characteristics'!G:G,MATCH(PolicyLevers!$C164,'Policy Characteristics'!$C:$C,0))</f>
        <v>0.5</v>
      </c>
      <c r="N164" s="167">
        <f>INDEX('Policy Characteristics'!H:H,MATCH(PolicyLevers!$C164,'Policy Characteristics'!$C:$C,0))</f>
        <v>0.01</v>
      </c>
      <c r="O164" s="167" t="str">
        <f>INDEX('Policy Characteristics'!I:I,MATCH(PolicyLevers!$C164,'Policy Characteristics'!$C:$C,0))</f>
        <v>% of existing buildings</v>
      </c>
      <c r="P164" s="167" t="str">
        <f>INDEX('Policy Characteristics'!J:J,MATCH(PolicyLevers!$C164,'Policy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4" s="177" t="s">
        <v>221</v>
      </c>
      <c r="R164" s="179" t="s">
        <v>222</v>
      </c>
      <c r="S164" s="191" t="str">
        <f t="shared" ref="S164:S165" si="29">S163</f>
        <v>Calculated from model data; see the relevant variable(s) in the InputData folder for source information.</v>
      </c>
      <c r="T164" s="185"/>
    </row>
    <row r="165" spans="1:20" s="174" customFormat="1" x14ac:dyDescent="0.2">
      <c r="A165" s="166" t="str">
        <f>INDEX('Policy Characteristics'!A:A,MATCH(PolicyLevers!$C165,'Policy Characteristics'!$C:$C,0))</f>
        <v>Buildings and Appliances</v>
      </c>
      <c r="B165" s="166" t="str">
        <f>INDEX('Policy Characteristics'!B:B,MATCH(PolicyLevers!$C165,'Policy Characteristics'!$C:$C,0))</f>
        <v>Retrofit Existing Buildings</v>
      </c>
      <c r="C165" s="181" t="str">
        <f t="shared" si="28"/>
        <v>Share of Preexisting Buildings Subject to Retrofitting</v>
      </c>
      <c r="D165" s="177" t="s">
        <v>303</v>
      </c>
      <c r="E165" s="177"/>
      <c r="F165" s="177" t="s">
        <v>180</v>
      </c>
      <c r="G165" s="177"/>
      <c r="H165" s="184">
        <v>380</v>
      </c>
      <c r="I165" s="267" t="s">
        <v>46</v>
      </c>
      <c r="J165" s="167" t="str">
        <f>INDEX('Policy Characteristics'!D:D,MATCH(PolicyLevers!$C165,'Policy Characteristics'!$C:$C,0))</f>
        <v>Increased Retrofitting</v>
      </c>
      <c r="K165" s="167" t="str">
        <f>INDEX('Policy Characteristics'!E:E,MATCH(PolicyLevers!$C165,'Policy Characteristics'!$C:$C,0))</f>
        <v>bldgs retrofitting</v>
      </c>
      <c r="L165" s="167">
        <f>INDEX('Policy Characteristics'!F:F,MATCH(PolicyLevers!$C165,'Policy Characteristics'!$C:$C,0))</f>
        <v>0</v>
      </c>
      <c r="M165" s="167">
        <f>INDEX('Policy Characteristics'!G:G,MATCH(PolicyLevers!$C165,'Policy Characteristics'!$C:$C,0))</f>
        <v>0.5</v>
      </c>
      <c r="N165" s="167">
        <f>INDEX('Policy Characteristics'!H:H,MATCH(PolicyLevers!$C165,'Policy Characteristics'!$C:$C,0))</f>
        <v>0.01</v>
      </c>
      <c r="O165" s="167" t="str">
        <f>INDEX('Policy Characteristics'!I:I,MATCH(PolicyLevers!$C165,'Policy Characteristics'!$C:$C,0))</f>
        <v>% of existing buildings</v>
      </c>
      <c r="P165" s="167" t="str">
        <f>INDEX('Policy Characteristics'!J:J,MATCH(PolicyLevers!$C165,'Policy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5" s="177" t="s">
        <v>221</v>
      </c>
      <c r="R165" s="179" t="s">
        <v>222</v>
      </c>
      <c r="S165" s="191" t="str">
        <f t="shared" si="29"/>
        <v>Calculated from model data; see the relevant variable(s) in the InputData folder for source information.</v>
      </c>
      <c r="T165" s="185"/>
    </row>
    <row r="166" spans="1:20" s="174" customFormat="1" x14ac:dyDescent="0.2">
      <c r="A166" s="166" t="str">
        <f>INDEX('Policy Characteristics'!A:A,MATCH(PolicyLevers!$C166,'Policy Characteristics'!$C:$C,0))</f>
        <v>Buildings and Appliances</v>
      </c>
      <c r="B166" s="166" t="str">
        <f>INDEX('Policy Characteristics'!B:B,MATCH(PolicyLevers!$C166,'Policy Characteristics'!$C:$C,0))</f>
        <v>Rebate for Efficient Products</v>
      </c>
      <c r="C166" s="178" t="s">
        <v>6</v>
      </c>
      <c r="D166" s="177" t="s">
        <v>121</v>
      </c>
      <c r="E166" s="177"/>
      <c r="F166" s="177" t="s">
        <v>127</v>
      </c>
      <c r="G166" s="177"/>
      <c r="H166" s="184">
        <v>27</v>
      </c>
      <c r="I166" s="267" t="s">
        <v>47</v>
      </c>
      <c r="J166" s="167" t="str">
        <f>INDEX('Policy Characteristics'!D:D,MATCH(PolicyLevers!$C166,'Policy Characteristics'!$C:$C,0))</f>
        <v>Rebate for Efficient Products</v>
      </c>
      <c r="K166" s="167" t="str">
        <f>INDEX('Policy Characteristics'!E:E,MATCH(PolicyLevers!$C166,'Policy Characteristics'!$C:$C,0))</f>
        <v>bldgs rebate</v>
      </c>
      <c r="L166" s="167">
        <f>INDEX('Policy Characteristics'!F:F,MATCH(PolicyLevers!$C166,'Policy Characteristics'!$C:$C,0))</f>
        <v>0</v>
      </c>
      <c r="M166" s="167">
        <f>INDEX('Policy Characteristics'!G:G,MATCH(PolicyLevers!$C166,'Policy Characteristics'!$C:$C,0))</f>
        <v>1</v>
      </c>
      <c r="N166" s="167">
        <f>INDEX('Policy Characteristics'!H:H,MATCH(PolicyLevers!$C166,'Policy Characteristics'!$C:$C,0))</f>
        <v>1</v>
      </c>
      <c r="O166" s="167" t="str">
        <f>INDEX('Policy Characteristics'!I:I,MATCH(PolicyLevers!$C166,'Policy Characteristics'!$C:$C,0))</f>
        <v>on/off</v>
      </c>
      <c r="P166" s="167" t="str">
        <f>INDEX('Policy Characteristics'!J:J,MATCH(PolicyLevers!$C166,'Policy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**//**Cooling and Ventilation : **//**Appliances : **</v>
      </c>
      <c r="Q166" s="177" t="s">
        <v>223</v>
      </c>
      <c r="R166" s="179" t="s">
        <v>224</v>
      </c>
      <c r="S166" s="200" t="s">
        <v>1472</v>
      </c>
      <c r="T166" s="185"/>
    </row>
    <row r="167" spans="1:20" s="174" customFormat="1" x14ac:dyDescent="0.2">
      <c r="A167" s="166" t="str">
        <f>INDEX('Policy Characteristics'!A:A,MATCH(PolicyLevers!$C167,'Policy Characteristics'!$C:$C,0))</f>
        <v>Buildings and Appliances</v>
      </c>
      <c r="B167" s="166" t="str">
        <f>INDEX('Policy Characteristics'!B:B,MATCH(PolicyLevers!$C167,'Policy Characteristics'!$C:$C,0))</f>
        <v>Rebate for Efficient Products</v>
      </c>
      <c r="C167" s="181" t="str">
        <f t="shared" ref="C167:C171" si="30">C$166</f>
        <v>Boolean Rebate Program for Efficient Components</v>
      </c>
      <c r="D167" s="177" t="s">
        <v>122</v>
      </c>
      <c r="E167" s="177"/>
      <c r="F167" s="177" t="s">
        <v>128</v>
      </c>
      <c r="G167" s="177"/>
      <c r="H167" s="184">
        <v>28</v>
      </c>
      <c r="I167" s="267" t="s">
        <v>46</v>
      </c>
      <c r="J167" s="167" t="str">
        <f>INDEX('Policy Characteristics'!D:D,MATCH(PolicyLevers!$C167,'Policy Characteristics'!$C:$C,0))</f>
        <v>Rebate for Efficient Products</v>
      </c>
      <c r="K167" s="167" t="str">
        <f>INDEX('Policy Characteristics'!E:E,MATCH(PolicyLevers!$C167,'Policy Characteristics'!$C:$C,0))</f>
        <v>bldgs rebate</v>
      </c>
      <c r="L167" s="167">
        <f>INDEX('Policy Characteristics'!F:F,MATCH(PolicyLevers!$C167,'Policy Characteristics'!$C:$C,0))</f>
        <v>0</v>
      </c>
      <c r="M167" s="167">
        <f>INDEX('Policy Characteristics'!G:G,MATCH(PolicyLevers!$C167,'Policy Characteristics'!$C:$C,0))</f>
        <v>1</v>
      </c>
      <c r="N167" s="167">
        <f>INDEX('Policy Characteristics'!H:H,MATCH(PolicyLevers!$C167,'Policy Characteristics'!$C:$C,0))</f>
        <v>1</v>
      </c>
      <c r="O167" s="167" t="str">
        <f>INDEX('Policy Characteristics'!I:I,MATCH(PolicyLevers!$C167,'Policy Characteristics'!$C:$C,0))</f>
        <v>on/off</v>
      </c>
      <c r="P167" s="167" t="str">
        <f>INDEX('Policy Characteristics'!J:J,MATCH(PolicyLevers!$C167,'Policy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**//**Cooling and Ventilation : **//**Appliances : **</v>
      </c>
      <c r="Q167" s="177" t="s">
        <v>223</v>
      </c>
      <c r="R167" s="179" t="s">
        <v>224</v>
      </c>
      <c r="S167" s="169" t="s">
        <v>77</v>
      </c>
      <c r="T167" s="185"/>
    </row>
    <row r="168" spans="1:20" s="174" customFormat="1" x14ac:dyDescent="0.2">
      <c r="A168" s="166" t="str">
        <f>INDEX('Policy Characteristics'!A:A,MATCH(PolicyLevers!$C168,'Policy Characteristics'!$C:$C,0))</f>
        <v>Buildings and Appliances</v>
      </c>
      <c r="B168" s="166" t="str">
        <f>INDEX('Policy Characteristics'!B:B,MATCH(PolicyLevers!$C168,'Policy Characteristics'!$C:$C,0))</f>
        <v>Rebate for Efficient Products</v>
      </c>
      <c r="C168" s="181" t="str">
        <f t="shared" si="30"/>
        <v>Boolean Rebate Program for Efficient Components</v>
      </c>
      <c r="D168" s="177" t="s">
        <v>123</v>
      </c>
      <c r="E168" s="177"/>
      <c r="F168" s="177" t="s">
        <v>129</v>
      </c>
      <c r="G168" s="177"/>
      <c r="H168" s="184">
        <v>605</v>
      </c>
      <c r="I168" s="267" t="s">
        <v>47</v>
      </c>
      <c r="J168" s="167" t="str">
        <f>INDEX('Policy Characteristics'!D:D,MATCH(PolicyLevers!$C168,'Policy Characteristics'!$C:$C,0))</f>
        <v>Rebate for Efficient Products</v>
      </c>
      <c r="K168" s="167" t="str">
        <f>INDEX('Policy Characteristics'!E:E,MATCH(PolicyLevers!$C168,'Policy Characteristics'!$C:$C,0))</f>
        <v>bldgs rebate</v>
      </c>
      <c r="L168" s="167">
        <f>INDEX('Policy Characteristics'!F:F,MATCH(PolicyLevers!$C168,'Policy Characteristics'!$C:$C,0))</f>
        <v>0</v>
      </c>
      <c r="M168" s="167">
        <f>INDEX('Policy Characteristics'!G:G,MATCH(PolicyLevers!$C168,'Policy Characteristics'!$C:$C,0))</f>
        <v>1</v>
      </c>
      <c r="N168" s="167">
        <f>INDEX('Policy Characteristics'!H:H,MATCH(PolicyLevers!$C168,'Policy Characteristics'!$C:$C,0))</f>
        <v>1</v>
      </c>
      <c r="O168" s="167" t="str">
        <f>INDEX('Policy Characteristics'!I:I,MATCH(PolicyLevers!$C168,'Policy Characteristics'!$C:$C,0))</f>
        <v>on/off</v>
      </c>
      <c r="P168" s="167" t="str">
        <f>INDEX('Policy Characteristics'!J:J,MATCH(PolicyLevers!$C168,'Policy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**//**Cooling and Ventilation : **//**Appliances : **</v>
      </c>
      <c r="Q168" s="185"/>
      <c r="R168" s="179"/>
      <c r="S168" s="191"/>
      <c r="T168" s="185"/>
    </row>
    <row r="169" spans="1:20" s="174" customFormat="1" x14ac:dyDescent="0.2">
      <c r="A169" s="166" t="str">
        <f>INDEX('Policy Characteristics'!A:A,MATCH(PolicyLevers!$C169,'Policy Characteristics'!$C:$C,0))</f>
        <v>Buildings and Appliances</v>
      </c>
      <c r="B169" s="166" t="str">
        <f>INDEX('Policy Characteristics'!B:B,MATCH(PolicyLevers!$C169,'Policy Characteristics'!$C:$C,0))</f>
        <v>Rebate for Efficient Products</v>
      </c>
      <c r="C169" s="181" t="str">
        <f t="shared" si="30"/>
        <v>Boolean Rebate Program for Efficient Components</v>
      </c>
      <c r="D169" s="177" t="s">
        <v>124</v>
      </c>
      <c r="E169" s="177"/>
      <c r="F169" s="177" t="s">
        <v>130</v>
      </c>
      <c r="G169" s="177"/>
      <c r="H169" s="184">
        <v>606</v>
      </c>
      <c r="I169" s="267" t="s">
        <v>47</v>
      </c>
      <c r="J169" s="167" t="str">
        <f>INDEX('Policy Characteristics'!D:D,MATCH(PolicyLevers!$C169,'Policy Characteristics'!$C:$C,0))</f>
        <v>Rebate for Efficient Products</v>
      </c>
      <c r="K169" s="167" t="str">
        <f>INDEX('Policy Characteristics'!E:E,MATCH(PolicyLevers!$C169,'Policy Characteristics'!$C:$C,0))</f>
        <v>bldgs rebate</v>
      </c>
      <c r="L169" s="167">
        <f>INDEX('Policy Characteristics'!F:F,MATCH(PolicyLevers!$C169,'Policy Characteristics'!$C:$C,0))</f>
        <v>0</v>
      </c>
      <c r="M169" s="167">
        <f>INDEX('Policy Characteristics'!G:G,MATCH(PolicyLevers!$C169,'Policy Characteristics'!$C:$C,0))</f>
        <v>1</v>
      </c>
      <c r="N169" s="167">
        <f>INDEX('Policy Characteristics'!H:H,MATCH(PolicyLevers!$C169,'Policy Characteristics'!$C:$C,0))</f>
        <v>1</v>
      </c>
      <c r="O169" s="167" t="str">
        <f>INDEX('Policy Characteristics'!I:I,MATCH(PolicyLevers!$C169,'Policy Characteristics'!$C:$C,0))</f>
        <v>on/off</v>
      </c>
      <c r="P169" s="167" t="str">
        <f>INDEX('Policy Characteristics'!J:J,MATCH(PolicyLevers!$C169,'Policy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**//**Cooling and Ventilation : **//**Appliances : **</v>
      </c>
      <c r="Q169" s="185"/>
      <c r="R169" s="179"/>
      <c r="S169" s="191"/>
      <c r="T169" s="185"/>
    </row>
    <row r="170" spans="1:20" s="174" customFormat="1" x14ac:dyDescent="0.2">
      <c r="A170" s="166" t="str">
        <f>INDEX('Policy Characteristics'!A:A,MATCH(PolicyLevers!$C170,'Policy Characteristics'!$C:$C,0))</f>
        <v>Buildings and Appliances</v>
      </c>
      <c r="B170" s="166" t="str">
        <f>INDEX('Policy Characteristics'!B:B,MATCH(PolicyLevers!$C170,'Policy Characteristics'!$C:$C,0))</f>
        <v>Rebate for Efficient Products</v>
      </c>
      <c r="C170" s="181" t="str">
        <f t="shared" si="30"/>
        <v>Boolean Rebate Program for Efficient Components</v>
      </c>
      <c r="D170" s="177" t="s">
        <v>125</v>
      </c>
      <c r="E170" s="177"/>
      <c r="F170" s="177" t="s">
        <v>131</v>
      </c>
      <c r="G170" s="177"/>
      <c r="H170" s="184">
        <v>29</v>
      </c>
      <c r="I170" s="267" t="s">
        <v>46</v>
      </c>
      <c r="J170" s="167" t="str">
        <f>INDEX('Policy Characteristics'!D:D,MATCH(PolicyLevers!$C170,'Policy Characteristics'!$C:$C,0))</f>
        <v>Rebate for Efficient Products</v>
      </c>
      <c r="K170" s="167" t="str">
        <f>INDEX('Policy Characteristics'!E:E,MATCH(PolicyLevers!$C170,'Policy Characteristics'!$C:$C,0))</f>
        <v>bldgs rebate</v>
      </c>
      <c r="L170" s="167">
        <f>INDEX('Policy Characteristics'!F:F,MATCH(PolicyLevers!$C170,'Policy Characteristics'!$C:$C,0))</f>
        <v>0</v>
      </c>
      <c r="M170" s="167">
        <f>INDEX('Policy Characteristics'!G:G,MATCH(PolicyLevers!$C170,'Policy Characteristics'!$C:$C,0))</f>
        <v>1</v>
      </c>
      <c r="N170" s="167">
        <f>INDEX('Policy Characteristics'!H:H,MATCH(PolicyLevers!$C170,'Policy Characteristics'!$C:$C,0))</f>
        <v>1</v>
      </c>
      <c r="O170" s="167" t="str">
        <f>INDEX('Policy Characteristics'!I:I,MATCH(PolicyLevers!$C170,'Policy Characteristics'!$C:$C,0))</f>
        <v>on/off</v>
      </c>
      <c r="P170" s="167" t="str">
        <f>INDEX('Policy Characteristics'!J:J,MATCH(PolicyLevers!$C170,'Policy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**//**Cooling and Ventilation : **//**Appliances : **</v>
      </c>
      <c r="Q170" s="177" t="s">
        <v>223</v>
      </c>
      <c r="R170" s="179" t="s">
        <v>224</v>
      </c>
      <c r="S170" s="169" t="s">
        <v>77</v>
      </c>
      <c r="T170" s="185"/>
    </row>
    <row r="171" spans="1:20" s="174" customFormat="1" x14ac:dyDescent="0.2">
      <c r="A171" s="166" t="str">
        <f>INDEX('Policy Characteristics'!A:A,MATCH(PolicyLevers!$C171,'Policy Characteristics'!$C:$C,0))</f>
        <v>Buildings and Appliances</v>
      </c>
      <c r="B171" s="166" t="str">
        <f>INDEX('Policy Characteristics'!B:B,MATCH(PolicyLevers!$C171,'Policy Characteristics'!$C:$C,0))</f>
        <v>Rebate for Efficient Products</v>
      </c>
      <c r="C171" s="181" t="str">
        <f t="shared" si="30"/>
        <v>Boolean Rebate Program for Efficient Components</v>
      </c>
      <c r="D171" s="177" t="s">
        <v>126</v>
      </c>
      <c r="E171" s="177"/>
      <c r="F171" s="177" t="s">
        <v>132</v>
      </c>
      <c r="G171" s="177"/>
      <c r="H171" s="184">
        <v>607</v>
      </c>
      <c r="I171" s="267" t="s">
        <v>47</v>
      </c>
      <c r="J171" s="167" t="str">
        <f>INDEX('Policy Characteristics'!D:D,MATCH(PolicyLevers!$C171,'Policy Characteristics'!$C:$C,0))</f>
        <v>Rebate for Efficient Products</v>
      </c>
      <c r="K171" s="167" t="str">
        <f>INDEX('Policy Characteristics'!E:E,MATCH(PolicyLevers!$C171,'Policy Characteristics'!$C:$C,0))</f>
        <v>bldgs rebate</v>
      </c>
      <c r="L171" s="167">
        <f>INDEX('Policy Characteristics'!F:F,MATCH(PolicyLevers!$C171,'Policy Characteristics'!$C:$C,0))</f>
        <v>0</v>
      </c>
      <c r="M171" s="167">
        <f>INDEX('Policy Characteristics'!G:G,MATCH(PolicyLevers!$C171,'Policy Characteristics'!$C:$C,0))</f>
        <v>1</v>
      </c>
      <c r="N171" s="167">
        <f>INDEX('Policy Characteristics'!H:H,MATCH(PolicyLevers!$C171,'Policy Characteristics'!$C:$C,0))</f>
        <v>1</v>
      </c>
      <c r="O171" s="167" t="str">
        <f>INDEX('Policy Characteristics'!I:I,MATCH(PolicyLevers!$C171,'Policy Characteristics'!$C:$C,0))</f>
        <v>on/off</v>
      </c>
      <c r="P171" s="167" t="str">
        <f>INDEX('Policy Characteristics'!J:J,MATCH(PolicyLevers!$C171,'Policy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**//**Cooling and Ventilation : **//**Appliances : **</v>
      </c>
      <c r="Q171" s="185"/>
      <c r="R171" s="179"/>
      <c r="S171" s="191"/>
      <c r="T171" s="185"/>
    </row>
    <row r="172" spans="1:20" s="167" customFormat="1" x14ac:dyDescent="0.2">
      <c r="A172" s="166" t="str">
        <f>INDEX('Policy Characteristics'!A:A,MATCH(PolicyLevers!$C172,'Policy Characteristics'!$C:$C,0))</f>
        <v>Electricity Supply</v>
      </c>
      <c r="B172" s="166" t="str">
        <f>INDEX('Policy Characteristics'!B:B,MATCH(PolicyLevers!$C172,'Policy Characteristics'!$C:$C,0))</f>
        <v>Ban New Power Plants</v>
      </c>
      <c r="C172" s="176" t="s">
        <v>368</v>
      </c>
      <c r="D172" s="177" t="s">
        <v>493</v>
      </c>
      <c r="E172" s="177"/>
      <c r="F172" s="177" t="s">
        <v>492</v>
      </c>
      <c r="G172" s="179"/>
      <c r="H172" s="180">
        <v>167</v>
      </c>
      <c r="I172" s="267" t="s">
        <v>46</v>
      </c>
      <c r="J172" s="167" t="str">
        <f>INDEX('Policy Characteristics'!D:D,MATCH(PolicyLevers!$C172,'Policy Characteristics'!$C:$C,0))</f>
        <v>Ban New Power Plants</v>
      </c>
      <c r="K172" s="167" t="str">
        <f>INDEX('Policy Characteristics'!E:E,MATCH(PolicyLevers!$C172,'Policy Characteristics'!$C:$C,0))</f>
        <v>elec ban new power plants</v>
      </c>
      <c r="L172" s="167">
        <f>INDEX('Policy Characteristics'!F:F,MATCH(PolicyLevers!$C172,'Policy Characteristics'!$C:$C,0))</f>
        <v>0</v>
      </c>
      <c r="M172" s="167">
        <f>INDEX('Policy Characteristics'!G:G,MATCH(PolicyLevers!$C172,'Policy Characteristics'!$C:$C,0))</f>
        <v>1</v>
      </c>
      <c r="N172" s="167">
        <f>INDEX('Policy Characteristics'!H:H,MATCH(PolicyLevers!$C172,'Policy Characteristics'!$C:$C,0))</f>
        <v>1</v>
      </c>
      <c r="O172" s="167" t="str">
        <f>INDEX('Policy Characteristics'!I:I,MATCH(PolicyLevers!$C172,'Policy Characteristics'!$C:$C,0))</f>
        <v>on/off</v>
      </c>
      <c r="P172" s="167" t="str">
        <f>INDEX('Policy Characteristics'!J:J,MATCH(PolicyLevers!$C172,'Policy Characteristics'!$C:$C,0))</f>
        <v>**Description:** This policy prevents new capacity of the selected type(s) from being built or deployed.//**Guidance for setting values: **//**Hard Coal : ** No new coal plants are planned in Colorado.</v>
      </c>
      <c r="Q172" s="177" t="s">
        <v>369</v>
      </c>
      <c r="R172" s="179" t="s">
        <v>370</v>
      </c>
      <c r="S172" s="193" t="s">
        <v>1473</v>
      </c>
      <c r="T172" s="179"/>
    </row>
    <row r="173" spans="1:20" s="174" customFormat="1" x14ac:dyDescent="0.2">
      <c r="A173" s="166" t="str">
        <f>INDEX('Policy Characteristics'!A:A,MATCH(PolicyLevers!$C173,'Policy Characteristics'!$C:$C,0))</f>
        <v>Electricity Supply</v>
      </c>
      <c r="B173" s="166" t="str">
        <f>INDEX('Policy Characteristics'!B:B,MATCH(PolicyLevers!$C173,'Policy Characteristics'!$C:$C,0))</f>
        <v>Ban New Power Plants</v>
      </c>
      <c r="C173" s="181" t="str">
        <f t="shared" ref="C173:C183" si="31">C$172</f>
        <v>Boolean Ban New Power Plants</v>
      </c>
      <c r="D173" s="179" t="s">
        <v>335</v>
      </c>
      <c r="E173" s="177"/>
      <c r="F173" s="179" t="s">
        <v>336</v>
      </c>
      <c r="G173" s="177"/>
      <c r="H173" s="184">
        <v>168</v>
      </c>
      <c r="I173" s="267" t="s">
        <v>46</v>
      </c>
      <c r="J173" s="167" t="str">
        <f>INDEX('Policy Characteristics'!D:D,MATCH(PolicyLevers!$C173,'Policy Characteristics'!$C:$C,0))</f>
        <v>Ban New Power Plants</v>
      </c>
      <c r="K173" s="167" t="str">
        <f>INDEX('Policy Characteristics'!E:E,MATCH(PolicyLevers!$C173,'Policy Characteristics'!$C:$C,0))</f>
        <v>elec ban new power plants</v>
      </c>
      <c r="L173" s="167">
        <f>INDEX('Policy Characteristics'!F:F,MATCH(PolicyLevers!$C173,'Policy Characteristics'!$C:$C,0))</f>
        <v>0</v>
      </c>
      <c r="M173" s="167">
        <f>INDEX('Policy Characteristics'!G:G,MATCH(PolicyLevers!$C173,'Policy Characteristics'!$C:$C,0))</f>
        <v>1</v>
      </c>
      <c r="N173" s="167">
        <f>INDEX('Policy Characteristics'!H:H,MATCH(PolicyLevers!$C173,'Policy Characteristics'!$C:$C,0))</f>
        <v>1</v>
      </c>
      <c r="O173" s="167" t="str">
        <f>INDEX('Policy Characteristics'!I:I,MATCH(PolicyLevers!$C173,'Policy Characteristics'!$C:$C,0))</f>
        <v>on/off</v>
      </c>
      <c r="P173" s="167" t="str">
        <f>INDEX('Policy Characteristics'!J:J,MATCH(PolicyLevers!$C173,'Policy Characteristics'!$C:$C,0))</f>
        <v>**Description:** This policy prevents new capacity of the selected type(s) from being built or deployed.//**Guidance for setting values: **//**Hard Coal : ** No new coal plants are planned in Colorado.</v>
      </c>
      <c r="Q173" s="185" t="str">
        <f t="shared" ref="Q173:R175" si="32">Q$172</f>
        <v>electricity-sector-main.html#ban</v>
      </c>
      <c r="R173" s="185" t="str">
        <f t="shared" si="32"/>
        <v>ban-new-capacity.html</v>
      </c>
      <c r="S173" s="191"/>
      <c r="T173" s="185"/>
    </row>
    <row r="174" spans="1:20" s="174" customFormat="1" x14ac:dyDescent="0.2">
      <c r="A174" s="166" t="str">
        <f>INDEX('Policy Characteristics'!A:A,MATCH(PolicyLevers!$C174,'Policy Characteristics'!$C:$C,0))</f>
        <v>Electricity Supply</v>
      </c>
      <c r="B174" s="166" t="str">
        <f>INDEX('Policy Characteristics'!B:B,MATCH(PolicyLevers!$C174,'Policy Characteristics'!$C:$C,0))</f>
        <v>Ban New Power Plants</v>
      </c>
      <c r="C174" s="181" t="str">
        <f t="shared" si="31"/>
        <v>Boolean Ban New Power Plants</v>
      </c>
      <c r="D174" s="179" t="s">
        <v>80</v>
      </c>
      <c r="E174" s="177"/>
      <c r="F174" s="179" t="s">
        <v>94</v>
      </c>
      <c r="G174" s="177"/>
      <c r="H174" s="180">
        <v>169</v>
      </c>
      <c r="I174" s="267" t="s">
        <v>46</v>
      </c>
      <c r="J174" s="167" t="str">
        <f>INDEX('Policy Characteristics'!D:D,MATCH(PolicyLevers!$C174,'Policy Characteristics'!$C:$C,0))</f>
        <v>Ban New Power Plants</v>
      </c>
      <c r="K174" s="167" t="str">
        <f>INDEX('Policy Characteristics'!E:E,MATCH(PolicyLevers!$C174,'Policy Characteristics'!$C:$C,0))</f>
        <v>elec ban new power plants</v>
      </c>
      <c r="L174" s="167">
        <f>INDEX('Policy Characteristics'!F:F,MATCH(PolicyLevers!$C174,'Policy Characteristics'!$C:$C,0))</f>
        <v>0</v>
      </c>
      <c r="M174" s="167">
        <f>INDEX('Policy Characteristics'!G:G,MATCH(PolicyLevers!$C174,'Policy Characteristics'!$C:$C,0))</f>
        <v>1</v>
      </c>
      <c r="N174" s="167">
        <f>INDEX('Policy Characteristics'!H:H,MATCH(PolicyLevers!$C174,'Policy Characteristics'!$C:$C,0))</f>
        <v>1</v>
      </c>
      <c r="O174" s="167" t="str">
        <f>INDEX('Policy Characteristics'!I:I,MATCH(PolicyLevers!$C174,'Policy Characteristics'!$C:$C,0))</f>
        <v>on/off</v>
      </c>
      <c r="P174" s="167" t="str">
        <f>INDEX('Policy Characteristics'!J:J,MATCH(PolicyLevers!$C174,'Policy Characteristics'!$C:$C,0))</f>
        <v>**Description:** This policy prevents new capacity of the selected type(s) from being built or deployed.//**Guidance for setting values: **//**Hard Coal : ** No new coal plants are planned in Colorado.</v>
      </c>
      <c r="Q174" s="185" t="str">
        <f t="shared" si="32"/>
        <v>electricity-sector-main.html#ban</v>
      </c>
      <c r="R174" s="185" t="str">
        <f t="shared" si="32"/>
        <v>ban-new-capacity.html</v>
      </c>
      <c r="S174" s="191"/>
      <c r="T174" s="185"/>
    </row>
    <row r="175" spans="1:20" s="174" customFormat="1" x14ac:dyDescent="0.2">
      <c r="A175" s="166" t="str">
        <f>INDEX('Policy Characteristics'!A:A,MATCH(PolicyLevers!$C175,'Policy Characteristics'!$C:$C,0))</f>
        <v>Electricity Supply</v>
      </c>
      <c r="B175" s="166" t="str">
        <f>INDEX('Policy Characteristics'!B:B,MATCH(PolicyLevers!$C175,'Policy Characteristics'!$C:$C,0))</f>
        <v>Ban New Power Plants</v>
      </c>
      <c r="C175" s="181" t="str">
        <f t="shared" si="31"/>
        <v>Boolean Ban New Power Plants</v>
      </c>
      <c r="D175" s="179" t="s">
        <v>81</v>
      </c>
      <c r="E175" s="177"/>
      <c r="F175" s="179" t="s">
        <v>95</v>
      </c>
      <c r="G175" s="177"/>
      <c r="H175" s="184">
        <v>170</v>
      </c>
      <c r="I175" s="267" t="s">
        <v>46</v>
      </c>
      <c r="J175" s="167" t="str">
        <f>INDEX('Policy Characteristics'!D:D,MATCH(PolicyLevers!$C175,'Policy Characteristics'!$C:$C,0))</f>
        <v>Ban New Power Plants</v>
      </c>
      <c r="K175" s="167" t="str">
        <f>INDEX('Policy Characteristics'!E:E,MATCH(PolicyLevers!$C175,'Policy Characteristics'!$C:$C,0))</f>
        <v>elec ban new power plants</v>
      </c>
      <c r="L175" s="167">
        <f>INDEX('Policy Characteristics'!F:F,MATCH(PolicyLevers!$C175,'Policy Characteristics'!$C:$C,0))</f>
        <v>0</v>
      </c>
      <c r="M175" s="167">
        <f>INDEX('Policy Characteristics'!G:G,MATCH(PolicyLevers!$C175,'Policy Characteristics'!$C:$C,0))</f>
        <v>1</v>
      </c>
      <c r="N175" s="167">
        <f>INDEX('Policy Characteristics'!H:H,MATCH(PolicyLevers!$C175,'Policy Characteristics'!$C:$C,0))</f>
        <v>1</v>
      </c>
      <c r="O175" s="167" t="str">
        <f>INDEX('Policy Characteristics'!I:I,MATCH(PolicyLevers!$C175,'Policy Characteristics'!$C:$C,0))</f>
        <v>on/off</v>
      </c>
      <c r="P175" s="167" t="str">
        <f>INDEX('Policy Characteristics'!J:J,MATCH(PolicyLevers!$C175,'Policy Characteristics'!$C:$C,0))</f>
        <v>**Description:** This policy prevents new capacity of the selected type(s) from being built or deployed.//**Guidance for setting values: **//**Hard Coal : ** No new coal plants are planned in Colorado.</v>
      </c>
      <c r="Q175" s="185" t="str">
        <f t="shared" si="32"/>
        <v>electricity-sector-main.html#ban</v>
      </c>
      <c r="R175" s="185" t="str">
        <f t="shared" si="32"/>
        <v>ban-new-capacity.html</v>
      </c>
      <c r="S175" s="191"/>
      <c r="T175" s="185"/>
    </row>
    <row r="176" spans="1:20" s="174" customFormat="1" x14ac:dyDescent="0.2">
      <c r="A176" s="166" t="str">
        <f>INDEX('Policy Characteristics'!A:A,MATCH(PolicyLevers!$C176,'Policy Characteristics'!$C:$C,0))</f>
        <v>Electricity Supply</v>
      </c>
      <c r="B176" s="166" t="str">
        <f>INDEX('Policy Characteristics'!B:B,MATCH(PolicyLevers!$C176,'Policy Characteristics'!$C:$C,0))</f>
        <v>Ban New Power Plants</v>
      </c>
      <c r="C176" s="181" t="str">
        <f t="shared" si="31"/>
        <v>Boolean Ban New Power Plants</v>
      </c>
      <c r="D176" s="179" t="s">
        <v>494</v>
      </c>
      <c r="E176" s="177"/>
      <c r="F176" s="179" t="s">
        <v>497</v>
      </c>
      <c r="G176" s="177"/>
      <c r="H176" s="184">
        <v>608</v>
      </c>
      <c r="I176" s="267" t="s">
        <v>47</v>
      </c>
      <c r="J176" s="167" t="str">
        <f>INDEX('Policy Characteristics'!D:D,MATCH(PolicyLevers!$C176,'Policy Characteristics'!$C:$C,0))</f>
        <v>Ban New Power Plants</v>
      </c>
      <c r="K176" s="167" t="str">
        <f>INDEX('Policy Characteristics'!E:E,MATCH(PolicyLevers!$C176,'Policy Characteristics'!$C:$C,0))</f>
        <v>elec ban new power plants</v>
      </c>
      <c r="L176" s="167">
        <f>INDEX('Policy Characteristics'!F:F,MATCH(PolicyLevers!$C176,'Policy Characteristics'!$C:$C,0))</f>
        <v>0</v>
      </c>
      <c r="M176" s="167">
        <f>INDEX('Policy Characteristics'!G:G,MATCH(PolicyLevers!$C176,'Policy Characteristics'!$C:$C,0))</f>
        <v>1</v>
      </c>
      <c r="N176" s="167">
        <f>INDEX('Policy Characteristics'!H:H,MATCH(PolicyLevers!$C176,'Policy Characteristics'!$C:$C,0))</f>
        <v>1</v>
      </c>
      <c r="O176" s="167" t="str">
        <f>INDEX('Policy Characteristics'!I:I,MATCH(PolicyLevers!$C176,'Policy Characteristics'!$C:$C,0))</f>
        <v>on/off</v>
      </c>
      <c r="P176" s="167" t="str">
        <f>INDEX('Policy Characteristics'!J:J,MATCH(PolicyLevers!$C176,'Policy Characteristics'!$C:$C,0))</f>
        <v>**Description:** This policy prevents new capacity of the selected type(s) from being built or deployed.//**Guidance for setting values: **//**Hard Coal : ** No new coal plants are planned in Colorado.</v>
      </c>
      <c r="Q176" s="185"/>
      <c r="R176" s="179"/>
      <c r="S176" s="191"/>
      <c r="T176" s="185"/>
    </row>
    <row r="177" spans="1:20" s="174" customFormat="1" x14ac:dyDescent="0.2">
      <c r="A177" s="166" t="str">
        <f>INDEX('Policy Characteristics'!A:A,MATCH(PolicyLevers!$C177,'Policy Characteristics'!$C:$C,0))</f>
        <v>Electricity Supply</v>
      </c>
      <c r="B177" s="166" t="str">
        <f>INDEX('Policy Characteristics'!B:B,MATCH(PolicyLevers!$C177,'Policy Characteristics'!$C:$C,0))</f>
        <v>Ban New Power Plants</v>
      </c>
      <c r="C177" s="181" t="str">
        <f t="shared" si="31"/>
        <v>Boolean Ban New Power Plants</v>
      </c>
      <c r="D177" s="179" t="s">
        <v>82</v>
      </c>
      <c r="E177" s="177"/>
      <c r="F177" s="179" t="s">
        <v>96</v>
      </c>
      <c r="G177" s="177"/>
      <c r="H177" s="184">
        <v>609</v>
      </c>
      <c r="I177" s="267" t="s">
        <v>47</v>
      </c>
      <c r="J177" s="167" t="str">
        <f>INDEX('Policy Characteristics'!D:D,MATCH(PolicyLevers!$C177,'Policy Characteristics'!$C:$C,0))</f>
        <v>Ban New Power Plants</v>
      </c>
      <c r="K177" s="167" t="str">
        <f>INDEX('Policy Characteristics'!E:E,MATCH(PolicyLevers!$C177,'Policy Characteristics'!$C:$C,0))</f>
        <v>elec ban new power plants</v>
      </c>
      <c r="L177" s="167">
        <f>INDEX('Policy Characteristics'!F:F,MATCH(PolicyLevers!$C177,'Policy Characteristics'!$C:$C,0))</f>
        <v>0</v>
      </c>
      <c r="M177" s="167">
        <f>INDEX('Policy Characteristics'!G:G,MATCH(PolicyLevers!$C177,'Policy Characteristics'!$C:$C,0))</f>
        <v>1</v>
      </c>
      <c r="N177" s="167">
        <f>INDEX('Policy Characteristics'!H:H,MATCH(PolicyLevers!$C177,'Policy Characteristics'!$C:$C,0))</f>
        <v>1</v>
      </c>
      <c r="O177" s="167" t="str">
        <f>INDEX('Policy Characteristics'!I:I,MATCH(PolicyLevers!$C177,'Policy Characteristics'!$C:$C,0))</f>
        <v>on/off</v>
      </c>
      <c r="P177" s="167" t="str">
        <f>INDEX('Policy Characteristics'!J:J,MATCH(PolicyLevers!$C177,'Policy Characteristics'!$C:$C,0))</f>
        <v>**Description:** This policy prevents new capacity of the selected type(s) from being built or deployed.//**Guidance for setting values: **//**Hard Coal : ** No new coal plants are planned in Colorado.</v>
      </c>
      <c r="Q177" s="185"/>
      <c r="R177" s="179"/>
      <c r="S177" s="191"/>
      <c r="T177" s="185"/>
    </row>
    <row r="178" spans="1:20" s="174" customFormat="1" x14ac:dyDescent="0.2">
      <c r="A178" s="166" t="str">
        <f>INDEX('Policy Characteristics'!A:A,MATCH(PolicyLevers!$C178,'Policy Characteristics'!$C:$C,0))</f>
        <v>Electricity Supply</v>
      </c>
      <c r="B178" s="166" t="str">
        <f>INDEX('Policy Characteristics'!B:B,MATCH(PolicyLevers!$C178,'Policy Characteristics'!$C:$C,0))</f>
        <v>Ban New Power Plants</v>
      </c>
      <c r="C178" s="181" t="str">
        <f t="shared" si="31"/>
        <v>Boolean Ban New Power Plants</v>
      </c>
      <c r="D178" s="179" t="s">
        <v>83</v>
      </c>
      <c r="E178" s="177"/>
      <c r="F178" s="179" t="s">
        <v>97</v>
      </c>
      <c r="G178" s="177"/>
      <c r="H178" s="184">
        <v>610</v>
      </c>
      <c r="I178" s="267" t="s">
        <v>47</v>
      </c>
      <c r="J178" s="167" t="str">
        <f>INDEX('Policy Characteristics'!D:D,MATCH(PolicyLevers!$C178,'Policy Characteristics'!$C:$C,0))</f>
        <v>Ban New Power Plants</v>
      </c>
      <c r="K178" s="167" t="str">
        <f>INDEX('Policy Characteristics'!E:E,MATCH(PolicyLevers!$C178,'Policy Characteristics'!$C:$C,0))</f>
        <v>elec ban new power plants</v>
      </c>
      <c r="L178" s="167">
        <f>INDEX('Policy Characteristics'!F:F,MATCH(PolicyLevers!$C178,'Policy Characteristics'!$C:$C,0))</f>
        <v>0</v>
      </c>
      <c r="M178" s="167">
        <f>INDEX('Policy Characteristics'!G:G,MATCH(PolicyLevers!$C178,'Policy Characteristics'!$C:$C,0))</f>
        <v>1</v>
      </c>
      <c r="N178" s="167">
        <f>INDEX('Policy Characteristics'!H:H,MATCH(PolicyLevers!$C178,'Policy Characteristics'!$C:$C,0))</f>
        <v>1</v>
      </c>
      <c r="O178" s="167" t="str">
        <f>INDEX('Policy Characteristics'!I:I,MATCH(PolicyLevers!$C178,'Policy Characteristics'!$C:$C,0))</f>
        <v>on/off</v>
      </c>
      <c r="P178" s="167" t="str">
        <f>INDEX('Policy Characteristics'!J:J,MATCH(PolicyLevers!$C178,'Policy Characteristics'!$C:$C,0))</f>
        <v>**Description:** This policy prevents new capacity of the selected type(s) from being built or deployed.//**Guidance for setting values: **//**Hard Coal : ** No new coal plants are planned in Colorado.</v>
      </c>
      <c r="Q178" s="185"/>
      <c r="R178" s="179"/>
      <c r="S178" s="191"/>
      <c r="T178" s="185"/>
    </row>
    <row r="179" spans="1:20" s="174" customFormat="1" x14ac:dyDescent="0.2">
      <c r="A179" s="166" t="str">
        <f>INDEX('Policy Characteristics'!A:A,MATCH(PolicyLevers!$C179,'Policy Characteristics'!$C:$C,0))</f>
        <v>Electricity Supply</v>
      </c>
      <c r="B179" s="166" t="str">
        <f>INDEX('Policy Characteristics'!B:B,MATCH(PolicyLevers!$C179,'Policy Characteristics'!$C:$C,0))</f>
        <v>Ban New Power Plants</v>
      </c>
      <c r="C179" s="181" t="str">
        <f t="shared" si="31"/>
        <v>Boolean Ban New Power Plants</v>
      </c>
      <c r="D179" s="179" t="s">
        <v>84</v>
      </c>
      <c r="E179" s="177"/>
      <c r="F179" s="179" t="s">
        <v>98</v>
      </c>
      <c r="G179" s="177"/>
      <c r="H179" s="184">
        <v>611</v>
      </c>
      <c r="I179" s="267" t="s">
        <v>47</v>
      </c>
      <c r="J179" s="167" t="str">
        <f>INDEX('Policy Characteristics'!D:D,MATCH(PolicyLevers!$C179,'Policy Characteristics'!$C:$C,0))</f>
        <v>Ban New Power Plants</v>
      </c>
      <c r="K179" s="167" t="str">
        <f>INDEX('Policy Characteristics'!E:E,MATCH(PolicyLevers!$C179,'Policy Characteristics'!$C:$C,0))</f>
        <v>elec ban new power plants</v>
      </c>
      <c r="L179" s="167">
        <f>INDEX('Policy Characteristics'!F:F,MATCH(PolicyLevers!$C179,'Policy Characteristics'!$C:$C,0))</f>
        <v>0</v>
      </c>
      <c r="M179" s="167">
        <f>INDEX('Policy Characteristics'!G:G,MATCH(PolicyLevers!$C179,'Policy Characteristics'!$C:$C,0))</f>
        <v>1</v>
      </c>
      <c r="N179" s="167">
        <f>INDEX('Policy Characteristics'!H:H,MATCH(PolicyLevers!$C179,'Policy Characteristics'!$C:$C,0))</f>
        <v>1</v>
      </c>
      <c r="O179" s="167" t="str">
        <f>INDEX('Policy Characteristics'!I:I,MATCH(PolicyLevers!$C179,'Policy Characteristics'!$C:$C,0))</f>
        <v>on/off</v>
      </c>
      <c r="P179" s="167" t="str">
        <f>INDEX('Policy Characteristics'!J:J,MATCH(PolicyLevers!$C179,'Policy Characteristics'!$C:$C,0))</f>
        <v>**Description:** This policy prevents new capacity of the selected type(s) from being built or deployed.//**Guidance for setting values: **//**Hard Coal : ** No new coal plants are planned in Colorado.</v>
      </c>
      <c r="Q179" s="185"/>
      <c r="R179" s="179"/>
      <c r="S179" s="191"/>
      <c r="T179" s="185"/>
    </row>
    <row r="180" spans="1:20" s="174" customFormat="1" x14ac:dyDescent="0.2">
      <c r="A180" s="166" t="str">
        <f>INDEX('Policy Characteristics'!A:A,MATCH(PolicyLevers!$C180,'Policy Characteristics'!$C:$C,0))</f>
        <v>Electricity Supply</v>
      </c>
      <c r="B180" s="166" t="str">
        <f>INDEX('Policy Characteristics'!B:B,MATCH(PolicyLevers!$C180,'Policy Characteristics'!$C:$C,0))</f>
        <v>Ban New Power Plants</v>
      </c>
      <c r="C180" s="181" t="str">
        <f t="shared" ref="C180:C187" si="33">C$172</f>
        <v>Boolean Ban New Power Plants</v>
      </c>
      <c r="D180" s="179" t="s">
        <v>759</v>
      </c>
      <c r="E180" s="177"/>
      <c r="F180" s="179" t="s">
        <v>481</v>
      </c>
      <c r="G180" s="177"/>
      <c r="H180" s="184">
        <v>612</v>
      </c>
      <c r="I180" s="267" t="s">
        <v>47</v>
      </c>
      <c r="J180" s="167" t="str">
        <f>INDEX('Policy Characteristics'!D:D,MATCH(PolicyLevers!$C180,'Policy Characteristics'!$C:$C,0))</f>
        <v>Ban New Power Plants</v>
      </c>
      <c r="K180" s="167" t="str">
        <f>INDEX('Policy Characteristics'!E:E,MATCH(PolicyLevers!$C180,'Policy Characteristics'!$C:$C,0))</f>
        <v>elec ban new power plants</v>
      </c>
      <c r="L180" s="167">
        <f>INDEX('Policy Characteristics'!F:F,MATCH(PolicyLevers!$C180,'Policy Characteristics'!$C:$C,0))</f>
        <v>0</v>
      </c>
      <c r="M180" s="167">
        <f>INDEX('Policy Characteristics'!G:G,MATCH(PolicyLevers!$C180,'Policy Characteristics'!$C:$C,0))</f>
        <v>1</v>
      </c>
      <c r="N180" s="167">
        <f>INDEX('Policy Characteristics'!H:H,MATCH(PolicyLevers!$C180,'Policy Characteristics'!$C:$C,0))</f>
        <v>1</v>
      </c>
      <c r="O180" s="167" t="str">
        <f>INDEX('Policy Characteristics'!I:I,MATCH(PolicyLevers!$C180,'Policy Characteristics'!$C:$C,0))</f>
        <v>on/off</v>
      </c>
      <c r="P180" s="167" t="str">
        <f>INDEX('Policy Characteristics'!J:J,MATCH(PolicyLevers!$C180,'Policy Characteristics'!$C:$C,0))</f>
        <v>**Description:** This policy prevents new capacity of the selected type(s) from being built or deployed.//**Guidance for setting values: **//**Hard Coal : ** No new coal plants are planned in Colorado.</v>
      </c>
      <c r="Q180" s="185"/>
      <c r="R180" s="179"/>
      <c r="S180" s="191"/>
      <c r="T180" s="185"/>
    </row>
    <row r="181" spans="1:20" s="174" customFormat="1" x14ac:dyDescent="0.2">
      <c r="A181" s="166" t="str">
        <f>INDEX('Policy Characteristics'!A:A,MATCH(PolicyLevers!$C181,'Policy Characteristics'!$C:$C,0))</f>
        <v>Electricity Supply</v>
      </c>
      <c r="B181" s="166" t="str">
        <f>INDEX('Policy Characteristics'!B:B,MATCH(PolicyLevers!$C181,'Policy Characteristics'!$C:$C,0))</f>
        <v>Ban New Power Plants</v>
      </c>
      <c r="C181" s="181" t="str">
        <f t="shared" si="31"/>
        <v>Boolean Ban New Power Plants</v>
      </c>
      <c r="D181" s="179" t="s">
        <v>337</v>
      </c>
      <c r="E181" s="177"/>
      <c r="F181" s="179" t="s">
        <v>339</v>
      </c>
      <c r="G181" s="177"/>
      <c r="H181" s="184">
        <v>613</v>
      </c>
      <c r="I181" s="267" t="s">
        <v>47</v>
      </c>
      <c r="J181" s="167" t="str">
        <f>INDEX('Policy Characteristics'!D:D,MATCH(PolicyLevers!$C181,'Policy Characteristics'!$C:$C,0))</f>
        <v>Ban New Power Plants</v>
      </c>
      <c r="K181" s="167" t="str">
        <f>INDEX('Policy Characteristics'!E:E,MATCH(PolicyLevers!$C181,'Policy Characteristics'!$C:$C,0))</f>
        <v>elec ban new power plants</v>
      </c>
      <c r="L181" s="167">
        <f>INDEX('Policy Characteristics'!F:F,MATCH(PolicyLevers!$C181,'Policy Characteristics'!$C:$C,0))</f>
        <v>0</v>
      </c>
      <c r="M181" s="167">
        <f>INDEX('Policy Characteristics'!G:G,MATCH(PolicyLevers!$C181,'Policy Characteristics'!$C:$C,0))</f>
        <v>1</v>
      </c>
      <c r="N181" s="167">
        <f>INDEX('Policy Characteristics'!H:H,MATCH(PolicyLevers!$C181,'Policy Characteristics'!$C:$C,0))</f>
        <v>1</v>
      </c>
      <c r="O181" s="167" t="str">
        <f>INDEX('Policy Characteristics'!I:I,MATCH(PolicyLevers!$C181,'Policy Characteristics'!$C:$C,0))</f>
        <v>on/off</v>
      </c>
      <c r="P181" s="167" t="str">
        <f>INDEX('Policy Characteristics'!J:J,MATCH(PolicyLevers!$C181,'Policy Characteristics'!$C:$C,0))</f>
        <v>**Description:** This policy prevents new capacity of the selected type(s) from being built or deployed.//**Guidance for setting values: **//**Hard Coal : ** No new coal plants are planned in Colorado.</v>
      </c>
      <c r="Q181" s="185"/>
      <c r="R181" s="179"/>
      <c r="S181" s="191"/>
      <c r="T181" s="185"/>
    </row>
    <row r="182" spans="1:20" s="174" customFormat="1" x14ac:dyDescent="0.2">
      <c r="A182" s="166" t="str">
        <f>INDEX('Policy Characteristics'!A:A,MATCH(PolicyLevers!$C182,'Policy Characteristics'!$C:$C,0))</f>
        <v>Electricity Supply</v>
      </c>
      <c r="B182" s="166" t="str">
        <f>INDEX('Policy Characteristics'!B:B,MATCH(PolicyLevers!$C182,'Policy Characteristics'!$C:$C,0))</f>
        <v>Ban New Power Plants</v>
      </c>
      <c r="C182" s="181" t="str">
        <f t="shared" si="31"/>
        <v>Boolean Ban New Power Plants</v>
      </c>
      <c r="D182" s="179" t="s">
        <v>338</v>
      </c>
      <c r="E182" s="177"/>
      <c r="F182" s="179" t="s">
        <v>340</v>
      </c>
      <c r="G182" s="177"/>
      <c r="H182" s="184">
        <v>614</v>
      </c>
      <c r="I182" s="267" t="s">
        <v>46</v>
      </c>
      <c r="J182" s="167" t="str">
        <f>INDEX('Policy Characteristics'!D:D,MATCH(PolicyLevers!$C182,'Policy Characteristics'!$C:$C,0))</f>
        <v>Ban New Power Plants</v>
      </c>
      <c r="K182" s="167" t="str">
        <f>INDEX('Policy Characteristics'!E:E,MATCH(PolicyLevers!$C182,'Policy Characteristics'!$C:$C,0))</f>
        <v>elec ban new power plants</v>
      </c>
      <c r="L182" s="167">
        <f>INDEX('Policy Characteristics'!F:F,MATCH(PolicyLevers!$C182,'Policy Characteristics'!$C:$C,0))</f>
        <v>0</v>
      </c>
      <c r="M182" s="167">
        <f>INDEX('Policy Characteristics'!G:G,MATCH(PolicyLevers!$C182,'Policy Characteristics'!$C:$C,0))</f>
        <v>1</v>
      </c>
      <c r="N182" s="167">
        <f>INDEX('Policy Characteristics'!H:H,MATCH(PolicyLevers!$C182,'Policy Characteristics'!$C:$C,0))</f>
        <v>1</v>
      </c>
      <c r="O182" s="167" t="str">
        <f>INDEX('Policy Characteristics'!I:I,MATCH(PolicyLevers!$C182,'Policy Characteristics'!$C:$C,0))</f>
        <v>on/off</v>
      </c>
      <c r="P182" s="167" t="str">
        <f>INDEX('Policy Characteristics'!J:J,MATCH(PolicyLevers!$C182,'Policy Characteristics'!$C:$C,0))</f>
        <v>**Description:** This policy prevents new capacity of the selected type(s) from being built or deployed.//**Guidance for setting values: **//**Hard Coal : ** No new coal plants are planned in Colorado.</v>
      </c>
      <c r="Q182" s="185"/>
      <c r="R182" s="179"/>
      <c r="S182" s="191"/>
      <c r="T182" s="185"/>
    </row>
    <row r="183" spans="1:20" s="174" customFormat="1" x14ac:dyDescent="0.2">
      <c r="A183" s="166" t="str">
        <f>INDEX('Policy Characteristics'!A:A,MATCH(PolicyLevers!$C183,'Policy Characteristics'!$C:$C,0))</f>
        <v>Electricity Supply</v>
      </c>
      <c r="B183" s="166" t="str">
        <f>INDEX('Policy Characteristics'!B:B,MATCH(PolicyLevers!$C183,'Policy Characteristics'!$C:$C,0))</f>
        <v>Ban New Power Plants</v>
      </c>
      <c r="C183" s="181" t="str">
        <f t="shared" si="31"/>
        <v>Boolean Ban New Power Plants</v>
      </c>
      <c r="D183" s="179" t="s">
        <v>490</v>
      </c>
      <c r="E183" s="177"/>
      <c r="F183" s="179" t="s">
        <v>489</v>
      </c>
      <c r="G183" s="177"/>
      <c r="H183" s="184">
        <v>116</v>
      </c>
      <c r="I183" s="267" t="s">
        <v>46</v>
      </c>
      <c r="J183" s="167" t="str">
        <f>INDEX('Policy Characteristics'!D:D,MATCH(PolicyLevers!$C183,'Policy Characteristics'!$C:$C,0))</f>
        <v>Ban New Power Plants</v>
      </c>
      <c r="K183" s="167" t="str">
        <f>INDEX('Policy Characteristics'!E:E,MATCH(PolicyLevers!$C183,'Policy Characteristics'!$C:$C,0))</f>
        <v>elec ban new power plants</v>
      </c>
      <c r="L183" s="167">
        <f>INDEX('Policy Characteristics'!F:F,MATCH(PolicyLevers!$C183,'Policy Characteristics'!$C:$C,0))</f>
        <v>0</v>
      </c>
      <c r="M183" s="167">
        <f>INDEX('Policy Characteristics'!G:G,MATCH(PolicyLevers!$C183,'Policy Characteristics'!$C:$C,0))</f>
        <v>1</v>
      </c>
      <c r="N183" s="167">
        <f>INDEX('Policy Characteristics'!H:H,MATCH(PolicyLevers!$C183,'Policy Characteristics'!$C:$C,0))</f>
        <v>1</v>
      </c>
      <c r="O183" s="167" t="str">
        <f>INDEX('Policy Characteristics'!I:I,MATCH(PolicyLevers!$C183,'Policy Characteristics'!$C:$C,0))</f>
        <v>on/off</v>
      </c>
      <c r="P183" s="167" t="str">
        <f>INDEX('Policy Characteristics'!J:J,MATCH(PolicyLevers!$C183,'Policy Characteristics'!$C:$C,0))</f>
        <v>**Description:** This policy prevents new capacity of the selected type(s) from being built or deployed.//**Guidance for setting values: **//**Hard Coal : ** No new coal plants are planned in Colorado.</v>
      </c>
      <c r="Q183" s="185" t="str">
        <f t="shared" ref="Q183:R183" si="34">Q$172</f>
        <v>electricity-sector-main.html#ban</v>
      </c>
      <c r="R183" s="185" t="str">
        <f t="shared" si="34"/>
        <v>ban-new-capacity.html</v>
      </c>
      <c r="S183" s="191"/>
      <c r="T183" s="185"/>
    </row>
    <row r="184" spans="1:20" s="174" customFormat="1" x14ac:dyDescent="0.2">
      <c r="A184" s="166" t="str">
        <f>INDEX('Policy Characteristics'!A:A,MATCH(PolicyLevers!$C184,'Policy Characteristics'!$C:$C,0))</f>
        <v>Electricity Supply</v>
      </c>
      <c r="B184" s="166" t="str">
        <f>INDEX('Policy Characteristics'!B:B,MATCH(PolicyLevers!$C184,'Policy Characteristics'!$C:$C,0))</f>
        <v>Ban New Power Plants</v>
      </c>
      <c r="C184" s="181" t="str">
        <f t="shared" si="33"/>
        <v>Boolean Ban New Power Plants</v>
      </c>
      <c r="D184" s="179" t="s">
        <v>499</v>
      </c>
      <c r="E184" s="177"/>
      <c r="F184" s="179" t="s">
        <v>500</v>
      </c>
      <c r="G184" s="177"/>
      <c r="H184" s="184">
        <v>615</v>
      </c>
      <c r="I184" s="267" t="s">
        <v>47</v>
      </c>
      <c r="J184" s="167" t="str">
        <f>INDEX('Policy Characteristics'!D:D,MATCH(PolicyLevers!$C184,'Policy Characteristics'!$C:$C,0))</f>
        <v>Ban New Power Plants</v>
      </c>
      <c r="K184" s="167" t="str">
        <f>INDEX('Policy Characteristics'!E:E,MATCH(PolicyLevers!$C184,'Policy Characteristics'!$C:$C,0))</f>
        <v>elec ban new power plants</v>
      </c>
      <c r="L184" s="167">
        <f>INDEX('Policy Characteristics'!F:F,MATCH(PolicyLevers!$C184,'Policy Characteristics'!$C:$C,0))</f>
        <v>0</v>
      </c>
      <c r="M184" s="167">
        <f>INDEX('Policy Characteristics'!G:G,MATCH(PolicyLevers!$C184,'Policy Characteristics'!$C:$C,0))</f>
        <v>1</v>
      </c>
      <c r="N184" s="167">
        <f>INDEX('Policy Characteristics'!H:H,MATCH(PolicyLevers!$C184,'Policy Characteristics'!$C:$C,0))</f>
        <v>1</v>
      </c>
      <c r="O184" s="167" t="str">
        <f>INDEX('Policy Characteristics'!I:I,MATCH(PolicyLevers!$C184,'Policy Characteristics'!$C:$C,0))</f>
        <v>on/off</v>
      </c>
      <c r="P184" s="167" t="str">
        <f>INDEX('Policy Characteristics'!J:J,MATCH(PolicyLevers!$C184,'Policy Characteristics'!$C:$C,0))</f>
        <v>**Description:** This policy prevents new capacity of the selected type(s) from being built or deployed.//**Guidance for setting values: **//**Hard Coal : ** No new coal plants are planned in Colorado.</v>
      </c>
      <c r="Q184" s="185"/>
      <c r="R184" s="179"/>
      <c r="S184" s="191"/>
      <c r="T184" s="185"/>
    </row>
    <row r="185" spans="1:20" s="174" customFormat="1" x14ac:dyDescent="0.2">
      <c r="A185" s="166" t="str">
        <f>INDEX('Policy Characteristics'!A:A,MATCH(PolicyLevers!$C185,'Policy Characteristics'!$C:$C,0))</f>
        <v>Electricity Supply</v>
      </c>
      <c r="B185" s="166" t="str">
        <f>INDEX('Policy Characteristics'!B:B,MATCH(PolicyLevers!$C185,'Policy Characteristics'!$C:$C,0))</f>
        <v>Ban New Power Plants</v>
      </c>
      <c r="C185" s="181" t="str">
        <f t="shared" si="33"/>
        <v>Boolean Ban New Power Plants</v>
      </c>
      <c r="D185" s="179" t="s">
        <v>1146</v>
      </c>
      <c r="E185" s="177"/>
      <c r="F185" s="179" t="s">
        <v>815</v>
      </c>
      <c r="G185" s="177"/>
      <c r="H185" s="184">
        <v>616</v>
      </c>
      <c r="I185" s="267" t="s">
        <v>47</v>
      </c>
      <c r="J185" s="167" t="str">
        <f>INDEX('Policy Characteristics'!D:D,MATCH(PolicyLevers!$C185,'Policy Characteristics'!$C:$C,0))</f>
        <v>Ban New Power Plants</v>
      </c>
      <c r="K185" s="167" t="str">
        <f>INDEX('Policy Characteristics'!E:E,MATCH(PolicyLevers!$C185,'Policy Characteristics'!$C:$C,0))</f>
        <v>elec ban new power plants</v>
      </c>
      <c r="L185" s="167">
        <f>INDEX('Policy Characteristics'!F:F,MATCH(PolicyLevers!$C185,'Policy Characteristics'!$C:$C,0))</f>
        <v>0</v>
      </c>
      <c r="M185" s="167">
        <f>INDEX('Policy Characteristics'!G:G,MATCH(PolicyLevers!$C185,'Policy Characteristics'!$C:$C,0))</f>
        <v>1</v>
      </c>
      <c r="N185" s="167">
        <f>INDEX('Policy Characteristics'!H:H,MATCH(PolicyLevers!$C185,'Policy Characteristics'!$C:$C,0))</f>
        <v>1</v>
      </c>
      <c r="O185" s="167" t="str">
        <f>INDEX('Policy Characteristics'!I:I,MATCH(PolicyLevers!$C185,'Policy Characteristics'!$C:$C,0))</f>
        <v>on/off</v>
      </c>
      <c r="P185" s="167" t="str">
        <f>INDEX('Policy Characteristics'!J:J,MATCH(PolicyLevers!$C185,'Policy Characteristics'!$C:$C,0))</f>
        <v>**Description:** This policy prevents new capacity of the selected type(s) from being built or deployed.//**Guidance for setting values: **//**Hard Coal : ** No new coal plants are planned in Colorado.</v>
      </c>
      <c r="Q185" s="185"/>
      <c r="R185" s="179"/>
      <c r="S185" s="191"/>
      <c r="T185" s="185"/>
    </row>
    <row r="186" spans="1:20" s="174" customFormat="1" x14ac:dyDescent="0.2">
      <c r="A186" s="166" t="str">
        <f>INDEX('Policy Characteristics'!A:A,MATCH(PolicyLevers!$C186,'Policy Characteristics'!$C:$C,0))</f>
        <v>Electricity Supply</v>
      </c>
      <c r="B186" s="166" t="str">
        <f>INDEX('Policy Characteristics'!B:B,MATCH(PolicyLevers!$C186,'Policy Characteristics'!$C:$C,0))</f>
        <v>Ban New Power Plants</v>
      </c>
      <c r="C186" s="181" t="str">
        <f t="shared" si="33"/>
        <v>Boolean Ban New Power Plants</v>
      </c>
      <c r="D186" s="179" t="s">
        <v>1147</v>
      </c>
      <c r="E186" s="177"/>
      <c r="F186" s="179" t="s">
        <v>958</v>
      </c>
      <c r="G186" s="177"/>
      <c r="H186" s="184">
        <v>617</v>
      </c>
      <c r="I186" s="267" t="s">
        <v>47</v>
      </c>
      <c r="J186" s="167" t="str">
        <f>INDEX('Policy Characteristics'!D:D,MATCH(PolicyLevers!$C186,'Policy Characteristics'!$C:$C,0))</f>
        <v>Ban New Power Plants</v>
      </c>
      <c r="K186" s="167" t="str">
        <f>INDEX('Policy Characteristics'!E:E,MATCH(PolicyLevers!$C186,'Policy Characteristics'!$C:$C,0))</f>
        <v>elec ban new power plants</v>
      </c>
      <c r="L186" s="167">
        <f>INDEX('Policy Characteristics'!F:F,MATCH(PolicyLevers!$C186,'Policy Characteristics'!$C:$C,0))</f>
        <v>0</v>
      </c>
      <c r="M186" s="167">
        <f>INDEX('Policy Characteristics'!G:G,MATCH(PolicyLevers!$C186,'Policy Characteristics'!$C:$C,0))</f>
        <v>1</v>
      </c>
      <c r="N186" s="167">
        <f>INDEX('Policy Characteristics'!H:H,MATCH(PolicyLevers!$C186,'Policy Characteristics'!$C:$C,0))</f>
        <v>1</v>
      </c>
      <c r="O186" s="167" t="str">
        <f>INDEX('Policy Characteristics'!I:I,MATCH(PolicyLevers!$C186,'Policy Characteristics'!$C:$C,0))</f>
        <v>on/off</v>
      </c>
      <c r="P186" s="167" t="str">
        <f>INDEX('Policy Characteristics'!J:J,MATCH(PolicyLevers!$C186,'Policy Characteristics'!$C:$C,0))</f>
        <v>**Description:** This policy prevents new capacity of the selected type(s) from being built or deployed.//**Guidance for setting values: **//**Hard Coal : ** No new coal plants are planned in Colorado.</v>
      </c>
      <c r="Q186" s="185"/>
      <c r="R186" s="179"/>
      <c r="S186" s="191"/>
      <c r="T186" s="185"/>
    </row>
    <row r="187" spans="1:20" s="174" customFormat="1" x14ac:dyDescent="0.2">
      <c r="A187" s="166" t="str">
        <f>INDEX('Policy Characteristics'!A:A,MATCH(PolicyLevers!$C187,'Policy Characteristics'!$C:$C,0))</f>
        <v>Electricity Supply</v>
      </c>
      <c r="B187" s="166" t="str">
        <f>INDEX('Policy Characteristics'!B:B,MATCH(PolicyLevers!$C187,'Policy Characteristics'!$C:$C,0))</f>
        <v>Ban New Power Plants</v>
      </c>
      <c r="C187" s="181" t="str">
        <f t="shared" si="33"/>
        <v>Boolean Ban New Power Plants</v>
      </c>
      <c r="D187" s="179" t="s">
        <v>1148</v>
      </c>
      <c r="E187" s="177"/>
      <c r="F187" s="179" t="s">
        <v>817</v>
      </c>
      <c r="G187" s="177"/>
      <c r="H187" s="184">
        <v>618</v>
      </c>
      <c r="I187" s="267" t="s">
        <v>47</v>
      </c>
      <c r="J187" s="167" t="str">
        <f>INDEX('Policy Characteristics'!D:D,MATCH(PolicyLevers!$C187,'Policy Characteristics'!$C:$C,0))</f>
        <v>Ban New Power Plants</v>
      </c>
      <c r="K187" s="167" t="str">
        <f>INDEX('Policy Characteristics'!E:E,MATCH(PolicyLevers!$C187,'Policy Characteristics'!$C:$C,0))</f>
        <v>elec ban new power plants</v>
      </c>
      <c r="L187" s="167">
        <f>INDEX('Policy Characteristics'!F:F,MATCH(PolicyLevers!$C187,'Policy Characteristics'!$C:$C,0))</f>
        <v>0</v>
      </c>
      <c r="M187" s="167">
        <f>INDEX('Policy Characteristics'!G:G,MATCH(PolicyLevers!$C187,'Policy Characteristics'!$C:$C,0))</f>
        <v>1</v>
      </c>
      <c r="N187" s="167">
        <f>INDEX('Policy Characteristics'!H:H,MATCH(PolicyLevers!$C187,'Policy Characteristics'!$C:$C,0))</f>
        <v>1</v>
      </c>
      <c r="O187" s="167" t="str">
        <f>INDEX('Policy Characteristics'!I:I,MATCH(PolicyLevers!$C187,'Policy Characteristics'!$C:$C,0))</f>
        <v>on/off</v>
      </c>
      <c r="P187" s="167" t="str">
        <f>INDEX('Policy Characteristics'!J:J,MATCH(PolicyLevers!$C187,'Policy Characteristics'!$C:$C,0))</f>
        <v>**Description:** This policy prevents new capacity of the selected type(s) from being built or deployed.//**Guidance for setting values: **//**Hard Coal : ** No new coal plants are planned in Colorado.</v>
      </c>
      <c r="Q187" s="185"/>
      <c r="R187" s="179"/>
      <c r="S187" s="191"/>
      <c r="T187" s="185"/>
    </row>
    <row r="188" spans="1:20" s="167" customFormat="1" x14ac:dyDescent="0.2">
      <c r="A188" s="166" t="str">
        <f>INDEX('Policy Characteristics'!A:A,MATCH(PolicyLevers!$C188,'Policy Characteristics'!$C:$C,0))</f>
        <v>Electricity Supply</v>
      </c>
      <c r="B188" s="166" t="str">
        <f>INDEX('Policy Characteristics'!B:B,MATCH(PolicyLevers!$C188,'Policy Characteristics'!$C:$C,0))</f>
        <v>Carbon Capture and Sequestration</v>
      </c>
      <c r="C188" s="167" t="s">
        <v>1651</v>
      </c>
      <c r="D188" s="201" t="s">
        <v>493</v>
      </c>
      <c r="E188" s="201"/>
      <c r="F188" s="201" t="s">
        <v>492</v>
      </c>
      <c r="G188" s="202"/>
      <c r="H188" s="151">
        <v>876</v>
      </c>
      <c r="I188" s="268" t="s">
        <v>46</v>
      </c>
      <c r="J188" s="167" t="str">
        <f>INDEX('Policy Characteristics'!D:D,MATCH(PolicyLevers!$C188,'Policy Characteristics'!$C:$C,0))</f>
        <v>Electricity Sector CCS</v>
      </c>
      <c r="K188" s="167" t="str">
        <f>INDEX('Policy Characteristics'!E:E,MATCH(PolicyLevers!$C188,'Policy Characteristics'!$C:$C,0))</f>
        <v>elec CCS</v>
      </c>
      <c r="L188" s="167">
        <f>INDEX('Policy Characteristics'!F:F,MATCH(PolicyLevers!$C188,'Policy Characteristics'!$C:$C,0))</f>
        <v>0</v>
      </c>
      <c r="M188" s="167">
        <f>INDEX('Policy Characteristics'!G:G,MATCH(PolicyLevers!$C188,'Policy Characteristics'!$C:$C,0))</f>
        <v>1</v>
      </c>
      <c r="N188" s="167">
        <f>INDEX('Policy Characteristics'!H:H,MATCH(PolicyLevers!$C188,'Policy Characteristics'!$C:$C,0))</f>
        <v>0.01</v>
      </c>
      <c r="O188" s="167" t="str">
        <f>INDEX('Policy Characteristics'!I:I,MATCH(PolicyLevers!$C188,'Policy Characteristics'!$C:$C,0))</f>
        <v>% of CO2 captured</v>
      </c>
      <c r="P188" s="167" t="str">
        <f>INDEX('Policy Characteristics'!J:J,MATCH(PolicyLevers!$C188,'Policy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201" t="s">
        <v>261</v>
      </c>
      <c r="R188" s="202" t="s">
        <v>262</v>
      </c>
      <c r="S188" s="203"/>
      <c r="T188" s="202"/>
    </row>
    <row r="189" spans="1:20" s="174" customFormat="1" x14ac:dyDescent="0.2">
      <c r="A189" s="166" t="str">
        <f>INDEX('Policy Characteristics'!A:A,MATCH(PolicyLevers!$C189,'Policy Characteristics'!$C:$C,0))</f>
        <v>Electricity Supply</v>
      </c>
      <c r="B189" s="166" t="str">
        <f>INDEX('Policy Characteristics'!B:B,MATCH(PolicyLevers!$C189,'Policy Characteristics'!$C:$C,0))</f>
        <v>Carbon Capture and Sequestration</v>
      </c>
      <c r="C189" s="174" t="str">
        <f t="shared" ref="C189:C203" si="35">C$188</f>
        <v>Electricity Sector Fraction of Potential Additional CCS Achieved</v>
      </c>
      <c r="D189" s="202" t="s">
        <v>335</v>
      </c>
      <c r="E189" s="201"/>
      <c r="F189" s="202" t="s">
        <v>336</v>
      </c>
      <c r="G189" s="201"/>
      <c r="H189" s="151">
        <v>877</v>
      </c>
      <c r="I189" s="268" t="s">
        <v>46</v>
      </c>
      <c r="J189" s="167" t="str">
        <f>INDEX('Policy Characteristics'!D:D,MATCH(PolicyLevers!$C189,'Policy Characteristics'!$C:$C,0))</f>
        <v>Electricity Sector CCS</v>
      </c>
      <c r="K189" s="167" t="str">
        <f>INDEX('Policy Characteristics'!E:E,MATCH(PolicyLevers!$C189,'Policy Characteristics'!$C:$C,0))</f>
        <v>elec CCS</v>
      </c>
      <c r="L189" s="167">
        <f>INDEX('Policy Characteristics'!F:F,MATCH(PolicyLevers!$C189,'Policy Characteristics'!$C:$C,0))</f>
        <v>0</v>
      </c>
      <c r="M189" s="167">
        <f>INDEX('Policy Characteristics'!G:G,MATCH(PolicyLevers!$C189,'Policy Characteristics'!$C:$C,0))</f>
        <v>1</v>
      </c>
      <c r="N189" s="167">
        <f>INDEX('Policy Characteristics'!H:H,MATCH(PolicyLevers!$C189,'Policy Characteristics'!$C:$C,0))</f>
        <v>0.01</v>
      </c>
      <c r="O189" s="167" t="str">
        <f>INDEX('Policy Characteristics'!I:I,MATCH(PolicyLevers!$C189,'Policy Characteristics'!$C:$C,0))</f>
        <v>% of CO2 captured</v>
      </c>
      <c r="P189" s="167" t="str">
        <f>INDEX('Policy Characteristics'!J:J,MATCH(PolicyLevers!$C189,'Policy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190" t="str">
        <f t="shared" ref="Q189:R189" si="36">Q$188</f>
        <v>ccs.html#ccs</v>
      </c>
      <c r="R189" s="190" t="str">
        <f t="shared" si="36"/>
        <v>carbon-capture-and-sequestration.html</v>
      </c>
      <c r="S189" s="204"/>
      <c r="T189" s="205"/>
    </row>
    <row r="190" spans="1:20" s="174" customFormat="1" x14ac:dyDescent="0.2">
      <c r="A190" s="166" t="str">
        <f>INDEX('Policy Characteristics'!A:A,MATCH(PolicyLevers!$C190,'Policy Characteristics'!$C:$C,0))</f>
        <v>Electricity Supply</v>
      </c>
      <c r="B190" s="166" t="str">
        <f>INDEX('Policy Characteristics'!B:B,MATCH(PolicyLevers!$C190,'Policy Characteristics'!$C:$C,0))</f>
        <v>Carbon Capture and Sequestration</v>
      </c>
      <c r="C190" s="174" t="str">
        <f t="shared" si="35"/>
        <v>Electricity Sector Fraction of Potential Additional CCS Achieved</v>
      </c>
      <c r="D190" s="202" t="s">
        <v>80</v>
      </c>
      <c r="E190" s="201"/>
      <c r="F190" s="202" t="s">
        <v>94</v>
      </c>
      <c r="G190" s="201"/>
      <c r="H190" s="151">
        <v>878</v>
      </c>
      <c r="I190" s="269" t="s">
        <v>47</v>
      </c>
      <c r="J190" s="167" t="str">
        <f>INDEX('Policy Characteristics'!D:D,MATCH(PolicyLevers!$C190,'Policy Characteristics'!$C:$C,0))</f>
        <v>Electricity Sector CCS</v>
      </c>
      <c r="K190" s="167" t="str">
        <f>INDEX('Policy Characteristics'!E:E,MATCH(PolicyLevers!$C190,'Policy Characteristics'!$C:$C,0))</f>
        <v>elec CCS</v>
      </c>
      <c r="L190" s="167">
        <f>INDEX('Policy Characteristics'!F:F,MATCH(PolicyLevers!$C190,'Policy Characteristics'!$C:$C,0))</f>
        <v>0</v>
      </c>
      <c r="M190" s="167">
        <f>INDEX('Policy Characteristics'!G:G,MATCH(PolicyLevers!$C190,'Policy Characteristics'!$C:$C,0))</f>
        <v>1</v>
      </c>
      <c r="N190" s="167">
        <f>INDEX('Policy Characteristics'!H:H,MATCH(PolicyLevers!$C190,'Policy Characteristics'!$C:$C,0))</f>
        <v>0.01</v>
      </c>
      <c r="O190" s="167" t="str">
        <f>INDEX('Policy Characteristics'!I:I,MATCH(PolicyLevers!$C190,'Policy Characteristics'!$C:$C,0))</f>
        <v>% of CO2 captured</v>
      </c>
      <c r="P190" s="167" t="str">
        <f>INDEX('Policy Characteristics'!J:J,MATCH(PolicyLevers!$C190,'Policy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205"/>
      <c r="R190" s="202"/>
      <c r="S190" s="204"/>
      <c r="T190" s="205"/>
    </row>
    <row r="191" spans="1:20" s="174" customFormat="1" x14ac:dyDescent="0.2">
      <c r="A191" s="166" t="str">
        <f>INDEX('Policy Characteristics'!A:A,MATCH(PolicyLevers!$C191,'Policy Characteristics'!$C:$C,0))</f>
        <v>Electricity Supply</v>
      </c>
      <c r="B191" s="166" t="str">
        <f>INDEX('Policy Characteristics'!B:B,MATCH(PolicyLevers!$C191,'Policy Characteristics'!$C:$C,0))</f>
        <v>Carbon Capture and Sequestration</v>
      </c>
      <c r="C191" s="174" t="str">
        <f t="shared" si="35"/>
        <v>Electricity Sector Fraction of Potential Additional CCS Achieved</v>
      </c>
      <c r="D191" s="202" t="s">
        <v>81</v>
      </c>
      <c r="E191" s="201"/>
      <c r="F191" s="202" t="s">
        <v>95</v>
      </c>
      <c r="G191" s="201"/>
      <c r="H191" s="151">
        <v>879</v>
      </c>
      <c r="I191" s="269" t="s">
        <v>47</v>
      </c>
      <c r="J191" s="167" t="str">
        <f>INDEX('Policy Characteristics'!D:D,MATCH(PolicyLevers!$C191,'Policy Characteristics'!$C:$C,0))</f>
        <v>Electricity Sector CCS</v>
      </c>
      <c r="K191" s="167" t="str">
        <f>INDEX('Policy Characteristics'!E:E,MATCH(PolicyLevers!$C191,'Policy Characteristics'!$C:$C,0))</f>
        <v>elec CCS</v>
      </c>
      <c r="L191" s="167">
        <f>INDEX('Policy Characteristics'!F:F,MATCH(PolicyLevers!$C191,'Policy Characteristics'!$C:$C,0))</f>
        <v>0</v>
      </c>
      <c r="M191" s="167">
        <f>INDEX('Policy Characteristics'!G:G,MATCH(PolicyLevers!$C191,'Policy Characteristics'!$C:$C,0))</f>
        <v>1</v>
      </c>
      <c r="N191" s="167">
        <f>INDEX('Policy Characteristics'!H:H,MATCH(PolicyLevers!$C191,'Policy Characteristics'!$C:$C,0))</f>
        <v>0.01</v>
      </c>
      <c r="O191" s="167" t="str">
        <f>INDEX('Policy Characteristics'!I:I,MATCH(PolicyLevers!$C191,'Policy Characteristics'!$C:$C,0))</f>
        <v>% of CO2 captured</v>
      </c>
      <c r="P191" s="167" t="str">
        <f>INDEX('Policy Characteristics'!J:J,MATCH(PolicyLevers!$C191,'Policy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205"/>
      <c r="R191" s="202"/>
      <c r="S191" s="204"/>
      <c r="T191" s="205"/>
    </row>
    <row r="192" spans="1:20" s="174" customFormat="1" x14ac:dyDescent="0.2">
      <c r="A192" s="166" t="str">
        <f>INDEX('Policy Characteristics'!A:A,MATCH(PolicyLevers!$C192,'Policy Characteristics'!$C:$C,0))</f>
        <v>Electricity Supply</v>
      </c>
      <c r="B192" s="166" t="str">
        <f>INDEX('Policy Characteristics'!B:B,MATCH(PolicyLevers!$C192,'Policy Characteristics'!$C:$C,0))</f>
        <v>Carbon Capture and Sequestration</v>
      </c>
      <c r="C192" s="174" t="str">
        <f t="shared" si="35"/>
        <v>Electricity Sector Fraction of Potential Additional CCS Achieved</v>
      </c>
      <c r="D192" s="202" t="s">
        <v>494</v>
      </c>
      <c r="E192" s="201"/>
      <c r="F192" s="202" t="s">
        <v>497</v>
      </c>
      <c r="G192" s="201"/>
      <c r="H192" s="151">
        <v>880</v>
      </c>
      <c r="I192" s="269" t="s">
        <v>47</v>
      </c>
      <c r="J192" s="167" t="str">
        <f>INDEX('Policy Characteristics'!D:D,MATCH(PolicyLevers!$C192,'Policy Characteristics'!$C:$C,0))</f>
        <v>Electricity Sector CCS</v>
      </c>
      <c r="K192" s="167" t="str">
        <f>INDEX('Policy Characteristics'!E:E,MATCH(PolicyLevers!$C192,'Policy Characteristics'!$C:$C,0))</f>
        <v>elec CCS</v>
      </c>
      <c r="L192" s="167">
        <f>INDEX('Policy Characteristics'!F:F,MATCH(PolicyLevers!$C192,'Policy Characteristics'!$C:$C,0))</f>
        <v>0</v>
      </c>
      <c r="M192" s="167">
        <f>INDEX('Policy Characteristics'!G:G,MATCH(PolicyLevers!$C192,'Policy Characteristics'!$C:$C,0))</f>
        <v>1</v>
      </c>
      <c r="N192" s="167">
        <f>INDEX('Policy Characteristics'!H:H,MATCH(PolicyLevers!$C192,'Policy Characteristics'!$C:$C,0))</f>
        <v>0.01</v>
      </c>
      <c r="O192" s="167" t="str">
        <f>INDEX('Policy Characteristics'!I:I,MATCH(PolicyLevers!$C192,'Policy Characteristics'!$C:$C,0))</f>
        <v>% of CO2 captured</v>
      </c>
      <c r="P192" s="167" t="str">
        <f>INDEX('Policy Characteristics'!J:J,MATCH(PolicyLevers!$C192,'Policy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205"/>
      <c r="R192" s="202"/>
      <c r="S192" s="204"/>
      <c r="T192" s="205"/>
    </row>
    <row r="193" spans="1:20" s="174" customFormat="1" x14ac:dyDescent="0.2">
      <c r="A193" s="166" t="str">
        <f>INDEX('Policy Characteristics'!A:A,MATCH(PolicyLevers!$C193,'Policy Characteristics'!$C:$C,0))</f>
        <v>Electricity Supply</v>
      </c>
      <c r="B193" s="166" t="str">
        <f>INDEX('Policy Characteristics'!B:B,MATCH(PolicyLevers!$C193,'Policy Characteristics'!$C:$C,0))</f>
        <v>Carbon Capture and Sequestration</v>
      </c>
      <c r="C193" s="174" t="str">
        <f t="shared" si="35"/>
        <v>Electricity Sector Fraction of Potential Additional CCS Achieved</v>
      </c>
      <c r="D193" s="202" t="s">
        <v>82</v>
      </c>
      <c r="E193" s="201"/>
      <c r="F193" s="202" t="s">
        <v>96</v>
      </c>
      <c r="G193" s="201"/>
      <c r="H193" s="151">
        <v>881</v>
      </c>
      <c r="I193" s="269" t="s">
        <v>47</v>
      </c>
      <c r="J193" s="167" t="str">
        <f>INDEX('Policy Characteristics'!D:D,MATCH(PolicyLevers!$C193,'Policy Characteristics'!$C:$C,0))</f>
        <v>Electricity Sector CCS</v>
      </c>
      <c r="K193" s="167" t="str">
        <f>INDEX('Policy Characteristics'!E:E,MATCH(PolicyLevers!$C193,'Policy Characteristics'!$C:$C,0))</f>
        <v>elec CCS</v>
      </c>
      <c r="L193" s="167">
        <f>INDEX('Policy Characteristics'!F:F,MATCH(PolicyLevers!$C193,'Policy Characteristics'!$C:$C,0))</f>
        <v>0</v>
      </c>
      <c r="M193" s="167">
        <f>INDEX('Policy Characteristics'!G:G,MATCH(PolicyLevers!$C193,'Policy Characteristics'!$C:$C,0))</f>
        <v>1</v>
      </c>
      <c r="N193" s="167">
        <f>INDEX('Policy Characteristics'!H:H,MATCH(PolicyLevers!$C193,'Policy Characteristics'!$C:$C,0))</f>
        <v>0.01</v>
      </c>
      <c r="O193" s="167" t="str">
        <f>INDEX('Policy Characteristics'!I:I,MATCH(PolicyLevers!$C193,'Policy Characteristics'!$C:$C,0))</f>
        <v>% of CO2 captured</v>
      </c>
      <c r="P193" s="167" t="str">
        <f>INDEX('Policy Characteristics'!J:J,MATCH(PolicyLevers!$C193,'Policy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205"/>
      <c r="R193" s="202"/>
      <c r="S193" s="204"/>
      <c r="T193" s="205"/>
    </row>
    <row r="194" spans="1:20" s="174" customFormat="1" x14ac:dyDescent="0.2">
      <c r="A194" s="166" t="str">
        <f>INDEX('Policy Characteristics'!A:A,MATCH(PolicyLevers!$C194,'Policy Characteristics'!$C:$C,0))</f>
        <v>Electricity Supply</v>
      </c>
      <c r="B194" s="166" t="str">
        <f>INDEX('Policy Characteristics'!B:B,MATCH(PolicyLevers!$C194,'Policy Characteristics'!$C:$C,0))</f>
        <v>Carbon Capture and Sequestration</v>
      </c>
      <c r="C194" s="174" t="str">
        <f t="shared" si="35"/>
        <v>Electricity Sector Fraction of Potential Additional CCS Achieved</v>
      </c>
      <c r="D194" s="202" t="s">
        <v>83</v>
      </c>
      <c r="E194" s="201"/>
      <c r="F194" s="202" t="s">
        <v>97</v>
      </c>
      <c r="G194" s="201"/>
      <c r="H194" s="151">
        <v>882</v>
      </c>
      <c r="I194" s="269" t="s">
        <v>47</v>
      </c>
      <c r="J194" s="167" t="str">
        <f>INDEX('Policy Characteristics'!D:D,MATCH(PolicyLevers!$C194,'Policy Characteristics'!$C:$C,0))</f>
        <v>Electricity Sector CCS</v>
      </c>
      <c r="K194" s="167" t="str">
        <f>INDEX('Policy Characteristics'!E:E,MATCH(PolicyLevers!$C194,'Policy Characteristics'!$C:$C,0))</f>
        <v>elec CCS</v>
      </c>
      <c r="L194" s="167">
        <f>INDEX('Policy Characteristics'!F:F,MATCH(PolicyLevers!$C194,'Policy Characteristics'!$C:$C,0))</f>
        <v>0</v>
      </c>
      <c r="M194" s="167">
        <f>INDEX('Policy Characteristics'!G:G,MATCH(PolicyLevers!$C194,'Policy Characteristics'!$C:$C,0))</f>
        <v>1</v>
      </c>
      <c r="N194" s="167">
        <f>INDEX('Policy Characteristics'!H:H,MATCH(PolicyLevers!$C194,'Policy Characteristics'!$C:$C,0))</f>
        <v>0.01</v>
      </c>
      <c r="O194" s="167" t="str">
        <f>INDEX('Policy Characteristics'!I:I,MATCH(PolicyLevers!$C194,'Policy Characteristics'!$C:$C,0))</f>
        <v>% of CO2 captured</v>
      </c>
      <c r="P194" s="167" t="str">
        <f>INDEX('Policy Characteristics'!J:J,MATCH(PolicyLevers!$C194,'Policy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205"/>
      <c r="R194" s="202"/>
      <c r="S194" s="204"/>
      <c r="T194" s="205"/>
    </row>
    <row r="195" spans="1:20" s="174" customFormat="1" x14ac:dyDescent="0.2">
      <c r="A195" s="166" t="str">
        <f>INDEX('Policy Characteristics'!A:A,MATCH(PolicyLevers!$C195,'Policy Characteristics'!$C:$C,0))</f>
        <v>Electricity Supply</v>
      </c>
      <c r="B195" s="166" t="str">
        <f>INDEX('Policy Characteristics'!B:B,MATCH(PolicyLevers!$C195,'Policy Characteristics'!$C:$C,0))</f>
        <v>Carbon Capture and Sequestration</v>
      </c>
      <c r="C195" s="174" t="str">
        <f t="shared" si="35"/>
        <v>Electricity Sector Fraction of Potential Additional CCS Achieved</v>
      </c>
      <c r="D195" s="202" t="s">
        <v>84</v>
      </c>
      <c r="E195" s="201"/>
      <c r="F195" s="202" t="s">
        <v>98</v>
      </c>
      <c r="G195" s="201"/>
      <c r="H195" s="151">
        <v>883</v>
      </c>
      <c r="I195" s="268" t="s">
        <v>46</v>
      </c>
      <c r="J195" s="167" t="str">
        <f>INDEX('Policy Characteristics'!D:D,MATCH(PolicyLevers!$C195,'Policy Characteristics'!$C:$C,0))</f>
        <v>Electricity Sector CCS</v>
      </c>
      <c r="K195" s="167" t="str">
        <f>INDEX('Policy Characteristics'!E:E,MATCH(PolicyLevers!$C195,'Policy Characteristics'!$C:$C,0))</f>
        <v>elec CCS</v>
      </c>
      <c r="L195" s="167">
        <f>INDEX('Policy Characteristics'!F:F,MATCH(PolicyLevers!$C195,'Policy Characteristics'!$C:$C,0))</f>
        <v>0</v>
      </c>
      <c r="M195" s="167">
        <f>INDEX('Policy Characteristics'!G:G,MATCH(PolicyLevers!$C195,'Policy Characteristics'!$C:$C,0))</f>
        <v>1</v>
      </c>
      <c r="N195" s="167">
        <f>INDEX('Policy Characteristics'!H:H,MATCH(PolicyLevers!$C195,'Policy Characteristics'!$C:$C,0))</f>
        <v>0.01</v>
      </c>
      <c r="O195" s="167" t="str">
        <f>INDEX('Policy Characteristics'!I:I,MATCH(PolicyLevers!$C195,'Policy Characteristics'!$C:$C,0))</f>
        <v>% of CO2 captured</v>
      </c>
      <c r="P195" s="167" t="str">
        <f>INDEX('Policy Characteristics'!J:J,MATCH(PolicyLevers!$C195,'Policy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190" t="str">
        <f t="shared" ref="Q195:R195" si="37">Q$188</f>
        <v>ccs.html#ccs</v>
      </c>
      <c r="R195" s="190" t="str">
        <f t="shared" si="37"/>
        <v>carbon-capture-and-sequestration.html</v>
      </c>
      <c r="S195" s="204"/>
      <c r="T195" s="205"/>
    </row>
    <row r="196" spans="1:20" s="174" customFormat="1" x14ac:dyDescent="0.2">
      <c r="A196" s="166" t="str">
        <f>INDEX('Policy Characteristics'!A:A,MATCH(PolicyLevers!$C196,'Policy Characteristics'!$C:$C,0))</f>
        <v>Electricity Supply</v>
      </c>
      <c r="B196" s="166" t="str">
        <f>INDEX('Policy Characteristics'!B:B,MATCH(PolicyLevers!$C196,'Policy Characteristics'!$C:$C,0))</f>
        <v>Carbon Capture and Sequestration</v>
      </c>
      <c r="C196" s="174" t="str">
        <f t="shared" si="35"/>
        <v>Electricity Sector Fraction of Potential Additional CCS Achieved</v>
      </c>
      <c r="D196" s="202" t="s">
        <v>759</v>
      </c>
      <c r="E196" s="201"/>
      <c r="F196" s="202" t="s">
        <v>481</v>
      </c>
      <c r="G196" s="201"/>
      <c r="H196" s="151">
        <v>884</v>
      </c>
      <c r="I196" s="269" t="s">
        <v>47</v>
      </c>
      <c r="J196" s="167" t="str">
        <f>INDEX('Policy Characteristics'!D:D,MATCH(PolicyLevers!$C196,'Policy Characteristics'!$C:$C,0))</f>
        <v>Electricity Sector CCS</v>
      </c>
      <c r="K196" s="167" t="str">
        <f>INDEX('Policy Characteristics'!E:E,MATCH(PolicyLevers!$C196,'Policy Characteristics'!$C:$C,0))</f>
        <v>elec CCS</v>
      </c>
      <c r="L196" s="167">
        <f>INDEX('Policy Characteristics'!F:F,MATCH(PolicyLevers!$C196,'Policy Characteristics'!$C:$C,0))</f>
        <v>0</v>
      </c>
      <c r="M196" s="167">
        <f>INDEX('Policy Characteristics'!G:G,MATCH(PolicyLevers!$C196,'Policy Characteristics'!$C:$C,0))</f>
        <v>1</v>
      </c>
      <c r="N196" s="167">
        <f>INDEX('Policy Characteristics'!H:H,MATCH(PolicyLevers!$C196,'Policy Characteristics'!$C:$C,0))</f>
        <v>0.01</v>
      </c>
      <c r="O196" s="167" t="str">
        <f>INDEX('Policy Characteristics'!I:I,MATCH(PolicyLevers!$C196,'Policy Characteristics'!$C:$C,0))</f>
        <v>% of CO2 captured</v>
      </c>
      <c r="P196" s="167" t="str">
        <f>INDEX('Policy Characteristics'!J:J,MATCH(PolicyLevers!$C196,'Policy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205"/>
      <c r="R196" s="202"/>
      <c r="S196" s="204"/>
      <c r="T196" s="205"/>
    </row>
    <row r="197" spans="1:20" s="174" customFormat="1" x14ac:dyDescent="0.2">
      <c r="A197" s="166" t="str">
        <f>INDEX('Policy Characteristics'!A:A,MATCH(PolicyLevers!$C197,'Policy Characteristics'!$C:$C,0))</f>
        <v>Electricity Supply</v>
      </c>
      <c r="B197" s="166" t="str">
        <f>INDEX('Policy Characteristics'!B:B,MATCH(PolicyLevers!$C197,'Policy Characteristics'!$C:$C,0))</f>
        <v>Carbon Capture and Sequestration</v>
      </c>
      <c r="C197" s="174" t="str">
        <f t="shared" si="35"/>
        <v>Electricity Sector Fraction of Potential Additional CCS Achieved</v>
      </c>
      <c r="D197" s="202" t="s">
        <v>337</v>
      </c>
      <c r="E197" s="201"/>
      <c r="F197" s="202" t="s">
        <v>339</v>
      </c>
      <c r="G197" s="201"/>
      <c r="H197" s="151">
        <v>885</v>
      </c>
      <c r="I197" s="268" t="s">
        <v>46</v>
      </c>
      <c r="J197" s="167" t="str">
        <f>INDEX('Policy Characteristics'!D:D,MATCH(PolicyLevers!$C197,'Policy Characteristics'!$C:$C,0))</f>
        <v>Electricity Sector CCS</v>
      </c>
      <c r="K197" s="167" t="str">
        <f>INDEX('Policy Characteristics'!E:E,MATCH(PolicyLevers!$C197,'Policy Characteristics'!$C:$C,0))</f>
        <v>elec CCS</v>
      </c>
      <c r="L197" s="167">
        <f>INDEX('Policy Characteristics'!F:F,MATCH(PolicyLevers!$C197,'Policy Characteristics'!$C:$C,0))</f>
        <v>0</v>
      </c>
      <c r="M197" s="167">
        <f>INDEX('Policy Characteristics'!G:G,MATCH(PolicyLevers!$C197,'Policy Characteristics'!$C:$C,0))</f>
        <v>1</v>
      </c>
      <c r="N197" s="167">
        <f>INDEX('Policy Characteristics'!H:H,MATCH(PolicyLevers!$C197,'Policy Characteristics'!$C:$C,0))</f>
        <v>0.01</v>
      </c>
      <c r="O197" s="167" t="str">
        <f>INDEX('Policy Characteristics'!I:I,MATCH(PolicyLevers!$C197,'Policy Characteristics'!$C:$C,0))</f>
        <v>% of CO2 captured</v>
      </c>
      <c r="P197" s="167" t="str">
        <f>INDEX('Policy Characteristics'!J:J,MATCH(PolicyLevers!$C197,'Policy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190" t="str">
        <f t="shared" ref="Q197:R199" si="38">Q$188</f>
        <v>ccs.html#ccs</v>
      </c>
      <c r="R197" s="190" t="str">
        <f t="shared" si="38"/>
        <v>carbon-capture-and-sequestration.html</v>
      </c>
      <c r="S197" s="204"/>
      <c r="T197" s="205"/>
    </row>
    <row r="198" spans="1:20" s="174" customFormat="1" x14ac:dyDescent="0.2">
      <c r="A198" s="166" t="str">
        <f>INDEX('Policy Characteristics'!A:A,MATCH(PolicyLevers!$C198,'Policy Characteristics'!$C:$C,0))</f>
        <v>Electricity Supply</v>
      </c>
      <c r="B198" s="166" t="str">
        <f>INDEX('Policy Characteristics'!B:B,MATCH(PolicyLevers!$C198,'Policy Characteristics'!$C:$C,0))</f>
        <v>Carbon Capture and Sequestration</v>
      </c>
      <c r="C198" s="174" t="str">
        <f t="shared" si="35"/>
        <v>Electricity Sector Fraction of Potential Additional CCS Achieved</v>
      </c>
      <c r="D198" s="202" t="s">
        <v>338</v>
      </c>
      <c r="E198" s="201"/>
      <c r="F198" s="202" t="s">
        <v>340</v>
      </c>
      <c r="G198" s="201"/>
      <c r="H198" s="151">
        <v>886</v>
      </c>
      <c r="I198" s="268" t="s">
        <v>46</v>
      </c>
      <c r="J198" s="167" t="str">
        <f>INDEX('Policy Characteristics'!D:D,MATCH(PolicyLevers!$C198,'Policy Characteristics'!$C:$C,0))</f>
        <v>Electricity Sector CCS</v>
      </c>
      <c r="K198" s="167" t="str">
        <f>INDEX('Policy Characteristics'!E:E,MATCH(PolicyLevers!$C198,'Policy Characteristics'!$C:$C,0))</f>
        <v>elec CCS</v>
      </c>
      <c r="L198" s="167">
        <f>INDEX('Policy Characteristics'!F:F,MATCH(PolicyLevers!$C198,'Policy Characteristics'!$C:$C,0))</f>
        <v>0</v>
      </c>
      <c r="M198" s="167">
        <f>INDEX('Policy Characteristics'!G:G,MATCH(PolicyLevers!$C198,'Policy Characteristics'!$C:$C,0))</f>
        <v>1</v>
      </c>
      <c r="N198" s="167">
        <f>INDEX('Policy Characteristics'!H:H,MATCH(PolicyLevers!$C198,'Policy Characteristics'!$C:$C,0))</f>
        <v>0.01</v>
      </c>
      <c r="O198" s="167" t="str">
        <f>INDEX('Policy Characteristics'!I:I,MATCH(PolicyLevers!$C198,'Policy Characteristics'!$C:$C,0))</f>
        <v>% of CO2 captured</v>
      </c>
      <c r="P198" s="167" t="str">
        <f>INDEX('Policy Characteristics'!J:J,MATCH(PolicyLevers!$C198,'Policy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190" t="str">
        <f t="shared" si="38"/>
        <v>ccs.html#ccs</v>
      </c>
      <c r="R198" s="190" t="str">
        <f t="shared" si="38"/>
        <v>carbon-capture-and-sequestration.html</v>
      </c>
      <c r="S198" s="204"/>
      <c r="T198" s="205"/>
    </row>
    <row r="199" spans="1:20" s="174" customFormat="1" x14ac:dyDescent="0.2">
      <c r="A199" s="166" t="str">
        <f>INDEX('Policy Characteristics'!A:A,MATCH(PolicyLevers!$C199,'Policy Characteristics'!$C:$C,0))</f>
        <v>Electricity Supply</v>
      </c>
      <c r="B199" s="166" t="str">
        <f>INDEX('Policy Characteristics'!B:B,MATCH(PolicyLevers!$C199,'Policy Characteristics'!$C:$C,0))</f>
        <v>Carbon Capture and Sequestration</v>
      </c>
      <c r="C199" s="174" t="str">
        <f t="shared" si="35"/>
        <v>Electricity Sector Fraction of Potential Additional CCS Achieved</v>
      </c>
      <c r="D199" s="202" t="s">
        <v>490</v>
      </c>
      <c r="E199" s="201"/>
      <c r="F199" s="202" t="s">
        <v>489</v>
      </c>
      <c r="G199" s="201"/>
      <c r="H199" s="151">
        <v>887</v>
      </c>
      <c r="I199" s="268" t="s">
        <v>46</v>
      </c>
      <c r="J199" s="167" t="str">
        <f>INDEX('Policy Characteristics'!D:D,MATCH(PolicyLevers!$C199,'Policy Characteristics'!$C:$C,0))</f>
        <v>Electricity Sector CCS</v>
      </c>
      <c r="K199" s="167" t="str">
        <f>INDEX('Policy Characteristics'!E:E,MATCH(PolicyLevers!$C199,'Policy Characteristics'!$C:$C,0))</f>
        <v>elec CCS</v>
      </c>
      <c r="L199" s="167">
        <f>INDEX('Policy Characteristics'!F:F,MATCH(PolicyLevers!$C199,'Policy Characteristics'!$C:$C,0))</f>
        <v>0</v>
      </c>
      <c r="M199" s="167">
        <f>INDEX('Policy Characteristics'!G:G,MATCH(PolicyLevers!$C199,'Policy Characteristics'!$C:$C,0))</f>
        <v>1</v>
      </c>
      <c r="N199" s="167">
        <f>INDEX('Policy Characteristics'!H:H,MATCH(PolicyLevers!$C199,'Policy Characteristics'!$C:$C,0))</f>
        <v>0.01</v>
      </c>
      <c r="O199" s="167" t="str">
        <f>INDEX('Policy Characteristics'!I:I,MATCH(PolicyLevers!$C199,'Policy Characteristics'!$C:$C,0))</f>
        <v>% of CO2 captured</v>
      </c>
      <c r="P199" s="167" t="str">
        <f>INDEX('Policy Characteristics'!J:J,MATCH(PolicyLevers!$C199,'Policy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190" t="str">
        <f t="shared" si="38"/>
        <v>ccs.html#ccs</v>
      </c>
      <c r="R199" s="190" t="str">
        <f t="shared" si="38"/>
        <v>carbon-capture-and-sequestration.html</v>
      </c>
      <c r="S199" s="204"/>
      <c r="T199" s="205"/>
    </row>
    <row r="200" spans="1:20" s="174" customFormat="1" x14ac:dyDescent="0.2">
      <c r="A200" s="166" t="str">
        <f>INDEX('Policy Characteristics'!A:A,MATCH(PolicyLevers!$C200,'Policy Characteristics'!$C:$C,0))</f>
        <v>Electricity Supply</v>
      </c>
      <c r="B200" s="166" t="str">
        <f>INDEX('Policy Characteristics'!B:B,MATCH(PolicyLevers!$C200,'Policy Characteristics'!$C:$C,0))</f>
        <v>Carbon Capture and Sequestration</v>
      </c>
      <c r="C200" s="174" t="str">
        <f t="shared" si="35"/>
        <v>Electricity Sector Fraction of Potential Additional CCS Achieved</v>
      </c>
      <c r="D200" s="202" t="s">
        <v>499</v>
      </c>
      <c r="E200" s="201"/>
      <c r="F200" s="202" t="s">
        <v>500</v>
      </c>
      <c r="G200" s="201"/>
      <c r="H200" s="151">
        <v>888</v>
      </c>
      <c r="I200" s="269" t="s">
        <v>47</v>
      </c>
      <c r="J200" s="167" t="str">
        <f>INDEX('Policy Characteristics'!D:D,MATCH(PolicyLevers!$C200,'Policy Characteristics'!$C:$C,0))</f>
        <v>Electricity Sector CCS</v>
      </c>
      <c r="K200" s="167" t="str">
        <f>INDEX('Policy Characteristics'!E:E,MATCH(PolicyLevers!$C200,'Policy Characteristics'!$C:$C,0))</f>
        <v>elec CCS</v>
      </c>
      <c r="L200" s="167">
        <f>INDEX('Policy Characteristics'!F:F,MATCH(PolicyLevers!$C200,'Policy Characteristics'!$C:$C,0))</f>
        <v>0</v>
      </c>
      <c r="M200" s="167">
        <f>INDEX('Policy Characteristics'!G:G,MATCH(PolicyLevers!$C200,'Policy Characteristics'!$C:$C,0))</f>
        <v>1</v>
      </c>
      <c r="N200" s="167">
        <f>INDEX('Policy Characteristics'!H:H,MATCH(PolicyLevers!$C200,'Policy Characteristics'!$C:$C,0))</f>
        <v>0.01</v>
      </c>
      <c r="O200" s="167" t="str">
        <f>INDEX('Policy Characteristics'!I:I,MATCH(PolicyLevers!$C200,'Policy Characteristics'!$C:$C,0))</f>
        <v>% of CO2 captured</v>
      </c>
      <c r="P200" s="167" t="str">
        <f>INDEX('Policy Characteristics'!J:J,MATCH(PolicyLevers!$C200,'Policy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205"/>
      <c r="R200" s="202"/>
      <c r="S200" s="204"/>
      <c r="T200" s="205"/>
    </row>
    <row r="201" spans="1:20" s="174" customFormat="1" x14ac:dyDescent="0.2">
      <c r="A201" s="166" t="str">
        <f>INDEX('Policy Characteristics'!A:A,MATCH(PolicyLevers!$C201,'Policy Characteristics'!$C:$C,0))</f>
        <v>Electricity Supply</v>
      </c>
      <c r="B201" s="166" t="str">
        <f>INDEX('Policy Characteristics'!B:B,MATCH(PolicyLevers!$C201,'Policy Characteristics'!$C:$C,0))</f>
        <v>Carbon Capture and Sequestration</v>
      </c>
      <c r="C201" s="174" t="str">
        <f t="shared" si="35"/>
        <v>Electricity Sector Fraction of Potential Additional CCS Achieved</v>
      </c>
      <c r="D201" s="202" t="s">
        <v>1146</v>
      </c>
      <c r="E201" s="201"/>
      <c r="F201" s="202" t="s">
        <v>815</v>
      </c>
      <c r="G201" s="201"/>
      <c r="H201" s="151">
        <v>889</v>
      </c>
      <c r="I201" s="269" t="s">
        <v>47</v>
      </c>
      <c r="J201" s="167" t="str">
        <f>INDEX('Policy Characteristics'!D:D,MATCH(PolicyLevers!$C201,'Policy Characteristics'!$C:$C,0))</f>
        <v>Electricity Sector CCS</v>
      </c>
      <c r="K201" s="167" t="str">
        <f>INDEX('Policy Characteristics'!E:E,MATCH(PolicyLevers!$C201,'Policy Characteristics'!$C:$C,0))</f>
        <v>elec CCS</v>
      </c>
      <c r="L201" s="167">
        <f>INDEX('Policy Characteristics'!F:F,MATCH(PolicyLevers!$C201,'Policy Characteristics'!$C:$C,0))</f>
        <v>0</v>
      </c>
      <c r="M201" s="167">
        <f>INDEX('Policy Characteristics'!G:G,MATCH(PolicyLevers!$C201,'Policy Characteristics'!$C:$C,0))</f>
        <v>1</v>
      </c>
      <c r="N201" s="167">
        <f>INDEX('Policy Characteristics'!H:H,MATCH(PolicyLevers!$C201,'Policy Characteristics'!$C:$C,0))</f>
        <v>0.01</v>
      </c>
      <c r="O201" s="167" t="str">
        <f>INDEX('Policy Characteristics'!I:I,MATCH(PolicyLevers!$C201,'Policy Characteristics'!$C:$C,0))</f>
        <v>% of CO2 captured</v>
      </c>
      <c r="P201" s="167" t="str">
        <f>INDEX('Policy Characteristics'!J:J,MATCH(PolicyLevers!$C201,'Policy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205"/>
      <c r="R201" s="202"/>
      <c r="S201" s="204"/>
      <c r="T201" s="205"/>
    </row>
    <row r="202" spans="1:20" s="174" customFormat="1" x14ac:dyDescent="0.2">
      <c r="A202" s="166" t="str">
        <f>INDEX('Policy Characteristics'!A:A,MATCH(PolicyLevers!$C202,'Policy Characteristics'!$C:$C,0))</f>
        <v>Electricity Supply</v>
      </c>
      <c r="B202" s="166" t="str">
        <f>INDEX('Policy Characteristics'!B:B,MATCH(PolicyLevers!$C202,'Policy Characteristics'!$C:$C,0))</f>
        <v>Carbon Capture and Sequestration</v>
      </c>
      <c r="C202" s="174" t="str">
        <f t="shared" si="35"/>
        <v>Electricity Sector Fraction of Potential Additional CCS Achieved</v>
      </c>
      <c r="D202" s="202" t="s">
        <v>1147</v>
      </c>
      <c r="E202" s="201"/>
      <c r="F202" s="202" t="s">
        <v>958</v>
      </c>
      <c r="G202" s="201"/>
      <c r="H202" s="151">
        <v>890</v>
      </c>
      <c r="I202" s="269" t="s">
        <v>47</v>
      </c>
      <c r="J202" s="167" t="str">
        <f>INDEX('Policy Characteristics'!D:D,MATCH(PolicyLevers!$C202,'Policy Characteristics'!$C:$C,0))</f>
        <v>Electricity Sector CCS</v>
      </c>
      <c r="K202" s="167" t="str">
        <f>INDEX('Policy Characteristics'!E:E,MATCH(PolicyLevers!$C202,'Policy Characteristics'!$C:$C,0))</f>
        <v>elec CCS</v>
      </c>
      <c r="L202" s="167">
        <f>INDEX('Policy Characteristics'!F:F,MATCH(PolicyLevers!$C202,'Policy Characteristics'!$C:$C,0))</f>
        <v>0</v>
      </c>
      <c r="M202" s="167">
        <f>INDEX('Policy Characteristics'!G:G,MATCH(PolicyLevers!$C202,'Policy Characteristics'!$C:$C,0))</f>
        <v>1</v>
      </c>
      <c r="N202" s="167">
        <f>INDEX('Policy Characteristics'!H:H,MATCH(PolicyLevers!$C202,'Policy Characteristics'!$C:$C,0))</f>
        <v>0.01</v>
      </c>
      <c r="O202" s="167" t="str">
        <f>INDEX('Policy Characteristics'!I:I,MATCH(PolicyLevers!$C202,'Policy Characteristics'!$C:$C,0))</f>
        <v>% of CO2 captured</v>
      </c>
      <c r="P202" s="167" t="str">
        <f>INDEX('Policy Characteristics'!J:J,MATCH(PolicyLevers!$C202,'Policy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205"/>
      <c r="R202" s="202"/>
      <c r="S202" s="204"/>
      <c r="T202" s="205"/>
    </row>
    <row r="203" spans="1:20" s="174" customFormat="1" x14ac:dyDescent="0.2">
      <c r="A203" s="166" t="str">
        <f>INDEX('Policy Characteristics'!A:A,MATCH(PolicyLevers!$C203,'Policy Characteristics'!$C:$C,0))</f>
        <v>Electricity Supply</v>
      </c>
      <c r="B203" s="166" t="str">
        <f>INDEX('Policy Characteristics'!B:B,MATCH(PolicyLevers!$C203,'Policy Characteristics'!$C:$C,0))</f>
        <v>Carbon Capture and Sequestration</v>
      </c>
      <c r="C203" s="174" t="str">
        <f t="shared" si="35"/>
        <v>Electricity Sector Fraction of Potential Additional CCS Achieved</v>
      </c>
      <c r="D203" s="202" t="s">
        <v>1148</v>
      </c>
      <c r="E203" s="201"/>
      <c r="F203" s="202" t="s">
        <v>817</v>
      </c>
      <c r="G203" s="201"/>
      <c r="H203" s="151">
        <v>891</v>
      </c>
      <c r="I203" s="268" t="s">
        <v>46</v>
      </c>
      <c r="J203" s="167" t="str">
        <f>INDEX('Policy Characteristics'!D:D,MATCH(PolicyLevers!$C203,'Policy Characteristics'!$C:$C,0))</f>
        <v>Electricity Sector CCS</v>
      </c>
      <c r="K203" s="167" t="str">
        <f>INDEX('Policy Characteristics'!E:E,MATCH(PolicyLevers!$C203,'Policy Characteristics'!$C:$C,0))</f>
        <v>elec CCS</v>
      </c>
      <c r="L203" s="167">
        <f>INDEX('Policy Characteristics'!F:F,MATCH(PolicyLevers!$C203,'Policy Characteristics'!$C:$C,0))</f>
        <v>0</v>
      </c>
      <c r="M203" s="167">
        <f>INDEX('Policy Characteristics'!G:G,MATCH(PolicyLevers!$C203,'Policy Characteristics'!$C:$C,0))</f>
        <v>1</v>
      </c>
      <c r="N203" s="167">
        <f>INDEX('Policy Characteristics'!H:H,MATCH(PolicyLevers!$C203,'Policy Characteristics'!$C:$C,0))</f>
        <v>0.01</v>
      </c>
      <c r="O203" s="167" t="str">
        <f>INDEX('Policy Characteristics'!I:I,MATCH(PolicyLevers!$C203,'Policy Characteristics'!$C:$C,0))</f>
        <v>% of CO2 captured</v>
      </c>
      <c r="P203" s="167" t="str">
        <f>INDEX('Policy Characteristics'!J:J,MATCH(PolicyLevers!$C203,'Policy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190" t="str">
        <f t="shared" ref="Q203:R203" si="39">Q$188</f>
        <v>ccs.html#ccs</v>
      </c>
      <c r="R203" s="190" t="str">
        <f t="shared" si="39"/>
        <v>carbon-capture-and-sequestration.html</v>
      </c>
      <c r="S203" s="204"/>
      <c r="T203" s="205"/>
    </row>
    <row r="204" spans="1:20" s="174" customFormat="1" x14ac:dyDescent="0.2">
      <c r="A204" s="166" t="str">
        <f>INDEX('Policy Characteristics'!A:A,MATCH(PolicyLevers!$C204,'Policy Characteristics'!$C:$C,0))</f>
        <v>Electricity Supply</v>
      </c>
      <c r="B204" s="166" t="str">
        <f>INDEX('Policy Characteristics'!B:B,MATCH(PolicyLevers!$C204,'Policy Characteristics'!$C:$C,0))</f>
        <v>Clean Electricity Standard</v>
      </c>
      <c r="C204" s="178" t="s">
        <v>1132</v>
      </c>
      <c r="D204" s="177"/>
      <c r="E204" s="177"/>
      <c r="F204" s="177"/>
      <c r="G204" s="177"/>
      <c r="H204" s="184">
        <v>508</v>
      </c>
      <c r="I204" s="267" t="s">
        <v>46</v>
      </c>
      <c r="J204" s="167" t="str">
        <f>INDEX('Policy Characteristics'!D:D,MATCH(PolicyLevers!$C204,'Policy Characteristics'!$C:$C,0))</f>
        <v>Clean Electricity Standard</v>
      </c>
      <c r="K204" s="167" t="str">
        <f>INDEX('Policy Characteristics'!E:E,MATCH(PolicyLevers!$C204,'Policy Characteristics'!$C:$C,0))</f>
        <v>elec renewable portfolio standards</v>
      </c>
      <c r="L204" s="167">
        <f>INDEX('Policy Characteristics'!F:F,MATCH(PolicyLevers!$C204,'Policy Characteristics'!$C:$C,0))</f>
        <v>0</v>
      </c>
      <c r="M204" s="167">
        <f>INDEX('Policy Characteristics'!G:G,MATCH(PolicyLevers!$C204,'Policy Characteristics'!$C:$C,0))</f>
        <v>1</v>
      </c>
      <c r="N204" s="167">
        <f>INDEX('Policy Characteristics'!H:H,MATCH(PolicyLevers!$C204,'Policy Characteristics'!$C:$C,0))</f>
        <v>0.01</v>
      </c>
      <c r="O204" s="167" t="str">
        <f>INDEX('Policy Characteristics'!I:I,MATCH(PolicyLevers!$C204,'Policy Characteristics'!$C:$C,0))</f>
        <v>% of electricity generation</v>
      </c>
      <c r="P204" s="167" t="str">
        <f>INDEX('Policy Characteristics'!J:J,MATCH(PolicyLevers!$C204,'Policy Characteristics'!$C:$C,0))</f>
        <v xml:space="preserve">**Description:**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 Colorado requires IOUs to produce 30% renewables in 2020; munis and small co-ops (10%) large co-ops (20%). Colorado codified Xcel Energy's 100% carbon-free electricity by 2050 and set a goal of 100% renewable energy by 2050. </v>
      </c>
      <c r="Q204" s="177" t="s">
        <v>790</v>
      </c>
      <c r="R204" s="179" t="s">
        <v>791</v>
      </c>
      <c r="S204" s="169" t="s">
        <v>1474</v>
      </c>
      <c r="T204" s="177"/>
    </row>
    <row r="205" spans="1:20" s="167" customFormat="1" x14ac:dyDescent="0.2">
      <c r="A205" s="166" t="str">
        <f>INDEX('Policy Characteristics'!A:A,MATCH(PolicyLevers!$C205,'Policy Characteristics'!$C:$C,0))</f>
        <v>Electricity Supply</v>
      </c>
      <c r="B205" s="166" t="str">
        <f>INDEX('Policy Characteristics'!B:B,MATCH(PolicyLevers!$C205,'Policy Characteristics'!$C:$C,0))</f>
        <v>Change Electricity Exports</v>
      </c>
      <c r="C205" s="176" t="s">
        <v>295</v>
      </c>
      <c r="D205" s="179"/>
      <c r="E205" s="179"/>
      <c r="F205" s="179"/>
      <c r="G205" s="179"/>
      <c r="H205" s="180">
        <v>148</v>
      </c>
      <c r="I205" s="267" t="s">
        <v>46</v>
      </c>
      <c r="J205" s="167" t="str">
        <f>INDEX('Policy Characteristics'!D:D,MATCH(PolicyLevers!$C205,'Policy Characteristics'!$C:$C,0))</f>
        <v>Electricity Imports and Exports</v>
      </c>
      <c r="K205" s="167" t="str">
        <f>INDEX('Policy Characteristics'!E:E,MATCH(PolicyLevers!$C205,'Policy Characteristics'!$C:$C,0))</f>
        <v>elec change exports</v>
      </c>
      <c r="L205" s="167">
        <f>INDEX('Policy Characteristics'!F:F,MATCH(PolicyLevers!$C205,'Policy Characteristics'!$C:$C,0))</f>
        <v>-0.5</v>
      </c>
      <c r="M205" s="167">
        <f>INDEX('Policy Characteristics'!G:G,MATCH(PolicyLevers!$C205,'Policy Characteristics'!$C:$C,0))</f>
        <v>1</v>
      </c>
      <c r="N205" s="167">
        <f>INDEX('Policy Characteristics'!H:H,MATCH(PolicyLevers!$C205,'Policy Characteristics'!$C:$C,0))</f>
        <v>0.02</v>
      </c>
      <c r="O205" s="167" t="str">
        <f>INDEX('Policy Characteristics'!I:I,MATCH(PolicyLevers!$C205,'Policy Characteristics'!$C:$C,0))</f>
        <v>% change in exports</v>
      </c>
      <c r="P205" s="167" t="str">
        <f>INDEX('Policy Characteristics'!J:J,MATCH(PolicyLevers!$C205,'Policy Characteristics'!$C:$C,0))</f>
        <v>**Description:** This policy increases or decreases the amount of electricity exported from the United States to Canada and Mexico.  It does not cause the construction or removal of transmission lines linking these countries. // **Guidance for setting values: ** Colorado currently is a net importer of electricity, importing electricity ~6% of total in-state generation.</v>
      </c>
      <c r="Q205" s="177" t="s">
        <v>298</v>
      </c>
      <c r="R205" s="179" t="s">
        <v>300</v>
      </c>
      <c r="S205" s="169" t="s">
        <v>1475</v>
      </c>
      <c r="T205" s="179"/>
    </row>
    <row r="206" spans="1:20" s="167" customFormat="1" x14ac:dyDescent="0.2">
      <c r="A206" s="166" t="str">
        <f>INDEX('Policy Characteristics'!A:A,MATCH(PolicyLevers!$C206,'Policy Characteristics'!$C:$C,0))</f>
        <v>Electricity Supply</v>
      </c>
      <c r="B206" s="166" t="str">
        <f>INDEX('Policy Characteristics'!B:B,MATCH(PolicyLevers!$C206,'Policy Characteristics'!$C:$C,0))</f>
        <v>Change Electricity Imports</v>
      </c>
      <c r="C206" s="176" t="s">
        <v>294</v>
      </c>
      <c r="D206" s="177" t="s">
        <v>493</v>
      </c>
      <c r="E206" s="177"/>
      <c r="F206" s="177" t="s">
        <v>492</v>
      </c>
      <c r="G206" s="179"/>
      <c r="H206" s="180">
        <v>149</v>
      </c>
      <c r="I206" s="267" t="s">
        <v>46</v>
      </c>
      <c r="J206" s="167" t="str">
        <f>INDEX('Policy Characteristics'!D:D,MATCH(PolicyLevers!$C206,'Policy Characteristics'!$C:$C,0))</f>
        <v>Electricity Imports and Exports</v>
      </c>
      <c r="K206" s="167" t="str">
        <f>INDEX('Policy Characteristics'!E:E,MATCH(PolicyLevers!$C206,'Policy Characteristics'!$C:$C,0))</f>
        <v>elec change imports</v>
      </c>
      <c r="L206" s="167">
        <f>INDEX('Policy Characteristics'!F:F,MATCH(PolicyLevers!$C206,'Policy Characteristics'!$C:$C,0))</f>
        <v>-0.5</v>
      </c>
      <c r="M206" s="167">
        <f>INDEX('Policy Characteristics'!G:G,MATCH(PolicyLevers!$C206,'Policy Characteristics'!$C:$C,0))</f>
        <v>1</v>
      </c>
      <c r="N206" s="167">
        <f>INDEX('Policy Characteristics'!H:H,MATCH(PolicyLevers!$C206,'Policy Characteristics'!$C:$C,0))</f>
        <v>0.02</v>
      </c>
      <c r="O206" s="167" t="str">
        <f>INDEX('Policy Characteristics'!I:I,MATCH(PolicyLevers!$C206,'Policy Characteristics'!$C:$C,0))</f>
        <v>% change in imports</v>
      </c>
      <c r="P206" s="167" t="str">
        <f>INDEX('Policy Characteristics'!J:J,MATCH(PolicyLevers!$C206,'Policy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06" s="177" t="s">
        <v>299</v>
      </c>
      <c r="R206" s="179" t="s">
        <v>300</v>
      </c>
      <c r="S206" s="169" t="s">
        <v>1475</v>
      </c>
      <c r="T206" s="179"/>
    </row>
    <row r="207" spans="1:20" s="167" customFormat="1" x14ac:dyDescent="0.2">
      <c r="A207" s="166" t="str">
        <f>INDEX('Policy Characteristics'!A:A,MATCH(PolicyLevers!$C207,'Policy Characteristics'!$C:$C,0))</f>
        <v>Electricity Supply</v>
      </c>
      <c r="B207" s="166" t="str">
        <f>INDEX('Policy Characteristics'!B:B,MATCH(PolicyLevers!$C207,'Policy Characteristics'!$C:$C,0))</f>
        <v>Change Electricity Imports</v>
      </c>
      <c r="C207" s="181" t="str">
        <f t="shared" ref="C207:C221" si="40">C$206</f>
        <v>Percent Change in Electricity Imports</v>
      </c>
      <c r="D207" s="179" t="s">
        <v>335</v>
      </c>
      <c r="E207" s="177"/>
      <c r="F207" s="179" t="s">
        <v>336</v>
      </c>
      <c r="G207" s="179"/>
      <c r="H207" s="180">
        <v>526</v>
      </c>
      <c r="I207" s="267" t="s">
        <v>46</v>
      </c>
      <c r="J207" s="167" t="str">
        <f>INDEX('Policy Characteristics'!D:D,MATCH(PolicyLevers!$C207,'Policy Characteristics'!$C:$C,0))</f>
        <v>Electricity Imports and Exports</v>
      </c>
      <c r="K207" s="167" t="str">
        <f>INDEX('Policy Characteristics'!E:E,MATCH(PolicyLevers!$C207,'Policy Characteristics'!$C:$C,0))</f>
        <v>elec change imports</v>
      </c>
      <c r="L207" s="167">
        <f>INDEX('Policy Characteristics'!F:F,MATCH(PolicyLevers!$C207,'Policy Characteristics'!$C:$C,0))</f>
        <v>-0.5</v>
      </c>
      <c r="M207" s="167">
        <f>INDEX('Policy Characteristics'!G:G,MATCH(PolicyLevers!$C207,'Policy Characteristics'!$C:$C,0))</f>
        <v>1</v>
      </c>
      <c r="N207" s="167">
        <f>INDEX('Policy Characteristics'!H:H,MATCH(PolicyLevers!$C207,'Policy Characteristics'!$C:$C,0))</f>
        <v>0.02</v>
      </c>
      <c r="O207" s="167" t="str">
        <f>INDEX('Policy Characteristics'!I:I,MATCH(PolicyLevers!$C207,'Policy Characteristics'!$C:$C,0))</f>
        <v>% change in imports</v>
      </c>
      <c r="P207" s="167" t="str">
        <f>INDEX('Policy Characteristics'!J:J,MATCH(PolicyLevers!$C207,'Policy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07" s="181" t="str">
        <f t="shared" ref="Q207:S221" si="41">Q$206</f>
        <v>electricity-sector-main.html#elec-imports</v>
      </c>
      <c r="R207" s="181" t="str">
        <f t="shared" si="41"/>
        <v>electricity-imports-exports.html</v>
      </c>
      <c r="S207" s="191" t="str">
        <f t="shared" si="41"/>
        <v>Energy Information Administration.  2016.  Electric Power Annual.  Table 2.13.</v>
      </c>
      <c r="T207" s="179"/>
    </row>
    <row r="208" spans="1:20" s="167" customFormat="1" x14ac:dyDescent="0.2">
      <c r="A208" s="166" t="str">
        <f>INDEX('Policy Characteristics'!A:A,MATCH(PolicyLevers!$C208,'Policy Characteristics'!$C:$C,0))</f>
        <v>Electricity Supply</v>
      </c>
      <c r="B208" s="166" t="str">
        <f>INDEX('Policy Characteristics'!B:B,MATCH(PolicyLevers!$C208,'Policy Characteristics'!$C:$C,0))</f>
        <v>Change Electricity Imports</v>
      </c>
      <c r="C208" s="181" t="str">
        <f t="shared" si="40"/>
        <v>Percent Change in Electricity Imports</v>
      </c>
      <c r="D208" s="179" t="s">
        <v>80</v>
      </c>
      <c r="E208" s="177"/>
      <c r="F208" s="179" t="s">
        <v>94</v>
      </c>
      <c r="G208" s="179"/>
      <c r="H208" s="180">
        <v>527</v>
      </c>
      <c r="I208" s="267" t="s">
        <v>46</v>
      </c>
      <c r="J208" s="167" t="str">
        <f>INDEX('Policy Characteristics'!D:D,MATCH(PolicyLevers!$C208,'Policy Characteristics'!$C:$C,0))</f>
        <v>Electricity Imports and Exports</v>
      </c>
      <c r="K208" s="167" t="str">
        <f>INDEX('Policy Characteristics'!E:E,MATCH(PolicyLevers!$C208,'Policy Characteristics'!$C:$C,0))</f>
        <v>elec change imports</v>
      </c>
      <c r="L208" s="167">
        <f>INDEX('Policy Characteristics'!F:F,MATCH(PolicyLevers!$C208,'Policy Characteristics'!$C:$C,0))</f>
        <v>-0.5</v>
      </c>
      <c r="M208" s="167">
        <f>INDEX('Policy Characteristics'!G:G,MATCH(PolicyLevers!$C208,'Policy Characteristics'!$C:$C,0))</f>
        <v>1</v>
      </c>
      <c r="N208" s="167">
        <f>INDEX('Policy Characteristics'!H:H,MATCH(PolicyLevers!$C208,'Policy Characteristics'!$C:$C,0))</f>
        <v>0.02</v>
      </c>
      <c r="O208" s="167" t="str">
        <f>INDEX('Policy Characteristics'!I:I,MATCH(PolicyLevers!$C208,'Policy Characteristics'!$C:$C,0))</f>
        <v>% change in imports</v>
      </c>
      <c r="P208" s="167" t="str">
        <f>INDEX('Policy Characteristics'!J:J,MATCH(PolicyLevers!$C208,'Policy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08" s="181" t="str">
        <f t="shared" si="41"/>
        <v>electricity-sector-main.html#elec-imports</v>
      </c>
      <c r="R208" s="181" t="str">
        <f t="shared" si="41"/>
        <v>electricity-imports-exports.html</v>
      </c>
      <c r="S208" s="191" t="str">
        <f t="shared" si="41"/>
        <v>Energy Information Administration.  2016.  Electric Power Annual.  Table 2.13.</v>
      </c>
      <c r="T208" s="179"/>
    </row>
    <row r="209" spans="1:20" s="167" customFormat="1" x14ac:dyDescent="0.2">
      <c r="A209" s="166" t="str">
        <f>INDEX('Policy Characteristics'!A:A,MATCH(PolicyLevers!$C209,'Policy Characteristics'!$C:$C,0))</f>
        <v>Electricity Supply</v>
      </c>
      <c r="B209" s="166" t="str">
        <f>INDEX('Policy Characteristics'!B:B,MATCH(PolicyLevers!$C209,'Policy Characteristics'!$C:$C,0))</f>
        <v>Change Electricity Imports</v>
      </c>
      <c r="C209" s="181" t="str">
        <f t="shared" si="40"/>
        <v>Percent Change in Electricity Imports</v>
      </c>
      <c r="D209" s="179" t="s">
        <v>81</v>
      </c>
      <c r="E209" s="177"/>
      <c r="F209" s="179" t="s">
        <v>95</v>
      </c>
      <c r="G209" s="179"/>
      <c r="H209" s="180">
        <v>528</v>
      </c>
      <c r="I209" s="267" t="s">
        <v>46</v>
      </c>
      <c r="J209" s="167" t="str">
        <f>INDEX('Policy Characteristics'!D:D,MATCH(PolicyLevers!$C209,'Policy Characteristics'!$C:$C,0))</f>
        <v>Electricity Imports and Exports</v>
      </c>
      <c r="K209" s="167" t="str">
        <f>INDEX('Policy Characteristics'!E:E,MATCH(PolicyLevers!$C209,'Policy Characteristics'!$C:$C,0))</f>
        <v>elec change imports</v>
      </c>
      <c r="L209" s="167">
        <f>INDEX('Policy Characteristics'!F:F,MATCH(PolicyLevers!$C209,'Policy Characteristics'!$C:$C,0))</f>
        <v>-0.5</v>
      </c>
      <c r="M209" s="167">
        <f>INDEX('Policy Characteristics'!G:G,MATCH(PolicyLevers!$C209,'Policy Characteristics'!$C:$C,0))</f>
        <v>1</v>
      </c>
      <c r="N209" s="167">
        <f>INDEX('Policy Characteristics'!H:H,MATCH(PolicyLevers!$C209,'Policy Characteristics'!$C:$C,0))</f>
        <v>0.02</v>
      </c>
      <c r="O209" s="167" t="str">
        <f>INDEX('Policy Characteristics'!I:I,MATCH(PolicyLevers!$C209,'Policy Characteristics'!$C:$C,0))</f>
        <v>% change in imports</v>
      </c>
      <c r="P209" s="167" t="str">
        <f>INDEX('Policy Characteristics'!J:J,MATCH(PolicyLevers!$C209,'Policy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09" s="181" t="str">
        <f t="shared" si="41"/>
        <v>electricity-sector-main.html#elec-imports</v>
      </c>
      <c r="R209" s="181" t="str">
        <f t="shared" si="41"/>
        <v>electricity-imports-exports.html</v>
      </c>
      <c r="S209" s="191" t="str">
        <f t="shared" si="41"/>
        <v>Energy Information Administration.  2016.  Electric Power Annual.  Table 2.13.</v>
      </c>
      <c r="T209" s="179"/>
    </row>
    <row r="210" spans="1:20" s="167" customFormat="1" x14ac:dyDescent="0.2">
      <c r="A210" s="166" t="str">
        <f>INDEX('Policy Characteristics'!A:A,MATCH(PolicyLevers!$C210,'Policy Characteristics'!$C:$C,0))</f>
        <v>Electricity Supply</v>
      </c>
      <c r="B210" s="166" t="str">
        <f>INDEX('Policy Characteristics'!B:B,MATCH(PolicyLevers!$C210,'Policy Characteristics'!$C:$C,0))</f>
        <v>Change Electricity Imports</v>
      </c>
      <c r="C210" s="181" t="str">
        <f t="shared" si="40"/>
        <v>Percent Change in Electricity Imports</v>
      </c>
      <c r="D210" s="179" t="s">
        <v>494</v>
      </c>
      <c r="E210" s="177"/>
      <c r="F210" s="179" t="s">
        <v>497</v>
      </c>
      <c r="G210" s="179"/>
      <c r="H210" s="180">
        <v>529</v>
      </c>
      <c r="I210" s="267" t="s">
        <v>46</v>
      </c>
      <c r="J210" s="167" t="str">
        <f>INDEX('Policy Characteristics'!D:D,MATCH(PolicyLevers!$C210,'Policy Characteristics'!$C:$C,0))</f>
        <v>Electricity Imports and Exports</v>
      </c>
      <c r="K210" s="167" t="str">
        <f>INDEX('Policy Characteristics'!E:E,MATCH(PolicyLevers!$C210,'Policy Characteristics'!$C:$C,0))</f>
        <v>elec change imports</v>
      </c>
      <c r="L210" s="167">
        <f>INDEX('Policy Characteristics'!F:F,MATCH(PolicyLevers!$C210,'Policy Characteristics'!$C:$C,0))</f>
        <v>-0.5</v>
      </c>
      <c r="M210" s="167">
        <f>INDEX('Policy Characteristics'!G:G,MATCH(PolicyLevers!$C210,'Policy Characteristics'!$C:$C,0))</f>
        <v>1</v>
      </c>
      <c r="N210" s="167">
        <f>INDEX('Policy Characteristics'!H:H,MATCH(PolicyLevers!$C210,'Policy Characteristics'!$C:$C,0))</f>
        <v>0.02</v>
      </c>
      <c r="O210" s="167" t="str">
        <f>INDEX('Policy Characteristics'!I:I,MATCH(PolicyLevers!$C210,'Policy Characteristics'!$C:$C,0))</f>
        <v>% change in imports</v>
      </c>
      <c r="P210" s="167" t="str">
        <f>INDEX('Policy Characteristics'!J:J,MATCH(PolicyLevers!$C210,'Policy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10" s="181" t="str">
        <f t="shared" si="41"/>
        <v>electricity-sector-main.html#elec-imports</v>
      </c>
      <c r="R210" s="181" t="str">
        <f t="shared" si="41"/>
        <v>electricity-imports-exports.html</v>
      </c>
      <c r="S210" s="191" t="str">
        <f t="shared" si="41"/>
        <v>Energy Information Administration.  2016.  Electric Power Annual.  Table 2.13.</v>
      </c>
      <c r="T210" s="179"/>
    </row>
    <row r="211" spans="1:20" s="167" customFormat="1" x14ac:dyDescent="0.2">
      <c r="A211" s="166" t="str">
        <f>INDEX('Policy Characteristics'!A:A,MATCH(PolicyLevers!$C211,'Policy Characteristics'!$C:$C,0))</f>
        <v>Electricity Supply</v>
      </c>
      <c r="B211" s="166" t="str">
        <f>INDEX('Policy Characteristics'!B:B,MATCH(PolicyLevers!$C211,'Policy Characteristics'!$C:$C,0))</f>
        <v>Change Electricity Imports</v>
      </c>
      <c r="C211" s="181" t="str">
        <f t="shared" si="40"/>
        <v>Percent Change in Electricity Imports</v>
      </c>
      <c r="D211" s="179" t="s">
        <v>82</v>
      </c>
      <c r="E211" s="177"/>
      <c r="F211" s="179" t="s">
        <v>96</v>
      </c>
      <c r="G211" s="179"/>
      <c r="H211" s="180">
        <v>530</v>
      </c>
      <c r="I211" s="267" t="s">
        <v>46</v>
      </c>
      <c r="J211" s="167" t="str">
        <f>INDEX('Policy Characteristics'!D:D,MATCH(PolicyLevers!$C211,'Policy Characteristics'!$C:$C,0))</f>
        <v>Electricity Imports and Exports</v>
      </c>
      <c r="K211" s="167" t="str">
        <f>INDEX('Policy Characteristics'!E:E,MATCH(PolicyLevers!$C211,'Policy Characteristics'!$C:$C,0))</f>
        <v>elec change imports</v>
      </c>
      <c r="L211" s="167">
        <f>INDEX('Policy Characteristics'!F:F,MATCH(PolicyLevers!$C211,'Policy Characteristics'!$C:$C,0))</f>
        <v>-0.5</v>
      </c>
      <c r="M211" s="167">
        <f>INDEX('Policy Characteristics'!G:G,MATCH(PolicyLevers!$C211,'Policy Characteristics'!$C:$C,0))</f>
        <v>1</v>
      </c>
      <c r="N211" s="167">
        <f>INDEX('Policy Characteristics'!H:H,MATCH(PolicyLevers!$C211,'Policy Characteristics'!$C:$C,0))</f>
        <v>0.02</v>
      </c>
      <c r="O211" s="167" t="str">
        <f>INDEX('Policy Characteristics'!I:I,MATCH(PolicyLevers!$C211,'Policy Characteristics'!$C:$C,0))</f>
        <v>% change in imports</v>
      </c>
      <c r="P211" s="167" t="str">
        <f>INDEX('Policy Characteristics'!J:J,MATCH(PolicyLevers!$C211,'Policy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11" s="181" t="str">
        <f t="shared" si="41"/>
        <v>electricity-sector-main.html#elec-imports</v>
      </c>
      <c r="R211" s="181" t="str">
        <f t="shared" si="41"/>
        <v>electricity-imports-exports.html</v>
      </c>
      <c r="S211" s="191" t="str">
        <f t="shared" si="41"/>
        <v>Energy Information Administration.  2016.  Electric Power Annual.  Table 2.13.</v>
      </c>
      <c r="T211" s="179"/>
    </row>
    <row r="212" spans="1:20" s="167" customFormat="1" x14ac:dyDescent="0.2">
      <c r="A212" s="166" t="str">
        <f>INDEX('Policy Characteristics'!A:A,MATCH(PolicyLevers!$C212,'Policy Characteristics'!$C:$C,0))</f>
        <v>Electricity Supply</v>
      </c>
      <c r="B212" s="166" t="str">
        <f>INDEX('Policy Characteristics'!B:B,MATCH(PolicyLevers!$C212,'Policy Characteristics'!$C:$C,0))</f>
        <v>Change Electricity Imports</v>
      </c>
      <c r="C212" s="181" t="str">
        <f t="shared" si="40"/>
        <v>Percent Change in Electricity Imports</v>
      </c>
      <c r="D212" s="179" t="s">
        <v>83</v>
      </c>
      <c r="E212" s="177"/>
      <c r="F212" s="179" t="s">
        <v>97</v>
      </c>
      <c r="G212" s="179"/>
      <c r="H212" s="180">
        <v>531</v>
      </c>
      <c r="I212" s="267" t="s">
        <v>47</v>
      </c>
      <c r="J212" s="167" t="str">
        <f>INDEX('Policy Characteristics'!D:D,MATCH(PolicyLevers!$C212,'Policy Characteristics'!$C:$C,0))</f>
        <v>Electricity Imports and Exports</v>
      </c>
      <c r="K212" s="167" t="str">
        <f>INDEX('Policy Characteristics'!E:E,MATCH(PolicyLevers!$C212,'Policy Characteristics'!$C:$C,0))</f>
        <v>elec change imports</v>
      </c>
      <c r="L212" s="167">
        <f>INDEX('Policy Characteristics'!F:F,MATCH(PolicyLevers!$C212,'Policy Characteristics'!$C:$C,0))</f>
        <v>-0.5</v>
      </c>
      <c r="M212" s="167">
        <f>INDEX('Policy Characteristics'!G:G,MATCH(PolicyLevers!$C212,'Policy Characteristics'!$C:$C,0))</f>
        <v>1</v>
      </c>
      <c r="N212" s="167">
        <f>INDEX('Policy Characteristics'!H:H,MATCH(PolicyLevers!$C212,'Policy Characteristics'!$C:$C,0))</f>
        <v>0.02</v>
      </c>
      <c r="O212" s="167" t="str">
        <f>INDEX('Policy Characteristics'!I:I,MATCH(PolicyLevers!$C212,'Policy Characteristics'!$C:$C,0))</f>
        <v>% change in imports</v>
      </c>
      <c r="P212" s="167" t="str">
        <f>INDEX('Policy Characteristics'!J:J,MATCH(PolicyLevers!$C212,'Policy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12" s="181" t="str">
        <f t="shared" si="41"/>
        <v>electricity-sector-main.html#elec-imports</v>
      </c>
      <c r="R212" s="181" t="str">
        <f t="shared" si="41"/>
        <v>electricity-imports-exports.html</v>
      </c>
      <c r="S212" s="191" t="str">
        <f t="shared" si="41"/>
        <v>Energy Information Administration.  2016.  Electric Power Annual.  Table 2.13.</v>
      </c>
      <c r="T212" s="179"/>
    </row>
    <row r="213" spans="1:20" s="167" customFormat="1" x14ac:dyDescent="0.2">
      <c r="A213" s="166" t="str">
        <f>INDEX('Policy Characteristics'!A:A,MATCH(PolicyLevers!$C213,'Policy Characteristics'!$C:$C,0))</f>
        <v>Electricity Supply</v>
      </c>
      <c r="B213" s="166" t="str">
        <f>INDEX('Policy Characteristics'!B:B,MATCH(PolicyLevers!$C213,'Policy Characteristics'!$C:$C,0))</f>
        <v>Change Electricity Imports</v>
      </c>
      <c r="C213" s="181" t="str">
        <f t="shared" si="40"/>
        <v>Percent Change in Electricity Imports</v>
      </c>
      <c r="D213" s="179" t="s">
        <v>84</v>
      </c>
      <c r="E213" s="177"/>
      <c r="F213" s="179" t="s">
        <v>98</v>
      </c>
      <c r="G213" s="179"/>
      <c r="H213" s="180">
        <v>532</v>
      </c>
      <c r="I213" s="267" t="s">
        <v>46</v>
      </c>
      <c r="J213" s="167" t="str">
        <f>INDEX('Policy Characteristics'!D:D,MATCH(PolicyLevers!$C213,'Policy Characteristics'!$C:$C,0))</f>
        <v>Electricity Imports and Exports</v>
      </c>
      <c r="K213" s="167" t="str">
        <f>INDEX('Policy Characteristics'!E:E,MATCH(PolicyLevers!$C213,'Policy Characteristics'!$C:$C,0))</f>
        <v>elec change imports</v>
      </c>
      <c r="L213" s="167">
        <f>INDEX('Policy Characteristics'!F:F,MATCH(PolicyLevers!$C213,'Policy Characteristics'!$C:$C,0))</f>
        <v>-0.5</v>
      </c>
      <c r="M213" s="167">
        <f>INDEX('Policy Characteristics'!G:G,MATCH(PolicyLevers!$C213,'Policy Characteristics'!$C:$C,0))</f>
        <v>1</v>
      </c>
      <c r="N213" s="167">
        <f>INDEX('Policy Characteristics'!H:H,MATCH(PolicyLevers!$C213,'Policy Characteristics'!$C:$C,0))</f>
        <v>0.02</v>
      </c>
      <c r="O213" s="167" t="str">
        <f>INDEX('Policy Characteristics'!I:I,MATCH(PolicyLevers!$C213,'Policy Characteristics'!$C:$C,0))</f>
        <v>% change in imports</v>
      </c>
      <c r="P213" s="167" t="str">
        <f>INDEX('Policy Characteristics'!J:J,MATCH(PolicyLevers!$C213,'Policy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13" s="181" t="str">
        <f t="shared" si="41"/>
        <v>electricity-sector-main.html#elec-imports</v>
      </c>
      <c r="R213" s="181" t="str">
        <f t="shared" si="41"/>
        <v>electricity-imports-exports.html</v>
      </c>
      <c r="S213" s="191" t="str">
        <f t="shared" si="41"/>
        <v>Energy Information Administration.  2016.  Electric Power Annual.  Table 2.13.</v>
      </c>
      <c r="T213" s="179"/>
    </row>
    <row r="214" spans="1:20" s="167" customFormat="1" x14ac:dyDescent="0.2">
      <c r="A214" s="166" t="str">
        <f>INDEX('Policy Characteristics'!A:A,MATCH(PolicyLevers!$C214,'Policy Characteristics'!$C:$C,0))</f>
        <v>Electricity Supply</v>
      </c>
      <c r="B214" s="166" t="str">
        <f>INDEX('Policy Characteristics'!B:B,MATCH(PolicyLevers!$C214,'Policy Characteristics'!$C:$C,0))</f>
        <v>Change Electricity Imports</v>
      </c>
      <c r="C214" s="181" t="str">
        <f t="shared" si="40"/>
        <v>Percent Change in Electricity Imports</v>
      </c>
      <c r="D214" s="179" t="s">
        <v>759</v>
      </c>
      <c r="E214" s="177"/>
      <c r="F214" s="179" t="s">
        <v>481</v>
      </c>
      <c r="G214" s="179"/>
      <c r="H214" s="180">
        <v>533</v>
      </c>
      <c r="I214" s="267" t="s">
        <v>47</v>
      </c>
      <c r="J214" s="167" t="str">
        <f>INDEX('Policy Characteristics'!D:D,MATCH(PolicyLevers!$C214,'Policy Characteristics'!$C:$C,0))</f>
        <v>Electricity Imports and Exports</v>
      </c>
      <c r="K214" s="167" t="str">
        <f>INDEX('Policy Characteristics'!E:E,MATCH(PolicyLevers!$C214,'Policy Characteristics'!$C:$C,0))</f>
        <v>elec change imports</v>
      </c>
      <c r="L214" s="167">
        <f>INDEX('Policy Characteristics'!F:F,MATCH(PolicyLevers!$C214,'Policy Characteristics'!$C:$C,0))</f>
        <v>-0.5</v>
      </c>
      <c r="M214" s="167">
        <f>INDEX('Policy Characteristics'!G:G,MATCH(PolicyLevers!$C214,'Policy Characteristics'!$C:$C,0))</f>
        <v>1</v>
      </c>
      <c r="N214" s="167">
        <f>INDEX('Policy Characteristics'!H:H,MATCH(PolicyLevers!$C214,'Policy Characteristics'!$C:$C,0))</f>
        <v>0.02</v>
      </c>
      <c r="O214" s="167" t="str">
        <f>INDEX('Policy Characteristics'!I:I,MATCH(PolicyLevers!$C214,'Policy Characteristics'!$C:$C,0))</f>
        <v>% change in imports</v>
      </c>
      <c r="P214" s="167" t="str">
        <f>INDEX('Policy Characteristics'!J:J,MATCH(PolicyLevers!$C214,'Policy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14" s="181" t="str">
        <f t="shared" si="41"/>
        <v>electricity-sector-main.html#elec-imports</v>
      </c>
      <c r="R214" s="181" t="str">
        <f t="shared" si="41"/>
        <v>electricity-imports-exports.html</v>
      </c>
      <c r="S214" s="191" t="str">
        <f t="shared" si="41"/>
        <v>Energy Information Administration.  2016.  Electric Power Annual.  Table 2.13.</v>
      </c>
      <c r="T214" s="179"/>
    </row>
    <row r="215" spans="1:20" s="167" customFormat="1" x14ac:dyDescent="0.2">
      <c r="A215" s="166" t="str">
        <f>INDEX('Policy Characteristics'!A:A,MATCH(PolicyLevers!$C215,'Policy Characteristics'!$C:$C,0))</f>
        <v>Electricity Supply</v>
      </c>
      <c r="B215" s="166" t="str">
        <f>INDEX('Policy Characteristics'!B:B,MATCH(PolicyLevers!$C215,'Policy Characteristics'!$C:$C,0))</f>
        <v>Change Electricity Imports</v>
      </c>
      <c r="C215" s="181" t="str">
        <f t="shared" si="40"/>
        <v>Percent Change in Electricity Imports</v>
      </c>
      <c r="D215" s="179" t="s">
        <v>337</v>
      </c>
      <c r="E215" s="177"/>
      <c r="F215" s="179" t="s">
        <v>339</v>
      </c>
      <c r="G215" s="179"/>
      <c r="H215" s="180">
        <v>534</v>
      </c>
      <c r="I215" s="267" t="s">
        <v>46</v>
      </c>
      <c r="J215" s="167" t="str">
        <f>INDEX('Policy Characteristics'!D:D,MATCH(PolicyLevers!$C215,'Policy Characteristics'!$C:$C,0))</f>
        <v>Electricity Imports and Exports</v>
      </c>
      <c r="K215" s="167" t="str">
        <f>INDEX('Policy Characteristics'!E:E,MATCH(PolicyLevers!$C215,'Policy Characteristics'!$C:$C,0))</f>
        <v>elec change imports</v>
      </c>
      <c r="L215" s="167">
        <f>INDEX('Policy Characteristics'!F:F,MATCH(PolicyLevers!$C215,'Policy Characteristics'!$C:$C,0))</f>
        <v>-0.5</v>
      </c>
      <c r="M215" s="167">
        <f>INDEX('Policy Characteristics'!G:G,MATCH(PolicyLevers!$C215,'Policy Characteristics'!$C:$C,0))</f>
        <v>1</v>
      </c>
      <c r="N215" s="167">
        <f>INDEX('Policy Characteristics'!H:H,MATCH(PolicyLevers!$C215,'Policy Characteristics'!$C:$C,0))</f>
        <v>0.02</v>
      </c>
      <c r="O215" s="167" t="str">
        <f>INDEX('Policy Characteristics'!I:I,MATCH(PolicyLevers!$C215,'Policy Characteristics'!$C:$C,0))</f>
        <v>% change in imports</v>
      </c>
      <c r="P215" s="167" t="str">
        <f>INDEX('Policy Characteristics'!J:J,MATCH(PolicyLevers!$C215,'Policy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15" s="181" t="str">
        <f t="shared" si="41"/>
        <v>electricity-sector-main.html#elec-imports</v>
      </c>
      <c r="R215" s="181" t="str">
        <f t="shared" si="41"/>
        <v>electricity-imports-exports.html</v>
      </c>
      <c r="S215" s="191" t="str">
        <f t="shared" si="41"/>
        <v>Energy Information Administration.  2016.  Electric Power Annual.  Table 2.13.</v>
      </c>
      <c r="T215" s="179"/>
    </row>
    <row r="216" spans="1:20" s="167" customFormat="1" x14ac:dyDescent="0.2">
      <c r="A216" s="166" t="str">
        <f>INDEX('Policy Characteristics'!A:A,MATCH(PolicyLevers!$C216,'Policy Characteristics'!$C:$C,0))</f>
        <v>Electricity Supply</v>
      </c>
      <c r="B216" s="166" t="str">
        <f>INDEX('Policy Characteristics'!B:B,MATCH(PolicyLevers!$C216,'Policy Characteristics'!$C:$C,0))</f>
        <v>Change Electricity Imports</v>
      </c>
      <c r="C216" s="181" t="str">
        <f t="shared" si="40"/>
        <v>Percent Change in Electricity Imports</v>
      </c>
      <c r="D216" s="179" t="s">
        <v>338</v>
      </c>
      <c r="E216" s="177"/>
      <c r="F216" s="179" t="s">
        <v>340</v>
      </c>
      <c r="G216" s="179"/>
      <c r="H216" s="180">
        <v>535</v>
      </c>
      <c r="I216" s="267" t="s">
        <v>47</v>
      </c>
      <c r="J216" s="167" t="str">
        <f>INDEX('Policy Characteristics'!D:D,MATCH(PolicyLevers!$C216,'Policy Characteristics'!$C:$C,0))</f>
        <v>Electricity Imports and Exports</v>
      </c>
      <c r="K216" s="167" t="str">
        <f>INDEX('Policy Characteristics'!E:E,MATCH(PolicyLevers!$C216,'Policy Characteristics'!$C:$C,0))</f>
        <v>elec change imports</v>
      </c>
      <c r="L216" s="167">
        <f>INDEX('Policy Characteristics'!F:F,MATCH(PolicyLevers!$C216,'Policy Characteristics'!$C:$C,0))</f>
        <v>-0.5</v>
      </c>
      <c r="M216" s="167">
        <f>INDEX('Policy Characteristics'!G:G,MATCH(PolicyLevers!$C216,'Policy Characteristics'!$C:$C,0))</f>
        <v>1</v>
      </c>
      <c r="N216" s="167">
        <f>INDEX('Policy Characteristics'!H:H,MATCH(PolicyLevers!$C216,'Policy Characteristics'!$C:$C,0))</f>
        <v>0.02</v>
      </c>
      <c r="O216" s="167" t="str">
        <f>INDEX('Policy Characteristics'!I:I,MATCH(PolicyLevers!$C216,'Policy Characteristics'!$C:$C,0))</f>
        <v>% change in imports</v>
      </c>
      <c r="P216" s="167" t="str">
        <f>INDEX('Policy Characteristics'!J:J,MATCH(PolicyLevers!$C216,'Policy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16" s="181" t="str">
        <f t="shared" si="41"/>
        <v>electricity-sector-main.html#elec-imports</v>
      </c>
      <c r="R216" s="181" t="str">
        <f t="shared" si="41"/>
        <v>electricity-imports-exports.html</v>
      </c>
      <c r="S216" s="191" t="str">
        <f t="shared" si="41"/>
        <v>Energy Information Administration.  2016.  Electric Power Annual.  Table 2.13.</v>
      </c>
      <c r="T216" s="179"/>
    </row>
    <row r="217" spans="1:20" s="167" customFormat="1" x14ac:dyDescent="0.2">
      <c r="A217" s="166" t="str">
        <f>INDEX('Policy Characteristics'!A:A,MATCH(PolicyLevers!$C217,'Policy Characteristics'!$C:$C,0))</f>
        <v>Electricity Supply</v>
      </c>
      <c r="B217" s="166" t="str">
        <f>INDEX('Policy Characteristics'!B:B,MATCH(PolicyLevers!$C217,'Policy Characteristics'!$C:$C,0))</f>
        <v>Change Electricity Imports</v>
      </c>
      <c r="C217" s="181" t="str">
        <f t="shared" si="40"/>
        <v>Percent Change in Electricity Imports</v>
      </c>
      <c r="D217" s="179" t="s">
        <v>490</v>
      </c>
      <c r="E217" s="177"/>
      <c r="F217" s="179" t="s">
        <v>489</v>
      </c>
      <c r="G217" s="179"/>
      <c r="H217" s="180">
        <v>536</v>
      </c>
      <c r="I217" s="267" t="s">
        <v>47</v>
      </c>
      <c r="J217" s="167" t="str">
        <f>INDEX('Policy Characteristics'!D:D,MATCH(PolicyLevers!$C217,'Policy Characteristics'!$C:$C,0))</f>
        <v>Electricity Imports and Exports</v>
      </c>
      <c r="K217" s="167" t="str">
        <f>INDEX('Policy Characteristics'!E:E,MATCH(PolicyLevers!$C217,'Policy Characteristics'!$C:$C,0))</f>
        <v>elec change imports</v>
      </c>
      <c r="L217" s="167">
        <f>INDEX('Policy Characteristics'!F:F,MATCH(PolicyLevers!$C217,'Policy Characteristics'!$C:$C,0))</f>
        <v>-0.5</v>
      </c>
      <c r="M217" s="167">
        <f>INDEX('Policy Characteristics'!G:G,MATCH(PolicyLevers!$C217,'Policy Characteristics'!$C:$C,0))</f>
        <v>1</v>
      </c>
      <c r="N217" s="167">
        <f>INDEX('Policy Characteristics'!H:H,MATCH(PolicyLevers!$C217,'Policy Characteristics'!$C:$C,0))</f>
        <v>0.02</v>
      </c>
      <c r="O217" s="167" t="str">
        <f>INDEX('Policy Characteristics'!I:I,MATCH(PolicyLevers!$C217,'Policy Characteristics'!$C:$C,0))</f>
        <v>% change in imports</v>
      </c>
      <c r="P217" s="167" t="str">
        <f>INDEX('Policy Characteristics'!J:J,MATCH(PolicyLevers!$C217,'Policy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17" s="181" t="str">
        <f t="shared" si="41"/>
        <v>electricity-sector-main.html#elec-imports</v>
      </c>
      <c r="R217" s="181" t="str">
        <f t="shared" si="41"/>
        <v>electricity-imports-exports.html</v>
      </c>
      <c r="S217" s="191" t="str">
        <f t="shared" si="41"/>
        <v>Energy Information Administration.  2016.  Electric Power Annual.  Table 2.13.</v>
      </c>
      <c r="T217" s="179"/>
    </row>
    <row r="218" spans="1:20" s="167" customFormat="1" x14ac:dyDescent="0.2">
      <c r="A218" s="166" t="str">
        <f>INDEX('Policy Characteristics'!A:A,MATCH(PolicyLevers!$C218,'Policy Characteristics'!$C:$C,0))</f>
        <v>Electricity Supply</v>
      </c>
      <c r="B218" s="166" t="str">
        <f>INDEX('Policy Characteristics'!B:B,MATCH(PolicyLevers!$C218,'Policy Characteristics'!$C:$C,0))</f>
        <v>Change Electricity Imports</v>
      </c>
      <c r="C218" s="181" t="str">
        <f t="shared" si="40"/>
        <v>Percent Change in Electricity Imports</v>
      </c>
      <c r="D218" s="179" t="s">
        <v>499</v>
      </c>
      <c r="E218" s="177"/>
      <c r="F218" s="179" t="s">
        <v>500</v>
      </c>
      <c r="G218" s="179"/>
      <c r="H218" s="180">
        <v>537</v>
      </c>
      <c r="I218" s="267" t="s">
        <v>47</v>
      </c>
      <c r="J218" s="167" t="str">
        <f>INDEX('Policy Characteristics'!D:D,MATCH(PolicyLevers!$C218,'Policy Characteristics'!$C:$C,0))</f>
        <v>Electricity Imports and Exports</v>
      </c>
      <c r="K218" s="167" t="str">
        <f>INDEX('Policy Characteristics'!E:E,MATCH(PolicyLevers!$C218,'Policy Characteristics'!$C:$C,0))</f>
        <v>elec change imports</v>
      </c>
      <c r="L218" s="167">
        <f>INDEX('Policy Characteristics'!F:F,MATCH(PolicyLevers!$C218,'Policy Characteristics'!$C:$C,0))</f>
        <v>-0.5</v>
      </c>
      <c r="M218" s="167">
        <f>INDEX('Policy Characteristics'!G:G,MATCH(PolicyLevers!$C218,'Policy Characteristics'!$C:$C,0))</f>
        <v>1</v>
      </c>
      <c r="N218" s="167">
        <f>INDEX('Policy Characteristics'!H:H,MATCH(PolicyLevers!$C218,'Policy Characteristics'!$C:$C,0))</f>
        <v>0.02</v>
      </c>
      <c r="O218" s="167" t="str">
        <f>INDEX('Policy Characteristics'!I:I,MATCH(PolicyLevers!$C218,'Policy Characteristics'!$C:$C,0))</f>
        <v>% change in imports</v>
      </c>
      <c r="P218" s="167" t="str">
        <f>INDEX('Policy Characteristics'!J:J,MATCH(PolicyLevers!$C218,'Policy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18" s="181" t="str">
        <f t="shared" si="41"/>
        <v>electricity-sector-main.html#elec-imports</v>
      </c>
      <c r="R218" s="181" t="str">
        <f t="shared" si="41"/>
        <v>electricity-imports-exports.html</v>
      </c>
      <c r="S218" s="191" t="str">
        <f t="shared" si="41"/>
        <v>Energy Information Administration.  2016.  Electric Power Annual.  Table 2.13.</v>
      </c>
      <c r="T218" s="179"/>
    </row>
    <row r="219" spans="1:20" s="167" customFormat="1" x14ac:dyDescent="0.2">
      <c r="A219" s="166" t="str">
        <f>INDEX('Policy Characteristics'!A:A,MATCH(PolicyLevers!$C219,'Policy Characteristics'!$C:$C,0))</f>
        <v>Electricity Supply</v>
      </c>
      <c r="B219" s="166" t="str">
        <f>INDEX('Policy Characteristics'!B:B,MATCH(PolicyLevers!$C219,'Policy Characteristics'!$C:$C,0))</f>
        <v>Change Electricity Imports</v>
      </c>
      <c r="C219" s="181" t="str">
        <f t="shared" si="40"/>
        <v>Percent Change in Electricity Imports</v>
      </c>
      <c r="D219" s="179" t="s">
        <v>1146</v>
      </c>
      <c r="E219" s="177"/>
      <c r="F219" s="179" t="s">
        <v>815</v>
      </c>
      <c r="G219" s="179"/>
      <c r="H219" s="180">
        <v>538</v>
      </c>
      <c r="I219" s="267" t="s">
        <v>47</v>
      </c>
      <c r="J219" s="167" t="str">
        <f>INDEX('Policy Characteristics'!D:D,MATCH(PolicyLevers!$C219,'Policy Characteristics'!$C:$C,0))</f>
        <v>Electricity Imports and Exports</v>
      </c>
      <c r="K219" s="167" t="str">
        <f>INDEX('Policy Characteristics'!E:E,MATCH(PolicyLevers!$C219,'Policy Characteristics'!$C:$C,0))</f>
        <v>elec change imports</v>
      </c>
      <c r="L219" s="167">
        <f>INDEX('Policy Characteristics'!F:F,MATCH(PolicyLevers!$C219,'Policy Characteristics'!$C:$C,0))</f>
        <v>-0.5</v>
      </c>
      <c r="M219" s="167">
        <f>INDEX('Policy Characteristics'!G:G,MATCH(PolicyLevers!$C219,'Policy Characteristics'!$C:$C,0))</f>
        <v>1</v>
      </c>
      <c r="N219" s="167">
        <f>INDEX('Policy Characteristics'!H:H,MATCH(PolicyLevers!$C219,'Policy Characteristics'!$C:$C,0))</f>
        <v>0.02</v>
      </c>
      <c r="O219" s="167" t="str">
        <f>INDEX('Policy Characteristics'!I:I,MATCH(PolicyLevers!$C219,'Policy Characteristics'!$C:$C,0))</f>
        <v>% change in imports</v>
      </c>
      <c r="P219" s="167" t="str">
        <f>INDEX('Policy Characteristics'!J:J,MATCH(PolicyLevers!$C219,'Policy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19" s="181" t="str">
        <f t="shared" si="41"/>
        <v>electricity-sector-main.html#elec-imports</v>
      </c>
      <c r="R219" s="181" t="str">
        <f t="shared" si="41"/>
        <v>electricity-imports-exports.html</v>
      </c>
      <c r="S219" s="191" t="str">
        <f t="shared" si="41"/>
        <v>Energy Information Administration.  2016.  Electric Power Annual.  Table 2.13.</v>
      </c>
      <c r="T219" s="179"/>
    </row>
    <row r="220" spans="1:20" s="167" customFormat="1" x14ac:dyDescent="0.2">
      <c r="A220" s="166" t="str">
        <f>INDEX('Policy Characteristics'!A:A,MATCH(PolicyLevers!$C220,'Policy Characteristics'!$C:$C,0))</f>
        <v>Electricity Supply</v>
      </c>
      <c r="B220" s="166" t="str">
        <f>INDEX('Policy Characteristics'!B:B,MATCH(PolicyLevers!$C220,'Policy Characteristics'!$C:$C,0))</f>
        <v>Change Electricity Imports</v>
      </c>
      <c r="C220" s="181" t="str">
        <f t="shared" si="40"/>
        <v>Percent Change in Electricity Imports</v>
      </c>
      <c r="D220" s="179" t="s">
        <v>1147</v>
      </c>
      <c r="E220" s="177"/>
      <c r="F220" s="179" t="s">
        <v>958</v>
      </c>
      <c r="G220" s="179"/>
      <c r="H220" s="180">
        <v>539</v>
      </c>
      <c r="I220" s="267" t="s">
        <v>47</v>
      </c>
      <c r="J220" s="167" t="str">
        <f>INDEX('Policy Characteristics'!D:D,MATCH(PolicyLevers!$C220,'Policy Characteristics'!$C:$C,0))</f>
        <v>Electricity Imports and Exports</v>
      </c>
      <c r="K220" s="167" t="str">
        <f>INDEX('Policy Characteristics'!E:E,MATCH(PolicyLevers!$C220,'Policy Characteristics'!$C:$C,0))</f>
        <v>elec change imports</v>
      </c>
      <c r="L220" s="167">
        <f>INDEX('Policy Characteristics'!F:F,MATCH(PolicyLevers!$C220,'Policy Characteristics'!$C:$C,0))</f>
        <v>-0.5</v>
      </c>
      <c r="M220" s="167">
        <f>INDEX('Policy Characteristics'!G:G,MATCH(PolicyLevers!$C220,'Policy Characteristics'!$C:$C,0))</f>
        <v>1</v>
      </c>
      <c r="N220" s="167">
        <f>INDEX('Policy Characteristics'!H:H,MATCH(PolicyLevers!$C220,'Policy Characteristics'!$C:$C,0))</f>
        <v>0.02</v>
      </c>
      <c r="O220" s="167" t="str">
        <f>INDEX('Policy Characteristics'!I:I,MATCH(PolicyLevers!$C220,'Policy Characteristics'!$C:$C,0))</f>
        <v>% change in imports</v>
      </c>
      <c r="P220" s="167" t="str">
        <f>INDEX('Policy Characteristics'!J:J,MATCH(PolicyLevers!$C220,'Policy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20" s="181" t="str">
        <f t="shared" si="41"/>
        <v>electricity-sector-main.html#elec-imports</v>
      </c>
      <c r="R220" s="181" t="str">
        <f t="shared" si="41"/>
        <v>electricity-imports-exports.html</v>
      </c>
      <c r="S220" s="191" t="str">
        <f t="shared" si="41"/>
        <v>Energy Information Administration.  2016.  Electric Power Annual.  Table 2.13.</v>
      </c>
      <c r="T220" s="179"/>
    </row>
    <row r="221" spans="1:20" s="167" customFormat="1" x14ac:dyDescent="0.2">
      <c r="A221" s="166" t="str">
        <f>INDEX('Policy Characteristics'!A:A,MATCH(PolicyLevers!$C221,'Policy Characteristics'!$C:$C,0))</f>
        <v>Electricity Supply</v>
      </c>
      <c r="B221" s="166" t="str">
        <f>INDEX('Policy Characteristics'!B:B,MATCH(PolicyLevers!$C221,'Policy Characteristics'!$C:$C,0))</f>
        <v>Change Electricity Imports</v>
      </c>
      <c r="C221" s="181" t="str">
        <f t="shared" si="40"/>
        <v>Percent Change in Electricity Imports</v>
      </c>
      <c r="D221" s="179" t="s">
        <v>1148</v>
      </c>
      <c r="E221" s="177"/>
      <c r="F221" s="179" t="s">
        <v>817</v>
      </c>
      <c r="G221" s="179"/>
      <c r="H221" s="180">
        <v>540</v>
      </c>
      <c r="I221" s="267" t="s">
        <v>47</v>
      </c>
      <c r="J221" s="167" t="str">
        <f>INDEX('Policy Characteristics'!D:D,MATCH(PolicyLevers!$C221,'Policy Characteristics'!$C:$C,0))</f>
        <v>Electricity Imports and Exports</v>
      </c>
      <c r="K221" s="167" t="str">
        <f>INDEX('Policy Characteristics'!E:E,MATCH(PolicyLevers!$C221,'Policy Characteristics'!$C:$C,0))</f>
        <v>elec change imports</v>
      </c>
      <c r="L221" s="167">
        <f>INDEX('Policy Characteristics'!F:F,MATCH(PolicyLevers!$C221,'Policy Characteristics'!$C:$C,0))</f>
        <v>-0.5</v>
      </c>
      <c r="M221" s="167">
        <f>INDEX('Policy Characteristics'!G:G,MATCH(PolicyLevers!$C221,'Policy Characteristics'!$C:$C,0))</f>
        <v>1</v>
      </c>
      <c r="N221" s="167">
        <f>INDEX('Policy Characteristics'!H:H,MATCH(PolicyLevers!$C221,'Policy Characteristics'!$C:$C,0))</f>
        <v>0.02</v>
      </c>
      <c r="O221" s="167" t="str">
        <f>INDEX('Policy Characteristics'!I:I,MATCH(PolicyLevers!$C221,'Policy Characteristics'!$C:$C,0))</f>
        <v>% change in imports</v>
      </c>
      <c r="P221" s="167" t="str">
        <f>INDEX('Policy Characteristics'!J:J,MATCH(PolicyLevers!$C221,'Policy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21" s="181" t="str">
        <f t="shared" si="41"/>
        <v>electricity-sector-main.html#elec-imports</v>
      </c>
      <c r="R221" s="181" t="str">
        <f t="shared" si="41"/>
        <v>electricity-imports-exports.html</v>
      </c>
      <c r="S221" s="191" t="str">
        <f t="shared" si="41"/>
        <v>Energy Information Administration.  2016.  Electric Power Annual.  Table 2.13.</v>
      </c>
      <c r="T221" s="179"/>
    </row>
    <row r="222" spans="1:20" x14ac:dyDescent="0.2">
      <c r="A222" s="166" t="str">
        <f>INDEX('Policy Characteristics'!A:A,MATCH(PolicyLevers!$C222,'Policy Characteristics'!$C:$C,0))</f>
        <v>Electricity Supply</v>
      </c>
      <c r="B222" s="166" t="str">
        <f>INDEX('Policy Characteristics'!B:B,MATCH(PolicyLevers!$C222,'Policy Characteristics'!$C:$C,0))</f>
        <v>Non BAU Guaranteed Dispatch</v>
      </c>
      <c r="C222" s="178" t="s">
        <v>328</v>
      </c>
      <c r="D222" s="177"/>
      <c r="E222" s="177"/>
      <c r="F222" s="177"/>
      <c r="G222" s="177"/>
      <c r="H222" s="184">
        <v>619</v>
      </c>
      <c r="I222" s="267" t="s">
        <v>47</v>
      </c>
      <c r="J222" s="167" t="str">
        <f>INDEX('Policy Characteristics'!D:D,MATCH(PolicyLevers!$C222,'Policy Characteristics'!$C:$C,0))</f>
        <v>Non BAU Guaranteed Dispatch</v>
      </c>
      <c r="K222" s="167" t="str">
        <f>INDEX('Policy Characteristics'!E:E,MATCH(PolicyLevers!$C222,'Policy Characteristics'!$C:$C,0))</f>
        <v>elec non BAU guaranteed dispatch</v>
      </c>
      <c r="L222" s="167">
        <f>INDEX('Policy Characteristics'!F:F,MATCH(PolicyLevers!$C222,'Policy Characteristics'!$C:$C,0))</f>
        <v>0</v>
      </c>
      <c r="M222" s="167">
        <f>INDEX('Policy Characteristics'!G:G,MATCH(PolicyLevers!$C222,'Policy Characteristics'!$C:$C,0))</f>
        <v>0</v>
      </c>
      <c r="N222" s="167">
        <f>INDEX('Policy Characteristics'!H:H,MATCH(PolicyLevers!$C222,'Policy Characteristics'!$C:$C,0))</f>
        <v>0</v>
      </c>
      <c r="O222" s="167">
        <f>INDEX('Policy Characteristics'!I:I,MATCH(PolicyLevers!$C222,'Policy Characteristics'!$C:$C,0))</f>
        <v>0</v>
      </c>
      <c r="P222" s="167" t="str">
        <f>INDEX('Policy Characteristics'!J:J,MATCH(PolicyLevers!$C222,'Policy Characteristics'!$C:$C,0))</f>
        <v>**Description:**0</v>
      </c>
      <c r="Q222" s="177"/>
      <c r="R222" s="179"/>
      <c r="S222" s="169"/>
      <c r="T222" s="177"/>
    </row>
    <row r="223" spans="1:20" x14ac:dyDescent="0.2">
      <c r="A223" s="166" t="str">
        <f>INDEX('Policy Characteristics'!A:A,MATCH(PolicyLevers!$C223,'Policy Characteristics'!$C:$C,0))</f>
        <v>Electricity Supply</v>
      </c>
      <c r="B223" s="166" t="str">
        <f>INDEX('Policy Characteristics'!B:B,MATCH(PolicyLevers!$C223,'Policy Characteristics'!$C:$C,0))</f>
        <v>Demand Response</v>
      </c>
      <c r="C223" s="178" t="s">
        <v>30</v>
      </c>
      <c r="D223" s="177"/>
      <c r="E223" s="177"/>
      <c r="F223" s="177"/>
      <c r="G223" s="177"/>
      <c r="H223" s="184">
        <v>30</v>
      </c>
      <c r="I223" s="267" t="s">
        <v>46</v>
      </c>
      <c r="J223" s="167" t="str">
        <f>INDEX('Policy Characteristics'!D:D,MATCH(PolicyLevers!$C223,'Policy Characteristics'!$C:$C,0))</f>
        <v>Demand Response</v>
      </c>
      <c r="K223" s="167" t="str">
        <f>INDEX('Policy Characteristics'!E:E,MATCH(PolicyLevers!$C223,'Policy Characteristics'!$C:$C,0))</f>
        <v>elec demand response</v>
      </c>
      <c r="L223" s="167">
        <f>INDEX('Policy Characteristics'!F:F,MATCH(PolicyLevers!$C223,'Policy Characteristics'!$C:$C,0))</f>
        <v>0</v>
      </c>
      <c r="M223" s="167">
        <f>INDEX('Policy Characteristics'!G:G,MATCH(PolicyLevers!$C223,'Policy Characteristics'!$C:$C,0))</f>
        <v>1</v>
      </c>
      <c r="N223" s="167">
        <f>INDEX('Policy Characteristics'!H:H,MATCH(PolicyLevers!$C223,'Policy Characteristics'!$C:$C,0))</f>
        <v>0.01</v>
      </c>
      <c r="O223" s="167" t="str">
        <f>INDEX('Policy Characteristics'!I:I,MATCH(PolicyLevers!$C223,'Policy Characteristics'!$C:$C,0))</f>
        <v>% of potential achieved</v>
      </c>
      <c r="P223" s="167" t="str">
        <f>INDEX('Policy Characteristics'!J:J,MATCH(PolicyLevers!$C223,'Policy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A 100% setting provides for an additional 14 GW of demand response capacity in 2050 (on top of a BAU quantity of 0.6 GW).</v>
      </c>
      <c r="Q223" s="177" t="s">
        <v>225</v>
      </c>
      <c r="R223" s="179" t="s">
        <v>226</v>
      </c>
      <c r="S223" s="169" t="s">
        <v>168</v>
      </c>
      <c r="T223" s="177"/>
    </row>
    <row r="224" spans="1:20" x14ac:dyDescent="0.2">
      <c r="A224" s="166" t="str">
        <f>INDEX('Policy Characteristics'!A:A,MATCH(PolicyLevers!$C224,'Policy Characteristics'!$C:$C,0))</f>
        <v>Electricity Supply</v>
      </c>
      <c r="B224" s="166" t="str">
        <f>INDEX('Policy Characteristics'!B:B,MATCH(PolicyLevers!$C224,'Policy Characteristics'!$C:$C,0))</f>
        <v>Early Retirement of Power Plants</v>
      </c>
      <c r="C224" s="178" t="s">
        <v>134</v>
      </c>
      <c r="D224" s="177" t="s">
        <v>493</v>
      </c>
      <c r="E224" s="177"/>
      <c r="F224" s="177" t="s">
        <v>492</v>
      </c>
      <c r="G224" s="177"/>
      <c r="H224" s="184">
        <v>31</v>
      </c>
      <c r="I224" s="267" t="s">
        <v>46</v>
      </c>
      <c r="J224" s="167" t="str">
        <f>INDEX('Policy Characteristics'!D:D,MATCH(PolicyLevers!$C224,'Policy Characteristics'!$C:$C,0))</f>
        <v>Early Retirement of Power Plants</v>
      </c>
      <c r="K224" s="167" t="str">
        <f>INDEX('Policy Characteristics'!E:E,MATCH(PolicyLevers!$C224,'Policy Characteristics'!$C:$C,0))</f>
        <v>elec early retirement</v>
      </c>
      <c r="L224" s="167">
        <f>INDEX('Policy Characteristics'!F:F,MATCH(PolicyLevers!$C224,'Policy Characteristics'!$C:$C,0))</f>
        <v>0</v>
      </c>
      <c r="M224" s="167">
        <f>INDEX('Policy Characteristics'!G:G,MATCH(PolicyLevers!$C224,'Policy Characteristics'!$C:$C,0))</f>
        <v>25000</v>
      </c>
      <c r="N224" s="167">
        <f>INDEX('Policy Characteristics'!H:H,MATCH(PolicyLevers!$C224,'Policy Characteristics'!$C:$C,0))</f>
        <v>500</v>
      </c>
      <c r="O224" s="167" t="str">
        <f>INDEX('Policy Characteristics'!I:I,MATCH(PolicyLevers!$C224,'Policy Characteristics'!$C:$C,0))</f>
        <v>MW/year</v>
      </c>
      <c r="P224" s="167" t="str">
        <f>INDEX('Policy Characteristics'!J:J,MATCH(PolicyLevers!$C224,'Policy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24" s="177" t="s">
        <v>227</v>
      </c>
      <c r="R224" s="179" t="s">
        <v>228</v>
      </c>
      <c r="S224" s="169" t="s">
        <v>164</v>
      </c>
      <c r="T224" s="177" t="s">
        <v>205</v>
      </c>
    </row>
    <row r="225" spans="1:20" x14ac:dyDescent="0.2">
      <c r="A225" s="166" t="str">
        <f>INDEX('Policy Characteristics'!A:A,MATCH(PolicyLevers!$C225,'Policy Characteristics'!$C:$C,0))</f>
        <v>Electricity Supply</v>
      </c>
      <c r="B225" s="166" t="str">
        <f>INDEX('Policy Characteristics'!B:B,MATCH(PolicyLevers!$C225,'Policy Characteristics'!$C:$C,0))</f>
        <v>Early Retirement of Power Plants</v>
      </c>
      <c r="C225" s="181" t="str">
        <f t="shared" ref="C225:C239" si="42">C$224</f>
        <v>Annual Additional Capacity Retired due to Early Retirement Policy</v>
      </c>
      <c r="D225" s="179" t="s">
        <v>335</v>
      </c>
      <c r="E225" s="177"/>
      <c r="F225" s="179" t="s">
        <v>336</v>
      </c>
      <c r="G225" s="177"/>
      <c r="H225" s="184">
        <v>620</v>
      </c>
      <c r="I225" s="267" t="s">
        <v>46</v>
      </c>
      <c r="J225" s="167" t="str">
        <f>INDEX('Policy Characteristics'!D:D,MATCH(PolicyLevers!$C225,'Policy Characteristics'!$C:$C,0))</f>
        <v>Early Retirement of Power Plants</v>
      </c>
      <c r="K225" s="167" t="str">
        <f>INDEX('Policy Characteristics'!E:E,MATCH(PolicyLevers!$C225,'Policy Characteristics'!$C:$C,0))</f>
        <v>elec early retirement</v>
      </c>
      <c r="L225" s="167">
        <f>INDEX('Policy Characteristics'!F:F,MATCH(PolicyLevers!$C225,'Policy Characteristics'!$C:$C,0))</f>
        <v>0</v>
      </c>
      <c r="M225" s="167">
        <f>INDEX('Policy Characteristics'!G:G,MATCH(PolicyLevers!$C225,'Policy Characteristics'!$C:$C,0))</f>
        <v>25000</v>
      </c>
      <c r="N225" s="167">
        <f>INDEX('Policy Characteristics'!H:H,MATCH(PolicyLevers!$C225,'Policy Characteristics'!$C:$C,0))</f>
        <v>500</v>
      </c>
      <c r="O225" s="167" t="str">
        <f>INDEX('Policy Characteristics'!I:I,MATCH(PolicyLevers!$C225,'Policy Characteristics'!$C:$C,0))</f>
        <v>MW/year</v>
      </c>
      <c r="P225" s="167" t="str">
        <f>INDEX('Policy Characteristics'!J:J,MATCH(PolicyLevers!$C225,'Policy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25" s="177"/>
      <c r="R225" s="179"/>
      <c r="S225" s="169"/>
      <c r="T225" s="177"/>
    </row>
    <row r="226" spans="1:20" x14ac:dyDescent="0.2">
      <c r="A226" s="166" t="str">
        <f>INDEX('Policy Characteristics'!A:A,MATCH(PolicyLevers!$C226,'Policy Characteristics'!$C:$C,0))</f>
        <v>Electricity Supply</v>
      </c>
      <c r="B226" s="166" t="str">
        <f>INDEX('Policy Characteristics'!B:B,MATCH(PolicyLevers!$C226,'Policy Characteristics'!$C:$C,0))</f>
        <v>Early Retirement of Power Plants</v>
      </c>
      <c r="C226" s="181" t="str">
        <f t="shared" si="42"/>
        <v>Annual Additional Capacity Retired due to Early Retirement Policy</v>
      </c>
      <c r="D226" s="179" t="s">
        <v>80</v>
      </c>
      <c r="E226" s="177"/>
      <c r="F226" s="179" t="s">
        <v>94</v>
      </c>
      <c r="G226" s="177"/>
      <c r="H226" s="184">
        <v>32</v>
      </c>
      <c r="I226" s="267" t="s">
        <v>47</v>
      </c>
      <c r="J226" s="167" t="str">
        <f>INDEX('Policy Characteristics'!D:D,MATCH(PolicyLevers!$C226,'Policy Characteristics'!$C:$C,0))</f>
        <v>Early Retirement of Power Plants</v>
      </c>
      <c r="K226" s="167" t="str">
        <f>INDEX('Policy Characteristics'!E:E,MATCH(PolicyLevers!$C226,'Policy Characteristics'!$C:$C,0))</f>
        <v>elec early retirement</v>
      </c>
      <c r="L226" s="167">
        <f>INDEX('Policy Characteristics'!F:F,MATCH(PolicyLevers!$C226,'Policy Characteristics'!$C:$C,0))</f>
        <v>0</v>
      </c>
      <c r="M226" s="167">
        <f>INDEX('Policy Characteristics'!G:G,MATCH(PolicyLevers!$C226,'Policy Characteristics'!$C:$C,0))</f>
        <v>25000</v>
      </c>
      <c r="N226" s="167">
        <f>INDEX('Policy Characteristics'!H:H,MATCH(PolicyLevers!$C226,'Policy Characteristics'!$C:$C,0))</f>
        <v>500</v>
      </c>
      <c r="O226" s="167" t="str">
        <f>INDEX('Policy Characteristics'!I:I,MATCH(PolicyLevers!$C226,'Policy Characteristics'!$C:$C,0))</f>
        <v>MW/year</v>
      </c>
      <c r="P226" s="167" t="str">
        <f>INDEX('Policy Characteristics'!J:J,MATCH(PolicyLevers!$C226,'Policy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26" s="185" t="str">
        <f t="shared" ref="Q226:R226" si="43">Q$224</f>
        <v>electricity-sector-main.html#early-ret</v>
      </c>
      <c r="R226" s="185" t="str">
        <f t="shared" si="43"/>
        <v>early-retirement-of-power-plants.html</v>
      </c>
      <c r="S226" s="169" t="s">
        <v>168</v>
      </c>
      <c r="T226" s="177"/>
    </row>
    <row r="227" spans="1:20" x14ac:dyDescent="0.2">
      <c r="A227" s="166" t="str">
        <f>INDEX('Policy Characteristics'!A:A,MATCH(PolicyLevers!$C227,'Policy Characteristics'!$C:$C,0))</f>
        <v>Electricity Supply</v>
      </c>
      <c r="B227" s="166" t="str">
        <f>INDEX('Policy Characteristics'!B:B,MATCH(PolicyLevers!$C227,'Policy Characteristics'!$C:$C,0))</f>
        <v>Early Retirement of Power Plants</v>
      </c>
      <c r="C227" s="181" t="str">
        <f t="shared" si="42"/>
        <v>Annual Additional Capacity Retired due to Early Retirement Policy</v>
      </c>
      <c r="D227" s="179" t="s">
        <v>81</v>
      </c>
      <c r="E227" s="177"/>
      <c r="F227" s="179" t="s">
        <v>95</v>
      </c>
      <c r="G227" s="177"/>
      <c r="H227" s="184">
        <v>621</v>
      </c>
      <c r="I227" s="267" t="s">
        <v>47</v>
      </c>
      <c r="J227" s="167" t="str">
        <f>INDEX('Policy Characteristics'!D:D,MATCH(PolicyLevers!$C227,'Policy Characteristics'!$C:$C,0))</f>
        <v>Early Retirement of Power Plants</v>
      </c>
      <c r="K227" s="167" t="str">
        <f>INDEX('Policy Characteristics'!E:E,MATCH(PolicyLevers!$C227,'Policy Characteristics'!$C:$C,0))</f>
        <v>elec early retirement</v>
      </c>
      <c r="L227" s="167">
        <f>INDEX('Policy Characteristics'!F:F,MATCH(PolicyLevers!$C227,'Policy Characteristics'!$C:$C,0))</f>
        <v>0</v>
      </c>
      <c r="M227" s="167">
        <f>INDEX('Policy Characteristics'!G:G,MATCH(PolicyLevers!$C227,'Policy Characteristics'!$C:$C,0))</f>
        <v>25000</v>
      </c>
      <c r="N227" s="167">
        <f>INDEX('Policy Characteristics'!H:H,MATCH(PolicyLevers!$C227,'Policy Characteristics'!$C:$C,0))</f>
        <v>500</v>
      </c>
      <c r="O227" s="167" t="str">
        <f>INDEX('Policy Characteristics'!I:I,MATCH(PolicyLevers!$C227,'Policy Characteristics'!$C:$C,0))</f>
        <v>MW/year</v>
      </c>
      <c r="P227" s="167" t="str">
        <f>INDEX('Policy Characteristics'!J:J,MATCH(PolicyLevers!$C227,'Policy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27" s="177"/>
      <c r="R227" s="179"/>
      <c r="S227" s="169"/>
      <c r="T227" s="177"/>
    </row>
    <row r="228" spans="1:20" x14ac:dyDescent="0.2">
      <c r="A228" s="166" t="str">
        <f>INDEX('Policy Characteristics'!A:A,MATCH(PolicyLevers!$C228,'Policy Characteristics'!$C:$C,0))</f>
        <v>Electricity Supply</v>
      </c>
      <c r="B228" s="166" t="str">
        <f>INDEX('Policy Characteristics'!B:B,MATCH(PolicyLevers!$C228,'Policy Characteristics'!$C:$C,0))</f>
        <v>Early Retirement of Power Plants</v>
      </c>
      <c r="C228" s="181" t="str">
        <f t="shared" si="42"/>
        <v>Annual Additional Capacity Retired due to Early Retirement Policy</v>
      </c>
      <c r="D228" s="179" t="s">
        <v>494</v>
      </c>
      <c r="E228" s="177"/>
      <c r="F228" s="179" t="s">
        <v>497</v>
      </c>
      <c r="G228" s="177"/>
      <c r="H228" s="184">
        <v>622</v>
      </c>
      <c r="I228" s="267" t="s">
        <v>47</v>
      </c>
      <c r="J228" s="167" t="str">
        <f>INDEX('Policy Characteristics'!D:D,MATCH(PolicyLevers!$C228,'Policy Characteristics'!$C:$C,0))</f>
        <v>Early Retirement of Power Plants</v>
      </c>
      <c r="K228" s="167" t="str">
        <f>INDEX('Policy Characteristics'!E:E,MATCH(PolicyLevers!$C228,'Policy Characteristics'!$C:$C,0))</f>
        <v>elec early retirement</v>
      </c>
      <c r="L228" s="167">
        <f>INDEX('Policy Characteristics'!F:F,MATCH(PolicyLevers!$C228,'Policy Characteristics'!$C:$C,0))</f>
        <v>0</v>
      </c>
      <c r="M228" s="167">
        <f>INDEX('Policy Characteristics'!G:G,MATCH(PolicyLevers!$C228,'Policy Characteristics'!$C:$C,0))</f>
        <v>25000</v>
      </c>
      <c r="N228" s="167">
        <f>INDEX('Policy Characteristics'!H:H,MATCH(PolicyLevers!$C228,'Policy Characteristics'!$C:$C,0))</f>
        <v>500</v>
      </c>
      <c r="O228" s="167" t="str">
        <f>INDEX('Policy Characteristics'!I:I,MATCH(PolicyLevers!$C228,'Policy Characteristics'!$C:$C,0))</f>
        <v>MW/year</v>
      </c>
      <c r="P228" s="167" t="str">
        <f>INDEX('Policy Characteristics'!J:J,MATCH(PolicyLevers!$C228,'Policy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28" s="177"/>
      <c r="R228" s="179"/>
      <c r="S228" s="169"/>
      <c r="T228" s="177"/>
    </row>
    <row r="229" spans="1:20" x14ac:dyDescent="0.2">
      <c r="A229" s="166" t="str">
        <f>INDEX('Policy Characteristics'!A:A,MATCH(PolicyLevers!$C229,'Policy Characteristics'!$C:$C,0))</f>
        <v>Electricity Supply</v>
      </c>
      <c r="B229" s="166" t="str">
        <f>INDEX('Policy Characteristics'!B:B,MATCH(PolicyLevers!$C229,'Policy Characteristics'!$C:$C,0))</f>
        <v>Early Retirement of Power Plants</v>
      </c>
      <c r="C229" s="181" t="str">
        <f t="shared" si="42"/>
        <v>Annual Additional Capacity Retired due to Early Retirement Policy</v>
      </c>
      <c r="D229" s="179" t="s">
        <v>82</v>
      </c>
      <c r="E229" s="177"/>
      <c r="F229" s="179" t="s">
        <v>96</v>
      </c>
      <c r="G229" s="177"/>
      <c r="H229" s="184">
        <v>623</v>
      </c>
      <c r="I229" s="267" t="s">
        <v>47</v>
      </c>
      <c r="J229" s="167" t="str">
        <f>INDEX('Policy Characteristics'!D:D,MATCH(PolicyLevers!$C229,'Policy Characteristics'!$C:$C,0))</f>
        <v>Early Retirement of Power Plants</v>
      </c>
      <c r="K229" s="167" t="str">
        <f>INDEX('Policy Characteristics'!E:E,MATCH(PolicyLevers!$C229,'Policy Characteristics'!$C:$C,0))</f>
        <v>elec early retirement</v>
      </c>
      <c r="L229" s="167">
        <f>INDEX('Policy Characteristics'!F:F,MATCH(PolicyLevers!$C229,'Policy Characteristics'!$C:$C,0))</f>
        <v>0</v>
      </c>
      <c r="M229" s="167">
        <f>INDEX('Policy Characteristics'!G:G,MATCH(PolicyLevers!$C229,'Policy Characteristics'!$C:$C,0))</f>
        <v>25000</v>
      </c>
      <c r="N229" s="167">
        <f>INDEX('Policy Characteristics'!H:H,MATCH(PolicyLevers!$C229,'Policy Characteristics'!$C:$C,0))</f>
        <v>500</v>
      </c>
      <c r="O229" s="167" t="str">
        <f>INDEX('Policy Characteristics'!I:I,MATCH(PolicyLevers!$C229,'Policy Characteristics'!$C:$C,0))</f>
        <v>MW/year</v>
      </c>
      <c r="P229" s="167" t="str">
        <f>INDEX('Policy Characteristics'!J:J,MATCH(PolicyLevers!$C229,'Policy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29" s="177"/>
      <c r="R229" s="179"/>
      <c r="S229" s="169"/>
      <c r="T229" s="177"/>
    </row>
    <row r="230" spans="1:20" x14ac:dyDescent="0.2">
      <c r="A230" s="166" t="str">
        <f>INDEX('Policy Characteristics'!A:A,MATCH(PolicyLevers!$C230,'Policy Characteristics'!$C:$C,0))</f>
        <v>Electricity Supply</v>
      </c>
      <c r="B230" s="166" t="str">
        <f>INDEX('Policy Characteristics'!B:B,MATCH(PolicyLevers!$C230,'Policy Characteristics'!$C:$C,0))</f>
        <v>Early Retirement of Power Plants</v>
      </c>
      <c r="C230" s="181" t="str">
        <f t="shared" si="42"/>
        <v>Annual Additional Capacity Retired due to Early Retirement Policy</v>
      </c>
      <c r="D230" s="179" t="s">
        <v>83</v>
      </c>
      <c r="E230" s="177"/>
      <c r="F230" s="179" t="s">
        <v>97</v>
      </c>
      <c r="G230" s="177"/>
      <c r="H230" s="184">
        <v>624</v>
      </c>
      <c r="I230" s="267" t="s">
        <v>47</v>
      </c>
      <c r="J230" s="167" t="str">
        <f>INDEX('Policy Characteristics'!D:D,MATCH(PolicyLevers!$C230,'Policy Characteristics'!$C:$C,0))</f>
        <v>Early Retirement of Power Plants</v>
      </c>
      <c r="K230" s="167" t="str">
        <f>INDEX('Policy Characteristics'!E:E,MATCH(PolicyLevers!$C230,'Policy Characteristics'!$C:$C,0))</f>
        <v>elec early retirement</v>
      </c>
      <c r="L230" s="167">
        <f>INDEX('Policy Characteristics'!F:F,MATCH(PolicyLevers!$C230,'Policy Characteristics'!$C:$C,0))</f>
        <v>0</v>
      </c>
      <c r="M230" s="167">
        <f>INDEX('Policy Characteristics'!G:G,MATCH(PolicyLevers!$C230,'Policy Characteristics'!$C:$C,0))</f>
        <v>25000</v>
      </c>
      <c r="N230" s="167">
        <f>INDEX('Policy Characteristics'!H:H,MATCH(PolicyLevers!$C230,'Policy Characteristics'!$C:$C,0))</f>
        <v>500</v>
      </c>
      <c r="O230" s="167" t="str">
        <f>INDEX('Policy Characteristics'!I:I,MATCH(PolicyLevers!$C230,'Policy Characteristics'!$C:$C,0))</f>
        <v>MW/year</v>
      </c>
      <c r="P230" s="167" t="str">
        <f>INDEX('Policy Characteristics'!J:J,MATCH(PolicyLevers!$C230,'Policy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30" s="177"/>
      <c r="R230" s="179"/>
      <c r="S230" s="169"/>
      <c r="T230" s="177"/>
    </row>
    <row r="231" spans="1:20" x14ac:dyDescent="0.2">
      <c r="A231" s="166" t="str">
        <f>INDEX('Policy Characteristics'!A:A,MATCH(PolicyLevers!$C231,'Policy Characteristics'!$C:$C,0))</f>
        <v>Electricity Supply</v>
      </c>
      <c r="B231" s="166" t="str">
        <f>INDEX('Policy Characteristics'!B:B,MATCH(PolicyLevers!$C231,'Policy Characteristics'!$C:$C,0))</f>
        <v>Early Retirement of Power Plants</v>
      </c>
      <c r="C231" s="181" t="str">
        <f t="shared" si="42"/>
        <v>Annual Additional Capacity Retired due to Early Retirement Policy</v>
      </c>
      <c r="D231" s="179" t="s">
        <v>84</v>
      </c>
      <c r="E231" s="177"/>
      <c r="F231" s="179" t="s">
        <v>98</v>
      </c>
      <c r="G231" s="177"/>
      <c r="H231" s="184">
        <v>625</v>
      </c>
      <c r="I231" s="267" t="s">
        <v>46</v>
      </c>
      <c r="J231" s="167" t="str">
        <f>INDEX('Policy Characteristics'!D:D,MATCH(PolicyLevers!$C231,'Policy Characteristics'!$C:$C,0))</f>
        <v>Early Retirement of Power Plants</v>
      </c>
      <c r="K231" s="167" t="str">
        <f>INDEX('Policy Characteristics'!E:E,MATCH(PolicyLevers!$C231,'Policy Characteristics'!$C:$C,0))</f>
        <v>elec early retirement</v>
      </c>
      <c r="L231" s="167">
        <f>INDEX('Policy Characteristics'!F:F,MATCH(PolicyLevers!$C231,'Policy Characteristics'!$C:$C,0))</f>
        <v>0</v>
      </c>
      <c r="M231" s="167">
        <f>INDEX('Policy Characteristics'!G:G,MATCH(PolicyLevers!$C231,'Policy Characteristics'!$C:$C,0))</f>
        <v>25000</v>
      </c>
      <c r="N231" s="167">
        <f>INDEX('Policy Characteristics'!H:H,MATCH(PolicyLevers!$C231,'Policy Characteristics'!$C:$C,0))</f>
        <v>500</v>
      </c>
      <c r="O231" s="167" t="str">
        <f>INDEX('Policy Characteristics'!I:I,MATCH(PolicyLevers!$C231,'Policy Characteristics'!$C:$C,0))</f>
        <v>MW/year</v>
      </c>
      <c r="P231" s="167" t="str">
        <f>INDEX('Policy Characteristics'!J:J,MATCH(PolicyLevers!$C231,'Policy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31" s="177"/>
      <c r="R231" s="179"/>
      <c r="S231" s="169"/>
      <c r="T231" s="177"/>
    </row>
    <row r="232" spans="1:20" x14ac:dyDescent="0.2">
      <c r="A232" s="166" t="str">
        <f>INDEX('Policy Characteristics'!A:A,MATCH(PolicyLevers!$C232,'Policy Characteristics'!$C:$C,0))</f>
        <v>Electricity Supply</v>
      </c>
      <c r="B232" s="166" t="str">
        <f>INDEX('Policy Characteristics'!B:B,MATCH(PolicyLevers!$C232,'Policy Characteristics'!$C:$C,0))</f>
        <v>Early Retirement of Power Plants</v>
      </c>
      <c r="C232" s="181" t="str">
        <f t="shared" si="42"/>
        <v>Annual Additional Capacity Retired due to Early Retirement Policy</v>
      </c>
      <c r="D232" s="179" t="s">
        <v>759</v>
      </c>
      <c r="E232" s="177"/>
      <c r="F232" s="179" t="s">
        <v>481</v>
      </c>
      <c r="G232" s="177"/>
      <c r="H232" s="184">
        <v>626</v>
      </c>
      <c r="I232" s="267" t="s">
        <v>47</v>
      </c>
      <c r="J232" s="167" t="str">
        <f>INDEX('Policy Characteristics'!D:D,MATCH(PolicyLevers!$C232,'Policy Characteristics'!$C:$C,0))</f>
        <v>Early Retirement of Power Plants</v>
      </c>
      <c r="K232" s="167" t="str">
        <f>INDEX('Policy Characteristics'!E:E,MATCH(PolicyLevers!$C232,'Policy Characteristics'!$C:$C,0))</f>
        <v>elec early retirement</v>
      </c>
      <c r="L232" s="167">
        <f>INDEX('Policy Characteristics'!F:F,MATCH(PolicyLevers!$C232,'Policy Characteristics'!$C:$C,0))</f>
        <v>0</v>
      </c>
      <c r="M232" s="167">
        <f>INDEX('Policy Characteristics'!G:G,MATCH(PolicyLevers!$C232,'Policy Characteristics'!$C:$C,0))</f>
        <v>25000</v>
      </c>
      <c r="N232" s="167">
        <f>INDEX('Policy Characteristics'!H:H,MATCH(PolicyLevers!$C232,'Policy Characteristics'!$C:$C,0))</f>
        <v>500</v>
      </c>
      <c r="O232" s="167" t="str">
        <f>INDEX('Policy Characteristics'!I:I,MATCH(PolicyLevers!$C232,'Policy Characteristics'!$C:$C,0))</f>
        <v>MW/year</v>
      </c>
      <c r="P232" s="167" t="str">
        <f>INDEX('Policy Characteristics'!J:J,MATCH(PolicyLevers!$C232,'Policy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32" s="177"/>
      <c r="R232" s="179"/>
      <c r="S232" s="169"/>
      <c r="T232" s="177"/>
    </row>
    <row r="233" spans="1:20" x14ac:dyDescent="0.2">
      <c r="A233" s="166" t="str">
        <f>INDEX('Policy Characteristics'!A:A,MATCH(PolicyLevers!$C233,'Policy Characteristics'!$C:$C,0))</f>
        <v>Electricity Supply</v>
      </c>
      <c r="B233" s="166" t="str">
        <f>INDEX('Policy Characteristics'!B:B,MATCH(PolicyLevers!$C233,'Policy Characteristics'!$C:$C,0))</f>
        <v>Early Retirement of Power Plants</v>
      </c>
      <c r="C233" s="181" t="str">
        <f t="shared" si="42"/>
        <v>Annual Additional Capacity Retired due to Early Retirement Policy</v>
      </c>
      <c r="D233" s="179" t="s">
        <v>337</v>
      </c>
      <c r="E233" s="177"/>
      <c r="F233" s="179" t="s">
        <v>339</v>
      </c>
      <c r="G233" s="177"/>
      <c r="H233" s="184">
        <v>627</v>
      </c>
      <c r="I233" s="267" t="s">
        <v>46</v>
      </c>
      <c r="J233" s="167" t="str">
        <f>INDEX('Policy Characteristics'!D:D,MATCH(PolicyLevers!$C233,'Policy Characteristics'!$C:$C,0))</f>
        <v>Early Retirement of Power Plants</v>
      </c>
      <c r="K233" s="167" t="str">
        <f>INDEX('Policy Characteristics'!E:E,MATCH(PolicyLevers!$C233,'Policy Characteristics'!$C:$C,0))</f>
        <v>elec early retirement</v>
      </c>
      <c r="L233" s="167">
        <f>INDEX('Policy Characteristics'!F:F,MATCH(PolicyLevers!$C233,'Policy Characteristics'!$C:$C,0))</f>
        <v>0</v>
      </c>
      <c r="M233" s="167">
        <f>INDEX('Policy Characteristics'!G:G,MATCH(PolicyLevers!$C233,'Policy Characteristics'!$C:$C,0))</f>
        <v>25000</v>
      </c>
      <c r="N233" s="167">
        <f>INDEX('Policy Characteristics'!H:H,MATCH(PolicyLevers!$C233,'Policy Characteristics'!$C:$C,0))</f>
        <v>500</v>
      </c>
      <c r="O233" s="167" t="str">
        <f>INDEX('Policy Characteristics'!I:I,MATCH(PolicyLevers!$C233,'Policy Characteristics'!$C:$C,0))</f>
        <v>MW/year</v>
      </c>
      <c r="P233" s="167" t="str">
        <f>INDEX('Policy Characteristics'!J:J,MATCH(PolicyLevers!$C233,'Policy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33" s="177"/>
      <c r="R233" s="179"/>
      <c r="S233" s="169"/>
      <c r="T233" s="177"/>
    </row>
    <row r="234" spans="1:20" x14ac:dyDescent="0.2">
      <c r="A234" s="166" t="str">
        <f>INDEX('Policy Characteristics'!A:A,MATCH(PolicyLevers!$C234,'Policy Characteristics'!$C:$C,0))</f>
        <v>Electricity Supply</v>
      </c>
      <c r="B234" s="166" t="str">
        <f>INDEX('Policy Characteristics'!B:B,MATCH(PolicyLevers!$C234,'Policy Characteristics'!$C:$C,0))</f>
        <v>Early Retirement of Power Plants</v>
      </c>
      <c r="C234" s="181" t="str">
        <f t="shared" si="42"/>
        <v>Annual Additional Capacity Retired due to Early Retirement Policy</v>
      </c>
      <c r="D234" s="179" t="s">
        <v>338</v>
      </c>
      <c r="E234" s="177"/>
      <c r="F234" s="179" t="s">
        <v>340</v>
      </c>
      <c r="G234" s="177"/>
      <c r="H234" s="184">
        <v>628</v>
      </c>
      <c r="I234" s="267" t="s">
        <v>46</v>
      </c>
      <c r="J234" s="167" t="str">
        <f>INDEX('Policy Characteristics'!D:D,MATCH(PolicyLevers!$C234,'Policy Characteristics'!$C:$C,0))</f>
        <v>Early Retirement of Power Plants</v>
      </c>
      <c r="K234" s="167" t="str">
        <f>INDEX('Policy Characteristics'!E:E,MATCH(PolicyLevers!$C234,'Policy Characteristics'!$C:$C,0))</f>
        <v>elec early retirement</v>
      </c>
      <c r="L234" s="167">
        <f>INDEX('Policy Characteristics'!F:F,MATCH(PolicyLevers!$C234,'Policy Characteristics'!$C:$C,0))</f>
        <v>0</v>
      </c>
      <c r="M234" s="167">
        <f>INDEX('Policy Characteristics'!G:G,MATCH(PolicyLevers!$C234,'Policy Characteristics'!$C:$C,0))</f>
        <v>25000</v>
      </c>
      <c r="N234" s="167">
        <f>INDEX('Policy Characteristics'!H:H,MATCH(PolicyLevers!$C234,'Policy Characteristics'!$C:$C,0))</f>
        <v>500</v>
      </c>
      <c r="O234" s="167" t="str">
        <f>INDEX('Policy Characteristics'!I:I,MATCH(PolicyLevers!$C234,'Policy Characteristics'!$C:$C,0))</f>
        <v>MW/year</v>
      </c>
      <c r="P234" s="167" t="str">
        <f>INDEX('Policy Characteristics'!J:J,MATCH(PolicyLevers!$C234,'Policy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34" s="177"/>
      <c r="R234" s="179"/>
      <c r="S234" s="169"/>
      <c r="T234" s="177"/>
    </row>
    <row r="235" spans="1:20" x14ac:dyDescent="0.2">
      <c r="A235" s="166" t="str">
        <f>INDEX('Policy Characteristics'!A:A,MATCH(PolicyLevers!$C235,'Policy Characteristics'!$C:$C,0))</f>
        <v>Electricity Supply</v>
      </c>
      <c r="B235" s="166" t="str">
        <f>INDEX('Policy Characteristics'!B:B,MATCH(PolicyLevers!$C235,'Policy Characteristics'!$C:$C,0))</f>
        <v>Early Retirement of Power Plants</v>
      </c>
      <c r="C235" s="181" t="str">
        <f t="shared" si="42"/>
        <v>Annual Additional Capacity Retired due to Early Retirement Policy</v>
      </c>
      <c r="D235" s="179" t="s">
        <v>490</v>
      </c>
      <c r="E235" s="177"/>
      <c r="F235" s="179" t="s">
        <v>489</v>
      </c>
      <c r="G235" s="177"/>
      <c r="H235" s="184">
        <v>590</v>
      </c>
      <c r="I235" s="267" t="s">
        <v>47</v>
      </c>
      <c r="J235" s="167" t="str">
        <f>INDEX('Policy Characteristics'!D:D,MATCH(PolicyLevers!$C235,'Policy Characteristics'!$C:$C,0))</f>
        <v>Early Retirement of Power Plants</v>
      </c>
      <c r="K235" s="167" t="str">
        <f>INDEX('Policy Characteristics'!E:E,MATCH(PolicyLevers!$C235,'Policy Characteristics'!$C:$C,0))</f>
        <v>elec early retirement</v>
      </c>
      <c r="L235" s="167">
        <f>INDEX('Policy Characteristics'!F:F,MATCH(PolicyLevers!$C235,'Policy Characteristics'!$C:$C,0))</f>
        <v>0</v>
      </c>
      <c r="M235" s="167">
        <f>INDEX('Policy Characteristics'!G:G,MATCH(PolicyLevers!$C235,'Policy Characteristics'!$C:$C,0))</f>
        <v>25000</v>
      </c>
      <c r="N235" s="167">
        <f>INDEX('Policy Characteristics'!H:H,MATCH(PolicyLevers!$C235,'Policy Characteristics'!$C:$C,0))</f>
        <v>500</v>
      </c>
      <c r="O235" s="167" t="str">
        <f>INDEX('Policy Characteristics'!I:I,MATCH(PolicyLevers!$C235,'Policy Characteristics'!$C:$C,0))</f>
        <v>MW/year</v>
      </c>
      <c r="P235" s="167" t="str">
        <f>INDEX('Policy Characteristics'!J:J,MATCH(PolicyLevers!$C235,'Policy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35" s="185" t="str">
        <f>Q$224</f>
        <v>electricity-sector-main.html#early-ret</v>
      </c>
      <c r="R235" s="185" t="str">
        <f>R$224</f>
        <v>early-retirement-of-power-plants.html</v>
      </c>
      <c r="S235" s="169"/>
      <c r="T235" s="177"/>
    </row>
    <row r="236" spans="1:20" x14ac:dyDescent="0.2">
      <c r="A236" s="166" t="str">
        <f>INDEX('Policy Characteristics'!A:A,MATCH(PolicyLevers!$C236,'Policy Characteristics'!$C:$C,0))</f>
        <v>Electricity Supply</v>
      </c>
      <c r="B236" s="166" t="str">
        <f>INDEX('Policy Characteristics'!B:B,MATCH(PolicyLevers!$C236,'Policy Characteristics'!$C:$C,0))</f>
        <v>Early Retirement of Power Plants</v>
      </c>
      <c r="C236" s="181" t="str">
        <f t="shared" si="42"/>
        <v>Annual Additional Capacity Retired due to Early Retirement Policy</v>
      </c>
      <c r="D236" s="179" t="s">
        <v>499</v>
      </c>
      <c r="E236" s="177"/>
      <c r="F236" s="179" t="s">
        <v>500</v>
      </c>
      <c r="G236" s="177"/>
      <c r="H236" s="184">
        <v>629</v>
      </c>
      <c r="I236" s="267" t="s">
        <v>47</v>
      </c>
      <c r="J236" s="167" t="str">
        <f>INDEX('Policy Characteristics'!D:D,MATCH(PolicyLevers!$C236,'Policy Characteristics'!$C:$C,0))</f>
        <v>Early Retirement of Power Plants</v>
      </c>
      <c r="K236" s="167" t="str">
        <f>INDEX('Policy Characteristics'!E:E,MATCH(PolicyLevers!$C236,'Policy Characteristics'!$C:$C,0))</f>
        <v>elec early retirement</v>
      </c>
      <c r="L236" s="167">
        <f>INDEX('Policy Characteristics'!F:F,MATCH(PolicyLevers!$C236,'Policy Characteristics'!$C:$C,0))</f>
        <v>0</v>
      </c>
      <c r="M236" s="167">
        <f>INDEX('Policy Characteristics'!G:G,MATCH(PolicyLevers!$C236,'Policy Characteristics'!$C:$C,0))</f>
        <v>25000</v>
      </c>
      <c r="N236" s="167">
        <f>INDEX('Policy Characteristics'!H:H,MATCH(PolicyLevers!$C236,'Policy Characteristics'!$C:$C,0))</f>
        <v>500</v>
      </c>
      <c r="O236" s="167" t="str">
        <f>INDEX('Policy Characteristics'!I:I,MATCH(PolicyLevers!$C236,'Policy Characteristics'!$C:$C,0))</f>
        <v>MW/year</v>
      </c>
      <c r="P236" s="167" t="str">
        <f>INDEX('Policy Characteristics'!J:J,MATCH(PolicyLevers!$C236,'Policy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36" s="177"/>
      <c r="R236" s="179"/>
      <c r="S236" s="169"/>
      <c r="T236" s="177"/>
    </row>
    <row r="237" spans="1:20" x14ac:dyDescent="0.2">
      <c r="A237" s="166" t="str">
        <f>INDEX('Policy Characteristics'!A:A,MATCH(PolicyLevers!$C237,'Policy Characteristics'!$C:$C,0))</f>
        <v>Electricity Supply</v>
      </c>
      <c r="B237" s="166" t="str">
        <f>INDEX('Policy Characteristics'!B:B,MATCH(PolicyLevers!$C237,'Policy Characteristics'!$C:$C,0))</f>
        <v>Early Retirement of Power Plants</v>
      </c>
      <c r="C237" s="181" t="str">
        <f t="shared" si="42"/>
        <v>Annual Additional Capacity Retired due to Early Retirement Policy</v>
      </c>
      <c r="D237" s="179" t="s">
        <v>1146</v>
      </c>
      <c r="E237" s="177"/>
      <c r="F237" s="179" t="s">
        <v>815</v>
      </c>
      <c r="G237" s="177"/>
      <c r="H237" s="184">
        <v>630</v>
      </c>
      <c r="I237" s="267" t="s">
        <v>47</v>
      </c>
      <c r="J237" s="167" t="str">
        <f>INDEX('Policy Characteristics'!D:D,MATCH(PolicyLevers!$C237,'Policy Characteristics'!$C:$C,0))</f>
        <v>Early Retirement of Power Plants</v>
      </c>
      <c r="K237" s="167" t="str">
        <f>INDEX('Policy Characteristics'!E:E,MATCH(PolicyLevers!$C237,'Policy Characteristics'!$C:$C,0))</f>
        <v>elec early retirement</v>
      </c>
      <c r="L237" s="167">
        <f>INDEX('Policy Characteristics'!F:F,MATCH(PolicyLevers!$C237,'Policy Characteristics'!$C:$C,0))</f>
        <v>0</v>
      </c>
      <c r="M237" s="167">
        <f>INDEX('Policy Characteristics'!G:G,MATCH(PolicyLevers!$C237,'Policy Characteristics'!$C:$C,0))</f>
        <v>25000</v>
      </c>
      <c r="N237" s="167">
        <f>INDEX('Policy Characteristics'!H:H,MATCH(PolicyLevers!$C237,'Policy Characteristics'!$C:$C,0))</f>
        <v>500</v>
      </c>
      <c r="O237" s="167" t="str">
        <f>INDEX('Policy Characteristics'!I:I,MATCH(PolicyLevers!$C237,'Policy Characteristics'!$C:$C,0))</f>
        <v>MW/year</v>
      </c>
      <c r="P237" s="167" t="str">
        <f>INDEX('Policy Characteristics'!J:J,MATCH(PolicyLevers!$C237,'Policy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37" s="177"/>
      <c r="R237" s="179"/>
      <c r="S237" s="169"/>
      <c r="T237" s="177"/>
    </row>
    <row r="238" spans="1:20" x14ac:dyDescent="0.2">
      <c r="A238" s="166" t="str">
        <f>INDEX('Policy Characteristics'!A:A,MATCH(PolicyLevers!$C238,'Policy Characteristics'!$C:$C,0))</f>
        <v>Electricity Supply</v>
      </c>
      <c r="B238" s="166" t="str">
        <f>INDEX('Policy Characteristics'!B:B,MATCH(PolicyLevers!$C238,'Policy Characteristics'!$C:$C,0))</f>
        <v>Early Retirement of Power Plants</v>
      </c>
      <c r="C238" s="181" t="str">
        <f t="shared" si="42"/>
        <v>Annual Additional Capacity Retired due to Early Retirement Policy</v>
      </c>
      <c r="D238" s="179" t="s">
        <v>1147</v>
      </c>
      <c r="E238" s="177"/>
      <c r="F238" s="179" t="s">
        <v>958</v>
      </c>
      <c r="G238" s="177"/>
      <c r="H238" s="184">
        <v>631</v>
      </c>
      <c r="I238" s="267" t="s">
        <v>47</v>
      </c>
      <c r="J238" s="167" t="str">
        <f>INDEX('Policy Characteristics'!D:D,MATCH(PolicyLevers!$C238,'Policy Characteristics'!$C:$C,0))</f>
        <v>Early Retirement of Power Plants</v>
      </c>
      <c r="K238" s="167" t="str">
        <f>INDEX('Policy Characteristics'!E:E,MATCH(PolicyLevers!$C238,'Policy Characteristics'!$C:$C,0))</f>
        <v>elec early retirement</v>
      </c>
      <c r="L238" s="167">
        <f>INDEX('Policy Characteristics'!F:F,MATCH(PolicyLevers!$C238,'Policy Characteristics'!$C:$C,0))</f>
        <v>0</v>
      </c>
      <c r="M238" s="167">
        <f>INDEX('Policy Characteristics'!G:G,MATCH(PolicyLevers!$C238,'Policy Characteristics'!$C:$C,0))</f>
        <v>25000</v>
      </c>
      <c r="N238" s="167">
        <f>INDEX('Policy Characteristics'!H:H,MATCH(PolicyLevers!$C238,'Policy Characteristics'!$C:$C,0))</f>
        <v>500</v>
      </c>
      <c r="O238" s="167" t="str">
        <f>INDEX('Policy Characteristics'!I:I,MATCH(PolicyLevers!$C238,'Policy Characteristics'!$C:$C,0))</f>
        <v>MW/year</v>
      </c>
      <c r="P238" s="167" t="str">
        <f>INDEX('Policy Characteristics'!J:J,MATCH(PolicyLevers!$C238,'Policy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38" s="177"/>
      <c r="R238" s="179"/>
      <c r="S238" s="169"/>
      <c r="T238" s="177"/>
    </row>
    <row r="239" spans="1:20" x14ac:dyDescent="0.2">
      <c r="A239" s="166" t="str">
        <f>INDEX('Policy Characteristics'!A:A,MATCH(PolicyLevers!$C239,'Policy Characteristics'!$C:$C,0))</f>
        <v>Electricity Supply</v>
      </c>
      <c r="B239" s="166" t="str">
        <f>INDEX('Policy Characteristics'!B:B,MATCH(PolicyLevers!$C239,'Policy Characteristics'!$C:$C,0))</f>
        <v>Early Retirement of Power Plants</v>
      </c>
      <c r="C239" s="181" t="str">
        <f t="shared" si="42"/>
        <v>Annual Additional Capacity Retired due to Early Retirement Policy</v>
      </c>
      <c r="D239" s="179" t="s">
        <v>1148</v>
      </c>
      <c r="E239" s="177"/>
      <c r="F239" s="179" t="s">
        <v>817</v>
      </c>
      <c r="G239" s="177"/>
      <c r="H239" s="184">
        <v>632</v>
      </c>
      <c r="I239" s="267" t="s">
        <v>47</v>
      </c>
      <c r="J239" s="167" t="str">
        <f>INDEX('Policy Characteristics'!D:D,MATCH(PolicyLevers!$C239,'Policy Characteristics'!$C:$C,0))</f>
        <v>Early Retirement of Power Plants</v>
      </c>
      <c r="K239" s="167" t="str">
        <f>INDEX('Policy Characteristics'!E:E,MATCH(PolicyLevers!$C239,'Policy Characteristics'!$C:$C,0))</f>
        <v>elec early retirement</v>
      </c>
      <c r="L239" s="167">
        <f>INDEX('Policy Characteristics'!F:F,MATCH(PolicyLevers!$C239,'Policy Characteristics'!$C:$C,0))</f>
        <v>0</v>
      </c>
      <c r="M239" s="167">
        <f>INDEX('Policy Characteristics'!G:G,MATCH(PolicyLevers!$C239,'Policy Characteristics'!$C:$C,0))</f>
        <v>25000</v>
      </c>
      <c r="N239" s="167">
        <f>INDEX('Policy Characteristics'!H:H,MATCH(PolicyLevers!$C239,'Policy Characteristics'!$C:$C,0))</f>
        <v>500</v>
      </c>
      <c r="O239" s="167" t="str">
        <f>INDEX('Policy Characteristics'!I:I,MATCH(PolicyLevers!$C239,'Policy Characteristics'!$C:$C,0))</f>
        <v>MW/year</v>
      </c>
      <c r="P239" s="167" t="str">
        <f>INDEX('Policy Characteristics'!J:J,MATCH(PolicyLevers!$C239,'Policy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39" s="177"/>
      <c r="R239" s="179"/>
      <c r="S239" s="169"/>
      <c r="T239" s="177"/>
    </row>
    <row r="240" spans="1:20" x14ac:dyDescent="0.2">
      <c r="A240" s="166" t="str">
        <f>INDEX('Policy Characteristics'!A:A,MATCH(PolicyLevers!$C240,'Policy Characteristics'!$C:$C,0))</f>
        <v>Electricity Supply</v>
      </c>
      <c r="B240" s="166" t="str">
        <f>INDEX('Policy Characteristics'!B:B,MATCH(PolicyLevers!$C240,'Policy Characteristics'!$C:$C,0))</f>
        <v>Grid-Scale Electricity Storage</v>
      </c>
      <c r="C240" s="178" t="s">
        <v>1421</v>
      </c>
      <c r="D240" s="177"/>
      <c r="E240" s="177"/>
      <c r="F240" s="177"/>
      <c r="G240" s="177"/>
      <c r="H240" s="184">
        <v>33</v>
      </c>
      <c r="I240" s="267" t="s">
        <v>46</v>
      </c>
      <c r="J240" s="167" t="str">
        <f>INDEX('Policy Characteristics'!D:D,MATCH(PolicyLevers!$C240,'Policy Characteristics'!$C:$C,0))</f>
        <v>Grid-Scale Electricity Storage</v>
      </c>
      <c r="K240" s="167" t="str">
        <f>INDEX('Policy Characteristics'!E:E,MATCH(PolicyLevers!$C240,'Policy Characteristics'!$C:$C,0))</f>
        <v>elec storage growth</v>
      </c>
      <c r="L240" s="167">
        <f>INDEX('Policy Characteristics'!F:F,MATCH(PolicyLevers!$C240,'Policy Characteristics'!$C:$C,0))</f>
        <v>0</v>
      </c>
      <c r="M240" s="167">
        <f>INDEX('Policy Characteristics'!G:G,MATCH(PolicyLevers!$C240,'Policy Characteristics'!$C:$C,0))</f>
        <v>1</v>
      </c>
      <c r="N240" s="167">
        <f>INDEX('Policy Characteristics'!H:H,MATCH(PolicyLevers!$C240,'Policy Characteristics'!$C:$C,0))</f>
        <v>0.01</v>
      </c>
      <c r="O240" s="167" t="str">
        <f>INDEX('Policy Characteristics'!I:I,MATCH(PolicyLevers!$C240,'Policy Characteristics'!$C:$C,0))</f>
        <v>% of potential achieved</v>
      </c>
      <c r="P240" s="167" t="str">
        <f>INDEX('Policy Characteristics'!J:J,MATCH(PolicyLevers!$C240,'Policy Characteristics'!$C:$C,0))</f>
        <v>**Description:** This policy causes grid-scale electricity storage from chemical batteries to increase above the amount predicted in the BAU Scenario. // **Guidance for setting values: ** In the BAU scenario, Colorado grid battery storage capacity grew from 1 GW in 2020 to 13 MW by 2050. The maximum storage potential is 4.6 GWs.</v>
      </c>
      <c r="Q240" s="177" t="s">
        <v>229</v>
      </c>
      <c r="R240" s="179" t="s">
        <v>230</v>
      </c>
      <c r="S240" s="169" t="s">
        <v>1476</v>
      </c>
      <c r="T240" s="177"/>
    </row>
    <row r="241" spans="1:20" x14ac:dyDescent="0.2">
      <c r="A241" s="166" t="str">
        <f>INDEX('Policy Characteristics'!A:A,MATCH(PolicyLevers!$C241,'Policy Characteristics'!$C:$C,0))</f>
        <v>Electricity Supply</v>
      </c>
      <c r="B241" s="166" t="str">
        <f>INDEX('Policy Characteristics'!B:B,MATCH(PolicyLevers!$C241,'Policy Characteristics'!$C:$C,0))</f>
        <v>Increase Transmission</v>
      </c>
      <c r="C241" s="178" t="s">
        <v>306</v>
      </c>
      <c r="D241" s="177"/>
      <c r="E241" s="177"/>
      <c r="F241" s="177"/>
      <c r="G241" s="177"/>
      <c r="H241" s="184">
        <v>34</v>
      </c>
      <c r="I241" s="267" t="s">
        <v>46</v>
      </c>
      <c r="J241" s="167" t="str">
        <f>INDEX('Policy Characteristics'!D:D,MATCH(PolicyLevers!$C241,'Policy Characteristics'!$C:$C,0))</f>
        <v>Increase Transmission</v>
      </c>
      <c r="K241" s="167" t="str">
        <f>INDEX('Policy Characteristics'!E:E,MATCH(PolicyLevers!$C241,'Policy Characteristics'!$C:$C,0))</f>
        <v>elec transmission growth</v>
      </c>
      <c r="L241" s="167">
        <f>INDEX('Policy Characteristics'!F:F,MATCH(PolicyLevers!$C241,'Policy Characteristics'!$C:$C,0))</f>
        <v>0</v>
      </c>
      <c r="M241" s="167">
        <f>INDEX('Policy Characteristics'!G:G,MATCH(PolicyLevers!$C241,'Policy Characteristics'!$C:$C,0))</f>
        <v>1.1299999999999999</v>
      </c>
      <c r="N241" s="167">
        <f>INDEX('Policy Characteristics'!H:H,MATCH(PolicyLevers!$C241,'Policy Characteristics'!$C:$C,0))</f>
        <v>0.01</v>
      </c>
      <c r="O241" s="167" t="str">
        <f>INDEX('Policy Characteristics'!I:I,MATCH(PolicyLevers!$C241,'Policy Characteristics'!$C:$C,0))</f>
        <v>% increase in transmission capacity</v>
      </c>
      <c r="P241" s="167" t="str">
        <f>INDEX('Policy Characteristics'!J:J,MATCH(PolicyLevers!$C241,'Policy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NREL's Renewable Electricity Futures study suggest that the most economical method of achieving 50% renewables penetration involves building an additional 21% of new transmission capacity. In a BAU case, Colorado's transmission capacity is expected to increase by 3%.</v>
      </c>
      <c r="Q241" s="177" t="s">
        <v>231</v>
      </c>
      <c r="R241" s="179" t="s">
        <v>232</v>
      </c>
      <c r="S241" s="169" t="s">
        <v>165</v>
      </c>
      <c r="T241" s="177" t="s">
        <v>442</v>
      </c>
    </row>
    <row r="242" spans="1:20" x14ac:dyDescent="0.2">
      <c r="A242" s="166" t="str">
        <f>INDEX('Policy Characteristics'!A:A,MATCH(PolicyLevers!$C242,'Policy Characteristics'!$C:$C,0))</f>
        <v>Electricity Supply</v>
      </c>
      <c r="B242" s="166" t="str">
        <f>INDEX('Policy Characteristics'!B:B,MATCH(PolicyLevers!$C242,'Policy Characteristics'!$C:$C,0))</f>
        <v>Non BAU Capacity Retirement Schedule</v>
      </c>
      <c r="C242" s="4" t="s">
        <v>1655</v>
      </c>
      <c r="D242" s="201" t="s">
        <v>493</v>
      </c>
      <c r="E242" s="201"/>
      <c r="F242" s="201" t="s">
        <v>492</v>
      </c>
      <c r="G242" s="201"/>
      <c r="H242" s="56">
        <v>860</v>
      </c>
      <c r="I242" s="267" t="s">
        <v>47</v>
      </c>
      <c r="J242" s="167" t="str">
        <f>INDEX('Policy Characteristics'!D:D,MATCH(PolicyLevers!$C242,'Policy Characteristics'!$C:$C,0))</f>
        <v>Non BAU Capacity Retirement Schedule</v>
      </c>
      <c r="K242" s="167"/>
      <c r="L242" s="167">
        <f>INDEX('Policy Characteristics'!F:F,MATCH(PolicyLevers!$C242,'Policy Characteristics'!$C:$C,0))</f>
        <v>0</v>
      </c>
      <c r="M242" s="167">
        <f>INDEX('Policy Characteristics'!G:G,MATCH(PolicyLevers!$C242,'Policy Characteristics'!$C:$C,0))</f>
        <v>1</v>
      </c>
      <c r="N242" s="167">
        <f>INDEX('Policy Characteristics'!H:H,MATCH(PolicyLevers!$C242,'Policy Characteristics'!$C:$C,0))</f>
        <v>1</v>
      </c>
      <c r="O242" s="167" t="str">
        <f>INDEX('Policy Characteristics'!I:I,MATCH(PolicyLevers!$C242,'Policy Characteristics'!$C:$C,0))</f>
        <v>on/off</v>
      </c>
      <c r="P242" s="167" t="str">
        <f>INDEX('Policy Characteristics'!J:J,MATCH(PolicyLevers!$C242,'Policy Characteristics'!$C:$C,0))</f>
        <v xml:space="preserve">**Description:** This policy uses an alternative retirement schedule for existing capacity of the selected type(s). // </v>
      </c>
      <c r="Q242" s="201"/>
      <c r="R242" s="202"/>
      <c r="S242" s="206"/>
      <c r="T242" s="201"/>
    </row>
    <row r="243" spans="1:20" x14ac:dyDescent="0.2">
      <c r="A243" s="166" t="str">
        <f>INDEX('Policy Characteristics'!A:A,MATCH(PolicyLevers!$C243,'Policy Characteristics'!$C:$C,0))</f>
        <v>Electricity Supply</v>
      </c>
      <c r="B243" s="166" t="str">
        <f>INDEX('Policy Characteristics'!B:B,MATCH(PolicyLevers!$C243,'Policy Characteristics'!$C:$C,0))</f>
        <v>Non BAU Capacity Retirement Schedule</v>
      </c>
      <c r="C243" s="174" t="str">
        <f t="shared" ref="C243:C257" si="44">C$242</f>
        <v>Boolean Use Non BAU Capacity Retirement Schedule</v>
      </c>
      <c r="D243" s="202" t="s">
        <v>335</v>
      </c>
      <c r="E243" s="201"/>
      <c r="F243" s="202" t="s">
        <v>336</v>
      </c>
      <c r="G243" s="201"/>
      <c r="H243" s="56">
        <v>861</v>
      </c>
      <c r="I243" s="267" t="s">
        <v>47</v>
      </c>
      <c r="J243" s="167" t="str">
        <f>INDEX('Policy Characteristics'!D:D,MATCH(PolicyLevers!$C243,'Policy Characteristics'!$C:$C,0))</f>
        <v>Non BAU Capacity Retirement Schedule</v>
      </c>
      <c r="K243" s="167"/>
      <c r="L243" s="167">
        <f>INDEX('Policy Characteristics'!F:F,MATCH(PolicyLevers!$C243,'Policy Characteristics'!$C:$C,0))</f>
        <v>0</v>
      </c>
      <c r="M243" s="167">
        <f>INDEX('Policy Characteristics'!G:G,MATCH(PolicyLevers!$C243,'Policy Characteristics'!$C:$C,0))</f>
        <v>1</v>
      </c>
      <c r="N243" s="167">
        <f>INDEX('Policy Characteristics'!H:H,MATCH(PolicyLevers!$C243,'Policy Characteristics'!$C:$C,0))</f>
        <v>1</v>
      </c>
      <c r="O243" s="167" t="str">
        <f>INDEX('Policy Characteristics'!I:I,MATCH(PolicyLevers!$C243,'Policy Characteristics'!$C:$C,0))</f>
        <v>on/off</v>
      </c>
      <c r="P243" s="167" t="str">
        <f>INDEX('Policy Characteristics'!J:J,MATCH(PolicyLevers!$C243,'Policy Characteristics'!$C:$C,0))</f>
        <v xml:space="preserve">**Description:** This policy uses an alternative retirement schedule for existing capacity of the selected type(s). // </v>
      </c>
      <c r="Q243" s="201"/>
      <c r="R243" s="202"/>
      <c r="S243" s="206"/>
      <c r="T243" s="201"/>
    </row>
    <row r="244" spans="1:20" x14ac:dyDescent="0.2">
      <c r="A244" s="166" t="str">
        <f>INDEX('Policy Characteristics'!A:A,MATCH(PolicyLevers!$C244,'Policy Characteristics'!$C:$C,0))</f>
        <v>Electricity Supply</v>
      </c>
      <c r="B244" s="166" t="str">
        <f>INDEX('Policy Characteristics'!B:B,MATCH(PolicyLevers!$C244,'Policy Characteristics'!$C:$C,0))</f>
        <v>Non BAU Capacity Retirement Schedule</v>
      </c>
      <c r="C244" s="174" t="str">
        <f t="shared" si="44"/>
        <v>Boolean Use Non BAU Capacity Retirement Schedule</v>
      </c>
      <c r="D244" s="202" t="s">
        <v>80</v>
      </c>
      <c r="E244" s="201"/>
      <c r="F244" s="202" t="s">
        <v>94</v>
      </c>
      <c r="G244" s="201"/>
      <c r="H244" s="56">
        <v>862</v>
      </c>
      <c r="I244" s="267" t="s">
        <v>47</v>
      </c>
      <c r="J244" s="167" t="str">
        <f>INDEX('Policy Characteristics'!D:D,MATCH(PolicyLevers!$C244,'Policy Characteristics'!$C:$C,0))</f>
        <v>Non BAU Capacity Retirement Schedule</v>
      </c>
      <c r="K244" s="167"/>
      <c r="L244" s="167">
        <f>INDEX('Policy Characteristics'!F:F,MATCH(PolicyLevers!$C244,'Policy Characteristics'!$C:$C,0))</f>
        <v>0</v>
      </c>
      <c r="M244" s="167">
        <f>INDEX('Policy Characteristics'!G:G,MATCH(PolicyLevers!$C244,'Policy Characteristics'!$C:$C,0))</f>
        <v>1</v>
      </c>
      <c r="N244" s="167">
        <f>INDEX('Policy Characteristics'!H:H,MATCH(PolicyLevers!$C244,'Policy Characteristics'!$C:$C,0))</f>
        <v>1</v>
      </c>
      <c r="O244" s="167" t="str">
        <f>INDEX('Policy Characteristics'!I:I,MATCH(PolicyLevers!$C244,'Policy Characteristics'!$C:$C,0))</f>
        <v>on/off</v>
      </c>
      <c r="P244" s="167" t="str">
        <f>INDEX('Policy Characteristics'!J:J,MATCH(PolicyLevers!$C244,'Policy Characteristics'!$C:$C,0))</f>
        <v xml:space="preserve">**Description:** This policy uses an alternative retirement schedule for existing capacity of the selected type(s). // </v>
      </c>
      <c r="Q244" s="201"/>
      <c r="R244" s="202"/>
      <c r="S244" s="206"/>
      <c r="T244" s="201"/>
    </row>
    <row r="245" spans="1:20" x14ac:dyDescent="0.2">
      <c r="A245" s="166" t="str">
        <f>INDEX('Policy Characteristics'!A:A,MATCH(PolicyLevers!$C245,'Policy Characteristics'!$C:$C,0))</f>
        <v>Electricity Supply</v>
      </c>
      <c r="B245" s="166" t="str">
        <f>INDEX('Policy Characteristics'!B:B,MATCH(PolicyLevers!$C245,'Policy Characteristics'!$C:$C,0))</f>
        <v>Non BAU Capacity Retirement Schedule</v>
      </c>
      <c r="C245" s="174" t="str">
        <f t="shared" si="44"/>
        <v>Boolean Use Non BAU Capacity Retirement Schedule</v>
      </c>
      <c r="D245" s="202" t="s">
        <v>81</v>
      </c>
      <c r="E245" s="201"/>
      <c r="F245" s="202" t="s">
        <v>95</v>
      </c>
      <c r="G245" s="201"/>
      <c r="H245" s="56">
        <v>863</v>
      </c>
      <c r="I245" s="267" t="s">
        <v>47</v>
      </c>
      <c r="J245" s="167" t="str">
        <f>INDEX('Policy Characteristics'!D:D,MATCH(PolicyLevers!$C245,'Policy Characteristics'!$C:$C,0))</f>
        <v>Non BAU Capacity Retirement Schedule</v>
      </c>
      <c r="K245" s="167"/>
      <c r="L245" s="167">
        <f>INDEX('Policy Characteristics'!F:F,MATCH(PolicyLevers!$C245,'Policy Characteristics'!$C:$C,0))</f>
        <v>0</v>
      </c>
      <c r="M245" s="167">
        <f>INDEX('Policy Characteristics'!G:G,MATCH(PolicyLevers!$C245,'Policy Characteristics'!$C:$C,0))</f>
        <v>1</v>
      </c>
      <c r="N245" s="167">
        <f>INDEX('Policy Characteristics'!H:H,MATCH(PolicyLevers!$C245,'Policy Characteristics'!$C:$C,0))</f>
        <v>1</v>
      </c>
      <c r="O245" s="167" t="str">
        <f>INDEX('Policy Characteristics'!I:I,MATCH(PolicyLevers!$C245,'Policy Characteristics'!$C:$C,0))</f>
        <v>on/off</v>
      </c>
      <c r="P245" s="167" t="str">
        <f>INDEX('Policy Characteristics'!J:J,MATCH(PolicyLevers!$C245,'Policy Characteristics'!$C:$C,0))</f>
        <v xml:space="preserve">**Description:** This policy uses an alternative retirement schedule for existing capacity of the selected type(s). // </v>
      </c>
      <c r="Q245" s="201"/>
      <c r="R245" s="202"/>
      <c r="S245" s="206"/>
      <c r="T245" s="201"/>
    </row>
    <row r="246" spans="1:20" x14ac:dyDescent="0.2">
      <c r="A246" s="166" t="str">
        <f>INDEX('Policy Characteristics'!A:A,MATCH(PolicyLevers!$C246,'Policy Characteristics'!$C:$C,0))</f>
        <v>Electricity Supply</v>
      </c>
      <c r="B246" s="166" t="str">
        <f>INDEX('Policy Characteristics'!B:B,MATCH(PolicyLevers!$C246,'Policy Characteristics'!$C:$C,0))</f>
        <v>Non BAU Capacity Retirement Schedule</v>
      </c>
      <c r="C246" s="174" t="str">
        <f t="shared" si="44"/>
        <v>Boolean Use Non BAU Capacity Retirement Schedule</v>
      </c>
      <c r="D246" s="202" t="s">
        <v>494</v>
      </c>
      <c r="E246" s="201"/>
      <c r="F246" s="202" t="s">
        <v>497</v>
      </c>
      <c r="G246" s="201"/>
      <c r="H246" s="56">
        <v>864</v>
      </c>
      <c r="I246" s="267" t="s">
        <v>47</v>
      </c>
      <c r="J246" s="167" t="str">
        <f>INDEX('Policy Characteristics'!D:D,MATCH(PolicyLevers!$C246,'Policy Characteristics'!$C:$C,0))</f>
        <v>Non BAU Capacity Retirement Schedule</v>
      </c>
      <c r="K246" s="167"/>
      <c r="L246" s="167">
        <f>INDEX('Policy Characteristics'!F:F,MATCH(PolicyLevers!$C246,'Policy Characteristics'!$C:$C,0))</f>
        <v>0</v>
      </c>
      <c r="M246" s="167">
        <f>INDEX('Policy Characteristics'!G:G,MATCH(PolicyLevers!$C246,'Policy Characteristics'!$C:$C,0))</f>
        <v>1</v>
      </c>
      <c r="N246" s="167">
        <f>INDEX('Policy Characteristics'!H:H,MATCH(PolicyLevers!$C246,'Policy Characteristics'!$C:$C,0))</f>
        <v>1</v>
      </c>
      <c r="O246" s="167" t="str">
        <f>INDEX('Policy Characteristics'!I:I,MATCH(PolicyLevers!$C246,'Policy Characteristics'!$C:$C,0))</f>
        <v>on/off</v>
      </c>
      <c r="P246" s="167" t="str">
        <f>INDEX('Policy Characteristics'!J:J,MATCH(PolicyLevers!$C246,'Policy Characteristics'!$C:$C,0))</f>
        <v xml:space="preserve">**Description:** This policy uses an alternative retirement schedule for existing capacity of the selected type(s). // </v>
      </c>
      <c r="Q246" s="201"/>
      <c r="R246" s="202"/>
      <c r="S246" s="206"/>
      <c r="T246" s="201"/>
    </row>
    <row r="247" spans="1:20" x14ac:dyDescent="0.2">
      <c r="A247" s="166" t="str">
        <f>INDEX('Policy Characteristics'!A:A,MATCH(PolicyLevers!$C247,'Policy Characteristics'!$C:$C,0))</f>
        <v>Electricity Supply</v>
      </c>
      <c r="B247" s="166" t="str">
        <f>INDEX('Policy Characteristics'!B:B,MATCH(PolicyLevers!$C247,'Policy Characteristics'!$C:$C,0))</f>
        <v>Non BAU Capacity Retirement Schedule</v>
      </c>
      <c r="C247" s="174" t="str">
        <f t="shared" si="44"/>
        <v>Boolean Use Non BAU Capacity Retirement Schedule</v>
      </c>
      <c r="D247" s="202" t="s">
        <v>82</v>
      </c>
      <c r="E247" s="201"/>
      <c r="F247" s="202" t="s">
        <v>96</v>
      </c>
      <c r="G247" s="201"/>
      <c r="H247" s="56">
        <v>865</v>
      </c>
      <c r="I247" s="267" t="s">
        <v>47</v>
      </c>
      <c r="J247" s="167" t="str">
        <f>INDEX('Policy Characteristics'!D:D,MATCH(PolicyLevers!$C247,'Policy Characteristics'!$C:$C,0))</f>
        <v>Non BAU Capacity Retirement Schedule</v>
      </c>
      <c r="K247" s="167"/>
      <c r="L247" s="167">
        <f>INDEX('Policy Characteristics'!F:F,MATCH(PolicyLevers!$C247,'Policy Characteristics'!$C:$C,0))</f>
        <v>0</v>
      </c>
      <c r="M247" s="167">
        <f>INDEX('Policy Characteristics'!G:G,MATCH(PolicyLevers!$C247,'Policy Characteristics'!$C:$C,0))</f>
        <v>1</v>
      </c>
      <c r="N247" s="167">
        <f>INDEX('Policy Characteristics'!H:H,MATCH(PolicyLevers!$C247,'Policy Characteristics'!$C:$C,0))</f>
        <v>1</v>
      </c>
      <c r="O247" s="167" t="str">
        <f>INDEX('Policy Characteristics'!I:I,MATCH(PolicyLevers!$C247,'Policy Characteristics'!$C:$C,0))</f>
        <v>on/off</v>
      </c>
      <c r="P247" s="167" t="str">
        <f>INDEX('Policy Characteristics'!J:J,MATCH(PolicyLevers!$C247,'Policy Characteristics'!$C:$C,0))</f>
        <v xml:space="preserve">**Description:** This policy uses an alternative retirement schedule for existing capacity of the selected type(s). // </v>
      </c>
      <c r="Q247" s="201"/>
      <c r="R247" s="202"/>
      <c r="S247" s="206"/>
      <c r="T247" s="201"/>
    </row>
    <row r="248" spans="1:20" x14ac:dyDescent="0.2">
      <c r="A248" s="166" t="str">
        <f>INDEX('Policy Characteristics'!A:A,MATCH(PolicyLevers!$C248,'Policy Characteristics'!$C:$C,0))</f>
        <v>Electricity Supply</v>
      </c>
      <c r="B248" s="166" t="str">
        <f>INDEX('Policy Characteristics'!B:B,MATCH(PolicyLevers!$C248,'Policy Characteristics'!$C:$C,0))</f>
        <v>Non BAU Capacity Retirement Schedule</v>
      </c>
      <c r="C248" s="174" t="str">
        <f t="shared" si="44"/>
        <v>Boolean Use Non BAU Capacity Retirement Schedule</v>
      </c>
      <c r="D248" s="202" t="s">
        <v>83</v>
      </c>
      <c r="E248" s="201"/>
      <c r="F248" s="202" t="s">
        <v>97</v>
      </c>
      <c r="G248" s="201"/>
      <c r="H248" s="56">
        <v>866</v>
      </c>
      <c r="I248" s="267" t="s">
        <v>47</v>
      </c>
      <c r="J248" s="167" t="str">
        <f>INDEX('Policy Characteristics'!D:D,MATCH(PolicyLevers!$C248,'Policy Characteristics'!$C:$C,0))</f>
        <v>Non BAU Capacity Retirement Schedule</v>
      </c>
      <c r="K248" s="167"/>
      <c r="L248" s="167">
        <f>INDEX('Policy Characteristics'!F:F,MATCH(PolicyLevers!$C248,'Policy Characteristics'!$C:$C,0))</f>
        <v>0</v>
      </c>
      <c r="M248" s="167">
        <f>INDEX('Policy Characteristics'!G:G,MATCH(PolicyLevers!$C248,'Policy Characteristics'!$C:$C,0))</f>
        <v>1</v>
      </c>
      <c r="N248" s="167">
        <f>INDEX('Policy Characteristics'!H:H,MATCH(PolicyLevers!$C248,'Policy Characteristics'!$C:$C,0))</f>
        <v>1</v>
      </c>
      <c r="O248" s="167" t="str">
        <f>INDEX('Policy Characteristics'!I:I,MATCH(PolicyLevers!$C248,'Policy Characteristics'!$C:$C,0))</f>
        <v>on/off</v>
      </c>
      <c r="P248" s="167" t="str">
        <f>INDEX('Policy Characteristics'!J:J,MATCH(PolicyLevers!$C248,'Policy Characteristics'!$C:$C,0))</f>
        <v xml:space="preserve">**Description:** This policy uses an alternative retirement schedule for existing capacity of the selected type(s). // </v>
      </c>
      <c r="Q248" s="201"/>
      <c r="R248" s="202"/>
      <c r="S248" s="206"/>
      <c r="T248" s="201"/>
    </row>
    <row r="249" spans="1:20" x14ac:dyDescent="0.2">
      <c r="A249" s="166" t="str">
        <f>INDEX('Policy Characteristics'!A:A,MATCH(PolicyLevers!$C249,'Policy Characteristics'!$C:$C,0))</f>
        <v>Electricity Supply</v>
      </c>
      <c r="B249" s="166" t="str">
        <f>INDEX('Policy Characteristics'!B:B,MATCH(PolicyLevers!$C249,'Policy Characteristics'!$C:$C,0))</f>
        <v>Non BAU Capacity Retirement Schedule</v>
      </c>
      <c r="C249" s="174" t="str">
        <f t="shared" si="44"/>
        <v>Boolean Use Non BAU Capacity Retirement Schedule</v>
      </c>
      <c r="D249" s="202" t="s">
        <v>84</v>
      </c>
      <c r="E249" s="201"/>
      <c r="F249" s="202" t="s">
        <v>98</v>
      </c>
      <c r="G249" s="201"/>
      <c r="H249" s="56">
        <v>867</v>
      </c>
      <c r="I249" s="267" t="s">
        <v>47</v>
      </c>
      <c r="J249" s="167" t="str">
        <f>INDEX('Policy Characteristics'!D:D,MATCH(PolicyLevers!$C249,'Policy Characteristics'!$C:$C,0))</f>
        <v>Non BAU Capacity Retirement Schedule</v>
      </c>
      <c r="K249" s="167"/>
      <c r="L249" s="167">
        <f>INDEX('Policy Characteristics'!F:F,MATCH(PolicyLevers!$C249,'Policy Characteristics'!$C:$C,0))</f>
        <v>0</v>
      </c>
      <c r="M249" s="167">
        <f>INDEX('Policy Characteristics'!G:G,MATCH(PolicyLevers!$C249,'Policy Characteristics'!$C:$C,0))</f>
        <v>1</v>
      </c>
      <c r="N249" s="167">
        <f>INDEX('Policy Characteristics'!H:H,MATCH(PolicyLevers!$C249,'Policy Characteristics'!$C:$C,0))</f>
        <v>1</v>
      </c>
      <c r="O249" s="167" t="str">
        <f>INDEX('Policy Characteristics'!I:I,MATCH(PolicyLevers!$C249,'Policy Characteristics'!$C:$C,0))</f>
        <v>on/off</v>
      </c>
      <c r="P249" s="167" t="str">
        <f>INDEX('Policy Characteristics'!J:J,MATCH(PolicyLevers!$C249,'Policy Characteristics'!$C:$C,0))</f>
        <v xml:space="preserve">**Description:** This policy uses an alternative retirement schedule for existing capacity of the selected type(s). // </v>
      </c>
      <c r="Q249" s="201"/>
      <c r="R249" s="202"/>
      <c r="S249" s="206"/>
      <c r="T249" s="201"/>
    </row>
    <row r="250" spans="1:20" x14ac:dyDescent="0.2">
      <c r="A250" s="166" t="str">
        <f>INDEX('Policy Characteristics'!A:A,MATCH(PolicyLevers!$C250,'Policy Characteristics'!$C:$C,0))</f>
        <v>Electricity Supply</v>
      </c>
      <c r="B250" s="166" t="str">
        <f>INDEX('Policy Characteristics'!B:B,MATCH(PolicyLevers!$C250,'Policy Characteristics'!$C:$C,0))</f>
        <v>Non BAU Capacity Retirement Schedule</v>
      </c>
      <c r="C250" s="174" t="str">
        <f t="shared" si="44"/>
        <v>Boolean Use Non BAU Capacity Retirement Schedule</v>
      </c>
      <c r="D250" s="202" t="s">
        <v>759</v>
      </c>
      <c r="E250" s="201"/>
      <c r="F250" s="202" t="s">
        <v>481</v>
      </c>
      <c r="G250" s="201"/>
      <c r="H250" s="56">
        <v>868</v>
      </c>
      <c r="I250" s="267" t="s">
        <v>47</v>
      </c>
      <c r="J250" s="167" t="str">
        <f>INDEX('Policy Characteristics'!D:D,MATCH(PolicyLevers!$C250,'Policy Characteristics'!$C:$C,0))</f>
        <v>Non BAU Capacity Retirement Schedule</v>
      </c>
      <c r="K250" s="167"/>
      <c r="L250" s="167">
        <f>INDEX('Policy Characteristics'!F:F,MATCH(PolicyLevers!$C250,'Policy Characteristics'!$C:$C,0))</f>
        <v>0</v>
      </c>
      <c r="M250" s="167">
        <f>INDEX('Policy Characteristics'!G:G,MATCH(PolicyLevers!$C250,'Policy Characteristics'!$C:$C,0))</f>
        <v>1</v>
      </c>
      <c r="N250" s="167">
        <f>INDEX('Policy Characteristics'!H:H,MATCH(PolicyLevers!$C250,'Policy Characteristics'!$C:$C,0))</f>
        <v>1</v>
      </c>
      <c r="O250" s="167" t="str">
        <f>INDEX('Policy Characteristics'!I:I,MATCH(PolicyLevers!$C250,'Policy Characteristics'!$C:$C,0))</f>
        <v>on/off</v>
      </c>
      <c r="P250" s="167" t="str">
        <f>INDEX('Policy Characteristics'!J:J,MATCH(PolicyLevers!$C250,'Policy Characteristics'!$C:$C,0))</f>
        <v xml:space="preserve">**Description:** This policy uses an alternative retirement schedule for existing capacity of the selected type(s). // </v>
      </c>
      <c r="Q250" s="201"/>
      <c r="R250" s="202"/>
      <c r="S250" s="206"/>
      <c r="T250" s="201"/>
    </row>
    <row r="251" spans="1:20" x14ac:dyDescent="0.2">
      <c r="A251" s="166" t="str">
        <f>INDEX('Policy Characteristics'!A:A,MATCH(PolicyLevers!$C251,'Policy Characteristics'!$C:$C,0))</f>
        <v>Electricity Supply</v>
      </c>
      <c r="B251" s="166" t="str">
        <f>INDEX('Policy Characteristics'!B:B,MATCH(PolicyLevers!$C251,'Policy Characteristics'!$C:$C,0))</f>
        <v>Non BAU Capacity Retirement Schedule</v>
      </c>
      <c r="C251" s="174" t="str">
        <f t="shared" si="44"/>
        <v>Boolean Use Non BAU Capacity Retirement Schedule</v>
      </c>
      <c r="D251" s="202" t="s">
        <v>337</v>
      </c>
      <c r="E251" s="201"/>
      <c r="F251" s="202" t="s">
        <v>339</v>
      </c>
      <c r="G251" s="201"/>
      <c r="H251" s="56">
        <v>869</v>
      </c>
      <c r="I251" s="267" t="s">
        <v>47</v>
      </c>
      <c r="J251" s="167" t="str">
        <f>INDEX('Policy Characteristics'!D:D,MATCH(PolicyLevers!$C251,'Policy Characteristics'!$C:$C,0))</f>
        <v>Non BAU Capacity Retirement Schedule</v>
      </c>
      <c r="K251" s="167"/>
      <c r="L251" s="167">
        <f>INDEX('Policy Characteristics'!F:F,MATCH(PolicyLevers!$C251,'Policy Characteristics'!$C:$C,0))</f>
        <v>0</v>
      </c>
      <c r="M251" s="167">
        <f>INDEX('Policy Characteristics'!G:G,MATCH(PolicyLevers!$C251,'Policy Characteristics'!$C:$C,0))</f>
        <v>1</v>
      </c>
      <c r="N251" s="167">
        <f>INDEX('Policy Characteristics'!H:H,MATCH(PolicyLevers!$C251,'Policy Characteristics'!$C:$C,0))</f>
        <v>1</v>
      </c>
      <c r="O251" s="167" t="str">
        <f>INDEX('Policy Characteristics'!I:I,MATCH(PolicyLevers!$C251,'Policy Characteristics'!$C:$C,0))</f>
        <v>on/off</v>
      </c>
      <c r="P251" s="167" t="str">
        <f>INDEX('Policy Characteristics'!J:J,MATCH(PolicyLevers!$C251,'Policy Characteristics'!$C:$C,0))</f>
        <v xml:space="preserve">**Description:** This policy uses an alternative retirement schedule for existing capacity of the selected type(s). // </v>
      </c>
      <c r="Q251" s="201"/>
      <c r="R251" s="202"/>
      <c r="S251" s="206"/>
      <c r="T251" s="201"/>
    </row>
    <row r="252" spans="1:20" x14ac:dyDescent="0.2">
      <c r="A252" s="166" t="str">
        <f>INDEX('Policy Characteristics'!A:A,MATCH(PolicyLevers!$C252,'Policy Characteristics'!$C:$C,0))</f>
        <v>Electricity Supply</v>
      </c>
      <c r="B252" s="166" t="str">
        <f>INDEX('Policy Characteristics'!B:B,MATCH(PolicyLevers!$C252,'Policy Characteristics'!$C:$C,0))</f>
        <v>Non BAU Capacity Retirement Schedule</v>
      </c>
      <c r="C252" s="174" t="str">
        <f t="shared" si="44"/>
        <v>Boolean Use Non BAU Capacity Retirement Schedule</v>
      </c>
      <c r="D252" s="202" t="s">
        <v>338</v>
      </c>
      <c r="E252" s="201"/>
      <c r="F252" s="202" t="s">
        <v>340</v>
      </c>
      <c r="G252" s="201"/>
      <c r="H252" s="56">
        <v>870</v>
      </c>
      <c r="I252" s="267" t="s">
        <v>47</v>
      </c>
      <c r="J252" s="167" t="str">
        <f>INDEX('Policy Characteristics'!D:D,MATCH(PolicyLevers!$C252,'Policy Characteristics'!$C:$C,0))</f>
        <v>Non BAU Capacity Retirement Schedule</v>
      </c>
      <c r="K252" s="167"/>
      <c r="L252" s="167">
        <f>INDEX('Policy Characteristics'!F:F,MATCH(PolicyLevers!$C252,'Policy Characteristics'!$C:$C,0))</f>
        <v>0</v>
      </c>
      <c r="M252" s="167">
        <f>INDEX('Policy Characteristics'!G:G,MATCH(PolicyLevers!$C252,'Policy Characteristics'!$C:$C,0))</f>
        <v>1</v>
      </c>
      <c r="N252" s="167">
        <f>INDEX('Policy Characteristics'!H:H,MATCH(PolicyLevers!$C252,'Policy Characteristics'!$C:$C,0))</f>
        <v>1</v>
      </c>
      <c r="O252" s="167" t="str">
        <f>INDEX('Policy Characteristics'!I:I,MATCH(PolicyLevers!$C252,'Policy Characteristics'!$C:$C,0))</f>
        <v>on/off</v>
      </c>
      <c r="P252" s="167" t="str">
        <f>INDEX('Policy Characteristics'!J:J,MATCH(PolicyLevers!$C252,'Policy Characteristics'!$C:$C,0))</f>
        <v xml:space="preserve">**Description:** This policy uses an alternative retirement schedule for existing capacity of the selected type(s). // </v>
      </c>
      <c r="Q252" s="201"/>
      <c r="R252" s="202"/>
      <c r="S252" s="206"/>
      <c r="T252" s="201"/>
    </row>
    <row r="253" spans="1:20" x14ac:dyDescent="0.2">
      <c r="A253" s="166" t="str">
        <f>INDEX('Policy Characteristics'!A:A,MATCH(PolicyLevers!$C253,'Policy Characteristics'!$C:$C,0))</f>
        <v>Electricity Supply</v>
      </c>
      <c r="B253" s="166" t="str">
        <f>INDEX('Policy Characteristics'!B:B,MATCH(PolicyLevers!$C253,'Policy Characteristics'!$C:$C,0))</f>
        <v>Non BAU Capacity Retirement Schedule</v>
      </c>
      <c r="C253" s="174" t="str">
        <f t="shared" si="44"/>
        <v>Boolean Use Non BAU Capacity Retirement Schedule</v>
      </c>
      <c r="D253" s="202" t="s">
        <v>490</v>
      </c>
      <c r="E253" s="201"/>
      <c r="F253" s="202" t="s">
        <v>489</v>
      </c>
      <c r="G253" s="201"/>
      <c r="H253" s="56">
        <v>871</v>
      </c>
      <c r="I253" s="267" t="s">
        <v>47</v>
      </c>
      <c r="J253" s="167" t="str">
        <f>INDEX('Policy Characteristics'!D:D,MATCH(PolicyLevers!$C253,'Policy Characteristics'!$C:$C,0))</f>
        <v>Non BAU Capacity Retirement Schedule</v>
      </c>
      <c r="K253" s="167"/>
      <c r="L253" s="167">
        <f>INDEX('Policy Characteristics'!F:F,MATCH(PolicyLevers!$C253,'Policy Characteristics'!$C:$C,0))</f>
        <v>0</v>
      </c>
      <c r="M253" s="167">
        <f>INDEX('Policy Characteristics'!G:G,MATCH(PolicyLevers!$C253,'Policy Characteristics'!$C:$C,0))</f>
        <v>1</v>
      </c>
      <c r="N253" s="167">
        <f>INDEX('Policy Characteristics'!H:H,MATCH(PolicyLevers!$C253,'Policy Characteristics'!$C:$C,0))</f>
        <v>1</v>
      </c>
      <c r="O253" s="167" t="str">
        <f>INDEX('Policy Characteristics'!I:I,MATCH(PolicyLevers!$C253,'Policy Characteristics'!$C:$C,0))</f>
        <v>on/off</v>
      </c>
      <c r="P253" s="167" t="str">
        <f>INDEX('Policy Characteristics'!J:J,MATCH(PolicyLevers!$C253,'Policy Characteristics'!$C:$C,0))</f>
        <v xml:space="preserve">**Description:** This policy uses an alternative retirement schedule for existing capacity of the selected type(s). // </v>
      </c>
      <c r="Q253" s="201"/>
      <c r="R253" s="202"/>
      <c r="S253" s="206"/>
      <c r="T253" s="201"/>
    </row>
    <row r="254" spans="1:20" x14ac:dyDescent="0.2">
      <c r="A254" s="166" t="str">
        <f>INDEX('Policy Characteristics'!A:A,MATCH(PolicyLevers!$C254,'Policy Characteristics'!$C:$C,0))</f>
        <v>Electricity Supply</v>
      </c>
      <c r="B254" s="166" t="str">
        <f>INDEX('Policy Characteristics'!B:B,MATCH(PolicyLevers!$C254,'Policy Characteristics'!$C:$C,0))</f>
        <v>Non BAU Capacity Retirement Schedule</v>
      </c>
      <c r="C254" s="174" t="str">
        <f t="shared" si="44"/>
        <v>Boolean Use Non BAU Capacity Retirement Schedule</v>
      </c>
      <c r="D254" s="202" t="s">
        <v>499</v>
      </c>
      <c r="E254" s="201"/>
      <c r="F254" s="202" t="s">
        <v>500</v>
      </c>
      <c r="G254" s="201"/>
      <c r="H254" s="56">
        <v>872</v>
      </c>
      <c r="I254" s="267" t="s">
        <v>47</v>
      </c>
      <c r="J254" s="167" t="str">
        <f>INDEX('Policy Characteristics'!D:D,MATCH(PolicyLevers!$C254,'Policy Characteristics'!$C:$C,0))</f>
        <v>Non BAU Capacity Retirement Schedule</v>
      </c>
      <c r="K254" s="167"/>
      <c r="L254" s="167">
        <f>INDEX('Policy Characteristics'!F:F,MATCH(PolicyLevers!$C254,'Policy Characteristics'!$C:$C,0))</f>
        <v>0</v>
      </c>
      <c r="M254" s="167">
        <f>INDEX('Policy Characteristics'!G:G,MATCH(PolicyLevers!$C254,'Policy Characteristics'!$C:$C,0))</f>
        <v>1</v>
      </c>
      <c r="N254" s="167">
        <f>INDEX('Policy Characteristics'!H:H,MATCH(PolicyLevers!$C254,'Policy Characteristics'!$C:$C,0))</f>
        <v>1</v>
      </c>
      <c r="O254" s="167" t="str">
        <f>INDEX('Policy Characteristics'!I:I,MATCH(PolicyLevers!$C254,'Policy Characteristics'!$C:$C,0))</f>
        <v>on/off</v>
      </c>
      <c r="P254" s="167" t="str">
        <f>INDEX('Policy Characteristics'!J:J,MATCH(PolicyLevers!$C254,'Policy Characteristics'!$C:$C,0))</f>
        <v xml:space="preserve">**Description:** This policy uses an alternative retirement schedule for existing capacity of the selected type(s). // </v>
      </c>
      <c r="Q254" s="201"/>
      <c r="R254" s="202"/>
      <c r="S254" s="206"/>
      <c r="T254" s="201"/>
    </row>
    <row r="255" spans="1:20" x14ac:dyDescent="0.2">
      <c r="A255" s="166" t="str">
        <f>INDEX('Policy Characteristics'!A:A,MATCH(PolicyLevers!$C255,'Policy Characteristics'!$C:$C,0))</f>
        <v>Electricity Supply</v>
      </c>
      <c r="B255" s="166" t="str">
        <f>INDEX('Policy Characteristics'!B:B,MATCH(PolicyLevers!$C255,'Policy Characteristics'!$C:$C,0))</f>
        <v>Non BAU Capacity Retirement Schedule</v>
      </c>
      <c r="C255" s="174" t="str">
        <f t="shared" si="44"/>
        <v>Boolean Use Non BAU Capacity Retirement Schedule</v>
      </c>
      <c r="D255" s="202" t="s">
        <v>1146</v>
      </c>
      <c r="E255" s="201"/>
      <c r="F255" s="202" t="s">
        <v>815</v>
      </c>
      <c r="G255" s="201"/>
      <c r="H255" s="56">
        <v>873</v>
      </c>
      <c r="I255" s="267" t="s">
        <v>47</v>
      </c>
      <c r="J255" s="167" t="str">
        <f>INDEX('Policy Characteristics'!D:D,MATCH(PolicyLevers!$C255,'Policy Characteristics'!$C:$C,0))</f>
        <v>Non BAU Capacity Retirement Schedule</v>
      </c>
      <c r="K255" s="167"/>
      <c r="L255" s="167">
        <f>INDEX('Policy Characteristics'!F:F,MATCH(PolicyLevers!$C255,'Policy Characteristics'!$C:$C,0))</f>
        <v>0</v>
      </c>
      <c r="M255" s="167">
        <f>INDEX('Policy Characteristics'!G:G,MATCH(PolicyLevers!$C255,'Policy Characteristics'!$C:$C,0))</f>
        <v>1</v>
      </c>
      <c r="N255" s="167">
        <f>INDEX('Policy Characteristics'!H:H,MATCH(PolicyLevers!$C255,'Policy Characteristics'!$C:$C,0))</f>
        <v>1</v>
      </c>
      <c r="O255" s="167" t="str">
        <f>INDEX('Policy Characteristics'!I:I,MATCH(PolicyLevers!$C255,'Policy Characteristics'!$C:$C,0))</f>
        <v>on/off</v>
      </c>
      <c r="P255" s="167" t="str">
        <f>INDEX('Policy Characteristics'!J:J,MATCH(PolicyLevers!$C255,'Policy Characteristics'!$C:$C,0))</f>
        <v xml:space="preserve">**Description:** This policy uses an alternative retirement schedule for existing capacity of the selected type(s). // </v>
      </c>
      <c r="Q255" s="201"/>
      <c r="R255" s="202"/>
      <c r="S255" s="206"/>
      <c r="T255" s="201"/>
    </row>
    <row r="256" spans="1:20" x14ac:dyDescent="0.2">
      <c r="A256" s="166" t="str">
        <f>INDEX('Policy Characteristics'!A:A,MATCH(PolicyLevers!$C256,'Policy Characteristics'!$C:$C,0))</f>
        <v>Electricity Supply</v>
      </c>
      <c r="B256" s="166" t="str">
        <f>INDEX('Policy Characteristics'!B:B,MATCH(PolicyLevers!$C256,'Policy Characteristics'!$C:$C,0))</f>
        <v>Non BAU Capacity Retirement Schedule</v>
      </c>
      <c r="C256" s="174" t="str">
        <f t="shared" si="44"/>
        <v>Boolean Use Non BAU Capacity Retirement Schedule</v>
      </c>
      <c r="D256" s="202" t="s">
        <v>1147</v>
      </c>
      <c r="E256" s="201"/>
      <c r="F256" s="202" t="s">
        <v>958</v>
      </c>
      <c r="G256" s="201"/>
      <c r="H256" s="56">
        <v>874</v>
      </c>
      <c r="I256" s="267" t="s">
        <v>47</v>
      </c>
      <c r="J256" s="167" t="str">
        <f>INDEX('Policy Characteristics'!D:D,MATCH(PolicyLevers!$C256,'Policy Characteristics'!$C:$C,0))</f>
        <v>Non BAU Capacity Retirement Schedule</v>
      </c>
      <c r="K256" s="167"/>
      <c r="L256" s="167">
        <f>INDEX('Policy Characteristics'!F:F,MATCH(PolicyLevers!$C256,'Policy Characteristics'!$C:$C,0))</f>
        <v>0</v>
      </c>
      <c r="M256" s="167">
        <f>INDEX('Policy Characteristics'!G:G,MATCH(PolicyLevers!$C256,'Policy Characteristics'!$C:$C,0))</f>
        <v>1</v>
      </c>
      <c r="N256" s="167">
        <f>INDEX('Policy Characteristics'!H:H,MATCH(PolicyLevers!$C256,'Policy Characteristics'!$C:$C,0))</f>
        <v>1</v>
      </c>
      <c r="O256" s="167" t="str">
        <f>INDEX('Policy Characteristics'!I:I,MATCH(PolicyLevers!$C256,'Policy Characteristics'!$C:$C,0))</f>
        <v>on/off</v>
      </c>
      <c r="P256" s="167" t="str">
        <f>INDEX('Policy Characteristics'!J:J,MATCH(PolicyLevers!$C256,'Policy Characteristics'!$C:$C,0))</f>
        <v xml:space="preserve">**Description:** This policy uses an alternative retirement schedule for existing capacity of the selected type(s). // </v>
      </c>
      <c r="Q256" s="201"/>
      <c r="R256" s="202"/>
      <c r="S256" s="206"/>
      <c r="T256" s="201"/>
    </row>
    <row r="257" spans="1:20" x14ac:dyDescent="0.2">
      <c r="A257" s="166" t="str">
        <f>INDEX('Policy Characteristics'!A:A,MATCH(PolicyLevers!$C257,'Policy Characteristics'!$C:$C,0))</f>
        <v>Electricity Supply</v>
      </c>
      <c r="B257" s="166" t="str">
        <f>INDEX('Policy Characteristics'!B:B,MATCH(PolicyLevers!$C257,'Policy Characteristics'!$C:$C,0))</f>
        <v>Non BAU Capacity Retirement Schedule</v>
      </c>
      <c r="C257" s="174" t="str">
        <f t="shared" si="44"/>
        <v>Boolean Use Non BAU Capacity Retirement Schedule</v>
      </c>
      <c r="D257" s="202" t="s">
        <v>1148</v>
      </c>
      <c r="E257" s="201"/>
      <c r="F257" s="202" t="s">
        <v>817</v>
      </c>
      <c r="G257" s="201"/>
      <c r="H257" s="56">
        <v>875</v>
      </c>
      <c r="I257" s="267" t="s">
        <v>47</v>
      </c>
      <c r="J257" s="167" t="str">
        <f>INDEX('Policy Characteristics'!D:D,MATCH(PolicyLevers!$C257,'Policy Characteristics'!$C:$C,0))</f>
        <v>Non BAU Capacity Retirement Schedule</v>
      </c>
      <c r="K257" s="167"/>
      <c r="L257" s="167">
        <f>INDEX('Policy Characteristics'!F:F,MATCH(PolicyLevers!$C257,'Policy Characteristics'!$C:$C,0))</f>
        <v>0</v>
      </c>
      <c r="M257" s="167">
        <f>INDEX('Policy Characteristics'!G:G,MATCH(PolicyLevers!$C257,'Policy Characteristics'!$C:$C,0))</f>
        <v>1</v>
      </c>
      <c r="N257" s="167">
        <f>INDEX('Policy Characteristics'!H:H,MATCH(PolicyLevers!$C257,'Policy Characteristics'!$C:$C,0))</f>
        <v>1</v>
      </c>
      <c r="O257" s="167" t="str">
        <f>INDEX('Policy Characteristics'!I:I,MATCH(PolicyLevers!$C257,'Policy Characteristics'!$C:$C,0))</f>
        <v>on/off</v>
      </c>
      <c r="P257" s="167" t="str">
        <f>INDEX('Policy Characteristics'!J:J,MATCH(PolicyLevers!$C257,'Policy Characteristics'!$C:$C,0))</f>
        <v xml:space="preserve">**Description:** This policy uses an alternative retirement schedule for existing capacity of the selected type(s). // </v>
      </c>
      <c r="Q257" s="201"/>
      <c r="R257" s="202"/>
      <c r="S257" s="206"/>
      <c r="T257" s="201"/>
    </row>
    <row r="258" spans="1:20" s="174" customFormat="1" x14ac:dyDescent="0.2">
      <c r="A258" s="166" t="str">
        <f>INDEX('Policy Characteristics'!A:A,MATCH(PolicyLevers!$C258,'Policy Characteristics'!$C:$C,0))</f>
        <v>Electricity Supply</v>
      </c>
      <c r="B258" s="166" t="str">
        <f>INDEX('Policy Characteristics'!B:B,MATCH(PolicyLevers!$C258,'Policy Characteristics'!$C:$C,0))</f>
        <v>Non BAU Mandated Capacity Construction</v>
      </c>
      <c r="C258" s="178" t="s">
        <v>136</v>
      </c>
      <c r="D258" s="177" t="s">
        <v>493</v>
      </c>
      <c r="E258" s="177"/>
      <c r="F258" s="177" t="s">
        <v>492</v>
      </c>
      <c r="G258" s="177"/>
      <c r="H258" s="184">
        <v>633</v>
      </c>
      <c r="I258" s="267" t="s">
        <v>47</v>
      </c>
      <c r="J258" s="167" t="str">
        <f>INDEX('Policy Characteristics'!D:D,MATCH(PolicyLevers!$C258,'Policy Characteristics'!$C:$C,0))</f>
        <v>Non BAU Mandated Capacity Construction</v>
      </c>
      <c r="K258" s="167"/>
      <c r="L258" s="167">
        <f>INDEX('Policy Characteristics'!F:F,MATCH(PolicyLevers!$C258,'Policy Characteristics'!$C:$C,0))</f>
        <v>0</v>
      </c>
      <c r="M258" s="167">
        <f>INDEX('Policy Characteristics'!G:G,MATCH(PolicyLevers!$C258,'Policy Characteristics'!$C:$C,0))</f>
        <v>1</v>
      </c>
      <c r="N258" s="167">
        <f>INDEX('Policy Characteristics'!H:H,MATCH(PolicyLevers!$C258,'Policy Characteristics'!$C:$C,0))</f>
        <v>1</v>
      </c>
      <c r="O258" s="167" t="str">
        <f>INDEX('Policy Characteristics'!I:I,MATCH(PolicyLevers!$C258,'Policy Characteristics'!$C:$C,0))</f>
        <v>on/off</v>
      </c>
      <c r="P258" s="167" t="str">
        <f>INDEX('Policy Characteristics'!J:J,MATCH(PolicyLevers!$C258,'Policy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58" s="185"/>
      <c r="R258" s="179"/>
      <c r="S258" s="191"/>
      <c r="T258" s="185"/>
    </row>
    <row r="259" spans="1:20" s="174" customFormat="1" x14ac:dyDescent="0.2">
      <c r="A259" s="166" t="str">
        <f>INDEX('Policy Characteristics'!A:A,MATCH(PolicyLevers!$C259,'Policy Characteristics'!$C:$C,0))</f>
        <v>Electricity Supply</v>
      </c>
      <c r="B259" s="166" t="str">
        <f>INDEX('Policy Characteristics'!B:B,MATCH(PolicyLevers!$C259,'Policy Characteristics'!$C:$C,0))</f>
        <v>Non BAU Mandated Capacity Construction</v>
      </c>
      <c r="C259" s="181" t="str">
        <f t="shared" ref="C259:C273" si="45">C$258</f>
        <v>Boolean Use Non BAU Mandated Capacity Construction Schedule</v>
      </c>
      <c r="D259" s="179" t="s">
        <v>335</v>
      </c>
      <c r="E259" s="177"/>
      <c r="F259" s="179" t="s">
        <v>336</v>
      </c>
      <c r="G259" s="177"/>
      <c r="H259" s="184">
        <v>634</v>
      </c>
      <c r="I259" s="267" t="s">
        <v>47</v>
      </c>
      <c r="J259" s="167" t="str">
        <f>INDEX('Policy Characteristics'!D:D,MATCH(PolicyLevers!$C259,'Policy Characteristics'!$C:$C,0))</f>
        <v>Non BAU Mandated Capacity Construction</v>
      </c>
      <c r="K259" s="167"/>
      <c r="L259" s="167">
        <f>INDEX('Policy Characteristics'!F:F,MATCH(PolicyLevers!$C259,'Policy Characteristics'!$C:$C,0))</f>
        <v>0</v>
      </c>
      <c r="M259" s="167">
        <f>INDEX('Policy Characteristics'!G:G,MATCH(PolicyLevers!$C259,'Policy Characteristics'!$C:$C,0))</f>
        <v>1</v>
      </c>
      <c r="N259" s="167">
        <f>INDEX('Policy Characteristics'!H:H,MATCH(PolicyLevers!$C259,'Policy Characteristics'!$C:$C,0))</f>
        <v>1</v>
      </c>
      <c r="O259" s="167" t="str">
        <f>INDEX('Policy Characteristics'!I:I,MATCH(PolicyLevers!$C259,'Policy Characteristics'!$C:$C,0))</f>
        <v>on/off</v>
      </c>
      <c r="P259" s="167" t="str">
        <f>INDEX('Policy Characteristics'!J:J,MATCH(PolicyLevers!$C259,'Policy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59" s="185"/>
      <c r="R259" s="179"/>
      <c r="S259" s="191"/>
      <c r="T259" s="185"/>
    </row>
    <row r="260" spans="1:20" s="174" customFormat="1" x14ac:dyDescent="0.2">
      <c r="A260" s="166" t="str">
        <f>INDEX('Policy Characteristics'!A:A,MATCH(PolicyLevers!$C260,'Policy Characteristics'!$C:$C,0))</f>
        <v>Electricity Supply</v>
      </c>
      <c r="B260" s="166" t="str">
        <f>INDEX('Policy Characteristics'!B:B,MATCH(PolicyLevers!$C260,'Policy Characteristics'!$C:$C,0))</f>
        <v>Non BAU Mandated Capacity Construction</v>
      </c>
      <c r="C260" s="181" t="str">
        <f t="shared" si="45"/>
        <v>Boolean Use Non BAU Mandated Capacity Construction Schedule</v>
      </c>
      <c r="D260" s="179" t="s">
        <v>80</v>
      </c>
      <c r="E260" s="177"/>
      <c r="F260" s="179" t="s">
        <v>94</v>
      </c>
      <c r="G260" s="177"/>
      <c r="H260" s="184">
        <v>635</v>
      </c>
      <c r="I260" s="267" t="s">
        <v>47</v>
      </c>
      <c r="J260" s="167" t="str">
        <f>INDEX('Policy Characteristics'!D:D,MATCH(PolicyLevers!$C260,'Policy Characteristics'!$C:$C,0))</f>
        <v>Non BAU Mandated Capacity Construction</v>
      </c>
      <c r="K260" s="167"/>
      <c r="L260" s="167">
        <f>INDEX('Policy Characteristics'!F:F,MATCH(PolicyLevers!$C260,'Policy Characteristics'!$C:$C,0))</f>
        <v>0</v>
      </c>
      <c r="M260" s="167">
        <f>INDEX('Policy Characteristics'!G:G,MATCH(PolicyLevers!$C260,'Policy Characteristics'!$C:$C,0))</f>
        <v>1</v>
      </c>
      <c r="N260" s="167">
        <f>INDEX('Policy Characteristics'!H:H,MATCH(PolicyLevers!$C260,'Policy Characteristics'!$C:$C,0))</f>
        <v>1</v>
      </c>
      <c r="O260" s="167" t="str">
        <f>INDEX('Policy Characteristics'!I:I,MATCH(PolicyLevers!$C260,'Policy Characteristics'!$C:$C,0))</f>
        <v>on/off</v>
      </c>
      <c r="P260" s="167" t="str">
        <f>INDEX('Policy Characteristics'!J:J,MATCH(PolicyLevers!$C260,'Policy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0" s="185"/>
      <c r="R260" s="179"/>
      <c r="S260" s="191"/>
      <c r="T260" s="185"/>
    </row>
    <row r="261" spans="1:20" s="174" customFormat="1" x14ac:dyDescent="0.2">
      <c r="A261" s="166" t="str">
        <f>INDEX('Policy Characteristics'!A:A,MATCH(PolicyLevers!$C261,'Policy Characteristics'!$C:$C,0))</f>
        <v>Electricity Supply</v>
      </c>
      <c r="B261" s="166" t="str">
        <f>INDEX('Policy Characteristics'!B:B,MATCH(PolicyLevers!$C261,'Policy Characteristics'!$C:$C,0))</f>
        <v>Non BAU Mandated Capacity Construction</v>
      </c>
      <c r="C261" s="181" t="str">
        <f t="shared" si="45"/>
        <v>Boolean Use Non BAU Mandated Capacity Construction Schedule</v>
      </c>
      <c r="D261" s="179" t="s">
        <v>81</v>
      </c>
      <c r="E261" s="177"/>
      <c r="F261" s="179" t="s">
        <v>95</v>
      </c>
      <c r="G261" s="177"/>
      <c r="H261" s="184">
        <v>636</v>
      </c>
      <c r="I261" s="267" t="s">
        <v>47</v>
      </c>
      <c r="J261" s="167" t="str">
        <f>INDEX('Policy Characteristics'!D:D,MATCH(PolicyLevers!$C261,'Policy Characteristics'!$C:$C,0))</f>
        <v>Non BAU Mandated Capacity Construction</v>
      </c>
      <c r="K261" s="167"/>
      <c r="L261" s="167">
        <f>INDEX('Policy Characteristics'!F:F,MATCH(PolicyLevers!$C261,'Policy Characteristics'!$C:$C,0))</f>
        <v>0</v>
      </c>
      <c r="M261" s="167">
        <f>INDEX('Policy Characteristics'!G:G,MATCH(PolicyLevers!$C261,'Policy Characteristics'!$C:$C,0))</f>
        <v>1</v>
      </c>
      <c r="N261" s="167">
        <f>INDEX('Policy Characteristics'!H:H,MATCH(PolicyLevers!$C261,'Policy Characteristics'!$C:$C,0))</f>
        <v>1</v>
      </c>
      <c r="O261" s="167" t="str">
        <f>INDEX('Policy Characteristics'!I:I,MATCH(PolicyLevers!$C261,'Policy Characteristics'!$C:$C,0))</f>
        <v>on/off</v>
      </c>
      <c r="P261" s="167" t="str">
        <f>INDEX('Policy Characteristics'!J:J,MATCH(PolicyLevers!$C261,'Policy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1" s="185"/>
      <c r="R261" s="179"/>
      <c r="S261" s="191"/>
      <c r="T261" s="185"/>
    </row>
    <row r="262" spans="1:20" s="174" customFormat="1" x14ac:dyDescent="0.2">
      <c r="A262" s="166" t="str">
        <f>INDEX('Policy Characteristics'!A:A,MATCH(PolicyLevers!$C262,'Policy Characteristics'!$C:$C,0))</f>
        <v>Electricity Supply</v>
      </c>
      <c r="B262" s="166" t="str">
        <f>INDEX('Policy Characteristics'!B:B,MATCH(PolicyLevers!$C262,'Policy Characteristics'!$C:$C,0))</f>
        <v>Non BAU Mandated Capacity Construction</v>
      </c>
      <c r="C262" s="181" t="str">
        <f t="shared" si="45"/>
        <v>Boolean Use Non BAU Mandated Capacity Construction Schedule</v>
      </c>
      <c r="D262" s="179" t="s">
        <v>494</v>
      </c>
      <c r="E262" s="177"/>
      <c r="F262" s="179" t="s">
        <v>497</v>
      </c>
      <c r="G262" s="177"/>
      <c r="H262" s="184">
        <v>637</v>
      </c>
      <c r="I262" s="267" t="s">
        <v>47</v>
      </c>
      <c r="J262" s="167" t="str">
        <f>INDEX('Policy Characteristics'!D:D,MATCH(PolicyLevers!$C262,'Policy Characteristics'!$C:$C,0))</f>
        <v>Non BAU Mandated Capacity Construction</v>
      </c>
      <c r="K262" s="167"/>
      <c r="L262" s="167">
        <f>INDEX('Policy Characteristics'!F:F,MATCH(PolicyLevers!$C262,'Policy Characteristics'!$C:$C,0))</f>
        <v>0</v>
      </c>
      <c r="M262" s="167">
        <f>INDEX('Policy Characteristics'!G:G,MATCH(PolicyLevers!$C262,'Policy Characteristics'!$C:$C,0))</f>
        <v>1</v>
      </c>
      <c r="N262" s="167">
        <f>INDEX('Policy Characteristics'!H:H,MATCH(PolicyLevers!$C262,'Policy Characteristics'!$C:$C,0))</f>
        <v>1</v>
      </c>
      <c r="O262" s="167" t="str">
        <f>INDEX('Policy Characteristics'!I:I,MATCH(PolicyLevers!$C262,'Policy Characteristics'!$C:$C,0))</f>
        <v>on/off</v>
      </c>
      <c r="P262" s="167" t="str">
        <f>INDEX('Policy Characteristics'!J:J,MATCH(PolicyLevers!$C262,'Policy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2" s="185"/>
      <c r="R262" s="179"/>
      <c r="S262" s="191"/>
      <c r="T262" s="185"/>
    </row>
    <row r="263" spans="1:20" s="174" customFormat="1" x14ac:dyDescent="0.2">
      <c r="A263" s="166" t="str">
        <f>INDEX('Policy Characteristics'!A:A,MATCH(PolicyLevers!$C263,'Policy Characteristics'!$C:$C,0))</f>
        <v>Electricity Supply</v>
      </c>
      <c r="B263" s="166" t="str">
        <f>INDEX('Policy Characteristics'!B:B,MATCH(PolicyLevers!$C263,'Policy Characteristics'!$C:$C,0))</f>
        <v>Non BAU Mandated Capacity Construction</v>
      </c>
      <c r="C263" s="181" t="str">
        <f t="shared" si="45"/>
        <v>Boolean Use Non BAU Mandated Capacity Construction Schedule</v>
      </c>
      <c r="D263" s="179" t="s">
        <v>82</v>
      </c>
      <c r="E263" s="177"/>
      <c r="F263" s="179" t="s">
        <v>96</v>
      </c>
      <c r="G263" s="177"/>
      <c r="H263" s="184">
        <v>638</v>
      </c>
      <c r="I263" s="267" t="s">
        <v>47</v>
      </c>
      <c r="J263" s="167" t="str">
        <f>INDEX('Policy Characteristics'!D:D,MATCH(PolicyLevers!$C263,'Policy Characteristics'!$C:$C,0))</f>
        <v>Non BAU Mandated Capacity Construction</v>
      </c>
      <c r="K263" s="167"/>
      <c r="L263" s="167">
        <f>INDEX('Policy Characteristics'!F:F,MATCH(PolicyLevers!$C263,'Policy Characteristics'!$C:$C,0))</f>
        <v>0</v>
      </c>
      <c r="M263" s="167">
        <f>INDEX('Policy Characteristics'!G:G,MATCH(PolicyLevers!$C263,'Policy Characteristics'!$C:$C,0))</f>
        <v>1</v>
      </c>
      <c r="N263" s="167">
        <f>INDEX('Policy Characteristics'!H:H,MATCH(PolicyLevers!$C263,'Policy Characteristics'!$C:$C,0))</f>
        <v>1</v>
      </c>
      <c r="O263" s="167" t="str">
        <f>INDEX('Policy Characteristics'!I:I,MATCH(PolicyLevers!$C263,'Policy Characteristics'!$C:$C,0))</f>
        <v>on/off</v>
      </c>
      <c r="P263" s="167" t="str">
        <f>INDEX('Policy Characteristics'!J:J,MATCH(PolicyLevers!$C263,'Policy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3" s="185"/>
      <c r="R263" s="179"/>
      <c r="S263" s="191"/>
      <c r="T263" s="185"/>
    </row>
    <row r="264" spans="1:20" s="174" customFormat="1" x14ac:dyDescent="0.2">
      <c r="A264" s="166" t="str">
        <f>INDEX('Policy Characteristics'!A:A,MATCH(PolicyLevers!$C264,'Policy Characteristics'!$C:$C,0))</f>
        <v>Electricity Supply</v>
      </c>
      <c r="B264" s="166" t="str">
        <f>INDEX('Policy Characteristics'!B:B,MATCH(PolicyLevers!$C264,'Policy Characteristics'!$C:$C,0))</f>
        <v>Non BAU Mandated Capacity Construction</v>
      </c>
      <c r="C264" s="181" t="str">
        <f t="shared" si="45"/>
        <v>Boolean Use Non BAU Mandated Capacity Construction Schedule</v>
      </c>
      <c r="D264" s="179" t="s">
        <v>83</v>
      </c>
      <c r="E264" s="177"/>
      <c r="F264" s="179" t="s">
        <v>97</v>
      </c>
      <c r="G264" s="177"/>
      <c r="H264" s="184">
        <v>639</v>
      </c>
      <c r="I264" s="267" t="s">
        <v>47</v>
      </c>
      <c r="J264" s="167" t="str">
        <f>INDEX('Policy Characteristics'!D:D,MATCH(PolicyLevers!$C264,'Policy Characteristics'!$C:$C,0))</f>
        <v>Non BAU Mandated Capacity Construction</v>
      </c>
      <c r="K264" s="167"/>
      <c r="L264" s="167">
        <f>INDEX('Policy Characteristics'!F:F,MATCH(PolicyLevers!$C264,'Policy Characteristics'!$C:$C,0))</f>
        <v>0</v>
      </c>
      <c r="M264" s="167">
        <f>INDEX('Policy Characteristics'!G:G,MATCH(PolicyLevers!$C264,'Policy Characteristics'!$C:$C,0))</f>
        <v>1</v>
      </c>
      <c r="N264" s="167">
        <f>INDEX('Policy Characteristics'!H:H,MATCH(PolicyLevers!$C264,'Policy Characteristics'!$C:$C,0))</f>
        <v>1</v>
      </c>
      <c r="O264" s="167" t="str">
        <f>INDEX('Policy Characteristics'!I:I,MATCH(PolicyLevers!$C264,'Policy Characteristics'!$C:$C,0))</f>
        <v>on/off</v>
      </c>
      <c r="P264" s="167" t="str">
        <f>INDEX('Policy Characteristics'!J:J,MATCH(PolicyLevers!$C264,'Policy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4" s="185"/>
      <c r="R264" s="179"/>
      <c r="S264" s="191"/>
      <c r="T264" s="185"/>
    </row>
    <row r="265" spans="1:20" s="174" customFormat="1" x14ac:dyDescent="0.2">
      <c r="A265" s="166" t="str">
        <f>INDEX('Policy Characteristics'!A:A,MATCH(PolicyLevers!$C265,'Policy Characteristics'!$C:$C,0))</f>
        <v>Electricity Supply</v>
      </c>
      <c r="B265" s="166" t="str">
        <f>INDEX('Policy Characteristics'!B:B,MATCH(PolicyLevers!$C265,'Policy Characteristics'!$C:$C,0))</f>
        <v>Non BAU Mandated Capacity Construction</v>
      </c>
      <c r="C265" s="181" t="str">
        <f t="shared" si="45"/>
        <v>Boolean Use Non BAU Mandated Capacity Construction Schedule</v>
      </c>
      <c r="D265" s="179" t="s">
        <v>84</v>
      </c>
      <c r="E265" s="177"/>
      <c r="F265" s="179" t="s">
        <v>98</v>
      </c>
      <c r="G265" s="177"/>
      <c r="H265" s="184">
        <v>640</v>
      </c>
      <c r="I265" s="267" t="s">
        <v>47</v>
      </c>
      <c r="J265" s="167" t="str">
        <f>INDEX('Policy Characteristics'!D:D,MATCH(PolicyLevers!$C265,'Policy Characteristics'!$C:$C,0))</f>
        <v>Non BAU Mandated Capacity Construction</v>
      </c>
      <c r="K265" s="167"/>
      <c r="L265" s="167">
        <f>INDEX('Policy Characteristics'!F:F,MATCH(PolicyLevers!$C265,'Policy Characteristics'!$C:$C,0))</f>
        <v>0</v>
      </c>
      <c r="M265" s="167">
        <f>INDEX('Policy Characteristics'!G:G,MATCH(PolicyLevers!$C265,'Policy Characteristics'!$C:$C,0))</f>
        <v>1</v>
      </c>
      <c r="N265" s="167">
        <f>INDEX('Policy Characteristics'!H:H,MATCH(PolicyLevers!$C265,'Policy Characteristics'!$C:$C,0))</f>
        <v>1</v>
      </c>
      <c r="O265" s="167" t="str">
        <f>INDEX('Policy Characteristics'!I:I,MATCH(PolicyLevers!$C265,'Policy Characteristics'!$C:$C,0))</f>
        <v>on/off</v>
      </c>
      <c r="P265" s="167" t="str">
        <f>INDEX('Policy Characteristics'!J:J,MATCH(PolicyLevers!$C265,'Policy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5" s="185"/>
      <c r="R265" s="179"/>
      <c r="S265" s="191"/>
      <c r="T265" s="185"/>
    </row>
    <row r="266" spans="1:20" s="174" customFormat="1" x14ac:dyDescent="0.2">
      <c r="A266" s="166" t="str">
        <f>INDEX('Policy Characteristics'!A:A,MATCH(PolicyLevers!$C266,'Policy Characteristics'!$C:$C,0))</f>
        <v>Electricity Supply</v>
      </c>
      <c r="B266" s="166" t="str">
        <f>INDEX('Policy Characteristics'!B:B,MATCH(PolicyLevers!$C266,'Policy Characteristics'!$C:$C,0))</f>
        <v>Non BAU Mandated Capacity Construction</v>
      </c>
      <c r="C266" s="181" t="str">
        <f t="shared" si="45"/>
        <v>Boolean Use Non BAU Mandated Capacity Construction Schedule</v>
      </c>
      <c r="D266" s="179" t="s">
        <v>759</v>
      </c>
      <c r="E266" s="177"/>
      <c r="F266" s="179" t="s">
        <v>481</v>
      </c>
      <c r="G266" s="177"/>
      <c r="H266" s="184">
        <v>641</v>
      </c>
      <c r="I266" s="267" t="s">
        <v>47</v>
      </c>
      <c r="J266" s="167" t="str">
        <f>INDEX('Policy Characteristics'!D:D,MATCH(PolicyLevers!$C266,'Policy Characteristics'!$C:$C,0))</f>
        <v>Non BAU Mandated Capacity Construction</v>
      </c>
      <c r="K266" s="167"/>
      <c r="L266" s="167">
        <f>INDEX('Policy Characteristics'!F:F,MATCH(PolicyLevers!$C266,'Policy Characteristics'!$C:$C,0))</f>
        <v>0</v>
      </c>
      <c r="M266" s="167">
        <f>INDEX('Policy Characteristics'!G:G,MATCH(PolicyLevers!$C266,'Policy Characteristics'!$C:$C,0))</f>
        <v>1</v>
      </c>
      <c r="N266" s="167">
        <f>INDEX('Policy Characteristics'!H:H,MATCH(PolicyLevers!$C266,'Policy Characteristics'!$C:$C,0))</f>
        <v>1</v>
      </c>
      <c r="O266" s="167" t="str">
        <f>INDEX('Policy Characteristics'!I:I,MATCH(PolicyLevers!$C266,'Policy Characteristics'!$C:$C,0))</f>
        <v>on/off</v>
      </c>
      <c r="P266" s="167" t="str">
        <f>INDEX('Policy Characteristics'!J:J,MATCH(PolicyLevers!$C266,'Policy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6" s="185"/>
      <c r="R266" s="179"/>
      <c r="S266" s="191"/>
      <c r="T266" s="185"/>
    </row>
    <row r="267" spans="1:20" s="174" customFormat="1" x14ac:dyDescent="0.2">
      <c r="A267" s="166" t="str">
        <f>INDEX('Policy Characteristics'!A:A,MATCH(PolicyLevers!$C267,'Policy Characteristics'!$C:$C,0))</f>
        <v>Electricity Supply</v>
      </c>
      <c r="B267" s="166" t="str">
        <f>INDEX('Policy Characteristics'!B:B,MATCH(PolicyLevers!$C267,'Policy Characteristics'!$C:$C,0))</f>
        <v>Non BAU Mandated Capacity Construction</v>
      </c>
      <c r="C267" s="181" t="str">
        <f t="shared" si="45"/>
        <v>Boolean Use Non BAU Mandated Capacity Construction Schedule</v>
      </c>
      <c r="D267" s="179" t="s">
        <v>337</v>
      </c>
      <c r="E267" s="177"/>
      <c r="F267" s="179" t="s">
        <v>339</v>
      </c>
      <c r="G267" s="177"/>
      <c r="H267" s="184">
        <v>642</v>
      </c>
      <c r="I267" s="267" t="s">
        <v>47</v>
      </c>
      <c r="J267" s="167" t="str">
        <f>INDEX('Policy Characteristics'!D:D,MATCH(PolicyLevers!$C267,'Policy Characteristics'!$C:$C,0))</f>
        <v>Non BAU Mandated Capacity Construction</v>
      </c>
      <c r="K267" s="167"/>
      <c r="L267" s="167">
        <f>INDEX('Policy Characteristics'!F:F,MATCH(PolicyLevers!$C267,'Policy Characteristics'!$C:$C,0))</f>
        <v>0</v>
      </c>
      <c r="M267" s="167">
        <f>INDEX('Policy Characteristics'!G:G,MATCH(PolicyLevers!$C267,'Policy Characteristics'!$C:$C,0))</f>
        <v>1</v>
      </c>
      <c r="N267" s="167">
        <f>INDEX('Policy Characteristics'!H:H,MATCH(PolicyLevers!$C267,'Policy Characteristics'!$C:$C,0))</f>
        <v>1</v>
      </c>
      <c r="O267" s="167" t="str">
        <f>INDEX('Policy Characteristics'!I:I,MATCH(PolicyLevers!$C267,'Policy Characteristics'!$C:$C,0))</f>
        <v>on/off</v>
      </c>
      <c r="P267" s="167" t="str">
        <f>INDEX('Policy Characteristics'!J:J,MATCH(PolicyLevers!$C267,'Policy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7" s="185"/>
      <c r="R267" s="179"/>
      <c r="S267" s="191"/>
      <c r="T267" s="185"/>
    </row>
    <row r="268" spans="1:20" s="174" customFormat="1" x14ac:dyDescent="0.2">
      <c r="A268" s="166" t="str">
        <f>INDEX('Policy Characteristics'!A:A,MATCH(PolicyLevers!$C268,'Policy Characteristics'!$C:$C,0))</f>
        <v>Electricity Supply</v>
      </c>
      <c r="B268" s="166" t="str">
        <f>INDEX('Policy Characteristics'!B:B,MATCH(PolicyLevers!$C268,'Policy Characteristics'!$C:$C,0))</f>
        <v>Non BAU Mandated Capacity Construction</v>
      </c>
      <c r="C268" s="181" t="str">
        <f t="shared" si="45"/>
        <v>Boolean Use Non BAU Mandated Capacity Construction Schedule</v>
      </c>
      <c r="D268" s="179" t="s">
        <v>338</v>
      </c>
      <c r="E268" s="177"/>
      <c r="F268" s="179" t="s">
        <v>340</v>
      </c>
      <c r="G268" s="177"/>
      <c r="H268" s="184">
        <v>643</v>
      </c>
      <c r="I268" s="267" t="s">
        <v>47</v>
      </c>
      <c r="J268" s="167" t="str">
        <f>INDEX('Policy Characteristics'!D:D,MATCH(PolicyLevers!$C268,'Policy Characteristics'!$C:$C,0))</f>
        <v>Non BAU Mandated Capacity Construction</v>
      </c>
      <c r="K268" s="167"/>
      <c r="L268" s="167">
        <f>INDEX('Policy Characteristics'!F:F,MATCH(PolicyLevers!$C268,'Policy Characteristics'!$C:$C,0))</f>
        <v>0</v>
      </c>
      <c r="M268" s="167">
        <f>INDEX('Policy Characteristics'!G:G,MATCH(PolicyLevers!$C268,'Policy Characteristics'!$C:$C,0))</f>
        <v>1</v>
      </c>
      <c r="N268" s="167">
        <f>INDEX('Policy Characteristics'!H:H,MATCH(PolicyLevers!$C268,'Policy Characteristics'!$C:$C,0))</f>
        <v>1</v>
      </c>
      <c r="O268" s="167" t="str">
        <f>INDEX('Policy Characteristics'!I:I,MATCH(PolicyLevers!$C268,'Policy Characteristics'!$C:$C,0))</f>
        <v>on/off</v>
      </c>
      <c r="P268" s="167" t="str">
        <f>INDEX('Policy Characteristics'!J:J,MATCH(PolicyLevers!$C268,'Policy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8" s="185"/>
      <c r="R268" s="179"/>
      <c r="S268" s="191"/>
      <c r="T268" s="185"/>
    </row>
    <row r="269" spans="1:20" s="174" customFormat="1" x14ac:dyDescent="0.2">
      <c r="A269" s="166" t="str">
        <f>INDEX('Policy Characteristics'!A:A,MATCH(PolicyLevers!$C269,'Policy Characteristics'!$C:$C,0))</f>
        <v>Electricity Supply</v>
      </c>
      <c r="B269" s="166" t="str">
        <f>INDEX('Policy Characteristics'!B:B,MATCH(PolicyLevers!$C269,'Policy Characteristics'!$C:$C,0))</f>
        <v>Non BAU Mandated Capacity Construction</v>
      </c>
      <c r="C269" s="181" t="str">
        <f t="shared" si="45"/>
        <v>Boolean Use Non BAU Mandated Capacity Construction Schedule</v>
      </c>
      <c r="D269" s="179" t="s">
        <v>490</v>
      </c>
      <c r="E269" s="177"/>
      <c r="F269" s="179" t="s">
        <v>489</v>
      </c>
      <c r="G269" s="177"/>
      <c r="H269" s="184">
        <v>644</v>
      </c>
      <c r="I269" s="267" t="s">
        <v>47</v>
      </c>
      <c r="J269" s="167" t="str">
        <f>INDEX('Policy Characteristics'!D:D,MATCH(PolicyLevers!$C269,'Policy Characteristics'!$C:$C,0))</f>
        <v>Non BAU Mandated Capacity Construction</v>
      </c>
      <c r="K269" s="167"/>
      <c r="L269" s="167">
        <f>INDEX('Policy Characteristics'!F:F,MATCH(PolicyLevers!$C269,'Policy Characteristics'!$C:$C,0))</f>
        <v>0</v>
      </c>
      <c r="M269" s="167">
        <f>INDEX('Policy Characteristics'!G:G,MATCH(PolicyLevers!$C269,'Policy Characteristics'!$C:$C,0))</f>
        <v>1</v>
      </c>
      <c r="N269" s="167">
        <f>INDEX('Policy Characteristics'!H:H,MATCH(PolicyLevers!$C269,'Policy Characteristics'!$C:$C,0))</f>
        <v>1</v>
      </c>
      <c r="O269" s="167" t="str">
        <f>INDEX('Policy Characteristics'!I:I,MATCH(PolicyLevers!$C269,'Policy Characteristics'!$C:$C,0))</f>
        <v>on/off</v>
      </c>
      <c r="P269" s="167" t="str">
        <f>INDEX('Policy Characteristics'!J:J,MATCH(PolicyLevers!$C269,'Policy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9" s="185"/>
      <c r="R269" s="179"/>
      <c r="S269" s="191"/>
      <c r="T269" s="185"/>
    </row>
    <row r="270" spans="1:20" s="174" customFormat="1" x14ac:dyDescent="0.2">
      <c r="A270" s="166" t="str">
        <f>INDEX('Policy Characteristics'!A:A,MATCH(PolicyLevers!$C270,'Policy Characteristics'!$C:$C,0))</f>
        <v>Electricity Supply</v>
      </c>
      <c r="B270" s="166" t="str">
        <f>INDEX('Policy Characteristics'!B:B,MATCH(PolicyLevers!$C270,'Policy Characteristics'!$C:$C,0))</f>
        <v>Non BAU Mandated Capacity Construction</v>
      </c>
      <c r="C270" s="181" t="str">
        <f t="shared" si="45"/>
        <v>Boolean Use Non BAU Mandated Capacity Construction Schedule</v>
      </c>
      <c r="D270" s="179" t="s">
        <v>499</v>
      </c>
      <c r="E270" s="177"/>
      <c r="F270" s="179" t="s">
        <v>500</v>
      </c>
      <c r="G270" s="177"/>
      <c r="H270" s="184">
        <v>645</v>
      </c>
      <c r="I270" s="267" t="s">
        <v>47</v>
      </c>
      <c r="J270" s="167" t="str">
        <f>INDEX('Policy Characteristics'!D:D,MATCH(PolicyLevers!$C270,'Policy Characteristics'!$C:$C,0))</f>
        <v>Non BAU Mandated Capacity Construction</v>
      </c>
      <c r="K270" s="167"/>
      <c r="L270" s="167">
        <f>INDEX('Policy Characteristics'!F:F,MATCH(PolicyLevers!$C270,'Policy Characteristics'!$C:$C,0))</f>
        <v>0</v>
      </c>
      <c r="M270" s="167">
        <f>INDEX('Policy Characteristics'!G:G,MATCH(PolicyLevers!$C270,'Policy Characteristics'!$C:$C,0))</f>
        <v>1</v>
      </c>
      <c r="N270" s="167">
        <f>INDEX('Policy Characteristics'!H:H,MATCH(PolicyLevers!$C270,'Policy Characteristics'!$C:$C,0))</f>
        <v>1</v>
      </c>
      <c r="O270" s="167" t="str">
        <f>INDEX('Policy Characteristics'!I:I,MATCH(PolicyLevers!$C270,'Policy Characteristics'!$C:$C,0))</f>
        <v>on/off</v>
      </c>
      <c r="P270" s="167" t="str">
        <f>INDEX('Policy Characteristics'!J:J,MATCH(PolicyLevers!$C270,'Policy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70" s="185"/>
      <c r="R270" s="179"/>
      <c r="S270" s="191"/>
      <c r="T270" s="185"/>
    </row>
    <row r="271" spans="1:20" s="174" customFormat="1" x14ac:dyDescent="0.2">
      <c r="A271" s="166" t="str">
        <f>INDEX('Policy Characteristics'!A:A,MATCH(PolicyLevers!$C271,'Policy Characteristics'!$C:$C,0))</f>
        <v>Electricity Supply</v>
      </c>
      <c r="B271" s="166" t="str">
        <f>INDEX('Policy Characteristics'!B:B,MATCH(PolicyLevers!$C271,'Policy Characteristics'!$C:$C,0))</f>
        <v>Non BAU Mandated Capacity Construction</v>
      </c>
      <c r="C271" s="181" t="str">
        <f t="shared" si="45"/>
        <v>Boolean Use Non BAU Mandated Capacity Construction Schedule</v>
      </c>
      <c r="D271" s="179" t="s">
        <v>1146</v>
      </c>
      <c r="E271" s="177"/>
      <c r="F271" s="179" t="s">
        <v>815</v>
      </c>
      <c r="G271" s="177"/>
      <c r="H271" s="184">
        <v>646</v>
      </c>
      <c r="I271" s="267" t="s">
        <v>47</v>
      </c>
      <c r="J271" s="167" t="str">
        <f>INDEX('Policy Characteristics'!D:D,MATCH(PolicyLevers!$C271,'Policy Characteristics'!$C:$C,0))</f>
        <v>Non BAU Mandated Capacity Construction</v>
      </c>
      <c r="K271" s="167"/>
      <c r="L271" s="167">
        <f>INDEX('Policy Characteristics'!F:F,MATCH(PolicyLevers!$C271,'Policy Characteristics'!$C:$C,0))</f>
        <v>0</v>
      </c>
      <c r="M271" s="167">
        <f>INDEX('Policy Characteristics'!G:G,MATCH(PolicyLevers!$C271,'Policy Characteristics'!$C:$C,0))</f>
        <v>1</v>
      </c>
      <c r="N271" s="167">
        <f>INDEX('Policy Characteristics'!H:H,MATCH(PolicyLevers!$C271,'Policy Characteristics'!$C:$C,0))</f>
        <v>1</v>
      </c>
      <c r="O271" s="167" t="str">
        <f>INDEX('Policy Characteristics'!I:I,MATCH(PolicyLevers!$C271,'Policy Characteristics'!$C:$C,0))</f>
        <v>on/off</v>
      </c>
      <c r="P271" s="167" t="str">
        <f>INDEX('Policy Characteristics'!J:J,MATCH(PolicyLevers!$C271,'Policy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71" s="185"/>
      <c r="R271" s="179"/>
      <c r="S271" s="191"/>
      <c r="T271" s="185"/>
    </row>
    <row r="272" spans="1:20" s="174" customFormat="1" x14ac:dyDescent="0.2">
      <c r="A272" s="166" t="str">
        <f>INDEX('Policy Characteristics'!A:A,MATCH(PolicyLevers!$C272,'Policy Characteristics'!$C:$C,0))</f>
        <v>Electricity Supply</v>
      </c>
      <c r="B272" s="166" t="str">
        <f>INDEX('Policy Characteristics'!B:B,MATCH(PolicyLevers!$C272,'Policy Characteristics'!$C:$C,0))</f>
        <v>Non BAU Mandated Capacity Construction</v>
      </c>
      <c r="C272" s="181" t="str">
        <f t="shared" si="45"/>
        <v>Boolean Use Non BAU Mandated Capacity Construction Schedule</v>
      </c>
      <c r="D272" s="179" t="s">
        <v>1147</v>
      </c>
      <c r="E272" s="177"/>
      <c r="F272" s="179" t="s">
        <v>958</v>
      </c>
      <c r="G272" s="177"/>
      <c r="H272" s="184">
        <v>647</v>
      </c>
      <c r="I272" s="267" t="s">
        <v>47</v>
      </c>
      <c r="J272" s="167" t="str">
        <f>INDEX('Policy Characteristics'!D:D,MATCH(PolicyLevers!$C272,'Policy Characteristics'!$C:$C,0))</f>
        <v>Non BAU Mandated Capacity Construction</v>
      </c>
      <c r="K272" s="167"/>
      <c r="L272" s="167">
        <f>INDEX('Policy Characteristics'!F:F,MATCH(PolicyLevers!$C272,'Policy Characteristics'!$C:$C,0))</f>
        <v>0</v>
      </c>
      <c r="M272" s="167">
        <f>INDEX('Policy Characteristics'!G:G,MATCH(PolicyLevers!$C272,'Policy Characteristics'!$C:$C,0))</f>
        <v>1</v>
      </c>
      <c r="N272" s="167">
        <f>INDEX('Policy Characteristics'!H:H,MATCH(PolicyLevers!$C272,'Policy Characteristics'!$C:$C,0))</f>
        <v>1</v>
      </c>
      <c r="O272" s="167" t="str">
        <f>INDEX('Policy Characteristics'!I:I,MATCH(PolicyLevers!$C272,'Policy Characteristics'!$C:$C,0))</f>
        <v>on/off</v>
      </c>
      <c r="P272" s="167" t="str">
        <f>INDEX('Policy Characteristics'!J:J,MATCH(PolicyLevers!$C272,'Policy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72" s="185"/>
      <c r="R272" s="179"/>
      <c r="S272" s="191"/>
      <c r="T272" s="185"/>
    </row>
    <row r="273" spans="1:20" s="174" customFormat="1" x14ac:dyDescent="0.2">
      <c r="A273" s="166" t="str">
        <f>INDEX('Policy Characteristics'!A:A,MATCH(PolicyLevers!$C273,'Policy Characteristics'!$C:$C,0))</f>
        <v>Electricity Supply</v>
      </c>
      <c r="B273" s="166" t="str">
        <f>INDEX('Policy Characteristics'!B:B,MATCH(PolicyLevers!$C273,'Policy Characteristics'!$C:$C,0))</f>
        <v>Non BAU Mandated Capacity Construction</v>
      </c>
      <c r="C273" s="181" t="str">
        <f t="shared" si="45"/>
        <v>Boolean Use Non BAU Mandated Capacity Construction Schedule</v>
      </c>
      <c r="D273" s="179" t="s">
        <v>1148</v>
      </c>
      <c r="E273" s="177"/>
      <c r="F273" s="179" t="s">
        <v>817</v>
      </c>
      <c r="G273" s="177"/>
      <c r="H273" s="184">
        <v>648</v>
      </c>
      <c r="I273" s="267" t="s">
        <v>47</v>
      </c>
      <c r="J273" s="167" t="str">
        <f>INDEX('Policy Characteristics'!D:D,MATCH(PolicyLevers!$C273,'Policy Characteristics'!$C:$C,0))</f>
        <v>Non BAU Mandated Capacity Construction</v>
      </c>
      <c r="K273" s="167"/>
      <c r="L273" s="167">
        <f>INDEX('Policy Characteristics'!F:F,MATCH(PolicyLevers!$C273,'Policy Characteristics'!$C:$C,0))</f>
        <v>0</v>
      </c>
      <c r="M273" s="167">
        <f>INDEX('Policy Characteristics'!G:G,MATCH(PolicyLevers!$C273,'Policy Characteristics'!$C:$C,0))</f>
        <v>1</v>
      </c>
      <c r="N273" s="167">
        <f>INDEX('Policy Characteristics'!H:H,MATCH(PolicyLevers!$C273,'Policy Characteristics'!$C:$C,0))</f>
        <v>1</v>
      </c>
      <c r="O273" s="167" t="str">
        <f>INDEX('Policy Characteristics'!I:I,MATCH(PolicyLevers!$C273,'Policy Characteristics'!$C:$C,0))</f>
        <v>on/off</v>
      </c>
      <c r="P273" s="167" t="str">
        <f>INDEX('Policy Characteristics'!J:J,MATCH(PolicyLevers!$C273,'Policy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73" s="185"/>
      <c r="R273" s="179"/>
      <c r="S273" s="191"/>
      <c r="T273" s="185"/>
    </row>
    <row r="274" spans="1:20" s="174" customFormat="1" x14ac:dyDescent="0.2">
      <c r="A274" s="166" t="str">
        <f>INDEX('Policy Characteristics'!A:A,MATCH(PolicyLevers!$C274,'Policy Characteristics'!$C:$C,0))</f>
        <v>Electricity Supply</v>
      </c>
      <c r="B274" s="166" t="str">
        <f>INDEX('Policy Characteristics'!B:B,MATCH(PolicyLevers!$C274,'Policy Characteristics'!$C:$C,0))</f>
        <v>Non BAU RPS Qualifying Resources</v>
      </c>
      <c r="C274" s="178" t="s">
        <v>397</v>
      </c>
      <c r="D274" s="177"/>
      <c r="E274" s="177"/>
      <c r="F274" s="177"/>
      <c r="G274" s="177"/>
      <c r="H274" s="184">
        <v>649</v>
      </c>
      <c r="I274" s="267" t="s">
        <v>47</v>
      </c>
      <c r="J274" s="167" t="str">
        <f>INDEX('Policy Characteristics'!D:D,MATCH(PolicyLevers!$C274,'Policy Characteristics'!$C:$C,0))</f>
        <v>Non BAU RPS Qualifying Resources</v>
      </c>
      <c r="K274" s="167" t="str">
        <f>INDEX('Policy Characteristics'!E:E,MATCH(PolicyLevers!$C274,'Policy Characteristics'!$C:$C,0))</f>
        <v>elec non BAU RPS qualifying resources</v>
      </c>
      <c r="L274" s="167">
        <f>INDEX('Policy Characteristics'!F:F,MATCH(PolicyLevers!$C274,'Policy Characteristics'!$C:$C,0))</f>
        <v>0</v>
      </c>
      <c r="M274" s="167">
        <f>INDEX('Policy Characteristics'!G:G,MATCH(PolicyLevers!$C274,'Policy Characteristics'!$C:$C,0))</f>
        <v>1</v>
      </c>
      <c r="N274" s="167">
        <f>INDEX('Policy Characteristics'!H:H,MATCH(PolicyLevers!$C274,'Policy Characteristics'!$C:$C,0))</f>
        <v>1</v>
      </c>
      <c r="O274" s="167" t="str">
        <f>INDEX('Policy Characteristics'!I:I,MATCH(PolicyLevers!$C274,'Policy Characteristics'!$C:$C,0))</f>
        <v>on/off</v>
      </c>
      <c r="P274" s="167" t="str">
        <f>INDEX('Policy Characteristics'!J:J,MATCH(PolicyLevers!$C274,'Policy Characteristics'!$C:$C,0))</f>
        <v>**Description:**This policy expands the definitions for qualifying carbon-free sources for the carbon-free electricity standard to be wind, solar, hydro, nuclear, and municipal solid waste.//**Guidance for setting values: **</v>
      </c>
      <c r="Q274" s="185"/>
      <c r="R274" s="179"/>
      <c r="S274" s="191"/>
      <c r="T274" s="185"/>
    </row>
    <row r="275" spans="1:20" s="174" customFormat="1" x14ac:dyDescent="0.2">
      <c r="A275" s="166" t="str">
        <f>INDEX('Policy Characteristics'!A:A,MATCH(PolicyLevers!$C275,'Policy Characteristics'!$C:$C,0))</f>
        <v>Electricity Supply</v>
      </c>
      <c r="B275" s="166" t="str">
        <f>INDEX('Policy Characteristics'!B:B,MATCH(PolicyLevers!$C275,'Policy Characteristics'!$C:$C,0))</f>
        <v>Nuclear Plant Lifetime Extension</v>
      </c>
      <c r="C275" s="178" t="s">
        <v>560</v>
      </c>
      <c r="D275" s="179"/>
      <c r="E275" s="185"/>
      <c r="F275" s="179"/>
      <c r="G275" s="185"/>
      <c r="H275" s="184">
        <v>35</v>
      </c>
      <c r="I275" s="267" t="s">
        <v>47</v>
      </c>
      <c r="J275" s="167" t="str">
        <f>INDEX('Policy Characteristics'!D:D,MATCH(PolicyLevers!$C275,'Policy Characteristics'!$C:$C,0))</f>
        <v>Nuclear Lifetime Extension</v>
      </c>
      <c r="K275" s="167"/>
      <c r="L275" s="167">
        <f>INDEX('Policy Characteristics'!F:F,MATCH(PolicyLevers!$C275,'Policy Characteristics'!$C:$C,0))</f>
        <v>0</v>
      </c>
      <c r="M275" s="167">
        <f>INDEX('Policy Characteristics'!G:G,MATCH(PolicyLevers!$C275,'Policy Characteristics'!$C:$C,0))</f>
        <v>20</v>
      </c>
      <c r="N275" s="167">
        <f>INDEX('Policy Characteristics'!H:H,MATCH(PolicyLevers!$C275,'Policy Characteristics'!$C:$C,0))</f>
        <v>1</v>
      </c>
      <c r="O275" s="167" t="str">
        <f>INDEX('Policy Characteristics'!I:I,MATCH(PolicyLevers!$C275,'Policy Characteristics'!$C:$C,0))</f>
        <v>year(s)</v>
      </c>
      <c r="P275" s="167" t="str">
        <f>INDEX('Policy Characteristics'!J:J,MATCH(PolicyLevers!$C275,'Policy Characteristics'!$C:$C,0))</f>
        <v>**Description:** This policy extends the lifetime of all nuclear plants by the specified number of years.//</v>
      </c>
      <c r="Q275" s="177" t="s">
        <v>233</v>
      </c>
      <c r="R275" s="179" t="s">
        <v>563</v>
      </c>
      <c r="S275" s="169" t="s">
        <v>166</v>
      </c>
      <c r="T275" s="179" t="s">
        <v>166</v>
      </c>
    </row>
    <row r="276" spans="1:20" s="167" customFormat="1" x14ac:dyDescent="0.2">
      <c r="A276" s="166" t="str">
        <f>INDEX('Policy Characteristics'!A:A,MATCH(PolicyLevers!$C276,'Policy Characteristics'!$C:$C,0))</f>
        <v>Electricity Supply</v>
      </c>
      <c r="B276" s="166" t="str">
        <f>INDEX('Policy Characteristics'!B:B,MATCH(PolicyLevers!$C276,'Policy Characteristics'!$C:$C,0))</f>
        <v>Reduce Plant Downtime</v>
      </c>
      <c r="C276" s="176" t="s">
        <v>277</v>
      </c>
      <c r="D276" s="179" t="s">
        <v>493</v>
      </c>
      <c r="E276" s="179" t="s">
        <v>278</v>
      </c>
      <c r="F276" s="177"/>
      <c r="G276" s="179"/>
      <c r="H276" s="180">
        <v>650</v>
      </c>
      <c r="I276" s="267" t="s">
        <v>47</v>
      </c>
      <c r="J276" s="167" t="str">
        <f>INDEX('Policy Characteristics'!D:D,MATCH(PolicyLevers!$C276,'Policy Characteristics'!$C:$C,0))</f>
        <v>Reduce Plant Downtime</v>
      </c>
      <c r="K276" s="167" t="str">
        <f>INDEX('Policy Characteristics'!E:E,MATCH(PolicyLevers!$C276,'Policy Characteristics'!$C:$C,0))</f>
        <v>elec reduce plant downtime</v>
      </c>
      <c r="L276" s="167">
        <f>INDEX('Policy Characteristics'!F:F,MATCH(PolicyLevers!$C276,'Policy Characteristics'!$C:$C,0))</f>
        <v>0</v>
      </c>
      <c r="M276" s="167">
        <f>INDEX('Policy Characteristics'!G:G,MATCH(PolicyLevers!$C276,'Policy Characteristics'!$C:$C,0))</f>
        <v>0</v>
      </c>
      <c r="N276" s="167">
        <f>INDEX('Policy Characteristics'!H:H,MATCH(PolicyLevers!$C276,'Policy Characteristics'!$C:$C,0))</f>
        <v>0</v>
      </c>
      <c r="O276" s="167">
        <f>INDEX('Policy Characteristics'!I:I,MATCH(PolicyLevers!$C276,'Policy Characteristics'!$C:$C,0))</f>
        <v>0</v>
      </c>
      <c r="P276" s="167" t="str">
        <f>INDEX('Policy Characteristics'!J:J,MATCH(PolicyLevers!$C276,'Policy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6" s="179"/>
      <c r="R276" s="179"/>
      <c r="S276" s="169"/>
      <c r="T276" s="179"/>
    </row>
    <row r="277" spans="1:20" s="167" customFormat="1" x14ac:dyDescent="0.2">
      <c r="A277" s="166" t="str">
        <f>INDEX('Policy Characteristics'!A:A,MATCH(PolicyLevers!$C277,'Policy Characteristics'!$C:$C,0))</f>
        <v>Electricity Supply</v>
      </c>
      <c r="B277" s="166" t="str">
        <f>INDEX('Policy Characteristics'!B:B,MATCH(PolicyLevers!$C277,'Policy Characteristics'!$C:$C,0))</f>
        <v>Reduce Plant Downtime</v>
      </c>
      <c r="C277" s="189" t="str">
        <f t="shared" ref="C277:C306" si="46">C$276</f>
        <v>Percentage Reduction in Plant Downtime</v>
      </c>
      <c r="D277" s="179" t="s">
        <v>493</v>
      </c>
      <c r="E277" s="179" t="s">
        <v>279</v>
      </c>
      <c r="F277" s="177"/>
      <c r="G277" s="179"/>
      <c r="H277" s="180">
        <v>651</v>
      </c>
      <c r="I277" s="267" t="s">
        <v>47</v>
      </c>
      <c r="J277" s="167" t="str">
        <f>INDEX('Policy Characteristics'!D:D,MATCH(PolicyLevers!$C277,'Policy Characteristics'!$C:$C,0))</f>
        <v>Reduce Plant Downtime</v>
      </c>
      <c r="K277" s="167" t="str">
        <f>INDEX('Policy Characteristics'!E:E,MATCH(PolicyLevers!$C277,'Policy Characteristics'!$C:$C,0))</f>
        <v>elec reduce plant downtime</v>
      </c>
      <c r="L277" s="167">
        <f>INDEX('Policy Characteristics'!F:F,MATCH(PolicyLevers!$C277,'Policy Characteristics'!$C:$C,0))</f>
        <v>0</v>
      </c>
      <c r="M277" s="167">
        <f>INDEX('Policy Characteristics'!G:G,MATCH(PolicyLevers!$C277,'Policy Characteristics'!$C:$C,0))</f>
        <v>0</v>
      </c>
      <c r="N277" s="167">
        <f>INDEX('Policy Characteristics'!H:H,MATCH(PolicyLevers!$C277,'Policy Characteristics'!$C:$C,0))</f>
        <v>0</v>
      </c>
      <c r="O277" s="167">
        <f>INDEX('Policy Characteristics'!I:I,MATCH(PolicyLevers!$C277,'Policy Characteristics'!$C:$C,0))</f>
        <v>0</v>
      </c>
      <c r="P277" s="167" t="str">
        <f>INDEX('Policy Characteristics'!J:J,MATCH(PolicyLevers!$C277,'Policy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7" s="179"/>
      <c r="R277" s="179"/>
      <c r="S277" s="169"/>
      <c r="T277" s="179"/>
    </row>
    <row r="278" spans="1:20" s="167" customFormat="1" x14ac:dyDescent="0.2">
      <c r="A278" s="166" t="str">
        <f>INDEX('Policy Characteristics'!A:A,MATCH(PolicyLevers!$C278,'Policy Characteristics'!$C:$C,0))</f>
        <v>Electricity Supply</v>
      </c>
      <c r="B278" s="166" t="str">
        <f>INDEX('Policy Characteristics'!B:B,MATCH(PolicyLevers!$C278,'Policy Characteristics'!$C:$C,0))</f>
        <v>Reduce Plant Downtime</v>
      </c>
      <c r="C278" s="189" t="str">
        <f t="shared" si="46"/>
        <v>Percentage Reduction in Plant Downtime</v>
      </c>
      <c r="D278" s="179" t="s">
        <v>493</v>
      </c>
      <c r="E278" s="179" t="s">
        <v>280</v>
      </c>
      <c r="F278" s="177"/>
      <c r="G278" s="179"/>
      <c r="H278" s="180">
        <v>652</v>
      </c>
      <c r="I278" s="267" t="s">
        <v>47</v>
      </c>
      <c r="J278" s="167" t="str">
        <f>INDEX('Policy Characteristics'!D:D,MATCH(PolicyLevers!$C278,'Policy Characteristics'!$C:$C,0))</f>
        <v>Reduce Plant Downtime</v>
      </c>
      <c r="K278" s="167" t="str">
        <f>INDEX('Policy Characteristics'!E:E,MATCH(PolicyLevers!$C278,'Policy Characteristics'!$C:$C,0))</f>
        <v>elec reduce plant downtime</v>
      </c>
      <c r="L278" s="167">
        <f>INDEX('Policy Characteristics'!F:F,MATCH(PolicyLevers!$C278,'Policy Characteristics'!$C:$C,0))</f>
        <v>0</v>
      </c>
      <c r="M278" s="167">
        <f>INDEX('Policy Characteristics'!G:G,MATCH(PolicyLevers!$C278,'Policy Characteristics'!$C:$C,0))</f>
        <v>0</v>
      </c>
      <c r="N278" s="167">
        <f>INDEX('Policy Characteristics'!H:H,MATCH(PolicyLevers!$C278,'Policy Characteristics'!$C:$C,0))</f>
        <v>0</v>
      </c>
      <c r="O278" s="167">
        <f>INDEX('Policy Characteristics'!I:I,MATCH(PolicyLevers!$C278,'Policy Characteristics'!$C:$C,0))</f>
        <v>0</v>
      </c>
      <c r="P278" s="167" t="str">
        <f>INDEX('Policy Characteristics'!J:J,MATCH(PolicyLevers!$C278,'Policy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8" s="179"/>
      <c r="R278" s="179"/>
      <c r="S278" s="169"/>
      <c r="T278" s="179"/>
    </row>
    <row r="279" spans="1:20" s="167" customFormat="1" x14ac:dyDescent="0.2">
      <c r="A279" s="166" t="str">
        <f>INDEX('Policy Characteristics'!A:A,MATCH(PolicyLevers!$C279,'Policy Characteristics'!$C:$C,0))</f>
        <v>Electricity Supply</v>
      </c>
      <c r="B279" s="166" t="str">
        <f>INDEX('Policy Characteristics'!B:B,MATCH(PolicyLevers!$C279,'Policy Characteristics'!$C:$C,0))</f>
        <v>Reduce Plant Downtime</v>
      </c>
      <c r="C279" s="189" t="str">
        <f t="shared" si="46"/>
        <v>Percentage Reduction in Plant Downtime</v>
      </c>
      <c r="D279" s="179" t="s">
        <v>335</v>
      </c>
      <c r="E279" s="179" t="s">
        <v>278</v>
      </c>
      <c r="F279" s="179" t="s">
        <v>331</v>
      </c>
      <c r="G279" s="179" t="s">
        <v>336</v>
      </c>
      <c r="H279" s="180">
        <v>141</v>
      </c>
      <c r="I279" s="267" t="s">
        <v>47</v>
      </c>
      <c r="J279" s="167" t="str">
        <f>INDEX('Policy Characteristics'!D:D,MATCH(PolicyLevers!$C279,'Policy Characteristics'!$C:$C,0))</f>
        <v>Reduce Plant Downtime</v>
      </c>
      <c r="K279" s="167" t="str">
        <f>INDEX('Policy Characteristics'!E:E,MATCH(PolicyLevers!$C279,'Policy Characteristics'!$C:$C,0))</f>
        <v>elec reduce plant downtime</v>
      </c>
      <c r="L279" s="167">
        <f>INDEX('Policy Characteristics'!F:F,MATCH(PolicyLevers!$C279,'Policy Characteristics'!$C:$C,0))</f>
        <v>0</v>
      </c>
      <c r="M279" s="167">
        <f>INDEX('Policy Characteristics'!G:G,MATCH(PolicyLevers!$C279,'Policy Characteristics'!$C:$C,0))</f>
        <v>0</v>
      </c>
      <c r="N279" s="167">
        <f>INDEX('Policy Characteristics'!H:H,MATCH(PolicyLevers!$C279,'Policy Characteristics'!$C:$C,0))</f>
        <v>0</v>
      </c>
      <c r="O279" s="167">
        <f>INDEX('Policy Characteristics'!I:I,MATCH(PolicyLevers!$C279,'Policy Characteristics'!$C:$C,0))</f>
        <v>0</v>
      </c>
      <c r="P279" s="167" t="str">
        <f>INDEX('Policy Characteristics'!J:J,MATCH(PolicyLevers!$C279,'Policy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9" s="179" t="s">
        <v>542</v>
      </c>
      <c r="R279" s="179" t="s">
        <v>281</v>
      </c>
      <c r="S279" s="169" t="s">
        <v>341</v>
      </c>
      <c r="T279" s="179"/>
    </row>
    <row r="280" spans="1:20" s="167" customFormat="1" x14ac:dyDescent="0.2">
      <c r="A280" s="166" t="str">
        <f>INDEX('Policy Characteristics'!A:A,MATCH(PolicyLevers!$C280,'Policy Characteristics'!$C:$C,0))</f>
        <v>Electricity Supply</v>
      </c>
      <c r="B280" s="166" t="str">
        <f>INDEX('Policy Characteristics'!B:B,MATCH(PolicyLevers!$C280,'Policy Characteristics'!$C:$C,0))</f>
        <v>Reduce Plant Downtime</v>
      </c>
      <c r="C280" s="189" t="str">
        <f t="shared" si="46"/>
        <v>Percentage Reduction in Plant Downtime</v>
      </c>
      <c r="D280" s="179" t="s">
        <v>335</v>
      </c>
      <c r="E280" s="179" t="s">
        <v>279</v>
      </c>
      <c r="F280" s="179"/>
      <c r="G280" s="179"/>
      <c r="H280" s="180">
        <v>653</v>
      </c>
      <c r="I280" s="267" t="s">
        <v>47</v>
      </c>
      <c r="J280" s="167" t="str">
        <f>INDEX('Policy Characteristics'!D:D,MATCH(PolicyLevers!$C280,'Policy Characteristics'!$C:$C,0))</f>
        <v>Reduce Plant Downtime</v>
      </c>
      <c r="K280" s="167" t="str">
        <f>INDEX('Policy Characteristics'!E:E,MATCH(PolicyLevers!$C280,'Policy Characteristics'!$C:$C,0))</f>
        <v>elec reduce plant downtime</v>
      </c>
      <c r="L280" s="167">
        <f>INDEX('Policy Characteristics'!F:F,MATCH(PolicyLevers!$C280,'Policy Characteristics'!$C:$C,0))</f>
        <v>0</v>
      </c>
      <c r="M280" s="167">
        <f>INDEX('Policy Characteristics'!G:G,MATCH(PolicyLevers!$C280,'Policy Characteristics'!$C:$C,0))</f>
        <v>0</v>
      </c>
      <c r="N280" s="167">
        <f>INDEX('Policy Characteristics'!H:H,MATCH(PolicyLevers!$C280,'Policy Characteristics'!$C:$C,0))</f>
        <v>0</v>
      </c>
      <c r="O280" s="167">
        <f>INDEX('Policy Characteristics'!I:I,MATCH(PolicyLevers!$C280,'Policy Characteristics'!$C:$C,0))</f>
        <v>0</v>
      </c>
      <c r="P280" s="167" t="str">
        <f>INDEX('Policy Characteristics'!J:J,MATCH(PolicyLevers!$C280,'Policy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0" s="179"/>
      <c r="R280" s="179"/>
      <c r="S280" s="169"/>
      <c r="T280" s="179"/>
    </row>
    <row r="281" spans="1:20" s="167" customFormat="1" x14ac:dyDescent="0.2">
      <c r="A281" s="166" t="str">
        <f>INDEX('Policy Characteristics'!A:A,MATCH(PolicyLevers!$C281,'Policy Characteristics'!$C:$C,0))</f>
        <v>Electricity Supply</v>
      </c>
      <c r="B281" s="166" t="str">
        <f>INDEX('Policy Characteristics'!B:B,MATCH(PolicyLevers!$C281,'Policy Characteristics'!$C:$C,0))</f>
        <v>Reduce Plant Downtime</v>
      </c>
      <c r="C281" s="189" t="str">
        <f t="shared" si="46"/>
        <v>Percentage Reduction in Plant Downtime</v>
      </c>
      <c r="D281" s="179" t="s">
        <v>335</v>
      </c>
      <c r="E281" s="179" t="s">
        <v>280</v>
      </c>
      <c r="F281" s="179"/>
      <c r="G281" s="179"/>
      <c r="H281" s="180">
        <v>654</v>
      </c>
      <c r="I281" s="267" t="s">
        <v>47</v>
      </c>
      <c r="J281" s="167" t="str">
        <f>INDEX('Policy Characteristics'!D:D,MATCH(PolicyLevers!$C281,'Policy Characteristics'!$C:$C,0))</f>
        <v>Reduce Plant Downtime</v>
      </c>
      <c r="K281" s="167" t="str">
        <f>INDEX('Policy Characteristics'!E:E,MATCH(PolicyLevers!$C281,'Policy Characteristics'!$C:$C,0))</f>
        <v>elec reduce plant downtime</v>
      </c>
      <c r="L281" s="167">
        <f>INDEX('Policy Characteristics'!F:F,MATCH(PolicyLevers!$C281,'Policy Characteristics'!$C:$C,0))</f>
        <v>0</v>
      </c>
      <c r="M281" s="167">
        <f>INDEX('Policy Characteristics'!G:G,MATCH(PolicyLevers!$C281,'Policy Characteristics'!$C:$C,0))</f>
        <v>0</v>
      </c>
      <c r="N281" s="167">
        <f>INDEX('Policy Characteristics'!H:H,MATCH(PolicyLevers!$C281,'Policy Characteristics'!$C:$C,0))</f>
        <v>0</v>
      </c>
      <c r="O281" s="167">
        <f>INDEX('Policy Characteristics'!I:I,MATCH(PolicyLevers!$C281,'Policy Characteristics'!$C:$C,0))</f>
        <v>0</v>
      </c>
      <c r="P281" s="167" t="str">
        <f>INDEX('Policy Characteristics'!J:J,MATCH(PolicyLevers!$C281,'Policy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1" s="179"/>
      <c r="R281" s="179"/>
      <c r="S281" s="169"/>
      <c r="T281" s="179"/>
    </row>
    <row r="282" spans="1:20" s="167" customFormat="1" x14ac:dyDescent="0.2">
      <c r="A282" s="166" t="str">
        <f>INDEX('Policy Characteristics'!A:A,MATCH(PolicyLevers!$C282,'Policy Characteristics'!$C:$C,0))</f>
        <v>Electricity Supply</v>
      </c>
      <c r="B282" s="166" t="str">
        <f>INDEX('Policy Characteristics'!B:B,MATCH(PolicyLevers!$C282,'Policy Characteristics'!$C:$C,0))</f>
        <v>Reduce Plant Downtime</v>
      </c>
      <c r="C282" s="189" t="str">
        <f t="shared" si="46"/>
        <v>Percentage Reduction in Plant Downtime</v>
      </c>
      <c r="D282" s="179" t="s">
        <v>80</v>
      </c>
      <c r="E282" s="179" t="s">
        <v>278</v>
      </c>
      <c r="F282" s="179"/>
      <c r="G282" s="179"/>
      <c r="H282" s="180">
        <v>655</v>
      </c>
      <c r="I282" s="267" t="s">
        <v>47</v>
      </c>
      <c r="J282" s="167" t="str">
        <f>INDEX('Policy Characteristics'!D:D,MATCH(PolicyLevers!$C282,'Policy Characteristics'!$C:$C,0))</f>
        <v>Reduce Plant Downtime</v>
      </c>
      <c r="K282" s="167" t="str">
        <f>INDEX('Policy Characteristics'!E:E,MATCH(PolicyLevers!$C282,'Policy Characteristics'!$C:$C,0))</f>
        <v>elec reduce plant downtime</v>
      </c>
      <c r="L282" s="167">
        <f>INDEX('Policy Characteristics'!F:F,MATCH(PolicyLevers!$C282,'Policy Characteristics'!$C:$C,0))</f>
        <v>0</v>
      </c>
      <c r="M282" s="167">
        <f>INDEX('Policy Characteristics'!G:G,MATCH(PolicyLevers!$C282,'Policy Characteristics'!$C:$C,0))</f>
        <v>0</v>
      </c>
      <c r="N282" s="167">
        <f>INDEX('Policy Characteristics'!H:H,MATCH(PolicyLevers!$C282,'Policy Characteristics'!$C:$C,0))</f>
        <v>0</v>
      </c>
      <c r="O282" s="167">
        <f>INDEX('Policy Characteristics'!I:I,MATCH(PolicyLevers!$C282,'Policy Characteristics'!$C:$C,0))</f>
        <v>0</v>
      </c>
      <c r="P282" s="167" t="str">
        <f>INDEX('Policy Characteristics'!J:J,MATCH(PolicyLevers!$C282,'Policy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2" s="179"/>
      <c r="R282" s="179"/>
      <c r="S282" s="169"/>
      <c r="T282" s="179"/>
    </row>
    <row r="283" spans="1:20" s="167" customFormat="1" x14ac:dyDescent="0.2">
      <c r="A283" s="166" t="str">
        <f>INDEX('Policy Characteristics'!A:A,MATCH(PolicyLevers!$C283,'Policy Characteristics'!$C:$C,0))</f>
        <v>Electricity Supply</v>
      </c>
      <c r="B283" s="166" t="str">
        <f>INDEX('Policy Characteristics'!B:B,MATCH(PolicyLevers!$C283,'Policy Characteristics'!$C:$C,0))</f>
        <v>Reduce Plant Downtime</v>
      </c>
      <c r="C283" s="189" t="str">
        <f t="shared" si="46"/>
        <v>Percentage Reduction in Plant Downtime</v>
      </c>
      <c r="D283" s="179" t="s">
        <v>80</v>
      </c>
      <c r="E283" s="179" t="s">
        <v>279</v>
      </c>
      <c r="F283" s="179"/>
      <c r="G283" s="179"/>
      <c r="H283" s="180">
        <v>656</v>
      </c>
      <c r="I283" s="267" t="s">
        <v>47</v>
      </c>
      <c r="J283" s="167" t="str">
        <f>INDEX('Policy Characteristics'!D:D,MATCH(PolicyLevers!$C283,'Policy Characteristics'!$C:$C,0))</f>
        <v>Reduce Plant Downtime</v>
      </c>
      <c r="K283" s="167" t="str">
        <f>INDEX('Policy Characteristics'!E:E,MATCH(PolicyLevers!$C283,'Policy Characteristics'!$C:$C,0))</f>
        <v>elec reduce plant downtime</v>
      </c>
      <c r="L283" s="167">
        <f>INDEX('Policy Characteristics'!F:F,MATCH(PolicyLevers!$C283,'Policy Characteristics'!$C:$C,0))</f>
        <v>0</v>
      </c>
      <c r="M283" s="167">
        <f>INDEX('Policy Characteristics'!G:G,MATCH(PolicyLevers!$C283,'Policy Characteristics'!$C:$C,0))</f>
        <v>0</v>
      </c>
      <c r="N283" s="167">
        <f>INDEX('Policy Characteristics'!H:H,MATCH(PolicyLevers!$C283,'Policy Characteristics'!$C:$C,0))</f>
        <v>0</v>
      </c>
      <c r="O283" s="167">
        <f>INDEX('Policy Characteristics'!I:I,MATCH(PolicyLevers!$C283,'Policy Characteristics'!$C:$C,0))</f>
        <v>0</v>
      </c>
      <c r="P283" s="167" t="str">
        <f>INDEX('Policy Characteristics'!J:J,MATCH(PolicyLevers!$C283,'Policy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3" s="179"/>
      <c r="R283" s="179"/>
      <c r="S283" s="169"/>
      <c r="T283" s="179"/>
    </row>
    <row r="284" spans="1:20" s="167" customFormat="1" x14ac:dyDescent="0.2">
      <c r="A284" s="166" t="str">
        <f>INDEX('Policy Characteristics'!A:A,MATCH(PolicyLevers!$C284,'Policy Characteristics'!$C:$C,0))</f>
        <v>Electricity Supply</v>
      </c>
      <c r="B284" s="166" t="str">
        <f>INDEX('Policy Characteristics'!B:B,MATCH(PolicyLevers!$C284,'Policy Characteristics'!$C:$C,0))</f>
        <v>Reduce Plant Downtime</v>
      </c>
      <c r="C284" s="189" t="str">
        <f t="shared" si="46"/>
        <v>Percentage Reduction in Plant Downtime</v>
      </c>
      <c r="D284" s="179" t="s">
        <v>80</v>
      </c>
      <c r="E284" s="179" t="s">
        <v>280</v>
      </c>
      <c r="F284" s="179"/>
      <c r="G284" s="179"/>
      <c r="H284" s="180">
        <v>657</v>
      </c>
      <c r="I284" s="267" t="s">
        <v>47</v>
      </c>
      <c r="J284" s="167" t="str">
        <f>INDEX('Policy Characteristics'!D:D,MATCH(PolicyLevers!$C284,'Policy Characteristics'!$C:$C,0))</f>
        <v>Reduce Plant Downtime</v>
      </c>
      <c r="K284" s="167" t="str">
        <f>INDEX('Policy Characteristics'!E:E,MATCH(PolicyLevers!$C284,'Policy Characteristics'!$C:$C,0))</f>
        <v>elec reduce plant downtime</v>
      </c>
      <c r="L284" s="167">
        <f>INDEX('Policy Characteristics'!F:F,MATCH(PolicyLevers!$C284,'Policy Characteristics'!$C:$C,0))</f>
        <v>0</v>
      </c>
      <c r="M284" s="167">
        <f>INDEX('Policy Characteristics'!G:G,MATCH(PolicyLevers!$C284,'Policy Characteristics'!$C:$C,0))</f>
        <v>0</v>
      </c>
      <c r="N284" s="167">
        <f>INDEX('Policy Characteristics'!H:H,MATCH(PolicyLevers!$C284,'Policy Characteristics'!$C:$C,0))</f>
        <v>0</v>
      </c>
      <c r="O284" s="167">
        <f>INDEX('Policy Characteristics'!I:I,MATCH(PolicyLevers!$C284,'Policy Characteristics'!$C:$C,0))</f>
        <v>0</v>
      </c>
      <c r="P284" s="167" t="str">
        <f>INDEX('Policy Characteristics'!J:J,MATCH(PolicyLevers!$C284,'Policy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4" s="179"/>
      <c r="R284" s="179"/>
      <c r="S284" s="169"/>
      <c r="T284" s="179"/>
    </row>
    <row r="285" spans="1:20" s="167" customFormat="1" x14ac:dyDescent="0.2">
      <c r="A285" s="166" t="str">
        <f>INDEX('Policy Characteristics'!A:A,MATCH(PolicyLevers!$C285,'Policy Characteristics'!$C:$C,0))</f>
        <v>Electricity Supply</v>
      </c>
      <c r="B285" s="166" t="str">
        <f>INDEX('Policy Characteristics'!B:B,MATCH(PolicyLevers!$C285,'Policy Characteristics'!$C:$C,0))</f>
        <v>Reduce Plant Downtime</v>
      </c>
      <c r="C285" s="189" t="str">
        <f t="shared" si="46"/>
        <v>Percentage Reduction in Plant Downtime</v>
      </c>
      <c r="D285" s="179" t="s">
        <v>81</v>
      </c>
      <c r="E285" s="179" t="s">
        <v>278</v>
      </c>
      <c r="F285" s="179"/>
      <c r="G285" s="179"/>
      <c r="H285" s="180">
        <v>658</v>
      </c>
      <c r="I285" s="267" t="s">
        <v>47</v>
      </c>
      <c r="J285" s="167" t="str">
        <f>INDEX('Policy Characteristics'!D:D,MATCH(PolicyLevers!$C285,'Policy Characteristics'!$C:$C,0))</f>
        <v>Reduce Plant Downtime</v>
      </c>
      <c r="K285" s="167" t="str">
        <f>INDEX('Policy Characteristics'!E:E,MATCH(PolicyLevers!$C285,'Policy Characteristics'!$C:$C,0))</f>
        <v>elec reduce plant downtime</v>
      </c>
      <c r="L285" s="167">
        <f>INDEX('Policy Characteristics'!F:F,MATCH(PolicyLevers!$C285,'Policy Characteristics'!$C:$C,0))</f>
        <v>0</v>
      </c>
      <c r="M285" s="167">
        <f>INDEX('Policy Characteristics'!G:G,MATCH(PolicyLevers!$C285,'Policy Characteristics'!$C:$C,0))</f>
        <v>0</v>
      </c>
      <c r="N285" s="167">
        <f>INDEX('Policy Characteristics'!H:H,MATCH(PolicyLevers!$C285,'Policy Characteristics'!$C:$C,0))</f>
        <v>0</v>
      </c>
      <c r="O285" s="167">
        <f>INDEX('Policy Characteristics'!I:I,MATCH(PolicyLevers!$C285,'Policy Characteristics'!$C:$C,0))</f>
        <v>0</v>
      </c>
      <c r="P285" s="167" t="str">
        <f>INDEX('Policy Characteristics'!J:J,MATCH(PolicyLevers!$C285,'Policy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5" s="179"/>
      <c r="R285" s="179"/>
      <c r="S285" s="169"/>
      <c r="T285" s="179"/>
    </row>
    <row r="286" spans="1:20" s="167" customFormat="1" x14ac:dyDescent="0.2">
      <c r="A286" s="166" t="str">
        <f>INDEX('Policy Characteristics'!A:A,MATCH(PolicyLevers!$C286,'Policy Characteristics'!$C:$C,0))</f>
        <v>Electricity Supply</v>
      </c>
      <c r="B286" s="166" t="str">
        <f>INDEX('Policy Characteristics'!B:B,MATCH(PolicyLevers!$C286,'Policy Characteristics'!$C:$C,0))</f>
        <v>Reduce Plant Downtime</v>
      </c>
      <c r="C286" s="189" t="str">
        <f t="shared" si="46"/>
        <v>Percentage Reduction in Plant Downtime</v>
      </c>
      <c r="D286" s="179" t="s">
        <v>81</v>
      </c>
      <c r="E286" s="179" t="s">
        <v>279</v>
      </c>
      <c r="F286" s="179"/>
      <c r="G286" s="179"/>
      <c r="H286" s="180">
        <v>659</v>
      </c>
      <c r="I286" s="267" t="s">
        <v>47</v>
      </c>
      <c r="J286" s="167" t="str">
        <f>INDEX('Policy Characteristics'!D:D,MATCH(PolicyLevers!$C286,'Policy Characteristics'!$C:$C,0))</f>
        <v>Reduce Plant Downtime</v>
      </c>
      <c r="K286" s="167" t="str">
        <f>INDEX('Policy Characteristics'!E:E,MATCH(PolicyLevers!$C286,'Policy Characteristics'!$C:$C,0))</f>
        <v>elec reduce plant downtime</v>
      </c>
      <c r="L286" s="167">
        <f>INDEX('Policy Characteristics'!F:F,MATCH(PolicyLevers!$C286,'Policy Characteristics'!$C:$C,0))</f>
        <v>0</v>
      </c>
      <c r="M286" s="167">
        <f>INDEX('Policy Characteristics'!G:G,MATCH(PolicyLevers!$C286,'Policy Characteristics'!$C:$C,0))</f>
        <v>0</v>
      </c>
      <c r="N286" s="167">
        <f>INDEX('Policy Characteristics'!H:H,MATCH(PolicyLevers!$C286,'Policy Characteristics'!$C:$C,0))</f>
        <v>0</v>
      </c>
      <c r="O286" s="167">
        <f>INDEX('Policy Characteristics'!I:I,MATCH(PolicyLevers!$C286,'Policy Characteristics'!$C:$C,0))</f>
        <v>0</v>
      </c>
      <c r="P286" s="167" t="str">
        <f>INDEX('Policy Characteristics'!J:J,MATCH(PolicyLevers!$C286,'Policy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6" s="179"/>
      <c r="R286" s="179"/>
      <c r="S286" s="169"/>
      <c r="T286" s="179"/>
    </row>
    <row r="287" spans="1:20" s="167" customFormat="1" x14ac:dyDescent="0.2">
      <c r="A287" s="166" t="str">
        <f>INDEX('Policy Characteristics'!A:A,MATCH(PolicyLevers!$C287,'Policy Characteristics'!$C:$C,0))</f>
        <v>Electricity Supply</v>
      </c>
      <c r="B287" s="166" t="str">
        <f>INDEX('Policy Characteristics'!B:B,MATCH(PolicyLevers!$C287,'Policy Characteristics'!$C:$C,0))</f>
        <v>Reduce Plant Downtime</v>
      </c>
      <c r="C287" s="189" t="str">
        <f t="shared" si="46"/>
        <v>Percentage Reduction in Plant Downtime</v>
      </c>
      <c r="D287" s="179" t="s">
        <v>81</v>
      </c>
      <c r="E287" s="179" t="s">
        <v>280</v>
      </c>
      <c r="F287" s="179"/>
      <c r="G287" s="179"/>
      <c r="H287" s="180">
        <v>660</v>
      </c>
      <c r="I287" s="267" t="s">
        <v>47</v>
      </c>
      <c r="J287" s="167" t="str">
        <f>INDEX('Policy Characteristics'!D:D,MATCH(PolicyLevers!$C287,'Policy Characteristics'!$C:$C,0))</f>
        <v>Reduce Plant Downtime</v>
      </c>
      <c r="K287" s="167" t="str">
        <f>INDEX('Policy Characteristics'!E:E,MATCH(PolicyLevers!$C287,'Policy Characteristics'!$C:$C,0))</f>
        <v>elec reduce plant downtime</v>
      </c>
      <c r="L287" s="167">
        <f>INDEX('Policy Characteristics'!F:F,MATCH(PolicyLevers!$C287,'Policy Characteristics'!$C:$C,0))</f>
        <v>0</v>
      </c>
      <c r="M287" s="167">
        <f>INDEX('Policy Characteristics'!G:G,MATCH(PolicyLevers!$C287,'Policy Characteristics'!$C:$C,0))</f>
        <v>0</v>
      </c>
      <c r="N287" s="167">
        <f>INDEX('Policy Characteristics'!H:H,MATCH(PolicyLevers!$C287,'Policy Characteristics'!$C:$C,0))</f>
        <v>0</v>
      </c>
      <c r="O287" s="167">
        <f>INDEX('Policy Characteristics'!I:I,MATCH(PolicyLevers!$C287,'Policy Characteristics'!$C:$C,0))</f>
        <v>0</v>
      </c>
      <c r="P287" s="167" t="str">
        <f>INDEX('Policy Characteristics'!J:J,MATCH(PolicyLevers!$C287,'Policy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7" s="179"/>
      <c r="R287" s="179"/>
      <c r="S287" s="169"/>
      <c r="T287" s="179"/>
    </row>
    <row r="288" spans="1:20" s="167" customFormat="1" x14ac:dyDescent="0.2">
      <c r="A288" s="166" t="str">
        <f>INDEX('Policy Characteristics'!A:A,MATCH(PolicyLevers!$C288,'Policy Characteristics'!$C:$C,0))</f>
        <v>Electricity Supply</v>
      </c>
      <c r="B288" s="166" t="str">
        <f>INDEX('Policy Characteristics'!B:B,MATCH(PolicyLevers!$C288,'Policy Characteristics'!$C:$C,0))</f>
        <v>Reduce Plant Downtime</v>
      </c>
      <c r="C288" s="189" t="str">
        <f t="shared" si="46"/>
        <v>Percentage Reduction in Plant Downtime</v>
      </c>
      <c r="D288" s="179" t="s">
        <v>494</v>
      </c>
      <c r="E288" s="179" t="s">
        <v>278</v>
      </c>
      <c r="F288" s="179"/>
      <c r="G288" s="179"/>
      <c r="H288" s="180">
        <v>661</v>
      </c>
      <c r="I288" s="267" t="s">
        <v>47</v>
      </c>
      <c r="J288" s="167" t="str">
        <f>INDEX('Policy Characteristics'!D:D,MATCH(PolicyLevers!$C288,'Policy Characteristics'!$C:$C,0))</f>
        <v>Reduce Plant Downtime</v>
      </c>
      <c r="K288" s="167" t="str">
        <f>INDEX('Policy Characteristics'!E:E,MATCH(PolicyLevers!$C288,'Policy Characteristics'!$C:$C,0))</f>
        <v>elec reduce plant downtime</v>
      </c>
      <c r="L288" s="167">
        <f>INDEX('Policy Characteristics'!F:F,MATCH(PolicyLevers!$C288,'Policy Characteristics'!$C:$C,0))</f>
        <v>0</v>
      </c>
      <c r="M288" s="167">
        <f>INDEX('Policy Characteristics'!G:G,MATCH(PolicyLevers!$C288,'Policy Characteristics'!$C:$C,0))</f>
        <v>0</v>
      </c>
      <c r="N288" s="167">
        <f>INDEX('Policy Characteristics'!H:H,MATCH(PolicyLevers!$C288,'Policy Characteristics'!$C:$C,0))</f>
        <v>0</v>
      </c>
      <c r="O288" s="167">
        <f>INDEX('Policy Characteristics'!I:I,MATCH(PolicyLevers!$C288,'Policy Characteristics'!$C:$C,0))</f>
        <v>0</v>
      </c>
      <c r="P288" s="167" t="str">
        <f>INDEX('Policy Characteristics'!J:J,MATCH(PolicyLevers!$C288,'Policy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8" s="179"/>
      <c r="R288" s="179"/>
      <c r="S288" s="169"/>
      <c r="T288" s="179"/>
    </row>
    <row r="289" spans="1:20" s="167" customFormat="1" x14ac:dyDescent="0.2">
      <c r="A289" s="166" t="str">
        <f>INDEX('Policy Characteristics'!A:A,MATCH(PolicyLevers!$C289,'Policy Characteristics'!$C:$C,0))</f>
        <v>Electricity Supply</v>
      </c>
      <c r="B289" s="166" t="str">
        <f>INDEX('Policy Characteristics'!B:B,MATCH(PolicyLevers!$C289,'Policy Characteristics'!$C:$C,0))</f>
        <v>Reduce Plant Downtime</v>
      </c>
      <c r="C289" s="189" t="str">
        <f t="shared" si="46"/>
        <v>Percentage Reduction in Plant Downtime</v>
      </c>
      <c r="D289" s="179" t="s">
        <v>494</v>
      </c>
      <c r="E289" s="179" t="s">
        <v>279</v>
      </c>
      <c r="F289" s="179"/>
      <c r="G289" s="179"/>
      <c r="H289" s="180">
        <v>662</v>
      </c>
      <c r="I289" s="267" t="s">
        <v>47</v>
      </c>
      <c r="J289" s="167" t="str">
        <f>INDEX('Policy Characteristics'!D:D,MATCH(PolicyLevers!$C289,'Policy Characteristics'!$C:$C,0))</f>
        <v>Reduce Plant Downtime</v>
      </c>
      <c r="K289" s="167" t="str">
        <f>INDEX('Policy Characteristics'!E:E,MATCH(PolicyLevers!$C289,'Policy Characteristics'!$C:$C,0))</f>
        <v>elec reduce plant downtime</v>
      </c>
      <c r="L289" s="167">
        <f>INDEX('Policy Characteristics'!F:F,MATCH(PolicyLevers!$C289,'Policy Characteristics'!$C:$C,0))</f>
        <v>0</v>
      </c>
      <c r="M289" s="167">
        <f>INDEX('Policy Characteristics'!G:G,MATCH(PolicyLevers!$C289,'Policy Characteristics'!$C:$C,0))</f>
        <v>0</v>
      </c>
      <c r="N289" s="167">
        <f>INDEX('Policy Characteristics'!H:H,MATCH(PolicyLevers!$C289,'Policy Characteristics'!$C:$C,0))</f>
        <v>0</v>
      </c>
      <c r="O289" s="167">
        <f>INDEX('Policy Characteristics'!I:I,MATCH(PolicyLevers!$C289,'Policy Characteristics'!$C:$C,0))</f>
        <v>0</v>
      </c>
      <c r="P289" s="167" t="str">
        <f>INDEX('Policy Characteristics'!J:J,MATCH(PolicyLevers!$C289,'Policy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9" s="179"/>
      <c r="R289" s="179"/>
      <c r="S289" s="169"/>
      <c r="T289" s="179"/>
    </row>
    <row r="290" spans="1:20" s="167" customFormat="1" x14ac:dyDescent="0.2">
      <c r="A290" s="166" t="str">
        <f>INDEX('Policy Characteristics'!A:A,MATCH(PolicyLevers!$C290,'Policy Characteristics'!$C:$C,0))</f>
        <v>Electricity Supply</v>
      </c>
      <c r="B290" s="166" t="str">
        <f>INDEX('Policy Characteristics'!B:B,MATCH(PolicyLevers!$C290,'Policy Characteristics'!$C:$C,0))</f>
        <v>Reduce Plant Downtime</v>
      </c>
      <c r="C290" s="189" t="str">
        <f t="shared" si="46"/>
        <v>Percentage Reduction in Plant Downtime</v>
      </c>
      <c r="D290" s="179" t="s">
        <v>494</v>
      </c>
      <c r="E290" s="179" t="s">
        <v>280</v>
      </c>
      <c r="F290" s="179" t="s">
        <v>342</v>
      </c>
      <c r="G290" s="179" t="s">
        <v>497</v>
      </c>
      <c r="H290" s="180">
        <v>143</v>
      </c>
      <c r="I290" s="267" t="s">
        <v>46</v>
      </c>
      <c r="J290" s="167" t="str">
        <f>INDEX('Policy Characteristics'!D:D,MATCH(PolicyLevers!$C290,'Policy Characteristics'!$C:$C,0))</f>
        <v>Reduce Plant Downtime</v>
      </c>
      <c r="K290" s="167" t="str">
        <f>INDEX('Policy Characteristics'!E:E,MATCH(PolicyLevers!$C290,'Policy Characteristics'!$C:$C,0))</f>
        <v>elec reduce plant downtime</v>
      </c>
      <c r="L290" s="167">
        <f>INDEX('Policy Characteristics'!F:F,MATCH(PolicyLevers!$C290,'Policy Characteristics'!$C:$C,0))</f>
        <v>0</v>
      </c>
      <c r="M290" s="167">
        <f>INDEX('Policy Characteristics'!G:G,MATCH(PolicyLevers!$C290,'Policy Characteristics'!$C:$C,0))</f>
        <v>0</v>
      </c>
      <c r="N290" s="167">
        <f>INDEX('Policy Characteristics'!H:H,MATCH(PolicyLevers!$C290,'Policy Characteristics'!$C:$C,0))</f>
        <v>0</v>
      </c>
      <c r="O290" s="167">
        <f>INDEX('Policy Characteristics'!I:I,MATCH(PolicyLevers!$C290,'Policy Characteristics'!$C:$C,0))</f>
        <v>0</v>
      </c>
      <c r="P290" s="167" t="str">
        <f>INDEX('Policy Characteristics'!J:J,MATCH(PolicyLevers!$C290,'Policy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0" s="179" t="s">
        <v>542</v>
      </c>
      <c r="R290" s="179" t="s">
        <v>281</v>
      </c>
      <c r="S290" s="169" t="s">
        <v>344</v>
      </c>
      <c r="T290" s="179"/>
    </row>
    <row r="291" spans="1:20" s="167" customFormat="1" x14ac:dyDescent="0.2">
      <c r="A291" s="166" t="str">
        <f>INDEX('Policy Characteristics'!A:A,MATCH(PolicyLevers!$C291,'Policy Characteristics'!$C:$C,0))</f>
        <v>Electricity Supply</v>
      </c>
      <c r="B291" s="166" t="str">
        <f>INDEX('Policy Characteristics'!B:B,MATCH(PolicyLevers!$C291,'Policy Characteristics'!$C:$C,0))</f>
        <v>Reduce Plant Downtime</v>
      </c>
      <c r="C291" s="189" t="str">
        <f t="shared" si="46"/>
        <v>Percentage Reduction in Plant Downtime</v>
      </c>
      <c r="D291" s="179" t="s">
        <v>82</v>
      </c>
      <c r="E291" s="179" t="s">
        <v>278</v>
      </c>
      <c r="F291" s="179"/>
      <c r="G291" s="179"/>
      <c r="H291" s="180">
        <v>663</v>
      </c>
      <c r="I291" s="267" t="s">
        <v>47</v>
      </c>
      <c r="J291" s="167" t="str">
        <f>INDEX('Policy Characteristics'!D:D,MATCH(PolicyLevers!$C291,'Policy Characteristics'!$C:$C,0))</f>
        <v>Reduce Plant Downtime</v>
      </c>
      <c r="K291" s="167" t="str">
        <f>INDEX('Policy Characteristics'!E:E,MATCH(PolicyLevers!$C291,'Policy Characteristics'!$C:$C,0))</f>
        <v>elec reduce plant downtime</v>
      </c>
      <c r="L291" s="167">
        <f>INDEX('Policy Characteristics'!F:F,MATCH(PolicyLevers!$C291,'Policy Characteristics'!$C:$C,0))</f>
        <v>0</v>
      </c>
      <c r="M291" s="167">
        <f>INDEX('Policy Characteristics'!G:G,MATCH(PolicyLevers!$C291,'Policy Characteristics'!$C:$C,0))</f>
        <v>0</v>
      </c>
      <c r="N291" s="167">
        <f>INDEX('Policy Characteristics'!H:H,MATCH(PolicyLevers!$C291,'Policy Characteristics'!$C:$C,0))</f>
        <v>0</v>
      </c>
      <c r="O291" s="167">
        <f>INDEX('Policy Characteristics'!I:I,MATCH(PolicyLevers!$C291,'Policy Characteristics'!$C:$C,0))</f>
        <v>0</v>
      </c>
      <c r="P291" s="167" t="str">
        <f>INDEX('Policy Characteristics'!J:J,MATCH(PolicyLevers!$C291,'Policy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1" s="179"/>
      <c r="R291" s="179"/>
      <c r="S291" s="169"/>
      <c r="T291" s="179"/>
    </row>
    <row r="292" spans="1:20" s="167" customFormat="1" x14ac:dyDescent="0.2">
      <c r="A292" s="166" t="str">
        <f>INDEX('Policy Characteristics'!A:A,MATCH(PolicyLevers!$C292,'Policy Characteristics'!$C:$C,0))</f>
        <v>Electricity Supply</v>
      </c>
      <c r="B292" s="166" t="str">
        <f>INDEX('Policy Characteristics'!B:B,MATCH(PolicyLevers!$C292,'Policy Characteristics'!$C:$C,0))</f>
        <v>Reduce Plant Downtime</v>
      </c>
      <c r="C292" s="189" t="str">
        <f t="shared" si="46"/>
        <v>Percentage Reduction in Plant Downtime</v>
      </c>
      <c r="D292" s="179" t="s">
        <v>82</v>
      </c>
      <c r="E292" s="179" t="s">
        <v>279</v>
      </c>
      <c r="F292" s="179"/>
      <c r="G292" s="179"/>
      <c r="H292" s="180">
        <v>664</v>
      </c>
      <c r="I292" s="267" t="s">
        <v>47</v>
      </c>
      <c r="J292" s="167" t="str">
        <f>INDEX('Policy Characteristics'!D:D,MATCH(PolicyLevers!$C292,'Policy Characteristics'!$C:$C,0))</f>
        <v>Reduce Plant Downtime</v>
      </c>
      <c r="K292" s="167" t="str">
        <f>INDEX('Policy Characteristics'!E:E,MATCH(PolicyLevers!$C292,'Policy Characteristics'!$C:$C,0))</f>
        <v>elec reduce plant downtime</v>
      </c>
      <c r="L292" s="167">
        <f>INDEX('Policy Characteristics'!F:F,MATCH(PolicyLevers!$C292,'Policy Characteristics'!$C:$C,0))</f>
        <v>0</v>
      </c>
      <c r="M292" s="167">
        <f>INDEX('Policy Characteristics'!G:G,MATCH(PolicyLevers!$C292,'Policy Characteristics'!$C:$C,0))</f>
        <v>0</v>
      </c>
      <c r="N292" s="167">
        <f>INDEX('Policy Characteristics'!H:H,MATCH(PolicyLevers!$C292,'Policy Characteristics'!$C:$C,0))</f>
        <v>0</v>
      </c>
      <c r="O292" s="167">
        <f>INDEX('Policy Characteristics'!I:I,MATCH(PolicyLevers!$C292,'Policy Characteristics'!$C:$C,0))</f>
        <v>0</v>
      </c>
      <c r="P292" s="167" t="str">
        <f>INDEX('Policy Characteristics'!J:J,MATCH(PolicyLevers!$C292,'Policy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2" s="179"/>
      <c r="R292" s="179"/>
      <c r="S292" s="169"/>
      <c r="T292" s="179"/>
    </row>
    <row r="293" spans="1:20" s="167" customFormat="1" x14ac:dyDescent="0.2">
      <c r="A293" s="166" t="str">
        <f>INDEX('Policy Characteristics'!A:A,MATCH(PolicyLevers!$C293,'Policy Characteristics'!$C:$C,0))</f>
        <v>Electricity Supply</v>
      </c>
      <c r="B293" s="166" t="str">
        <f>INDEX('Policy Characteristics'!B:B,MATCH(PolicyLevers!$C293,'Policy Characteristics'!$C:$C,0))</f>
        <v>Reduce Plant Downtime</v>
      </c>
      <c r="C293" s="189" t="str">
        <f t="shared" si="46"/>
        <v>Percentage Reduction in Plant Downtime</v>
      </c>
      <c r="D293" s="179" t="s">
        <v>82</v>
      </c>
      <c r="E293" s="179" t="s">
        <v>280</v>
      </c>
      <c r="F293" s="179" t="s">
        <v>342</v>
      </c>
      <c r="G293" s="179" t="s">
        <v>96</v>
      </c>
      <c r="H293" s="180">
        <v>144</v>
      </c>
      <c r="I293" s="267" t="s">
        <v>46</v>
      </c>
      <c r="J293" s="167" t="str">
        <f>INDEX('Policy Characteristics'!D:D,MATCH(PolicyLevers!$C293,'Policy Characteristics'!$C:$C,0))</f>
        <v>Reduce Plant Downtime</v>
      </c>
      <c r="K293" s="167" t="str">
        <f>INDEX('Policy Characteristics'!E:E,MATCH(PolicyLevers!$C293,'Policy Characteristics'!$C:$C,0))</f>
        <v>elec reduce plant downtime</v>
      </c>
      <c r="L293" s="167">
        <f>INDEX('Policy Characteristics'!F:F,MATCH(PolicyLevers!$C293,'Policy Characteristics'!$C:$C,0))</f>
        <v>0</v>
      </c>
      <c r="M293" s="167">
        <f>INDEX('Policy Characteristics'!G:G,MATCH(PolicyLevers!$C293,'Policy Characteristics'!$C:$C,0))</f>
        <v>0</v>
      </c>
      <c r="N293" s="167">
        <f>INDEX('Policy Characteristics'!H:H,MATCH(PolicyLevers!$C293,'Policy Characteristics'!$C:$C,0))</f>
        <v>0</v>
      </c>
      <c r="O293" s="167">
        <f>INDEX('Policy Characteristics'!I:I,MATCH(PolicyLevers!$C293,'Policy Characteristics'!$C:$C,0))</f>
        <v>0</v>
      </c>
      <c r="P293" s="167" t="str">
        <f>INDEX('Policy Characteristics'!J:J,MATCH(PolicyLevers!$C293,'Policy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3" s="179" t="s">
        <v>542</v>
      </c>
      <c r="R293" s="179" t="s">
        <v>281</v>
      </c>
      <c r="S293" s="169" t="s">
        <v>343</v>
      </c>
      <c r="T293" s="179"/>
    </row>
    <row r="294" spans="1:20" s="167" customFormat="1" x14ac:dyDescent="0.2">
      <c r="A294" s="166" t="str">
        <f>INDEX('Policy Characteristics'!A:A,MATCH(PolicyLevers!$C294,'Policy Characteristics'!$C:$C,0))</f>
        <v>Electricity Supply</v>
      </c>
      <c r="B294" s="166" t="str">
        <f>INDEX('Policy Characteristics'!B:B,MATCH(PolicyLevers!$C294,'Policy Characteristics'!$C:$C,0))</f>
        <v>Reduce Plant Downtime</v>
      </c>
      <c r="C294" s="189" t="str">
        <f t="shared" si="46"/>
        <v>Percentage Reduction in Plant Downtime</v>
      </c>
      <c r="D294" s="179" t="s">
        <v>83</v>
      </c>
      <c r="E294" s="179" t="s">
        <v>278</v>
      </c>
      <c r="F294" s="179"/>
      <c r="G294" s="179"/>
      <c r="H294" s="180">
        <v>665</v>
      </c>
      <c r="I294" s="267" t="s">
        <v>47</v>
      </c>
      <c r="J294" s="167" t="str">
        <f>INDEX('Policy Characteristics'!D:D,MATCH(PolicyLevers!$C294,'Policy Characteristics'!$C:$C,0))</f>
        <v>Reduce Plant Downtime</v>
      </c>
      <c r="K294" s="167" t="str">
        <f>INDEX('Policy Characteristics'!E:E,MATCH(PolicyLevers!$C294,'Policy Characteristics'!$C:$C,0))</f>
        <v>elec reduce plant downtime</v>
      </c>
      <c r="L294" s="167">
        <f>INDEX('Policy Characteristics'!F:F,MATCH(PolicyLevers!$C294,'Policy Characteristics'!$C:$C,0))</f>
        <v>0</v>
      </c>
      <c r="M294" s="167">
        <f>INDEX('Policy Characteristics'!G:G,MATCH(PolicyLevers!$C294,'Policy Characteristics'!$C:$C,0))</f>
        <v>0</v>
      </c>
      <c r="N294" s="167">
        <f>INDEX('Policy Characteristics'!H:H,MATCH(PolicyLevers!$C294,'Policy Characteristics'!$C:$C,0))</f>
        <v>0</v>
      </c>
      <c r="O294" s="167">
        <f>INDEX('Policy Characteristics'!I:I,MATCH(PolicyLevers!$C294,'Policy Characteristics'!$C:$C,0))</f>
        <v>0</v>
      </c>
      <c r="P294" s="167" t="str">
        <f>INDEX('Policy Characteristics'!J:J,MATCH(PolicyLevers!$C294,'Policy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4" s="179"/>
      <c r="R294" s="179"/>
      <c r="S294" s="169"/>
      <c r="T294" s="179"/>
    </row>
    <row r="295" spans="1:20" s="167" customFormat="1" x14ac:dyDescent="0.2">
      <c r="A295" s="166" t="str">
        <f>INDEX('Policy Characteristics'!A:A,MATCH(PolicyLevers!$C295,'Policy Characteristics'!$C:$C,0))</f>
        <v>Electricity Supply</v>
      </c>
      <c r="B295" s="166" t="str">
        <f>INDEX('Policy Characteristics'!B:B,MATCH(PolicyLevers!$C295,'Policy Characteristics'!$C:$C,0))</f>
        <v>Reduce Plant Downtime</v>
      </c>
      <c r="C295" s="189" t="str">
        <f t="shared" si="46"/>
        <v>Percentage Reduction in Plant Downtime</v>
      </c>
      <c r="D295" s="179" t="s">
        <v>83</v>
      </c>
      <c r="E295" s="179" t="s">
        <v>279</v>
      </c>
      <c r="F295" s="179"/>
      <c r="G295" s="179"/>
      <c r="H295" s="180">
        <v>666</v>
      </c>
      <c r="I295" s="267" t="s">
        <v>47</v>
      </c>
      <c r="J295" s="167" t="str">
        <f>INDEX('Policy Characteristics'!D:D,MATCH(PolicyLevers!$C295,'Policy Characteristics'!$C:$C,0))</f>
        <v>Reduce Plant Downtime</v>
      </c>
      <c r="K295" s="167" t="str">
        <f>INDEX('Policy Characteristics'!E:E,MATCH(PolicyLevers!$C295,'Policy Characteristics'!$C:$C,0))</f>
        <v>elec reduce plant downtime</v>
      </c>
      <c r="L295" s="167">
        <f>INDEX('Policy Characteristics'!F:F,MATCH(PolicyLevers!$C295,'Policy Characteristics'!$C:$C,0))</f>
        <v>0</v>
      </c>
      <c r="M295" s="167">
        <f>INDEX('Policy Characteristics'!G:G,MATCH(PolicyLevers!$C295,'Policy Characteristics'!$C:$C,0))</f>
        <v>0</v>
      </c>
      <c r="N295" s="167">
        <f>INDEX('Policy Characteristics'!H:H,MATCH(PolicyLevers!$C295,'Policy Characteristics'!$C:$C,0))</f>
        <v>0</v>
      </c>
      <c r="O295" s="167">
        <f>INDEX('Policy Characteristics'!I:I,MATCH(PolicyLevers!$C295,'Policy Characteristics'!$C:$C,0))</f>
        <v>0</v>
      </c>
      <c r="P295" s="167" t="str">
        <f>INDEX('Policy Characteristics'!J:J,MATCH(PolicyLevers!$C295,'Policy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5" s="179"/>
      <c r="R295" s="179"/>
      <c r="S295" s="169"/>
      <c r="T295" s="179"/>
    </row>
    <row r="296" spans="1:20" s="167" customFormat="1" x14ac:dyDescent="0.2">
      <c r="A296" s="166" t="str">
        <f>INDEX('Policy Characteristics'!A:A,MATCH(PolicyLevers!$C296,'Policy Characteristics'!$C:$C,0))</f>
        <v>Electricity Supply</v>
      </c>
      <c r="B296" s="166" t="str">
        <f>INDEX('Policy Characteristics'!B:B,MATCH(PolicyLevers!$C296,'Policy Characteristics'!$C:$C,0))</f>
        <v>Reduce Plant Downtime</v>
      </c>
      <c r="C296" s="189" t="str">
        <f t="shared" si="46"/>
        <v>Percentage Reduction in Plant Downtime</v>
      </c>
      <c r="D296" s="179" t="s">
        <v>83</v>
      </c>
      <c r="E296" s="179" t="s">
        <v>280</v>
      </c>
      <c r="F296" s="179"/>
      <c r="G296" s="179"/>
      <c r="H296" s="180">
        <v>667</v>
      </c>
      <c r="I296" s="267" t="s">
        <v>47</v>
      </c>
      <c r="J296" s="167" t="str">
        <f>INDEX('Policy Characteristics'!D:D,MATCH(PolicyLevers!$C296,'Policy Characteristics'!$C:$C,0))</f>
        <v>Reduce Plant Downtime</v>
      </c>
      <c r="K296" s="167" t="str">
        <f>INDEX('Policy Characteristics'!E:E,MATCH(PolicyLevers!$C296,'Policy Characteristics'!$C:$C,0))</f>
        <v>elec reduce plant downtime</v>
      </c>
      <c r="L296" s="167">
        <f>INDEX('Policy Characteristics'!F:F,MATCH(PolicyLevers!$C296,'Policy Characteristics'!$C:$C,0))</f>
        <v>0</v>
      </c>
      <c r="M296" s="167">
        <f>INDEX('Policy Characteristics'!G:G,MATCH(PolicyLevers!$C296,'Policy Characteristics'!$C:$C,0))</f>
        <v>0</v>
      </c>
      <c r="N296" s="167">
        <f>INDEX('Policy Characteristics'!H:H,MATCH(PolicyLevers!$C296,'Policy Characteristics'!$C:$C,0))</f>
        <v>0</v>
      </c>
      <c r="O296" s="167">
        <f>INDEX('Policy Characteristics'!I:I,MATCH(PolicyLevers!$C296,'Policy Characteristics'!$C:$C,0))</f>
        <v>0</v>
      </c>
      <c r="P296" s="167" t="str">
        <f>INDEX('Policy Characteristics'!J:J,MATCH(PolicyLevers!$C296,'Policy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6" s="179"/>
      <c r="R296" s="179"/>
      <c r="S296" s="169"/>
      <c r="T296" s="179"/>
    </row>
    <row r="297" spans="1:20" s="167" customFormat="1" x14ac:dyDescent="0.2">
      <c r="A297" s="166" t="str">
        <f>INDEX('Policy Characteristics'!A:A,MATCH(PolicyLevers!$C297,'Policy Characteristics'!$C:$C,0))</f>
        <v>Electricity Supply</v>
      </c>
      <c r="B297" s="166" t="str">
        <f>INDEX('Policy Characteristics'!B:B,MATCH(PolicyLevers!$C297,'Policy Characteristics'!$C:$C,0))</f>
        <v>Reduce Plant Downtime</v>
      </c>
      <c r="C297" s="189" t="str">
        <f t="shared" si="46"/>
        <v>Percentage Reduction in Plant Downtime</v>
      </c>
      <c r="D297" s="179" t="s">
        <v>84</v>
      </c>
      <c r="E297" s="179" t="s">
        <v>278</v>
      </c>
      <c r="F297" s="179"/>
      <c r="G297" s="179"/>
      <c r="H297" s="180">
        <v>668</v>
      </c>
      <c r="I297" s="267" t="s">
        <v>47</v>
      </c>
      <c r="J297" s="167" t="str">
        <f>INDEX('Policy Characteristics'!D:D,MATCH(PolicyLevers!$C297,'Policy Characteristics'!$C:$C,0))</f>
        <v>Reduce Plant Downtime</v>
      </c>
      <c r="K297" s="167" t="str">
        <f>INDEX('Policy Characteristics'!E:E,MATCH(PolicyLevers!$C297,'Policy Characteristics'!$C:$C,0))</f>
        <v>elec reduce plant downtime</v>
      </c>
      <c r="L297" s="167">
        <f>INDEX('Policy Characteristics'!F:F,MATCH(PolicyLevers!$C297,'Policy Characteristics'!$C:$C,0))</f>
        <v>0</v>
      </c>
      <c r="M297" s="167">
        <f>INDEX('Policy Characteristics'!G:G,MATCH(PolicyLevers!$C297,'Policy Characteristics'!$C:$C,0))</f>
        <v>0</v>
      </c>
      <c r="N297" s="167">
        <f>INDEX('Policy Characteristics'!H:H,MATCH(PolicyLevers!$C297,'Policy Characteristics'!$C:$C,0))</f>
        <v>0</v>
      </c>
      <c r="O297" s="167">
        <f>INDEX('Policy Characteristics'!I:I,MATCH(PolicyLevers!$C297,'Policy Characteristics'!$C:$C,0))</f>
        <v>0</v>
      </c>
      <c r="P297" s="167" t="str">
        <f>INDEX('Policy Characteristics'!J:J,MATCH(PolicyLevers!$C297,'Policy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7" s="179"/>
      <c r="R297" s="179"/>
      <c r="S297" s="169"/>
      <c r="T297" s="179"/>
    </row>
    <row r="298" spans="1:20" s="167" customFormat="1" x14ac:dyDescent="0.2">
      <c r="A298" s="166" t="str">
        <f>INDEX('Policy Characteristics'!A:A,MATCH(PolicyLevers!$C298,'Policy Characteristics'!$C:$C,0))</f>
        <v>Electricity Supply</v>
      </c>
      <c r="B298" s="166" t="str">
        <f>INDEX('Policy Characteristics'!B:B,MATCH(PolicyLevers!$C298,'Policy Characteristics'!$C:$C,0))</f>
        <v>Reduce Plant Downtime</v>
      </c>
      <c r="C298" s="189" t="str">
        <f t="shared" si="46"/>
        <v>Percentage Reduction in Plant Downtime</v>
      </c>
      <c r="D298" s="179" t="s">
        <v>84</v>
      </c>
      <c r="E298" s="179" t="s">
        <v>279</v>
      </c>
      <c r="F298" s="179"/>
      <c r="G298" s="179"/>
      <c r="H298" s="180">
        <v>669</v>
      </c>
      <c r="I298" s="267" t="s">
        <v>47</v>
      </c>
      <c r="J298" s="167" t="str">
        <f>INDEX('Policy Characteristics'!D:D,MATCH(PolicyLevers!$C298,'Policy Characteristics'!$C:$C,0))</f>
        <v>Reduce Plant Downtime</v>
      </c>
      <c r="K298" s="167" t="str">
        <f>INDEX('Policy Characteristics'!E:E,MATCH(PolicyLevers!$C298,'Policy Characteristics'!$C:$C,0))</f>
        <v>elec reduce plant downtime</v>
      </c>
      <c r="L298" s="167">
        <f>INDEX('Policy Characteristics'!F:F,MATCH(PolicyLevers!$C298,'Policy Characteristics'!$C:$C,0))</f>
        <v>0</v>
      </c>
      <c r="M298" s="167">
        <f>INDEX('Policy Characteristics'!G:G,MATCH(PolicyLevers!$C298,'Policy Characteristics'!$C:$C,0))</f>
        <v>0</v>
      </c>
      <c r="N298" s="167">
        <f>INDEX('Policy Characteristics'!H:H,MATCH(PolicyLevers!$C298,'Policy Characteristics'!$C:$C,0))</f>
        <v>0</v>
      </c>
      <c r="O298" s="167">
        <f>INDEX('Policy Characteristics'!I:I,MATCH(PolicyLevers!$C298,'Policy Characteristics'!$C:$C,0))</f>
        <v>0</v>
      </c>
      <c r="P298" s="167" t="str">
        <f>INDEX('Policy Characteristics'!J:J,MATCH(PolicyLevers!$C298,'Policy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8" s="179"/>
      <c r="R298" s="179"/>
      <c r="S298" s="169"/>
      <c r="T298" s="179"/>
    </row>
    <row r="299" spans="1:20" s="167" customFormat="1" x14ac:dyDescent="0.2">
      <c r="A299" s="166" t="str">
        <f>INDEX('Policy Characteristics'!A:A,MATCH(PolicyLevers!$C299,'Policy Characteristics'!$C:$C,0))</f>
        <v>Electricity Supply</v>
      </c>
      <c r="B299" s="166" t="str">
        <f>INDEX('Policy Characteristics'!B:B,MATCH(PolicyLevers!$C299,'Policy Characteristics'!$C:$C,0))</f>
        <v>Reduce Plant Downtime</v>
      </c>
      <c r="C299" s="189" t="str">
        <f t="shared" si="46"/>
        <v>Percentage Reduction in Plant Downtime</v>
      </c>
      <c r="D299" s="179" t="s">
        <v>84</v>
      </c>
      <c r="E299" s="179" t="s">
        <v>280</v>
      </c>
      <c r="F299" s="179"/>
      <c r="G299" s="179"/>
      <c r="H299" s="180">
        <v>670</v>
      </c>
      <c r="I299" s="267" t="s">
        <v>47</v>
      </c>
      <c r="J299" s="167" t="str">
        <f>INDEX('Policy Characteristics'!D:D,MATCH(PolicyLevers!$C299,'Policy Characteristics'!$C:$C,0))</f>
        <v>Reduce Plant Downtime</v>
      </c>
      <c r="K299" s="167" t="str">
        <f>INDEX('Policy Characteristics'!E:E,MATCH(PolicyLevers!$C299,'Policy Characteristics'!$C:$C,0))</f>
        <v>elec reduce plant downtime</v>
      </c>
      <c r="L299" s="167">
        <f>INDEX('Policy Characteristics'!F:F,MATCH(PolicyLevers!$C299,'Policy Characteristics'!$C:$C,0))</f>
        <v>0</v>
      </c>
      <c r="M299" s="167">
        <f>INDEX('Policy Characteristics'!G:G,MATCH(PolicyLevers!$C299,'Policy Characteristics'!$C:$C,0))</f>
        <v>0</v>
      </c>
      <c r="N299" s="167">
        <f>INDEX('Policy Characteristics'!H:H,MATCH(PolicyLevers!$C299,'Policy Characteristics'!$C:$C,0))</f>
        <v>0</v>
      </c>
      <c r="O299" s="167">
        <f>INDEX('Policy Characteristics'!I:I,MATCH(PolicyLevers!$C299,'Policy Characteristics'!$C:$C,0))</f>
        <v>0</v>
      </c>
      <c r="P299" s="167" t="str">
        <f>INDEX('Policy Characteristics'!J:J,MATCH(PolicyLevers!$C299,'Policy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9" s="179"/>
      <c r="R299" s="179"/>
      <c r="S299" s="169"/>
      <c r="T299" s="179"/>
    </row>
    <row r="300" spans="1:20" s="167" customFormat="1" x14ac:dyDescent="0.2">
      <c r="A300" s="166" t="str">
        <f>INDEX('Policy Characteristics'!A:A,MATCH(PolicyLevers!$C300,'Policy Characteristics'!$C:$C,0))</f>
        <v>Electricity Supply</v>
      </c>
      <c r="B300" s="166" t="str">
        <f>INDEX('Policy Characteristics'!B:B,MATCH(PolicyLevers!$C300,'Policy Characteristics'!$C:$C,0))</f>
        <v>Reduce Plant Downtime</v>
      </c>
      <c r="C300" s="189" t="str">
        <f t="shared" si="46"/>
        <v>Percentage Reduction in Plant Downtime</v>
      </c>
      <c r="D300" s="179" t="s">
        <v>337</v>
      </c>
      <c r="E300" s="179" t="s">
        <v>278</v>
      </c>
      <c r="F300" s="179"/>
      <c r="G300" s="179"/>
      <c r="H300" s="180">
        <v>671</v>
      </c>
      <c r="I300" s="267" t="s">
        <v>47</v>
      </c>
      <c r="J300" s="167" t="str">
        <f>INDEX('Policy Characteristics'!D:D,MATCH(PolicyLevers!$C300,'Policy Characteristics'!$C:$C,0))</f>
        <v>Reduce Plant Downtime</v>
      </c>
      <c r="K300" s="167" t="str">
        <f>INDEX('Policy Characteristics'!E:E,MATCH(PolicyLevers!$C300,'Policy Characteristics'!$C:$C,0))</f>
        <v>elec reduce plant downtime</v>
      </c>
      <c r="L300" s="167">
        <f>INDEX('Policy Characteristics'!F:F,MATCH(PolicyLevers!$C300,'Policy Characteristics'!$C:$C,0))</f>
        <v>0</v>
      </c>
      <c r="M300" s="167">
        <f>INDEX('Policy Characteristics'!G:G,MATCH(PolicyLevers!$C300,'Policy Characteristics'!$C:$C,0))</f>
        <v>0</v>
      </c>
      <c r="N300" s="167">
        <f>INDEX('Policy Characteristics'!H:H,MATCH(PolicyLevers!$C300,'Policy Characteristics'!$C:$C,0))</f>
        <v>0</v>
      </c>
      <c r="O300" s="167">
        <f>INDEX('Policy Characteristics'!I:I,MATCH(PolicyLevers!$C300,'Policy Characteristics'!$C:$C,0))</f>
        <v>0</v>
      </c>
      <c r="P300" s="167" t="str">
        <f>INDEX('Policy Characteristics'!J:J,MATCH(PolicyLevers!$C300,'Policy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0" s="179"/>
      <c r="R300" s="179"/>
      <c r="S300" s="169"/>
      <c r="T300" s="179"/>
    </row>
    <row r="301" spans="1:20" s="167" customFormat="1" x14ac:dyDescent="0.2">
      <c r="A301" s="166" t="str">
        <f>INDEX('Policy Characteristics'!A:A,MATCH(PolicyLevers!$C301,'Policy Characteristics'!$C:$C,0))</f>
        <v>Electricity Supply</v>
      </c>
      <c r="B301" s="166" t="str">
        <f>INDEX('Policy Characteristics'!B:B,MATCH(PolicyLevers!$C301,'Policy Characteristics'!$C:$C,0))</f>
        <v>Reduce Plant Downtime</v>
      </c>
      <c r="C301" s="189" t="str">
        <f t="shared" si="46"/>
        <v>Percentage Reduction in Plant Downtime</v>
      </c>
      <c r="D301" s="179" t="s">
        <v>337</v>
      </c>
      <c r="E301" s="179" t="s">
        <v>279</v>
      </c>
      <c r="F301" s="179"/>
      <c r="G301" s="179"/>
      <c r="H301" s="180">
        <v>672</v>
      </c>
      <c r="I301" s="267" t="s">
        <v>47</v>
      </c>
      <c r="J301" s="167" t="str">
        <f>INDEX('Policy Characteristics'!D:D,MATCH(PolicyLevers!$C301,'Policy Characteristics'!$C:$C,0))</f>
        <v>Reduce Plant Downtime</v>
      </c>
      <c r="K301" s="167" t="str">
        <f>INDEX('Policy Characteristics'!E:E,MATCH(PolicyLevers!$C301,'Policy Characteristics'!$C:$C,0))</f>
        <v>elec reduce plant downtime</v>
      </c>
      <c r="L301" s="167">
        <f>INDEX('Policy Characteristics'!F:F,MATCH(PolicyLevers!$C301,'Policy Characteristics'!$C:$C,0))</f>
        <v>0</v>
      </c>
      <c r="M301" s="167">
        <f>INDEX('Policy Characteristics'!G:G,MATCH(PolicyLevers!$C301,'Policy Characteristics'!$C:$C,0))</f>
        <v>0</v>
      </c>
      <c r="N301" s="167">
        <f>INDEX('Policy Characteristics'!H:H,MATCH(PolicyLevers!$C301,'Policy Characteristics'!$C:$C,0))</f>
        <v>0</v>
      </c>
      <c r="O301" s="167">
        <f>INDEX('Policy Characteristics'!I:I,MATCH(PolicyLevers!$C301,'Policy Characteristics'!$C:$C,0))</f>
        <v>0</v>
      </c>
      <c r="P301" s="167" t="str">
        <f>INDEX('Policy Characteristics'!J:J,MATCH(PolicyLevers!$C301,'Policy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1" s="179"/>
      <c r="R301" s="179"/>
      <c r="S301" s="169"/>
      <c r="T301" s="179"/>
    </row>
    <row r="302" spans="1:20" s="167" customFormat="1" x14ac:dyDescent="0.2">
      <c r="A302" s="166" t="str">
        <f>INDEX('Policy Characteristics'!A:A,MATCH(PolicyLevers!$C302,'Policy Characteristics'!$C:$C,0))</f>
        <v>Electricity Supply</v>
      </c>
      <c r="B302" s="166" t="str">
        <f>INDEX('Policy Characteristics'!B:B,MATCH(PolicyLevers!$C302,'Policy Characteristics'!$C:$C,0))</f>
        <v>Reduce Plant Downtime</v>
      </c>
      <c r="C302" s="189" t="str">
        <f t="shared" si="46"/>
        <v>Percentage Reduction in Plant Downtime</v>
      </c>
      <c r="D302" s="179" t="s">
        <v>337</v>
      </c>
      <c r="E302" s="179" t="s">
        <v>280</v>
      </c>
      <c r="F302" s="179"/>
      <c r="G302" s="179"/>
      <c r="H302" s="180">
        <v>673</v>
      </c>
      <c r="I302" s="267" t="s">
        <v>47</v>
      </c>
      <c r="J302" s="167" t="str">
        <f>INDEX('Policy Characteristics'!D:D,MATCH(PolicyLevers!$C302,'Policy Characteristics'!$C:$C,0))</f>
        <v>Reduce Plant Downtime</v>
      </c>
      <c r="K302" s="167" t="str">
        <f>INDEX('Policy Characteristics'!E:E,MATCH(PolicyLevers!$C302,'Policy Characteristics'!$C:$C,0))</f>
        <v>elec reduce plant downtime</v>
      </c>
      <c r="L302" s="167">
        <f>INDEX('Policy Characteristics'!F:F,MATCH(PolicyLevers!$C302,'Policy Characteristics'!$C:$C,0))</f>
        <v>0</v>
      </c>
      <c r="M302" s="167">
        <f>INDEX('Policy Characteristics'!G:G,MATCH(PolicyLevers!$C302,'Policy Characteristics'!$C:$C,0))</f>
        <v>0</v>
      </c>
      <c r="N302" s="167">
        <f>INDEX('Policy Characteristics'!H:H,MATCH(PolicyLevers!$C302,'Policy Characteristics'!$C:$C,0))</f>
        <v>0</v>
      </c>
      <c r="O302" s="167">
        <f>INDEX('Policy Characteristics'!I:I,MATCH(PolicyLevers!$C302,'Policy Characteristics'!$C:$C,0))</f>
        <v>0</v>
      </c>
      <c r="P302" s="167" t="str">
        <f>INDEX('Policy Characteristics'!J:J,MATCH(PolicyLevers!$C302,'Policy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2" s="179"/>
      <c r="R302" s="179"/>
      <c r="S302" s="169"/>
      <c r="T302" s="179"/>
    </row>
    <row r="303" spans="1:20" s="167" customFormat="1" x14ac:dyDescent="0.2">
      <c r="A303" s="166" t="str">
        <f>INDEX('Policy Characteristics'!A:A,MATCH(PolicyLevers!$C303,'Policy Characteristics'!$C:$C,0))</f>
        <v>Electricity Supply</v>
      </c>
      <c r="B303" s="166" t="str">
        <f>INDEX('Policy Characteristics'!B:B,MATCH(PolicyLevers!$C303,'Policy Characteristics'!$C:$C,0))</f>
        <v>Reduce Plant Downtime</v>
      </c>
      <c r="C303" s="189" t="str">
        <f t="shared" si="46"/>
        <v>Percentage Reduction in Plant Downtime</v>
      </c>
      <c r="D303" s="179" t="s">
        <v>338</v>
      </c>
      <c r="E303" s="179" t="s">
        <v>278</v>
      </c>
      <c r="F303" s="179"/>
      <c r="G303" s="179"/>
      <c r="H303" s="180">
        <v>674</v>
      </c>
      <c r="I303" s="267" t="s">
        <v>47</v>
      </c>
      <c r="J303" s="167" t="str">
        <f>INDEX('Policy Characteristics'!D:D,MATCH(PolicyLevers!$C303,'Policy Characteristics'!$C:$C,0))</f>
        <v>Reduce Plant Downtime</v>
      </c>
      <c r="K303" s="167" t="str">
        <f>INDEX('Policy Characteristics'!E:E,MATCH(PolicyLevers!$C303,'Policy Characteristics'!$C:$C,0))</f>
        <v>elec reduce plant downtime</v>
      </c>
      <c r="L303" s="167">
        <f>INDEX('Policy Characteristics'!F:F,MATCH(PolicyLevers!$C303,'Policy Characteristics'!$C:$C,0))</f>
        <v>0</v>
      </c>
      <c r="M303" s="167">
        <f>INDEX('Policy Characteristics'!G:G,MATCH(PolicyLevers!$C303,'Policy Characteristics'!$C:$C,0))</f>
        <v>0</v>
      </c>
      <c r="N303" s="167">
        <f>INDEX('Policy Characteristics'!H:H,MATCH(PolicyLevers!$C303,'Policy Characteristics'!$C:$C,0))</f>
        <v>0</v>
      </c>
      <c r="O303" s="167">
        <f>INDEX('Policy Characteristics'!I:I,MATCH(PolicyLevers!$C303,'Policy Characteristics'!$C:$C,0))</f>
        <v>0</v>
      </c>
      <c r="P303" s="167" t="str">
        <f>INDEX('Policy Characteristics'!J:J,MATCH(PolicyLevers!$C303,'Policy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3" s="179"/>
      <c r="R303" s="179"/>
      <c r="S303" s="169"/>
      <c r="T303" s="179"/>
    </row>
    <row r="304" spans="1:20" s="167" customFormat="1" x14ac:dyDescent="0.2">
      <c r="A304" s="166" t="str">
        <f>INDEX('Policy Characteristics'!A:A,MATCH(PolicyLevers!$C304,'Policy Characteristics'!$C:$C,0))</f>
        <v>Electricity Supply</v>
      </c>
      <c r="B304" s="166" t="str">
        <f>INDEX('Policy Characteristics'!B:B,MATCH(PolicyLevers!$C304,'Policy Characteristics'!$C:$C,0))</f>
        <v>Reduce Plant Downtime</v>
      </c>
      <c r="C304" s="189" t="str">
        <f t="shared" si="46"/>
        <v>Percentage Reduction in Plant Downtime</v>
      </c>
      <c r="D304" s="179" t="s">
        <v>338</v>
      </c>
      <c r="E304" s="179" t="s">
        <v>279</v>
      </c>
      <c r="F304" s="179"/>
      <c r="G304" s="179"/>
      <c r="H304" s="180">
        <v>675</v>
      </c>
      <c r="I304" s="267" t="s">
        <v>47</v>
      </c>
      <c r="J304" s="167" t="str">
        <f>INDEX('Policy Characteristics'!D:D,MATCH(PolicyLevers!$C304,'Policy Characteristics'!$C:$C,0))</f>
        <v>Reduce Plant Downtime</v>
      </c>
      <c r="K304" s="167" t="str">
        <f>INDEX('Policy Characteristics'!E:E,MATCH(PolicyLevers!$C304,'Policy Characteristics'!$C:$C,0))</f>
        <v>elec reduce plant downtime</v>
      </c>
      <c r="L304" s="167">
        <f>INDEX('Policy Characteristics'!F:F,MATCH(PolicyLevers!$C304,'Policy Characteristics'!$C:$C,0))</f>
        <v>0</v>
      </c>
      <c r="M304" s="167">
        <f>INDEX('Policy Characteristics'!G:G,MATCH(PolicyLevers!$C304,'Policy Characteristics'!$C:$C,0))</f>
        <v>0</v>
      </c>
      <c r="N304" s="167">
        <f>INDEX('Policy Characteristics'!H:H,MATCH(PolicyLevers!$C304,'Policy Characteristics'!$C:$C,0))</f>
        <v>0</v>
      </c>
      <c r="O304" s="167">
        <f>INDEX('Policy Characteristics'!I:I,MATCH(PolicyLevers!$C304,'Policy Characteristics'!$C:$C,0))</f>
        <v>0</v>
      </c>
      <c r="P304" s="167" t="str">
        <f>INDEX('Policy Characteristics'!J:J,MATCH(PolicyLevers!$C304,'Policy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4" s="179"/>
      <c r="R304" s="179"/>
      <c r="S304" s="169"/>
      <c r="T304" s="179"/>
    </row>
    <row r="305" spans="1:20" s="167" customFormat="1" x14ac:dyDescent="0.2">
      <c r="A305" s="166" t="str">
        <f>INDEX('Policy Characteristics'!A:A,MATCH(PolicyLevers!$C305,'Policy Characteristics'!$C:$C,0))</f>
        <v>Electricity Supply</v>
      </c>
      <c r="B305" s="166" t="str">
        <f>INDEX('Policy Characteristics'!B:B,MATCH(PolicyLevers!$C305,'Policy Characteristics'!$C:$C,0))</f>
        <v>Reduce Plant Downtime</v>
      </c>
      <c r="C305" s="189" t="str">
        <f t="shared" si="46"/>
        <v>Percentage Reduction in Plant Downtime</v>
      </c>
      <c r="D305" s="179" t="s">
        <v>338</v>
      </c>
      <c r="E305" s="179" t="s">
        <v>280</v>
      </c>
      <c r="F305" s="179"/>
      <c r="G305" s="179"/>
      <c r="H305" s="180">
        <v>676</v>
      </c>
      <c r="I305" s="267" t="s">
        <v>47</v>
      </c>
      <c r="J305" s="167" t="str">
        <f>INDEX('Policy Characteristics'!D:D,MATCH(PolicyLevers!$C305,'Policy Characteristics'!$C:$C,0))</f>
        <v>Reduce Plant Downtime</v>
      </c>
      <c r="K305" s="167" t="str">
        <f>INDEX('Policy Characteristics'!E:E,MATCH(PolicyLevers!$C305,'Policy Characteristics'!$C:$C,0))</f>
        <v>elec reduce plant downtime</v>
      </c>
      <c r="L305" s="167">
        <f>INDEX('Policy Characteristics'!F:F,MATCH(PolicyLevers!$C305,'Policy Characteristics'!$C:$C,0))</f>
        <v>0</v>
      </c>
      <c r="M305" s="167">
        <f>INDEX('Policy Characteristics'!G:G,MATCH(PolicyLevers!$C305,'Policy Characteristics'!$C:$C,0))</f>
        <v>0</v>
      </c>
      <c r="N305" s="167">
        <f>INDEX('Policy Characteristics'!H:H,MATCH(PolicyLevers!$C305,'Policy Characteristics'!$C:$C,0))</f>
        <v>0</v>
      </c>
      <c r="O305" s="167">
        <f>INDEX('Policy Characteristics'!I:I,MATCH(PolicyLevers!$C305,'Policy Characteristics'!$C:$C,0))</f>
        <v>0</v>
      </c>
      <c r="P305" s="167" t="str">
        <f>INDEX('Policy Characteristics'!J:J,MATCH(PolicyLevers!$C305,'Policy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5" s="179"/>
      <c r="R305" s="179"/>
      <c r="S305" s="169"/>
      <c r="T305" s="179"/>
    </row>
    <row r="306" spans="1:20" s="167" customFormat="1" x14ac:dyDescent="0.2">
      <c r="A306" s="166" t="str">
        <f>INDEX('Policy Characteristics'!A:A,MATCH(PolicyLevers!$C306,'Policy Characteristics'!$C:$C,0))</f>
        <v>Electricity Supply</v>
      </c>
      <c r="B306" s="166" t="str">
        <f>INDEX('Policy Characteristics'!B:B,MATCH(PolicyLevers!$C306,'Policy Characteristics'!$C:$C,0))</f>
        <v>Reduce Plant Downtime</v>
      </c>
      <c r="C306" s="189" t="str">
        <f t="shared" si="46"/>
        <v>Percentage Reduction in Plant Downtime</v>
      </c>
      <c r="D306" s="179" t="s">
        <v>490</v>
      </c>
      <c r="E306" s="179" t="s">
        <v>278</v>
      </c>
      <c r="F306" s="179"/>
      <c r="G306" s="179"/>
      <c r="H306" s="180">
        <v>677</v>
      </c>
      <c r="I306" s="267" t="s">
        <v>47</v>
      </c>
      <c r="J306" s="167" t="str">
        <f>INDEX('Policy Characteristics'!D:D,MATCH(PolicyLevers!$C306,'Policy Characteristics'!$C:$C,0))</f>
        <v>Reduce Plant Downtime</v>
      </c>
      <c r="K306" s="167" t="str">
        <f>INDEX('Policy Characteristics'!E:E,MATCH(PolicyLevers!$C306,'Policy Characteristics'!$C:$C,0))</f>
        <v>elec reduce plant downtime</v>
      </c>
      <c r="L306" s="167">
        <f>INDEX('Policy Characteristics'!F:F,MATCH(PolicyLevers!$C306,'Policy Characteristics'!$C:$C,0))</f>
        <v>0</v>
      </c>
      <c r="M306" s="167">
        <f>INDEX('Policy Characteristics'!G:G,MATCH(PolicyLevers!$C306,'Policy Characteristics'!$C:$C,0))</f>
        <v>0</v>
      </c>
      <c r="N306" s="167">
        <f>INDEX('Policy Characteristics'!H:H,MATCH(PolicyLevers!$C306,'Policy Characteristics'!$C:$C,0))</f>
        <v>0</v>
      </c>
      <c r="O306" s="167">
        <f>INDEX('Policy Characteristics'!I:I,MATCH(PolicyLevers!$C306,'Policy Characteristics'!$C:$C,0))</f>
        <v>0</v>
      </c>
      <c r="P306" s="167" t="str">
        <f>INDEX('Policy Characteristics'!J:J,MATCH(PolicyLevers!$C306,'Policy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6" s="179"/>
      <c r="R306" s="179"/>
      <c r="S306" s="169"/>
      <c r="T306" s="179"/>
    </row>
    <row r="307" spans="1:20" s="167" customFormat="1" x14ac:dyDescent="0.2">
      <c r="A307" s="166" t="str">
        <f>INDEX('Policy Characteristics'!A:A,MATCH(PolicyLevers!$C307,'Policy Characteristics'!$C:$C,0))</f>
        <v>Electricity Supply</v>
      </c>
      <c r="B307" s="166" t="str">
        <f>INDEX('Policy Characteristics'!B:B,MATCH(PolicyLevers!$C307,'Policy Characteristics'!$C:$C,0))</f>
        <v>Reduce Plant Downtime</v>
      </c>
      <c r="C307" s="189" t="str">
        <f t="shared" ref="C307:C320" si="47">C$276</f>
        <v>Percentage Reduction in Plant Downtime</v>
      </c>
      <c r="D307" s="179" t="s">
        <v>490</v>
      </c>
      <c r="E307" s="179" t="s">
        <v>279</v>
      </c>
      <c r="F307" s="179"/>
      <c r="G307" s="179"/>
      <c r="H307" s="180">
        <v>678</v>
      </c>
      <c r="I307" s="267" t="s">
        <v>47</v>
      </c>
      <c r="J307" s="167" t="str">
        <f>INDEX('Policy Characteristics'!D:D,MATCH(PolicyLevers!$C307,'Policy Characteristics'!$C:$C,0))</f>
        <v>Reduce Plant Downtime</v>
      </c>
      <c r="K307" s="167" t="str">
        <f>INDEX('Policy Characteristics'!E:E,MATCH(PolicyLevers!$C307,'Policy Characteristics'!$C:$C,0))</f>
        <v>elec reduce plant downtime</v>
      </c>
      <c r="L307" s="167">
        <f>INDEX('Policy Characteristics'!F:F,MATCH(PolicyLevers!$C307,'Policy Characteristics'!$C:$C,0))</f>
        <v>0</v>
      </c>
      <c r="M307" s="167">
        <f>INDEX('Policy Characteristics'!G:G,MATCH(PolicyLevers!$C307,'Policy Characteristics'!$C:$C,0))</f>
        <v>0</v>
      </c>
      <c r="N307" s="167">
        <f>INDEX('Policy Characteristics'!H:H,MATCH(PolicyLevers!$C307,'Policy Characteristics'!$C:$C,0))</f>
        <v>0</v>
      </c>
      <c r="O307" s="167">
        <f>INDEX('Policy Characteristics'!I:I,MATCH(PolicyLevers!$C307,'Policy Characteristics'!$C:$C,0))</f>
        <v>0</v>
      </c>
      <c r="P307" s="167" t="str">
        <f>INDEX('Policy Characteristics'!J:J,MATCH(PolicyLevers!$C307,'Policy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7" s="179"/>
      <c r="R307" s="179"/>
      <c r="S307" s="169"/>
      <c r="T307" s="179"/>
    </row>
    <row r="308" spans="1:20" s="167" customFormat="1" x14ac:dyDescent="0.2">
      <c r="A308" s="166" t="str">
        <f>INDEX('Policy Characteristics'!A:A,MATCH(PolicyLevers!$C308,'Policy Characteristics'!$C:$C,0))</f>
        <v>Electricity Supply</v>
      </c>
      <c r="B308" s="166" t="str">
        <f>INDEX('Policy Characteristics'!B:B,MATCH(PolicyLevers!$C308,'Policy Characteristics'!$C:$C,0))</f>
        <v>Reduce Plant Downtime</v>
      </c>
      <c r="C308" s="189" t="str">
        <f t="shared" si="47"/>
        <v>Percentage Reduction in Plant Downtime</v>
      </c>
      <c r="D308" s="179" t="s">
        <v>490</v>
      </c>
      <c r="E308" s="179" t="s">
        <v>280</v>
      </c>
      <c r="F308" s="179"/>
      <c r="G308" s="179"/>
      <c r="H308" s="180">
        <v>679</v>
      </c>
      <c r="I308" s="267" t="s">
        <v>47</v>
      </c>
      <c r="J308" s="167" t="str">
        <f>INDEX('Policy Characteristics'!D:D,MATCH(PolicyLevers!$C308,'Policy Characteristics'!$C:$C,0))</f>
        <v>Reduce Plant Downtime</v>
      </c>
      <c r="K308" s="167" t="str">
        <f>INDEX('Policy Characteristics'!E:E,MATCH(PolicyLevers!$C308,'Policy Characteristics'!$C:$C,0))</f>
        <v>elec reduce plant downtime</v>
      </c>
      <c r="L308" s="167">
        <f>INDEX('Policy Characteristics'!F:F,MATCH(PolicyLevers!$C308,'Policy Characteristics'!$C:$C,0))</f>
        <v>0</v>
      </c>
      <c r="M308" s="167">
        <f>INDEX('Policy Characteristics'!G:G,MATCH(PolicyLevers!$C308,'Policy Characteristics'!$C:$C,0))</f>
        <v>0</v>
      </c>
      <c r="N308" s="167">
        <f>INDEX('Policy Characteristics'!H:H,MATCH(PolicyLevers!$C308,'Policy Characteristics'!$C:$C,0))</f>
        <v>0</v>
      </c>
      <c r="O308" s="167">
        <f>INDEX('Policy Characteristics'!I:I,MATCH(PolicyLevers!$C308,'Policy Characteristics'!$C:$C,0))</f>
        <v>0</v>
      </c>
      <c r="P308" s="167" t="str">
        <f>INDEX('Policy Characteristics'!J:J,MATCH(PolicyLevers!$C308,'Policy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8" s="179"/>
      <c r="R308" s="179"/>
      <c r="S308" s="169"/>
      <c r="T308" s="179"/>
    </row>
    <row r="309" spans="1:20" s="167" customFormat="1" x14ac:dyDescent="0.2">
      <c r="A309" s="166" t="str">
        <f>INDEX('Policy Characteristics'!A:A,MATCH(PolicyLevers!$C309,'Policy Characteristics'!$C:$C,0))</f>
        <v>Electricity Supply</v>
      </c>
      <c r="B309" s="166" t="str">
        <f>INDEX('Policy Characteristics'!B:B,MATCH(PolicyLevers!$C309,'Policy Characteristics'!$C:$C,0))</f>
        <v>Reduce Plant Downtime</v>
      </c>
      <c r="C309" s="189" t="str">
        <f t="shared" si="47"/>
        <v>Percentage Reduction in Plant Downtime</v>
      </c>
      <c r="D309" s="179" t="s">
        <v>499</v>
      </c>
      <c r="E309" s="179" t="s">
        <v>278</v>
      </c>
      <c r="F309" s="179"/>
      <c r="G309" s="179"/>
      <c r="H309" s="180">
        <v>680</v>
      </c>
      <c r="I309" s="267" t="s">
        <v>47</v>
      </c>
      <c r="J309" s="167" t="str">
        <f>INDEX('Policy Characteristics'!D:D,MATCH(PolicyLevers!$C309,'Policy Characteristics'!$C:$C,0))</f>
        <v>Reduce Plant Downtime</v>
      </c>
      <c r="K309" s="167" t="str">
        <f>INDEX('Policy Characteristics'!E:E,MATCH(PolicyLevers!$C309,'Policy Characteristics'!$C:$C,0))</f>
        <v>elec reduce plant downtime</v>
      </c>
      <c r="L309" s="167">
        <f>INDEX('Policy Characteristics'!F:F,MATCH(PolicyLevers!$C309,'Policy Characteristics'!$C:$C,0))</f>
        <v>0</v>
      </c>
      <c r="M309" s="167">
        <f>INDEX('Policy Characteristics'!G:G,MATCH(PolicyLevers!$C309,'Policy Characteristics'!$C:$C,0))</f>
        <v>0</v>
      </c>
      <c r="N309" s="167">
        <f>INDEX('Policy Characteristics'!H:H,MATCH(PolicyLevers!$C309,'Policy Characteristics'!$C:$C,0))</f>
        <v>0</v>
      </c>
      <c r="O309" s="167">
        <f>INDEX('Policy Characteristics'!I:I,MATCH(PolicyLevers!$C309,'Policy Characteristics'!$C:$C,0))</f>
        <v>0</v>
      </c>
      <c r="P309" s="167" t="str">
        <f>INDEX('Policy Characteristics'!J:J,MATCH(PolicyLevers!$C309,'Policy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9" s="179"/>
      <c r="R309" s="179"/>
      <c r="S309" s="169"/>
      <c r="T309" s="179"/>
    </row>
    <row r="310" spans="1:20" s="167" customFormat="1" x14ac:dyDescent="0.2">
      <c r="A310" s="166" t="str">
        <f>INDEX('Policy Characteristics'!A:A,MATCH(PolicyLevers!$C310,'Policy Characteristics'!$C:$C,0))</f>
        <v>Electricity Supply</v>
      </c>
      <c r="B310" s="166" t="str">
        <f>INDEX('Policy Characteristics'!B:B,MATCH(PolicyLevers!$C310,'Policy Characteristics'!$C:$C,0))</f>
        <v>Reduce Plant Downtime</v>
      </c>
      <c r="C310" s="189" t="str">
        <f t="shared" si="47"/>
        <v>Percentage Reduction in Plant Downtime</v>
      </c>
      <c r="D310" s="179" t="s">
        <v>499</v>
      </c>
      <c r="E310" s="179" t="s">
        <v>279</v>
      </c>
      <c r="F310" s="179"/>
      <c r="G310" s="179"/>
      <c r="H310" s="180">
        <v>681</v>
      </c>
      <c r="I310" s="267" t="s">
        <v>47</v>
      </c>
      <c r="J310" s="167" t="str">
        <f>INDEX('Policy Characteristics'!D:D,MATCH(PolicyLevers!$C310,'Policy Characteristics'!$C:$C,0))</f>
        <v>Reduce Plant Downtime</v>
      </c>
      <c r="K310" s="167" t="str">
        <f>INDEX('Policy Characteristics'!E:E,MATCH(PolicyLevers!$C310,'Policy Characteristics'!$C:$C,0))</f>
        <v>elec reduce plant downtime</v>
      </c>
      <c r="L310" s="167">
        <f>INDEX('Policy Characteristics'!F:F,MATCH(PolicyLevers!$C310,'Policy Characteristics'!$C:$C,0))</f>
        <v>0</v>
      </c>
      <c r="M310" s="167">
        <f>INDEX('Policy Characteristics'!G:G,MATCH(PolicyLevers!$C310,'Policy Characteristics'!$C:$C,0))</f>
        <v>0</v>
      </c>
      <c r="N310" s="167">
        <f>INDEX('Policy Characteristics'!H:H,MATCH(PolicyLevers!$C310,'Policy Characteristics'!$C:$C,0))</f>
        <v>0</v>
      </c>
      <c r="O310" s="167">
        <f>INDEX('Policy Characteristics'!I:I,MATCH(PolicyLevers!$C310,'Policy Characteristics'!$C:$C,0))</f>
        <v>0</v>
      </c>
      <c r="P310" s="167" t="str">
        <f>INDEX('Policy Characteristics'!J:J,MATCH(PolicyLevers!$C310,'Policy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0" s="179"/>
      <c r="R310" s="179"/>
      <c r="S310" s="169"/>
      <c r="T310" s="179"/>
    </row>
    <row r="311" spans="1:20" s="167" customFormat="1" x14ac:dyDescent="0.2">
      <c r="A311" s="166" t="str">
        <f>INDEX('Policy Characteristics'!A:A,MATCH(PolicyLevers!$C311,'Policy Characteristics'!$C:$C,0))</f>
        <v>Electricity Supply</v>
      </c>
      <c r="B311" s="166" t="str">
        <f>INDEX('Policy Characteristics'!B:B,MATCH(PolicyLevers!$C311,'Policy Characteristics'!$C:$C,0))</f>
        <v>Reduce Plant Downtime</v>
      </c>
      <c r="C311" s="189" t="str">
        <f t="shared" si="47"/>
        <v>Percentage Reduction in Plant Downtime</v>
      </c>
      <c r="D311" s="179" t="s">
        <v>499</v>
      </c>
      <c r="E311" s="179" t="s">
        <v>280</v>
      </c>
      <c r="F311" s="179" t="s">
        <v>342</v>
      </c>
      <c r="G311" s="179" t="s">
        <v>500</v>
      </c>
      <c r="H311" s="180">
        <v>182</v>
      </c>
      <c r="I311" s="267" t="s">
        <v>46</v>
      </c>
      <c r="J311" s="167" t="str">
        <f>INDEX('Policy Characteristics'!D:D,MATCH(PolicyLevers!$C311,'Policy Characteristics'!$C:$C,0))</f>
        <v>Reduce Plant Downtime</v>
      </c>
      <c r="K311" s="167" t="str">
        <f>INDEX('Policy Characteristics'!E:E,MATCH(PolicyLevers!$C311,'Policy Characteristics'!$C:$C,0))</f>
        <v>elec reduce plant downtime</v>
      </c>
      <c r="L311" s="167">
        <f>INDEX('Policy Characteristics'!F:F,MATCH(PolicyLevers!$C311,'Policy Characteristics'!$C:$C,0))</f>
        <v>0</v>
      </c>
      <c r="M311" s="167">
        <f>INDEX('Policy Characteristics'!G:G,MATCH(PolicyLevers!$C311,'Policy Characteristics'!$C:$C,0))</f>
        <v>0</v>
      </c>
      <c r="N311" s="167">
        <f>INDEX('Policy Characteristics'!H:H,MATCH(PolicyLevers!$C311,'Policy Characteristics'!$C:$C,0))</f>
        <v>0</v>
      </c>
      <c r="O311" s="167">
        <f>INDEX('Policy Characteristics'!I:I,MATCH(PolicyLevers!$C311,'Policy Characteristics'!$C:$C,0))</f>
        <v>0</v>
      </c>
      <c r="P311" s="167" t="str">
        <f>INDEX('Policy Characteristics'!J:J,MATCH(PolicyLevers!$C311,'Policy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1" s="179" t="s">
        <v>542</v>
      </c>
      <c r="R311" s="179" t="s">
        <v>281</v>
      </c>
      <c r="S311" s="169" t="s">
        <v>344</v>
      </c>
      <c r="T311" s="179"/>
    </row>
    <row r="312" spans="1:20" s="167" customFormat="1" x14ac:dyDescent="0.2">
      <c r="A312" s="166" t="str">
        <f>INDEX('Policy Characteristics'!A:A,MATCH(PolicyLevers!$C312,'Policy Characteristics'!$C:$C,0))</f>
        <v>Electricity Supply</v>
      </c>
      <c r="B312" s="166" t="str">
        <f>INDEX('Policy Characteristics'!B:B,MATCH(PolicyLevers!$C312,'Policy Characteristics'!$C:$C,0))</f>
        <v>Reduce Plant Downtime</v>
      </c>
      <c r="C312" s="189" t="str">
        <f t="shared" si="47"/>
        <v>Percentage Reduction in Plant Downtime</v>
      </c>
      <c r="D312" s="179" t="s">
        <v>1146</v>
      </c>
      <c r="E312" s="179" t="s">
        <v>278</v>
      </c>
      <c r="G312" s="179"/>
      <c r="H312" s="180">
        <v>682</v>
      </c>
      <c r="I312" s="267" t="s">
        <v>47</v>
      </c>
      <c r="J312" s="167" t="str">
        <f>INDEX('Policy Characteristics'!D:D,MATCH(PolicyLevers!$C312,'Policy Characteristics'!$C:$C,0))</f>
        <v>Reduce Plant Downtime</v>
      </c>
      <c r="K312" s="167" t="str">
        <f>INDEX('Policy Characteristics'!E:E,MATCH(PolicyLevers!$C312,'Policy Characteristics'!$C:$C,0))</f>
        <v>elec reduce plant downtime</v>
      </c>
      <c r="L312" s="167">
        <f>INDEX('Policy Characteristics'!F:F,MATCH(PolicyLevers!$C312,'Policy Characteristics'!$C:$C,0))</f>
        <v>0</v>
      </c>
      <c r="M312" s="167">
        <f>INDEX('Policy Characteristics'!G:G,MATCH(PolicyLevers!$C312,'Policy Characteristics'!$C:$C,0))</f>
        <v>0</v>
      </c>
      <c r="N312" s="167">
        <f>INDEX('Policy Characteristics'!H:H,MATCH(PolicyLevers!$C312,'Policy Characteristics'!$C:$C,0))</f>
        <v>0</v>
      </c>
      <c r="O312" s="167">
        <f>INDEX('Policy Characteristics'!I:I,MATCH(PolicyLevers!$C312,'Policy Characteristics'!$C:$C,0))</f>
        <v>0</v>
      </c>
      <c r="P312" s="167" t="str">
        <f>INDEX('Policy Characteristics'!J:J,MATCH(PolicyLevers!$C312,'Policy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2" s="179"/>
      <c r="R312" s="179"/>
      <c r="S312" s="169"/>
      <c r="T312" s="179"/>
    </row>
    <row r="313" spans="1:20" s="167" customFormat="1" x14ac:dyDescent="0.2">
      <c r="A313" s="166" t="str">
        <f>INDEX('Policy Characteristics'!A:A,MATCH(PolicyLevers!$C313,'Policy Characteristics'!$C:$C,0))</f>
        <v>Electricity Supply</v>
      </c>
      <c r="B313" s="166" t="str">
        <f>INDEX('Policy Characteristics'!B:B,MATCH(PolicyLevers!$C313,'Policy Characteristics'!$C:$C,0))</f>
        <v>Reduce Plant Downtime</v>
      </c>
      <c r="C313" s="189" t="str">
        <f t="shared" si="47"/>
        <v>Percentage Reduction in Plant Downtime</v>
      </c>
      <c r="D313" s="179" t="s">
        <v>1146</v>
      </c>
      <c r="E313" s="179" t="s">
        <v>279</v>
      </c>
      <c r="H313" s="180">
        <v>683</v>
      </c>
      <c r="I313" s="267" t="s">
        <v>47</v>
      </c>
      <c r="J313" s="167" t="str">
        <f>INDEX('Policy Characteristics'!D:D,MATCH(PolicyLevers!$C313,'Policy Characteristics'!$C:$C,0))</f>
        <v>Reduce Plant Downtime</v>
      </c>
      <c r="K313" s="167" t="str">
        <f>INDEX('Policy Characteristics'!E:E,MATCH(PolicyLevers!$C313,'Policy Characteristics'!$C:$C,0))</f>
        <v>elec reduce plant downtime</v>
      </c>
      <c r="L313" s="167">
        <f>INDEX('Policy Characteristics'!F:F,MATCH(PolicyLevers!$C313,'Policy Characteristics'!$C:$C,0))</f>
        <v>0</v>
      </c>
      <c r="M313" s="167">
        <f>INDEX('Policy Characteristics'!G:G,MATCH(PolicyLevers!$C313,'Policy Characteristics'!$C:$C,0))</f>
        <v>0</v>
      </c>
      <c r="N313" s="167">
        <f>INDEX('Policy Characteristics'!H:H,MATCH(PolicyLevers!$C313,'Policy Characteristics'!$C:$C,0))</f>
        <v>0</v>
      </c>
      <c r="O313" s="167">
        <f>INDEX('Policy Characteristics'!I:I,MATCH(PolicyLevers!$C313,'Policy Characteristics'!$C:$C,0))</f>
        <v>0</v>
      </c>
      <c r="P313" s="167" t="str">
        <f>INDEX('Policy Characteristics'!J:J,MATCH(PolicyLevers!$C313,'Policy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3" s="179"/>
      <c r="R313" s="179"/>
      <c r="S313" s="169"/>
      <c r="T313" s="179"/>
    </row>
    <row r="314" spans="1:20" s="167" customFormat="1" x14ac:dyDescent="0.2">
      <c r="A314" s="166" t="str">
        <f>INDEX('Policy Characteristics'!A:A,MATCH(PolicyLevers!$C314,'Policy Characteristics'!$C:$C,0))</f>
        <v>Electricity Supply</v>
      </c>
      <c r="B314" s="166" t="str">
        <f>INDEX('Policy Characteristics'!B:B,MATCH(PolicyLevers!$C314,'Policy Characteristics'!$C:$C,0))</f>
        <v>Reduce Plant Downtime</v>
      </c>
      <c r="C314" s="189" t="str">
        <f t="shared" si="47"/>
        <v>Percentage Reduction in Plant Downtime</v>
      </c>
      <c r="D314" s="179" t="s">
        <v>1146</v>
      </c>
      <c r="E314" s="179" t="s">
        <v>280</v>
      </c>
      <c r="H314" s="180">
        <v>684</v>
      </c>
      <c r="I314" s="267" t="s">
        <v>47</v>
      </c>
      <c r="J314" s="167" t="str">
        <f>INDEX('Policy Characteristics'!D:D,MATCH(PolicyLevers!$C314,'Policy Characteristics'!$C:$C,0))</f>
        <v>Reduce Plant Downtime</v>
      </c>
      <c r="K314" s="167" t="str">
        <f>INDEX('Policy Characteristics'!E:E,MATCH(PolicyLevers!$C314,'Policy Characteristics'!$C:$C,0))</f>
        <v>elec reduce plant downtime</v>
      </c>
      <c r="L314" s="167">
        <f>INDEX('Policy Characteristics'!F:F,MATCH(PolicyLevers!$C314,'Policy Characteristics'!$C:$C,0))</f>
        <v>0</v>
      </c>
      <c r="M314" s="167">
        <f>INDEX('Policy Characteristics'!G:G,MATCH(PolicyLevers!$C314,'Policy Characteristics'!$C:$C,0))</f>
        <v>0</v>
      </c>
      <c r="N314" s="167">
        <f>INDEX('Policy Characteristics'!H:H,MATCH(PolicyLevers!$C314,'Policy Characteristics'!$C:$C,0))</f>
        <v>0</v>
      </c>
      <c r="O314" s="167">
        <f>INDEX('Policy Characteristics'!I:I,MATCH(PolicyLevers!$C314,'Policy Characteristics'!$C:$C,0))</f>
        <v>0</v>
      </c>
      <c r="P314" s="167" t="str">
        <f>INDEX('Policy Characteristics'!J:J,MATCH(PolicyLevers!$C314,'Policy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4" s="179"/>
      <c r="R314" s="179"/>
      <c r="S314" s="169"/>
      <c r="T314" s="179"/>
    </row>
    <row r="315" spans="1:20" s="167" customFormat="1" x14ac:dyDescent="0.2">
      <c r="A315" s="166" t="str">
        <f>INDEX('Policy Characteristics'!A:A,MATCH(PolicyLevers!$C315,'Policy Characteristics'!$C:$C,0))</f>
        <v>Electricity Supply</v>
      </c>
      <c r="B315" s="166" t="str">
        <f>INDEX('Policy Characteristics'!B:B,MATCH(PolicyLevers!$C315,'Policy Characteristics'!$C:$C,0))</f>
        <v>Reduce Plant Downtime</v>
      </c>
      <c r="C315" s="189" t="str">
        <f t="shared" si="47"/>
        <v>Percentage Reduction in Plant Downtime</v>
      </c>
      <c r="D315" s="179" t="s">
        <v>1147</v>
      </c>
      <c r="E315" s="179" t="s">
        <v>278</v>
      </c>
      <c r="G315" s="179"/>
      <c r="H315" s="180">
        <v>685</v>
      </c>
      <c r="I315" s="267" t="s">
        <v>47</v>
      </c>
      <c r="J315" s="167" t="str">
        <f>INDEX('Policy Characteristics'!D:D,MATCH(PolicyLevers!$C315,'Policy Characteristics'!$C:$C,0))</f>
        <v>Reduce Plant Downtime</v>
      </c>
      <c r="K315" s="167" t="str">
        <f>INDEX('Policy Characteristics'!E:E,MATCH(PolicyLevers!$C315,'Policy Characteristics'!$C:$C,0))</f>
        <v>elec reduce plant downtime</v>
      </c>
      <c r="L315" s="167">
        <f>INDEX('Policy Characteristics'!F:F,MATCH(PolicyLevers!$C315,'Policy Characteristics'!$C:$C,0))</f>
        <v>0</v>
      </c>
      <c r="M315" s="167">
        <f>INDEX('Policy Characteristics'!G:G,MATCH(PolicyLevers!$C315,'Policy Characteristics'!$C:$C,0))</f>
        <v>0</v>
      </c>
      <c r="N315" s="167">
        <f>INDEX('Policy Characteristics'!H:H,MATCH(PolicyLevers!$C315,'Policy Characteristics'!$C:$C,0))</f>
        <v>0</v>
      </c>
      <c r="O315" s="167">
        <f>INDEX('Policy Characteristics'!I:I,MATCH(PolicyLevers!$C315,'Policy Characteristics'!$C:$C,0))</f>
        <v>0</v>
      </c>
      <c r="P315" s="167" t="str">
        <f>INDEX('Policy Characteristics'!J:J,MATCH(PolicyLevers!$C315,'Policy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5" s="179"/>
      <c r="R315" s="179"/>
      <c r="S315" s="169"/>
      <c r="T315" s="179"/>
    </row>
    <row r="316" spans="1:20" s="167" customFormat="1" x14ac:dyDescent="0.2">
      <c r="A316" s="166" t="str">
        <f>INDEX('Policy Characteristics'!A:A,MATCH(PolicyLevers!$C316,'Policy Characteristics'!$C:$C,0))</f>
        <v>Electricity Supply</v>
      </c>
      <c r="B316" s="166" t="str">
        <f>INDEX('Policy Characteristics'!B:B,MATCH(PolicyLevers!$C316,'Policy Characteristics'!$C:$C,0))</f>
        <v>Reduce Plant Downtime</v>
      </c>
      <c r="C316" s="189" t="str">
        <f t="shared" si="47"/>
        <v>Percentage Reduction in Plant Downtime</v>
      </c>
      <c r="D316" s="179" t="s">
        <v>1147</v>
      </c>
      <c r="E316" s="179" t="s">
        <v>279</v>
      </c>
      <c r="H316" s="180">
        <v>686</v>
      </c>
      <c r="I316" s="267" t="s">
        <v>47</v>
      </c>
      <c r="J316" s="167" t="str">
        <f>INDEX('Policy Characteristics'!D:D,MATCH(PolicyLevers!$C316,'Policy Characteristics'!$C:$C,0))</f>
        <v>Reduce Plant Downtime</v>
      </c>
      <c r="K316" s="167" t="str">
        <f>INDEX('Policy Characteristics'!E:E,MATCH(PolicyLevers!$C316,'Policy Characteristics'!$C:$C,0))</f>
        <v>elec reduce plant downtime</v>
      </c>
      <c r="L316" s="167">
        <f>INDEX('Policy Characteristics'!F:F,MATCH(PolicyLevers!$C316,'Policy Characteristics'!$C:$C,0))</f>
        <v>0</v>
      </c>
      <c r="M316" s="167">
        <f>INDEX('Policy Characteristics'!G:G,MATCH(PolicyLevers!$C316,'Policy Characteristics'!$C:$C,0))</f>
        <v>0</v>
      </c>
      <c r="N316" s="167">
        <f>INDEX('Policy Characteristics'!H:H,MATCH(PolicyLevers!$C316,'Policy Characteristics'!$C:$C,0))</f>
        <v>0</v>
      </c>
      <c r="O316" s="167">
        <f>INDEX('Policy Characteristics'!I:I,MATCH(PolicyLevers!$C316,'Policy Characteristics'!$C:$C,0))</f>
        <v>0</v>
      </c>
      <c r="P316" s="167" t="str">
        <f>INDEX('Policy Characteristics'!J:J,MATCH(PolicyLevers!$C316,'Policy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6" s="179"/>
      <c r="R316" s="179"/>
      <c r="S316" s="169"/>
      <c r="T316" s="179"/>
    </row>
    <row r="317" spans="1:20" s="167" customFormat="1" x14ac:dyDescent="0.2">
      <c r="A317" s="166" t="str">
        <f>INDEX('Policy Characteristics'!A:A,MATCH(PolicyLevers!$C317,'Policy Characteristics'!$C:$C,0))</f>
        <v>Electricity Supply</v>
      </c>
      <c r="B317" s="166" t="str">
        <f>INDEX('Policy Characteristics'!B:B,MATCH(PolicyLevers!$C317,'Policy Characteristics'!$C:$C,0))</f>
        <v>Reduce Plant Downtime</v>
      </c>
      <c r="C317" s="189" t="str">
        <f t="shared" si="47"/>
        <v>Percentage Reduction in Plant Downtime</v>
      </c>
      <c r="D317" s="179" t="s">
        <v>1147</v>
      </c>
      <c r="E317" s="179" t="s">
        <v>280</v>
      </c>
      <c r="G317" s="179"/>
      <c r="H317" s="180">
        <v>687</v>
      </c>
      <c r="I317" s="267" t="s">
        <v>47</v>
      </c>
      <c r="J317" s="167" t="str">
        <f>INDEX('Policy Characteristics'!D:D,MATCH(PolicyLevers!$C317,'Policy Characteristics'!$C:$C,0))</f>
        <v>Reduce Plant Downtime</v>
      </c>
      <c r="K317" s="167" t="str">
        <f>INDEX('Policy Characteristics'!E:E,MATCH(PolicyLevers!$C317,'Policy Characteristics'!$C:$C,0))</f>
        <v>elec reduce plant downtime</v>
      </c>
      <c r="L317" s="167">
        <f>INDEX('Policy Characteristics'!F:F,MATCH(PolicyLevers!$C317,'Policy Characteristics'!$C:$C,0))</f>
        <v>0</v>
      </c>
      <c r="M317" s="167">
        <f>INDEX('Policy Characteristics'!G:G,MATCH(PolicyLevers!$C317,'Policy Characteristics'!$C:$C,0))</f>
        <v>0</v>
      </c>
      <c r="N317" s="167">
        <f>INDEX('Policy Characteristics'!H:H,MATCH(PolicyLevers!$C317,'Policy Characteristics'!$C:$C,0))</f>
        <v>0</v>
      </c>
      <c r="O317" s="167">
        <f>INDEX('Policy Characteristics'!I:I,MATCH(PolicyLevers!$C317,'Policy Characteristics'!$C:$C,0))</f>
        <v>0</v>
      </c>
      <c r="P317" s="167" t="str">
        <f>INDEX('Policy Characteristics'!J:J,MATCH(PolicyLevers!$C317,'Policy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7" s="179"/>
      <c r="R317" s="179"/>
      <c r="S317" s="169"/>
      <c r="T317" s="179"/>
    </row>
    <row r="318" spans="1:20" s="167" customFormat="1" x14ac:dyDescent="0.2">
      <c r="A318" s="166" t="str">
        <f>INDEX('Policy Characteristics'!A:A,MATCH(PolicyLevers!$C318,'Policy Characteristics'!$C:$C,0))</f>
        <v>Electricity Supply</v>
      </c>
      <c r="B318" s="166" t="str">
        <f>INDEX('Policy Characteristics'!B:B,MATCH(PolicyLevers!$C318,'Policy Characteristics'!$C:$C,0))</f>
        <v>Reduce Plant Downtime</v>
      </c>
      <c r="C318" s="189" t="str">
        <f t="shared" si="47"/>
        <v>Percentage Reduction in Plant Downtime</v>
      </c>
      <c r="D318" s="179" t="s">
        <v>1148</v>
      </c>
      <c r="E318" s="179" t="s">
        <v>278</v>
      </c>
      <c r="G318" s="179"/>
      <c r="H318" s="180">
        <v>688</v>
      </c>
      <c r="I318" s="267" t="s">
        <v>47</v>
      </c>
      <c r="J318" s="167" t="str">
        <f>INDEX('Policy Characteristics'!D:D,MATCH(PolicyLevers!$C318,'Policy Characteristics'!$C:$C,0))</f>
        <v>Reduce Plant Downtime</v>
      </c>
      <c r="K318" s="167" t="str">
        <f>INDEX('Policy Characteristics'!E:E,MATCH(PolicyLevers!$C318,'Policy Characteristics'!$C:$C,0))</f>
        <v>elec reduce plant downtime</v>
      </c>
      <c r="L318" s="167">
        <f>INDEX('Policy Characteristics'!F:F,MATCH(PolicyLevers!$C318,'Policy Characteristics'!$C:$C,0))</f>
        <v>0</v>
      </c>
      <c r="M318" s="167">
        <f>INDEX('Policy Characteristics'!G:G,MATCH(PolicyLevers!$C318,'Policy Characteristics'!$C:$C,0))</f>
        <v>0</v>
      </c>
      <c r="N318" s="167">
        <f>INDEX('Policy Characteristics'!H:H,MATCH(PolicyLevers!$C318,'Policy Characteristics'!$C:$C,0))</f>
        <v>0</v>
      </c>
      <c r="O318" s="167">
        <f>INDEX('Policy Characteristics'!I:I,MATCH(PolicyLevers!$C318,'Policy Characteristics'!$C:$C,0))</f>
        <v>0</v>
      </c>
      <c r="P318" s="167" t="str">
        <f>INDEX('Policy Characteristics'!J:J,MATCH(PolicyLevers!$C318,'Policy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8" s="179"/>
      <c r="R318" s="179"/>
      <c r="S318" s="169"/>
      <c r="T318" s="179"/>
    </row>
    <row r="319" spans="1:20" s="167" customFormat="1" x14ac:dyDescent="0.2">
      <c r="A319" s="166" t="str">
        <f>INDEX('Policy Characteristics'!A:A,MATCH(PolicyLevers!$C319,'Policy Characteristics'!$C:$C,0))</f>
        <v>Electricity Supply</v>
      </c>
      <c r="B319" s="166" t="str">
        <f>INDEX('Policy Characteristics'!B:B,MATCH(PolicyLevers!$C319,'Policy Characteristics'!$C:$C,0))</f>
        <v>Reduce Plant Downtime</v>
      </c>
      <c r="C319" s="189" t="str">
        <f t="shared" si="47"/>
        <v>Percentage Reduction in Plant Downtime</v>
      </c>
      <c r="D319" s="179" t="s">
        <v>1148</v>
      </c>
      <c r="E319" s="179" t="s">
        <v>279</v>
      </c>
      <c r="F319" s="179"/>
      <c r="G319" s="179"/>
      <c r="H319" s="180">
        <v>689</v>
      </c>
      <c r="I319" s="267" t="s">
        <v>47</v>
      </c>
      <c r="J319" s="167" t="str">
        <f>INDEX('Policy Characteristics'!D:D,MATCH(PolicyLevers!$C319,'Policy Characteristics'!$C:$C,0))</f>
        <v>Reduce Plant Downtime</v>
      </c>
      <c r="K319" s="167" t="str">
        <f>INDEX('Policy Characteristics'!E:E,MATCH(PolicyLevers!$C319,'Policy Characteristics'!$C:$C,0))</f>
        <v>elec reduce plant downtime</v>
      </c>
      <c r="L319" s="167">
        <f>INDEX('Policy Characteristics'!F:F,MATCH(PolicyLevers!$C319,'Policy Characteristics'!$C:$C,0))</f>
        <v>0</v>
      </c>
      <c r="M319" s="167">
        <f>INDEX('Policy Characteristics'!G:G,MATCH(PolicyLevers!$C319,'Policy Characteristics'!$C:$C,0))</f>
        <v>0</v>
      </c>
      <c r="N319" s="167">
        <f>INDEX('Policy Characteristics'!H:H,MATCH(PolicyLevers!$C319,'Policy Characteristics'!$C:$C,0))</f>
        <v>0</v>
      </c>
      <c r="O319" s="167">
        <f>INDEX('Policy Characteristics'!I:I,MATCH(PolicyLevers!$C319,'Policy Characteristics'!$C:$C,0))</f>
        <v>0</v>
      </c>
      <c r="P319" s="167" t="str">
        <f>INDEX('Policy Characteristics'!J:J,MATCH(PolicyLevers!$C319,'Policy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9" s="179"/>
      <c r="R319" s="179"/>
      <c r="S319" s="169"/>
      <c r="T319" s="179"/>
    </row>
    <row r="320" spans="1:20" s="167" customFormat="1" x14ac:dyDescent="0.2">
      <c r="A320" s="166" t="str">
        <f>INDEX('Policy Characteristics'!A:A,MATCH(PolicyLevers!$C320,'Policy Characteristics'!$C:$C,0))</f>
        <v>Electricity Supply</v>
      </c>
      <c r="B320" s="166" t="str">
        <f>INDEX('Policy Characteristics'!B:B,MATCH(PolicyLevers!$C320,'Policy Characteristics'!$C:$C,0))</f>
        <v>Reduce Plant Downtime</v>
      </c>
      <c r="C320" s="189" t="str">
        <f t="shared" si="47"/>
        <v>Percentage Reduction in Plant Downtime</v>
      </c>
      <c r="D320" s="179" t="s">
        <v>1148</v>
      </c>
      <c r="E320" s="179" t="s">
        <v>280</v>
      </c>
      <c r="F320" s="179"/>
      <c r="G320" s="179"/>
      <c r="H320" s="180">
        <v>690</v>
      </c>
      <c r="I320" s="267" t="s">
        <v>47</v>
      </c>
      <c r="J320" s="167" t="str">
        <f>INDEX('Policy Characteristics'!D:D,MATCH(PolicyLevers!$C320,'Policy Characteristics'!$C:$C,0))</f>
        <v>Reduce Plant Downtime</v>
      </c>
      <c r="K320" s="167" t="str">
        <f>INDEX('Policy Characteristics'!E:E,MATCH(PolicyLevers!$C320,'Policy Characteristics'!$C:$C,0))</f>
        <v>elec reduce plant downtime</v>
      </c>
      <c r="L320" s="167">
        <f>INDEX('Policy Characteristics'!F:F,MATCH(PolicyLevers!$C320,'Policy Characteristics'!$C:$C,0))</f>
        <v>0</v>
      </c>
      <c r="M320" s="167">
        <f>INDEX('Policy Characteristics'!G:G,MATCH(PolicyLevers!$C320,'Policy Characteristics'!$C:$C,0))</f>
        <v>0</v>
      </c>
      <c r="N320" s="167">
        <f>INDEX('Policy Characteristics'!H:H,MATCH(PolicyLevers!$C320,'Policy Characteristics'!$C:$C,0))</f>
        <v>0</v>
      </c>
      <c r="O320" s="167">
        <f>INDEX('Policy Characteristics'!I:I,MATCH(PolicyLevers!$C320,'Policy Characteristics'!$C:$C,0))</f>
        <v>0</v>
      </c>
      <c r="P320" s="167" t="str">
        <f>INDEX('Policy Characteristics'!J:J,MATCH(PolicyLevers!$C320,'Policy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20" s="179"/>
      <c r="R320" s="179"/>
      <c r="S320" s="169"/>
      <c r="T320" s="179"/>
    </row>
    <row r="321" spans="1:20" s="167" customFormat="1" x14ac:dyDescent="0.2">
      <c r="A321" s="166" t="str">
        <f>INDEX('Policy Characteristics'!A:A,MATCH(PolicyLevers!$C321,'Policy Characteristics'!$C:$C,0))</f>
        <v>Electricity Supply</v>
      </c>
      <c r="B321" s="166" t="str">
        <f>INDEX('Policy Characteristics'!B:B,MATCH(PolicyLevers!$C321,'Policy Characteristics'!$C:$C,0))</f>
        <v>Reduce Soft Costs</v>
      </c>
      <c r="C321" s="180" t="s">
        <v>642</v>
      </c>
      <c r="D321" s="179" t="s">
        <v>494</v>
      </c>
      <c r="E321" s="179"/>
      <c r="F321" s="179" t="s">
        <v>497</v>
      </c>
      <c r="G321" s="179"/>
      <c r="H321" s="180">
        <v>194</v>
      </c>
      <c r="I321" s="267" t="s">
        <v>46</v>
      </c>
      <c r="J321" s="167" t="str">
        <f>INDEX('Policy Characteristics'!D:D,MATCH(PolicyLevers!$C321,'Policy Characteristics'!$C:$C,0))</f>
        <v>Reduce Soft Costs</v>
      </c>
      <c r="K321" s="167" t="str">
        <f>INDEX('Policy Characteristics'!E:E,MATCH(PolicyLevers!$C321,'Policy Characteristics'!$C:$C,0))</f>
        <v>elec reduce soft costs</v>
      </c>
      <c r="L321" s="167">
        <f>INDEX('Policy Characteristics'!F:F,MATCH(PolicyLevers!$C321,'Policy Characteristics'!$C:$C,0))</f>
        <v>0</v>
      </c>
      <c r="M321" s="167">
        <f>INDEX('Policy Characteristics'!G:G,MATCH(PolicyLevers!$C321,'Policy Characteristics'!$C:$C,0))</f>
        <v>0.9</v>
      </c>
      <c r="N321" s="167">
        <f>INDEX('Policy Characteristics'!H:H,MATCH(PolicyLevers!$C321,'Policy Characteristics'!$C:$C,0))</f>
        <v>0.01</v>
      </c>
      <c r="O321" s="167" t="str">
        <f>INDEX('Policy Characteristics'!I:I,MATCH(PolicyLevers!$C321,'Policy Characteristics'!$C:$C,0))</f>
        <v>% reduction in soft costs</v>
      </c>
      <c r="P321" s="167" t="str">
        <f>INDEX('Policy Characteristics'!J:J,MATCH(PolicyLevers!$C321,'Policy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1" s="179" t="s">
        <v>703</v>
      </c>
      <c r="R321" s="179" t="s">
        <v>702</v>
      </c>
      <c r="S321" s="169"/>
      <c r="T321" s="179"/>
    </row>
    <row r="322" spans="1:20" s="167" customFormat="1" x14ac:dyDescent="0.2">
      <c r="A322" s="166" t="str">
        <f>INDEX('Policy Characteristics'!A:A,MATCH(PolicyLevers!$C322,'Policy Characteristics'!$C:$C,0))</f>
        <v>Electricity Supply</v>
      </c>
      <c r="B322" s="166" t="str">
        <f>INDEX('Policy Characteristics'!B:B,MATCH(PolicyLevers!$C322,'Policy Characteristics'!$C:$C,0))</f>
        <v>Reduce Soft Costs</v>
      </c>
      <c r="C322" s="189" t="str">
        <f t="shared" ref="C322:C323" si="48">C$321</f>
        <v>Percent Reduction in Soft Costs of Capacity Construction</v>
      </c>
      <c r="D322" s="179" t="s">
        <v>82</v>
      </c>
      <c r="E322" s="179"/>
      <c r="F322" s="179" t="s">
        <v>96</v>
      </c>
      <c r="G322" s="179"/>
      <c r="H322" s="180">
        <v>195</v>
      </c>
      <c r="I322" s="267" t="s">
        <v>46</v>
      </c>
      <c r="J322" s="167" t="str">
        <f>INDEX('Policy Characteristics'!D:D,MATCH(PolicyLevers!$C322,'Policy Characteristics'!$C:$C,0))</f>
        <v>Reduce Soft Costs</v>
      </c>
      <c r="K322" s="167" t="str">
        <f>INDEX('Policy Characteristics'!E:E,MATCH(PolicyLevers!$C322,'Policy Characteristics'!$C:$C,0))</f>
        <v>elec reduce soft costs</v>
      </c>
      <c r="L322" s="167">
        <f>INDEX('Policy Characteristics'!F:F,MATCH(PolicyLevers!$C322,'Policy Characteristics'!$C:$C,0))</f>
        <v>0</v>
      </c>
      <c r="M322" s="167">
        <f>INDEX('Policy Characteristics'!G:G,MATCH(PolicyLevers!$C322,'Policy Characteristics'!$C:$C,0))</f>
        <v>0.9</v>
      </c>
      <c r="N322" s="167">
        <f>INDEX('Policy Characteristics'!H:H,MATCH(PolicyLevers!$C322,'Policy Characteristics'!$C:$C,0))</f>
        <v>0.01</v>
      </c>
      <c r="O322" s="167" t="str">
        <f>INDEX('Policy Characteristics'!I:I,MATCH(PolicyLevers!$C322,'Policy Characteristics'!$C:$C,0))</f>
        <v>% reduction in soft costs</v>
      </c>
      <c r="P322" s="167" t="str">
        <f>INDEX('Policy Characteristics'!J:J,MATCH(PolicyLevers!$C322,'Policy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2" s="207" t="str">
        <f t="shared" ref="Q322:Q323" si="49">Q$321</f>
        <v>endogenous-learning.html#red-soft-costs</v>
      </c>
      <c r="R322" s="207" t="str">
        <f t="shared" ref="R322:R323" si="50">R$321</f>
        <v>reduce-soft-costs.html</v>
      </c>
      <c r="S322" s="169"/>
      <c r="T322" s="179"/>
    </row>
    <row r="323" spans="1:20" s="167" customFormat="1" x14ac:dyDescent="0.2">
      <c r="A323" s="166" t="str">
        <f>INDEX('Policy Characteristics'!A:A,MATCH(PolicyLevers!$C323,'Policy Characteristics'!$C:$C,0))</f>
        <v>Electricity Supply</v>
      </c>
      <c r="B323" s="166" t="str">
        <f>INDEX('Policy Characteristics'!B:B,MATCH(PolicyLevers!$C323,'Policy Characteristics'!$C:$C,0))</f>
        <v>Reduce Soft Costs</v>
      </c>
      <c r="C323" s="189" t="str">
        <f t="shared" si="48"/>
        <v>Percent Reduction in Soft Costs of Capacity Construction</v>
      </c>
      <c r="D323" s="179" t="s">
        <v>499</v>
      </c>
      <c r="E323" s="179"/>
      <c r="F323" s="179" t="s">
        <v>500</v>
      </c>
      <c r="G323" s="179"/>
      <c r="H323" s="180">
        <v>196</v>
      </c>
      <c r="I323" s="267" t="s">
        <v>46</v>
      </c>
      <c r="J323" s="167" t="str">
        <f>INDEX('Policy Characteristics'!D:D,MATCH(PolicyLevers!$C323,'Policy Characteristics'!$C:$C,0))</f>
        <v>Reduce Soft Costs</v>
      </c>
      <c r="K323" s="167" t="str">
        <f>INDEX('Policy Characteristics'!E:E,MATCH(PolicyLevers!$C323,'Policy Characteristics'!$C:$C,0))</f>
        <v>elec reduce soft costs</v>
      </c>
      <c r="L323" s="167">
        <f>INDEX('Policy Characteristics'!F:F,MATCH(PolicyLevers!$C323,'Policy Characteristics'!$C:$C,0))</f>
        <v>0</v>
      </c>
      <c r="M323" s="167">
        <f>INDEX('Policy Characteristics'!G:G,MATCH(PolicyLevers!$C323,'Policy Characteristics'!$C:$C,0))</f>
        <v>0.9</v>
      </c>
      <c r="N323" s="167">
        <f>INDEX('Policy Characteristics'!H:H,MATCH(PolicyLevers!$C323,'Policy Characteristics'!$C:$C,0))</f>
        <v>0.01</v>
      </c>
      <c r="O323" s="167" t="str">
        <f>INDEX('Policy Characteristics'!I:I,MATCH(PolicyLevers!$C323,'Policy Characteristics'!$C:$C,0))</f>
        <v>% reduction in soft costs</v>
      </c>
      <c r="P323" s="167" t="str">
        <f>INDEX('Policy Characteristics'!J:J,MATCH(PolicyLevers!$C323,'Policy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3" s="207" t="str">
        <f t="shared" si="49"/>
        <v>endogenous-learning.html#red-soft-costs</v>
      </c>
      <c r="R323" s="207" t="str">
        <f t="shared" si="50"/>
        <v>reduce-soft-costs.html</v>
      </c>
      <c r="S323" s="169"/>
      <c r="T323" s="179"/>
    </row>
    <row r="324" spans="1:20" s="167" customFormat="1" x14ac:dyDescent="0.2">
      <c r="A324" s="166" t="str">
        <f>INDEX('Policy Characteristics'!A:A,MATCH(PolicyLevers!$C324,'Policy Characteristics'!$C:$C,0))</f>
        <v>Electricity Supply</v>
      </c>
      <c r="B324" s="166" t="str">
        <f>INDEX('Policy Characteristics'!B:B,MATCH(PolicyLevers!$C324,'Policy Characteristics'!$C:$C,0))</f>
        <v>Reduce Transmission &amp; Distribution Losses</v>
      </c>
      <c r="C324" s="176" t="s">
        <v>307</v>
      </c>
      <c r="D324" s="179"/>
      <c r="E324" s="179"/>
      <c r="F324" s="179"/>
      <c r="G324" s="179"/>
      <c r="H324" s="180">
        <v>145</v>
      </c>
      <c r="I324" s="267" t="s">
        <v>46</v>
      </c>
      <c r="J324" s="167" t="str">
        <f>INDEX('Policy Characteristics'!D:D,MATCH(PolicyLevers!$C324,'Policy Characteristics'!$C:$C,0))</f>
        <v>Reduce T&amp;D Losses</v>
      </c>
      <c r="K324" s="167" t="str">
        <f>INDEX('Policy Characteristics'!E:E,MATCH(PolicyLevers!$C324,'Policy Characteristics'!$C:$C,0))</f>
        <v>elec avoid TND loss</v>
      </c>
      <c r="L324" s="167">
        <f>INDEX('Policy Characteristics'!F:F,MATCH(PolicyLevers!$C324,'Policy Characteristics'!$C:$C,0))</f>
        <v>0</v>
      </c>
      <c r="M324" s="167">
        <f>INDEX('Policy Characteristics'!G:G,MATCH(PolicyLevers!$C324,'Policy Characteristics'!$C:$C,0))</f>
        <v>0.4</v>
      </c>
      <c r="N324" s="167">
        <f>INDEX('Policy Characteristics'!H:H,MATCH(PolicyLevers!$C324,'Policy Characteristics'!$C:$C,0))</f>
        <v>0.01</v>
      </c>
      <c r="O324" s="167" t="str">
        <f>INDEX('Policy Characteristics'!I:I,MATCH(PolicyLevers!$C324,'Policy Characteristics'!$C:$C,0))</f>
        <v>% of losses avoided</v>
      </c>
      <c r="P324" s="167" t="str">
        <f>INDEX('Policy Characteristics'!J:J,MATCH(PolicyLevers!$C324,'Policy Characteristics'!$C:$C,0))</f>
        <v>**Description:** This policy specifies the reduction in transmission and distribution losses that will be achieved by 2050. // **Guidance for setting values: ** The U.S. has transmission and distribution losses of about 6%.  Germany, Japan, Finland, and the Netherlands have T&amp;D losses of around 4%.  Therefore, a 33% policy setting would cause the U.S. to match these countries' current level of T&amp;D losses by 2050.</v>
      </c>
      <c r="Q324" s="179" t="s">
        <v>543</v>
      </c>
      <c r="R324" s="179" t="s">
        <v>275</v>
      </c>
      <c r="S324" s="169" t="s">
        <v>334</v>
      </c>
      <c r="T324" s="179"/>
    </row>
    <row r="325" spans="1:20" s="167" customFormat="1" x14ac:dyDescent="0.2">
      <c r="A325" s="166" t="str">
        <f>INDEX('Policy Characteristics'!A:A,MATCH(PolicyLevers!$C325,'Policy Characteristics'!$C:$C,0))</f>
        <v>Electricity Supply</v>
      </c>
      <c r="B325" s="166" t="str">
        <f>INDEX('Policy Characteristics'!B:B,MATCH(PolicyLevers!$C325,'Policy Characteristics'!$C:$C,0))</f>
        <v>Subsidy for Capacity Construction</v>
      </c>
      <c r="C325" s="176" t="s">
        <v>1194</v>
      </c>
      <c r="D325" s="177" t="s">
        <v>493</v>
      </c>
      <c r="E325" s="177"/>
      <c r="F325" s="179" t="s">
        <v>492</v>
      </c>
      <c r="G325" s="179"/>
      <c r="H325" s="180">
        <v>691</v>
      </c>
      <c r="I325" s="267" t="s">
        <v>47</v>
      </c>
      <c r="J325" s="167" t="str">
        <f>INDEX('Policy Characteristics'!D:D,MATCH(PolicyLevers!$C325,'Policy Characteristics'!$C:$C,0))</f>
        <v>Subsidy for Capacity Construction</v>
      </c>
      <c r="K325" s="167" t="str">
        <f>INDEX('Policy Characteristics'!E:E,MATCH(PolicyLevers!$C325,'Policy Characteristics'!$C:$C,0))</f>
        <v>elec capacity construction subsidy</v>
      </c>
      <c r="L325" s="167">
        <f>INDEX('Policy Characteristics'!F:F,MATCH(PolicyLevers!$C325,'Policy Characteristics'!$C:$C,0))</f>
        <v>0</v>
      </c>
      <c r="M325" s="167">
        <f>INDEX('Policy Characteristics'!G:G,MATCH(PolicyLevers!$C325,'Policy Characteristics'!$C:$C,0))</f>
        <v>0.95</v>
      </c>
      <c r="N325" s="167">
        <f>INDEX('Policy Characteristics'!H:H,MATCH(PolicyLevers!$C325,'Policy Characteristics'!$C:$C,0))</f>
        <v>0.01</v>
      </c>
      <c r="O325" s="167" t="str">
        <f>INDEX('Policy Characteristics'!I:I,MATCH(PolicyLevers!$C325,'Policy Characteristics'!$C:$C,0))</f>
        <v>% of construction cost</v>
      </c>
      <c r="P325" s="167" t="str">
        <f>INDEX('Policy Characteristics'!J:J,MATCH(PolicyLevers!$C325,'Policy Characteristics'!$C:$C,0))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Q325" s="177" t="s">
        <v>234</v>
      </c>
      <c r="R325" s="179"/>
      <c r="S325" s="169"/>
      <c r="T325" s="179"/>
    </row>
    <row r="326" spans="1:20" s="167" customFormat="1" x14ac:dyDescent="0.2">
      <c r="A326" s="166" t="str">
        <f>INDEX('Policy Characteristics'!A:A,MATCH(PolicyLevers!$C326,'Policy Characteristics'!$C:$C,0))</f>
        <v>Electricity Supply</v>
      </c>
      <c r="B326" s="166" t="str">
        <f>INDEX('Policy Characteristics'!B:B,MATCH(PolicyLevers!$C326,'Policy Characteristics'!$C:$C,0))</f>
        <v>Subsidy for Capacity Construction</v>
      </c>
      <c r="C326" s="189" t="str">
        <f t="shared" ref="C326:C337" si="51">C$325</f>
        <v>Perc Subsidy for Elec Capacity Construction</v>
      </c>
      <c r="D326" s="179" t="s">
        <v>79</v>
      </c>
      <c r="E326" s="185"/>
      <c r="F326" s="179" t="s">
        <v>93</v>
      </c>
      <c r="G326" s="179"/>
      <c r="H326" s="180">
        <v>692</v>
      </c>
      <c r="I326" s="267" t="s">
        <v>47</v>
      </c>
      <c r="J326" s="167" t="str">
        <f>INDEX('Policy Characteristics'!D:D,MATCH(PolicyLevers!$C326,'Policy Characteristics'!$C:$C,0))</f>
        <v>Subsidy for Capacity Construction</v>
      </c>
      <c r="K326" s="167" t="str">
        <f>INDEX('Policy Characteristics'!E:E,MATCH(PolicyLevers!$C326,'Policy Characteristics'!$C:$C,0))</f>
        <v>elec capacity construction subsidy</v>
      </c>
      <c r="L326" s="167">
        <f>INDEX('Policy Characteristics'!F:F,MATCH(PolicyLevers!$C326,'Policy Characteristics'!$C:$C,0))</f>
        <v>0</v>
      </c>
      <c r="M326" s="167">
        <f>INDEX('Policy Characteristics'!G:G,MATCH(PolicyLevers!$C326,'Policy Characteristics'!$C:$C,0))</f>
        <v>0.95</v>
      </c>
      <c r="N326" s="167">
        <f>INDEX('Policy Characteristics'!H:H,MATCH(PolicyLevers!$C326,'Policy Characteristics'!$C:$C,0))</f>
        <v>0.01</v>
      </c>
      <c r="O326" s="167" t="str">
        <f>INDEX('Policy Characteristics'!I:I,MATCH(PolicyLevers!$C326,'Policy Characteristics'!$C:$C,0))</f>
        <v>% of construction cost</v>
      </c>
      <c r="P326" s="167" t="str">
        <f>INDEX('Policy Characteristics'!J:J,MATCH(PolicyLevers!$C326,'Policy Characteristics'!$C:$C,0))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Q326" s="189" t="str">
        <f t="shared" ref="Q326:Q337" si="52">Q$325</f>
        <v>electricity-sector-main.html#subsidies</v>
      </c>
      <c r="R326" s="179"/>
      <c r="S326" s="169"/>
      <c r="T326" s="179"/>
    </row>
    <row r="327" spans="1:20" s="167" customFormat="1" x14ac:dyDescent="0.2">
      <c r="A327" s="166" t="str">
        <f>INDEX('Policy Characteristics'!A:A,MATCH(PolicyLevers!$C327,'Policy Characteristics'!$C:$C,0))</f>
        <v>Electricity Supply</v>
      </c>
      <c r="B327" s="166" t="str">
        <f>INDEX('Policy Characteristics'!B:B,MATCH(PolicyLevers!$C327,'Policy Characteristics'!$C:$C,0))</f>
        <v>Subsidy for Capacity Construction</v>
      </c>
      <c r="C327" s="189" t="str">
        <f t="shared" si="51"/>
        <v>Perc Subsidy for Elec Capacity Construction</v>
      </c>
      <c r="D327" s="179" t="s">
        <v>80</v>
      </c>
      <c r="E327" s="185"/>
      <c r="F327" s="179" t="s">
        <v>94</v>
      </c>
      <c r="G327" s="179"/>
      <c r="H327" s="180">
        <v>517</v>
      </c>
      <c r="I327" s="267" t="s">
        <v>46</v>
      </c>
      <c r="J327" s="167" t="str">
        <f>INDEX('Policy Characteristics'!D:D,MATCH(PolicyLevers!$C327,'Policy Characteristics'!$C:$C,0))</f>
        <v>Subsidy for Capacity Construction</v>
      </c>
      <c r="K327" s="167" t="str">
        <f>INDEX('Policy Characteristics'!E:E,MATCH(PolicyLevers!$C327,'Policy Characteristics'!$C:$C,0))</f>
        <v>elec capacity construction subsidy</v>
      </c>
      <c r="L327" s="167">
        <f>INDEX('Policy Characteristics'!F:F,MATCH(PolicyLevers!$C327,'Policy Characteristics'!$C:$C,0))</f>
        <v>0</v>
      </c>
      <c r="M327" s="167">
        <f>INDEX('Policy Characteristics'!G:G,MATCH(PolicyLevers!$C327,'Policy Characteristics'!$C:$C,0))</f>
        <v>0.95</v>
      </c>
      <c r="N327" s="167">
        <f>INDEX('Policy Characteristics'!H:H,MATCH(PolicyLevers!$C327,'Policy Characteristics'!$C:$C,0))</f>
        <v>0.01</v>
      </c>
      <c r="O327" s="167" t="str">
        <f>INDEX('Policy Characteristics'!I:I,MATCH(PolicyLevers!$C327,'Policy Characteristics'!$C:$C,0))</f>
        <v>% of construction cost</v>
      </c>
      <c r="P327" s="167" t="str">
        <f>INDEX('Policy Characteristics'!J:J,MATCH(PolicyLevers!$C327,'Policy Characteristics'!$C:$C,0))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Q327" s="189" t="str">
        <f t="shared" si="52"/>
        <v>electricity-sector-main.html#subsidies</v>
      </c>
      <c r="R327" s="179"/>
      <c r="S327" s="193" t="s">
        <v>1199</v>
      </c>
      <c r="T327" s="179"/>
    </row>
    <row r="328" spans="1:20" s="167" customFormat="1" x14ac:dyDescent="0.2">
      <c r="A328" s="166" t="str">
        <f>INDEX('Policy Characteristics'!A:A,MATCH(PolicyLevers!$C328,'Policy Characteristics'!$C:$C,0))</f>
        <v>Electricity Supply</v>
      </c>
      <c r="B328" s="166" t="str">
        <f>INDEX('Policy Characteristics'!B:B,MATCH(PolicyLevers!$C328,'Policy Characteristics'!$C:$C,0))</f>
        <v>Subsidy for Capacity Construction</v>
      </c>
      <c r="C328" s="189" t="str">
        <f t="shared" si="51"/>
        <v>Perc Subsidy for Elec Capacity Construction</v>
      </c>
      <c r="D328" s="179" t="s">
        <v>81</v>
      </c>
      <c r="E328" s="185"/>
      <c r="F328" s="179" t="s">
        <v>95</v>
      </c>
      <c r="G328" s="179"/>
      <c r="H328" s="180">
        <v>693</v>
      </c>
      <c r="I328" s="267" t="s">
        <v>47</v>
      </c>
      <c r="J328" s="167" t="str">
        <f>INDEX('Policy Characteristics'!D:D,MATCH(PolicyLevers!$C328,'Policy Characteristics'!$C:$C,0))</f>
        <v>Subsidy for Capacity Construction</v>
      </c>
      <c r="K328" s="167" t="str">
        <f>INDEX('Policy Characteristics'!E:E,MATCH(PolicyLevers!$C328,'Policy Characteristics'!$C:$C,0))</f>
        <v>elec capacity construction subsidy</v>
      </c>
      <c r="L328" s="167">
        <f>INDEX('Policy Characteristics'!F:F,MATCH(PolicyLevers!$C328,'Policy Characteristics'!$C:$C,0))</f>
        <v>0</v>
      </c>
      <c r="M328" s="167">
        <f>INDEX('Policy Characteristics'!G:G,MATCH(PolicyLevers!$C328,'Policy Characteristics'!$C:$C,0))</f>
        <v>0.95</v>
      </c>
      <c r="N328" s="167">
        <f>INDEX('Policy Characteristics'!H:H,MATCH(PolicyLevers!$C328,'Policy Characteristics'!$C:$C,0))</f>
        <v>0.01</v>
      </c>
      <c r="O328" s="167" t="str">
        <f>INDEX('Policy Characteristics'!I:I,MATCH(PolicyLevers!$C328,'Policy Characteristics'!$C:$C,0))</f>
        <v>% of construction cost</v>
      </c>
      <c r="P328" s="167" t="str">
        <f>INDEX('Policy Characteristics'!J:J,MATCH(PolicyLevers!$C328,'Policy Characteristics'!$C:$C,0))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Q328" s="189" t="str">
        <f t="shared" si="52"/>
        <v>electricity-sector-main.html#subsidies</v>
      </c>
      <c r="R328" s="179"/>
      <c r="S328" s="169"/>
      <c r="T328" s="179"/>
    </row>
    <row r="329" spans="1:20" s="167" customFormat="1" x14ac:dyDescent="0.2">
      <c r="A329" s="166" t="str">
        <f>INDEX('Policy Characteristics'!A:A,MATCH(PolicyLevers!$C329,'Policy Characteristics'!$C:$C,0))</f>
        <v>Electricity Supply</v>
      </c>
      <c r="B329" s="166" t="str">
        <f>INDEX('Policy Characteristics'!B:B,MATCH(PolicyLevers!$C329,'Policy Characteristics'!$C:$C,0))</f>
        <v>Subsidy for Capacity Construction</v>
      </c>
      <c r="C329" s="189" t="str">
        <f t="shared" si="51"/>
        <v>Perc Subsidy for Elec Capacity Construction</v>
      </c>
      <c r="D329" s="179" t="s">
        <v>494</v>
      </c>
      <c r="E329" s="185"/>
      <c r="F329" s="179" t="s">
        <v>497</v>
      </c>
      <c r="G329" s="179"/>
      <c r="H329" s="180">
        <v>518</v>
      </c>
      <c r="I329" s="267" t="s">
        <v>46</v>
      </c>
      <c r="J329" s="167" t="str">
        <f>INDEX('Policy Characteristics'!D:D,MATCH(PolicyLevers!$C329,'Policy Characteristics'!$C:$C,0))</f>
        <v>Subsidy for Capacity Construction</v>
      </c>
      <c r="K329" s="167" t="str">
        <f>INDEX('Policy Characteristics'!E:E,MATCH(PolicyLevers!$C329,'Policy Characteristics'!$C:$C,0))</f>
        <v>elec capacity construction subsidy</v>
      </c>
      <c r="L329" s="167">
        <f>INDEX('Policy Characteristics'!F:F,MATCH(PolicyLevers!$C329,'Policy Characteristics'!$C:$C,0))</f>
        <v>0</v>
      </c>
      <c r="M329" s="167">
        <f>INDEX('Policy Characteristics'!G:G,MATCH(PolicyLevers!$C329,'Policy Characteristics'!$C:$C,0))</f>
        <v>0.95</v>
      </c>
      <c r="N329" s="167">
        <f>INDEX('Policy Characteristics'!H:H,MATCH(PolicyLevers!$C329,'Policy Characteristics'!$C:$C,0))</f>
        <v>0.01</v>
      </c>
      <c r="O329" s="167" t="str">
        <f>INDEX('Policy Characteristics'!I:I,MATCH(PolicyLevers!$C329,'Policy Characteristics'!$C:$C,0))</f>
        <v>% of construction cost</v>
      </c>
      <c r="P329" s="167" t="str">
        <f>INDEX('Policy Characteristics'!J:J,MATCH(PolicyLevers!$C329,'Policy Characteristics'!$C:$C,0))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Q329" s="189" t="str">
        <f t="shared" si="52"/>
        <v>electricity-sector-main.html#subsidies</v>
      </c>
      <c r="R329" s="179"/>
      <c r="S329" s="193" t="s">
        <v>1198</v>
      </c>
      <c r="T329" s="179"/>
    </row>
    <row r="330" spans="1:20" s="167" customFormat="1" x14ac:dyDescent="0.2">
      <c r="A330" s="166" t="str">
        <f>INDEX('Policy Characteristics'!A:A,MATCH(PolicyLevers!$C330,'Policy Characteristics'!$C:$C,0))</f>
        <v>Electricity Supply</v>
      </c>
      <c r="B330" s="166" t="str">
        <f>INDEX('Policy Characteristics'!B:B,MATCH(PolicyLevers!$C330,'Policy Characteristics'!$C:$C,0))</f>
        <v>Subsidy for Capacity Construction</v>
      </c>
      <c r="C330" s="189" t="str">
        <f t="shared" si="51"/>
        <v>Perc Subsidy for Elec Capacity Construction</v>
      </c>
      <c r="D330" s="179" t="s">
        <v>82</v>
      </c>
      <c r="E330" s="185"/>
      <c r="F330" s="179" t="s">
        <v>96</v>
      </c>
      <c r="G330" s="179"/>
      <c r="H330" s="180">
        <v>519</v>
      </c>
      <c r="I330" s="267" t="s">
        <v>46</v>
      </c>
      <c r="J330" s="167" t="str">
        <f>INDEX('Policy Characteristics'!D:D,MATCH(PolicyLevers!$C330,'Policy Characteristics'!$C:$C,0))</f>
        <v>Subsidy for Capacity Construction</v>
      </c>
      <c r="K330" s="167" t="str">
        <f>INDEX('Policy Characteristics'!E:E,MATCH(PolicyLevers!$C330,'Policy Characteristics'!$C:$C,0))</f>
        <v>elec capacity construction subsidy</v>
      </c>
      <c r="L330" s="167">
        <f>INDEX('Policy Characteristics'!F:F,MATCH(PolicyLevers!$C330,'Policy Characteristics'!$C:$C,0))</f>
        <v>0</v>
      </c>
      <c r="M330" s="167">
        <f>INDEX('Policy Characteristics'!G:G,MATCH(PolicyLevers!$C330,'Policy Characteristics'!$C:$C,0))</f>
        <v>0.95</v>
      </c>
      <c r="N330" s="167">
        <f>INDEX('Policy Characteristics'!H:H,MATCH(PolicyLevers!$C330,'Policy Characteristics'!$C:$C,0))</f>
        <v>0.01</v>
      </c>
      <c r="O330" s="167" t="str">
        <f>INDEX('Policy Characteristics'!I:I,MATCH(PolicyLevers!$C330,'Policy Characteristics'!$C:$C,0))</f>
        <v>% of construction cost</v>
      </c>
      <c r="P330" s="167" t="str">
        <f>INDEX('Policy Characteristics'!J:J,MATCH(PolicyLevers!$C330,'Policy Characteristics'!$C:$C,0))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Q330" s="189" t="str">
        <f t="shared" si="52"/>
        <v>electricity-sector-main.html#subsidies</v>
      </c>
      <c r="R330" s="179"/>
      <c r="S330" s="208" t="s">
        <v>1198</v>
      </c>
      <c r="T330" s="179"/>
    </row>
    <row r="331" spans="1:20" s="167" customFormat="1" x14ac:dyDescent="0.2">
      <c r="A331" s="166" t="str">
        <f>INDEX('Policy Characteristics'!A:A,MATCH(PolicyLevers!$C331,'Policy Characteristics'!$C:$C,0))</f>
        <v>Electricity Supply</v>
      </c>
      <c r="B331" s="166" t="str">
        <f>INDEX('Policy Characteristics'!B:B,MATCH(PolicyLevers!$C331,'Policy Characteristics'!$C:$C,0))</f>
        <v>Subsidy for Capacity Construction</v>
      </c>
      <c r="C331" s="189" t="str">
        <f t="shared" si="51"/>
        <v>Perc Subsidy for Elec Capacity Construction</v>
      </c>
      <c r="D331" s="179" t="s">
        <v>83</v>
      </c>
      <c r="E331" s="185"/>
      <c r="F331" s="179" t="s">
        <v>97</v>
      </c>
      <c r="G331" s="179"/>
      <c r="H331" s="180">
        <v>520</v>
      </c>
      <c r="I331" s="267" t="s">
        <v>46</v>
      </c>
      <c r="J331" s="167" t="str">
        <f>INDEX('Policy Characteristics'!D:D,MATCH(PolicyLevers!$C331,'Policy Characteristics'!$C:$C,0))</f>
        <v>Subsidy for Capacity Construction</v>
      </c>
      <c r="K331" s="167" t="str">
        <f>INDEX('Policy Characteristics'!E:E,MATCH(PolicyLevers!$C331,'Policy Characteristics'!$C:$C,0))</f>
        <v>elec capacity construction subsidy</v>
      </c>
      <c r="L331" s="167">
        <f>INDEX('Policy Characteristics'!F:F,MATCH(PolicyLevers!$C331,'Policy Characteristics'!$C:$C,0))</f>
        <v>0</v>
      </c>
      <c r="M331" s="167">
        <f>INDEX('Policy Characteristics'!G:G,MATCH(PolicyLevers!$C331,'Policy Characteristics'!$C:$C,0))</f>
        <v>0.95</v>
      </c>
      <c r="N331" s="167">
        <f>INDEX('Policy Characteristics'!H:H,MATCH(PolicyLevers!$C331,'Policy Characteristics'!$C:$C,0))</f>
        <v>0.01</v>
      </c>
      <c r="O331" s="167" t="str">
        <f>INDEX('Policy Characteristics'!I:I,MATCH(PolicyLevers!$C331,'Policy Characteristics'!$C:$C,0))</f>
        <v>% of construction cost</v>
      </c>
      <c r="P331" s="167" t="str">
        <f>INDEX('Policy Characteristics'!J:J,MATCH(PolicyLevers!$C331,'Policy Characteristics'!$C:$C,0))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Q331" s="189" t="str">
        <f t="shared" si="52"/>
        <v>electricity-sector-main.html#subsidies</v>
      </c>
      <c r="R331" s="179"/>
      <c r="S331" s="208" t="s">
        <v>1198</v>
      </c>
      <c r="T331" s="179"/>
    </row>
    <row r="332" spans="1:20" s="167" customFormat="1" x14ac:dyDescent="0.2">
      <c r="A332" s="166" t="str">
        <f>INDEX('Policy Characteristics'!A:A,MATCH(PolicyLevers!$C332,'Policy Characteristics'!$C:$C,0))</f>
        <v>Electricity Supply</v>
      </c>
      <c r="B332" s="166" t="str">
        <f>INDEX('Policy Characteristics'!B:B,MATCH(PolicyLevers!$C332,'Policy Characteristics'!$C:$C,0))</f>
        <v>Subsidy for Capacity Construction</v>
      </c>
      <c r="C332" s="189" t="str">
        <f t="shared" si="51"/>
        <v>Perc Subsidy for Elec Capacity Construction</v>
      </c>
      <c r="D332" s="179" t="s">
        <v>84</v>
      </c>
      <c r="E332" s="185"/>
      <c r="F332" s="179" t="s">
        <v>98</v>
      </c>
      <c r="G332" s="179"/>
      <c r="H332" s="180">
        <v>521</v>
      </c>
      <c r="I332" s="267" t="s">
        <v>47</v>
      </c>
      <c r="J332" s="167" t="str">
        <f>INDEX('Policy Characteristics'!D:D,MATCH(PolicyLevers!$C332,'Policy Characteristics'!$C:$C,0))</f>
        <v>Subsidy for Capacity Construction</v>
      </c>
      <c r="K332" s="167" t="str">
        <f>INDEX('Policy Characteristics'!E:E,MATCH(PolicyLevers!$C332,'Policy Characteristics'!$C:$C,0))</f>
        <v>elec capacity construction subsidy</v>
      </c>
      <c r="L332" s="167">
        <f>INDEX('Policy Characteristics'!F:F,MATCH(PolicyLevers!$C332,'Policy Characteristics'!$C:$C,0))</f>
        <v>0</v>
      </c>
      <c r="M332" s="167">
        <f>INDEX('Policy Characteristics'!G:G,MATCH(PolicyLevers!$C332,'Policy Characteristics'!$C:$C,0))</f>
        <v>0.95</v>
      </c>
      <c r="N332" s="167">
        <f>INDEX('Policy Characteristics'!H:H,MATCH(PolicyLevers!$C332,'Policy Characteristics'!$C:$C,0))</f>
        <v>0.01</v>
      </c>
      <c r="O332" s="167" t="str">
        <f>INDEX('Policy Characteristics'!I:I,MATCH(PolicyLevers!$C332,'Policy Characteristics'!$C:$C,0))</f>
        <v>% of construction cost</v>
      </c>
      <c r="P332" s="167" t="str">
        <f>INDEX('Policy Characteristics'!J:J,MATCH(PolicyLevers!$C332,'Policy Characteristics'!$C:$C,0))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Q332" s="189" t="str">
        <f t="shared" si="52"/>
        <v>electricity-sector-main.html#subsidies</v>
      </c>
      <c r="R332" s="179"/>
      <c r="S332" s="193" t="s">
        <v>1197</v>
      </c>
      <c r="T332" s="179"/>
    </row>
    <row r="333" spans="1:20" s="167" customFormat="1" x14ac:dyDescent="0.2">
      <c r="A333" s="166" t="str">
        <f>INDEX('Policy Characteristics'!A:A,MATCH(PolicyLevers!$C333,'Policy Characteristics'!$C:$C,0))</f>
        <v>Electricity Supply</v>
      </c>
      <c r="B333" s="166" t="str">
        <f>INDEX('Policy Characteristics'!B:B,MATCH(PolicyLevers!$C333,'Policy Characteristics'!$C:$C,0))</f>
        <v>Subsidy for Capacity Construction</v>
      </c>
      <c r="C333" s="189" t="str">
        <f t="shared" si="51"/>
        <v>Perc Subsidy for Elec Capacity Construction</v>
      </c>
      <c r="D333" s="179" t="s">
        <v>490</v>
      </c>
      <c r="E333" s="185"/>
      <c r="F333" s="179" t="s">
        <v>489</v>
      </c>
      <c r="G333" s="179"/>
      <c r="H333" s="180">
        <v>694</v>
      </c>
      <c r="I333" s="267" t="s">
        <v>47</v>
      </c>
      <c r="J333" s="167" t="str">
        <f>INDEX('Policy Characteristics'!D:D,MATCH(PolicyLevers!$C333,'Policy Characteristics'!$C:$C,0))</f>
        <v>Subsidy for Capacity Construction</v>
      </c>
      <c r="K333" s="167" t="str">
        <f>INDEX('Policy Characteristics'!E:E,MATCH(PolicyLevers!$C333,'Policy Characteristics'!$C:$C,0))</f>
        <v>elec capacity construction subsidy</v>
      </c>
      <c r="L333" s="167">
        <f>INDEX('Policy Characteristics'!F:F,MATCH(PolicyLevers!$C333,'Policy Characteristics'!$C:$C,0))</f>
        <v>0</v>
      </c>
      <c r="M333" s="167">
        <f>INDEX('Policy Characteristics'!G:G,MATCH(PolicyLevers!$C333,'Policy Characteristics'!$C:$C,0))</f>
        <v>0.95</v>
      </c>
      <c r="N333" s="167">
        <f>INDEX('Policy Characteristics'!H:H,MATCH(PolicyLevers!$C333,'Policy Characteristics'!$C:$C,0))</f>
        <v>0.01</v>
      </c>
      <c r="O333" s="167" t="str">
        <f>INDEX('Policy Characteristics'!I:I,MATCH(PolicyLevers!$C333,'Policy Characteristics'!$C:$C,0))</f>
        <v>% of construction cost</v>
      </c>
      <c r="P333" s="167" t="str">
        <f>INDEX('Policy Characteristics'!J:J,MATCH(PolicyLevers!$C333,'Policy Characteristics'!$C:$C,0))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Q333" s="189" t="str">
        <f t="shared" si="52"/>
        <v>electricity-sector-main.html#subsidies</v>
      </c>
      <c r="R333" s="179"/>
      <c r="S333" s="169"/>
      <c r="T333" s="179"/>
    </row>
    <row r="334" spans="1:20" s="167" customFormat="1" x14ac:dyDescent="0.2">
      <c r="A334" s="166" t="str">
        <f>INDEX('Policy Characteristics'!A:A,MATCH(PolicyLevers!$C334,'Policy Characteristics'!$C:$C,0))</f>
        <v>Electricity Supply</v>
      </c>
      <c r="B334" s="166" t="str">
        <f>INDEX('Policy Characteristics'!B:B,MATCH(PolicyLevers!$C334,'Policy Characteristics'!$C:$C,0))</f>
        <v>Subsidy for Capacity Construction</v>
      </c>
      <c r="C334" s="189" t="str">
        <f t="shared" si="51"/>
        <v>Perc Subsidy for Elec Capacity Construction</v>
      </c>
      <c r="D334" s="179" t="s">
        <v>499</v>
      </c>
      <c r="E334" s="185"/>
      <c r="F334" s="179" t="s">
        <v>500</v>
      </c>
      <c r="G334" s="179"/>
      <c r="H334" s="180">
        <v>522</v>
      </c>
      <c r="I334" s="267" t="s">
        <v>47</v>
      </c>
      <c r="J334" s="167" t="str">
        <f>INDEX('Policy Characteristics'!D:D,MATCH(PolicyLevers!$C334,'Policy Characteristics'!$C:$C,0))</f>
        <v>Subsidy for Capacity Construction</v>
      </c>
      <c r="K334" s="167" t="str">
        <f>INDEX('Policy Characteristics'!E:E,MATCH(PolicyLevers!$C334,'Policy Characteristics'!$C:$C,0))</f>
        <v>elec capacity construction subsidy</v>
      </c>
      <c r="L334" s="167">
        <f>INDEX('Policy Characteristics'!F:F,MATCH(PolicyLevers!$C334,'Policy Characteristics'!$C:$C,0))</f>
        <v>0</v>
      </c>
      <c r="M334" s="167">
        <f>INDEX('Policy Characteristics'!G:G,MATCH(PolicyLevers!$C334,'Policy Characteristics'!$C:$C,0))</f>
        <v>0.95</v>
      </c>
      <c r="N334" s="167">
        <f>INDEX('Policy Characteristics'!H:H,MATCH(PolicyLevers!$C334,'Policy Characteristics'!$C:$C,0))</f>
        <v>0.01</v>
      </c>
      <c r="O334" s="167" t="str">
        <f>INDEX('Policy Characteristics'!I:I,MATCH(PolicyLevers!$C334,'Policy Characteristics'!$C:$C,0))</f>
        <v>% of construction cost</v>
      </c>
      <c r="P334" s="167" t="str">
        <f>INDEX('Policy Characteristics'!J:J,MATCH(PolicyLevers!$C334,'Policy Characteristics'!$C:$C,0))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Q334" s="189" t="str">
        <f t="shared" si="52"/>
        <v>electricity-sector-main.html#subsidies</v>
      </c>
      <c r="R334" s="179"/>
      <c r="S334" s="193" t="s">
        <v>1198</v>
      </c>
      <c r="T334" s="179"/>
    </row>
    <row r="335" spans="1:20" s="167" customFormat="1" x14ac:dyDescent="0.2">
      <c r="A335" s="166" t="str">
        <f>INDEX('Policy Characteristics'!A:A,MATCH(PolicyLevers!$C335,'Policy Characteristics'!$C:$C,0))</f>
        <v>Electricity Supply</v>
      </c>
      <c r="B335" s="166" t="str">
        <f>INDEX('Policy Characteristics'!B:B,MATCH(PolicyLevers!$C335,'Policy Characteristics'!$C:$C,0))</f>
        <v>Subsidy for Capacity Construction</v>
      </c>
      <c r="C335" s="189" t="str">
        <f t="shared" si="51"/>
        <v>Perc Subsidy for Elec Capacity Construction</v>
      </c>
      <c r="D335" s="179" t="s">
        <v>1146</v>
      </c>
      <c r="E335" s="177"/>
      <c r="F335" s="179" t="s">
        <v>815</v>
      </c>
      <c r="G335" s="179"/>
      <c r="H335" s="180">
        <v>695</v>
      </c>
      <c r="I335" s="267" t="s">
        <v>47</v>
      </c>
      <c r="J335" s="167" t="str">
        <f>INDEX('Policy Characteristics'!D:D,MATCH(PolicyLevers!$C335,'Policy Characteristics'!$C:$C,0))</f>
        <v>Subsidy for Capacity Construction</v>
      </c>
      <c r="K335" s="167" t="str">
        <f>INDEX('Policy Characteristics'!E:E,MATCH(PolicyLevers!$C335,'Policy Characteristics'!$C:$C,0))</f>
        <v>elec capacity construction subsidy</v>
      </c>
      <c r="L335" s="167">
        <f>INDEX('Policy Characteristics'!F:F,MATCH(PolicyLevers!$C335,'Policy Characteristics'!$C:$C,0))</f>
        <v>0</v>
      </c>
      <c r="M335" s="167">
        <f>INDEX('Policy Characteristics'!G:G,MATCH(PolicyLevers!$C335,'Policy Characteristics'!$C:$C,0))</f>
        <v>0.95</v>
      </c>
      <c r="N335" s="167">
        <f>INDEX('Policy Characteristics'!H:H,MATCH(PolicyLevers!$C335,'Policy Characteristics'!$C:$C,0))</f>
        <v>0.01</v>
      </c>
      <c r="O335" s="167" t="str">
        <f>INDEX('Policy Characteristics'!I:I,MATCH(PolicyLevers!$C335,'Policy Characteristics'!$C:$C,0))</f>
        <v>% of construction cost</v>
      </c>
      <c r="P335" s="167" t="str">
        <f>INDEX('Policy Characteristics'!J:J,MATCH(PolicyLevers!$C335,'Policy Characteristics'!$C:$C,0))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Q335" s="189" t="str">
        <f t="shared" si="52"/>
        <v>electricity-sector-main.html#subsidies</v>
      </c>
      <c r="R335" s="179"/>
      <c r="S335" s="169"/>
      <c r="T335" s="179"/>
    </row>
    <row r="336" spans="1:20" s="167" customFormat="1" x14ac:dyDescent="0.2">
      <c r="A336" s="166" t="str">
        <f>INDEX('Policy Characteristics'!A:A,MATCH(PolicyLevers!$C336,'Policy Characteristics'!$C:$C,0))</f>
        <v>Electricity Supply</v>
      </c>
      <c r="B336" s="166" t="str">
        <f>INDEX('Policy Characteristics'!B:B,MATCH(PolicyLevers!$C336,'Policy Characteristics'!$C:$C,0))</f>
        <v>Subsidy for Capacity Construction</v>
      </c>
      <c r="C336" s="189" t="str">
        <f t="shared" si="51"/>
        <v>Perc Subsidy for Elec Capacity Construction</v>
      </c>
      <c r="D336" s="179" t="s">
        <v>1147</v>
      </c>
      <c r="E336" s="177"/>
      <c r="F336" s="179" t="s">
        <v>958</v>
      </c>
      <c r="G336" s="179"/>
      <c r="H336" s="180">
        <v>696</v>
      </c>
      <c r="I336" s="267" t="s">
        <v>47</v>
      </c>
      <c r="J336" s="167" t="str">
        <f>INDEX('Policy Characteristics'!D:D,MATCH(PolicyLevers!$C336,'Policy Characteristics'!$C:$C,0))</f>
        <v>Subsidy for Capacity Construction</v>
      </c>
      <c r="K336" s="167" t="str">
        <f>INDEX('Policy Characteristics'!E:E,MATCH(PolicyLevers!$C336,'Policy Characteristics'!$C:$C,0))</f>
        <v>elec capacity construction subsidy</v>
      </c>
      <c r="L336" s="167">
        <f>INDEX('Policy Characteristics'!F:F,MATCH(PolicyLevers!$C336,'Policy Characteristics'!$C:$C,0))</f>
        <v>0</v>
      </c>
      <c r="M336" s="167">
        <f>INDEX('Policy Characteristics'!G:G,MATCH(PolicyLevers!$C336,'Policy Characteristics'!$C:$C,0))</f>
        <v>0.95</v>
      </c>
      <c r="N336" s="167">
        <f>INDEX('Policy Characteristics'!H:H,MATCH(PolicyLevers!$C336,'Policy Characteristics'!$C:$C,0))</f>
        <v>0.01</v>
      </c>
      <c r="O336" s="167" t="str">
        <f>INDEX('Policy Characteristics'!I:I,MATCH(PolicyLevers!$C336,'Policy Characteristics'!$C:$C,0))</f>
        <v>% of construction cost</v>
      </c>
      <c r="P336" s="167" t="str">
        <f>INDEX('Policy Characteristics'!J:J,MATCH(PolicyLevers!$C336,'Policy Characteristics'!$C:$C,0))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Q336" s="189" t="str">
        <f t="shared" si="52"/>
        <v>electricity-sector-main.html#subsidies</v>
      </c>
      <c r="R336" s="179"/>
      <c r="S336" s="169"/>
      <c r="T336" s="179"/>
    </row>
    <row r="337" spans="1:20" s="167" customFormat="1" x14ac:dyDescent="0.2">
      <c r="A337" s="166" t="str">
        <f>INDEX('Policy Characteristics'!A:A,MATCH(PolicyLevers!$C337,'Policy Characteristics'!$C:$C,0))</f>
        <v>Electricity Supply</v>
      </c>
      <c r="B337" s="166" t="str">
        <f>INDEX('Policy Characteristics'!B:B,MATCH(PolicyLevers!$C337,'Policy Characteristics'!$C:$C,0))</f>
        <v>Subsidy for Capacity Construction</v>
      </c>
      <c r="C337" s="189" t="str">
        <f t="shared" si="51"/>
        <v>Perc Subsidy for Elec Capacity Construction</v>
      </c>
      <c r="D337" s="179" t="s">
        <v>1148</v>
      </c>
      <c r="E337" s="177"/>
      <c r="F337" s="179" t="s">
        <v>817</v>
      </c>
      <c r="G337" s="179"/>
      <c r="H337" s="180">
        <v>697</v>
      </c>
      <c r="I337" s="267" t="s">
        <v>47</v>
      </c>
      <c r="J337" s="167" t="str">
        <f>INDEX('Policy Characteristics'!D:D,MATCH(PolicyLevers!$C337,'Policy Characteristics'!$C:$C,0))</f>
        <v>Subsidy for Capacity Construction</v>
      </c>
      <c r="K337" s="167" t="str">
        <f>INDEX('Policy Characteristics'!E:E,MATCH(PolicyLevers!$C337,'Policy Characteristics'!$C:$C,0))</f>
        <v>elec capacity construction subsidy</v>
      </c>
      <c r="L337" s="167">
        <f>INDEX('Policy Characteristics'!F:F,MATCH(PolicyLevers!$C337,'Policy Characteristics'!$C:$C,0))</f>
        <v>0</v>
      </c>
      <c r="M337" s="167">
        <f>INDEX('Policy Characteristics'!G:G,MATCH(PolicyLevers!$C337,'Policy Characteristics'!$C:$C,0))</f>
        <v>0.95</v>
      </c>
      <c r="N337" s="167">
        <f>INDEX('Policy Characteristics'!H:H,MATCH(PolicyLevers!$C337,'Policy Characteristics'!$C:$C,0))</f>
        <v>0.01</v>
      </c>
      <c r="O337" s="167" t="str">
        <f>INDEX('Policy Characteristics'!I:I,MATCH(PolicyLevers!$C337,'Policy Characteristics'!$C:$C,0))</f>
        <v>% of construction cost</v>
      </c>
      <c r="P337" s="167" t="str">
        <f>INDEX('Policy Characteristics'!J:J,MATCH(PolicyLevers!$C337,'Policy Characteristics'!$C:$C,0))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Q337" s="189" t="str">
        <f t="shared" si="52"/>
        <v>electricity-sector-main.html#subsidies</v>
      </c>
      <c r="R337" s="179"/>
      <c r="S337" s="169"/>
      <c r="T337" s="179"/>
    </row>
    <row r="338" spans="1:20" s="174" customFormat="1" x14ac:dyDescent="0.2">
      <c r="A338" s="166" t="str">
        <f>INDEX('Policy Characteristics'!A:A,MATCH(PolicyLevers!$C338,'Policy Characteristics'!$C:$C,0))</f>
        <v>Electricity Supply</v>
      </c>
      <c r="B338" s="166" t="str">
        <f>INDEX('Policy Characteristics'!B:B,MATCH(PolicyLevers!$C338,'Policy Characteristics'!$C:$C,0))</f>
        <v>Subsidy for Electricity Production</v>
      </c>
      <c r="C338" s="178" t="s">
        <v>138</v>
      </c>
      <c r="D338" s="177" t="s">
        <v>493</v>
      </c>
      <c r="E338" s="177"/>
      <c r="F338" s="179" t="s">
        <v>492</v>
      </c>
      <c r="G338" s="177"/>
      <c r="H338" s="180">
        <v>698</v>
      </c>
      <c r="I338" s="267" t="s">
        <v>47</v>
      </c>
      <c r="J338" s="167" t="str">
        <f>INDEX('Policy Characteristics'!D:D,MATCH(PolicyLevers!$C338,'Policy Characteristics'!$C:$C,0))</f>
        <v>Subsidy for Electricity Production</v>
      </c>
      <c r="K338" s="167" t="str">
        <f>INDEX('Policy Characteristics'!E:E,MATCH(PolicyLevers!$C338,'Policy Characteristics'!$C:$C,0))</f>
        <v>elec generation subsidy</v>
      </c>
      <c r="L338" s="167">
        <f>INDEX('Policy Characteristics'!F:F,MATCH(PolicyLevers!$C338,'Policy Characteristics'!$C:$C,0))</f>
        <v>0</v>
      </c>
      <c r="M338" s="167">
        <f>INDEX('Policy Characteristics'!G:G,MATCH(PolicyLevers!$C338,'Policy Characteristics'!$C:$C,0))</f>
        <v>60</v>
      </c>
      <c r="N338" s="167">
        <f>INDEX('Policy Characteristics'!H:H,MATCH(PolicyLevers!$C338,'Policy Characteristics'!$C:$C,0))</f>
        <v>1</v>
      </c>
      <c r="O338" s="167" t="str">
        <f>INDEX('Policy Characteristics'!I:I,MATCH(PolicyLevers!$C338,'Policy Characteristics'!$C:$C,0))</f>
        <v>$/MWh</v>
      </c>
      <c r="P338" s="167" t="str">
        <f>INDEX('Policy Characteristics'!J:J,MATCH(PolicyLevers!$C338,'Policy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Q338" s="185"/>
      <c r="R338" s="179"/>
      <c r="S338" s="169"/>
      <c r="T338" s="185"/>
    </row>
    <row r="339" spans="1:20" s="174" customFormat="1" x14ac:dyDescent="0.2">
      <c r="A339" s="166" t="str">
        <f>INDEX('Policy Characteristics'!A:A,MATCH(PolicyLevers!$C339,'Policy Characteristics'!$C:$C,0))</f>
        <v>Electricity Supply</v>
      </c>
      <c r="B339" s="166" t="str">
        <f>INDEX('Policy Characteristics'!B:B,MATCH(PolicyLevers!$C339,'Policy Characteristics'!$C:$C,0))</f>
        <v>Subsidy for Electricity Production</v>
      </c>
      <c r="C339" s="181" t="str">
        <f t="shared" ref="C339:C350" si="53">C$338</f>
        <v>Subsidy for Elec Production by Fuel</v>
      </c>
      <c r="D339" s="179" t="s">
        <v>79</v>
      </c>
      <c r="E339" s="185"/>
      <c r="F339" s="179" t="s">
        <v>93</v>
      </c>
      <c r="G339" s="185"/>
      <c r="H339" s="180">
        <v>699</v>
      </c>
      <c r="I339" s="267" t="s">
        <v>47</v>
      </c>
      <c r="J339" s="167" t="str">
        <f>INDEX('Policy Characteristics'!D:D,MATCH(PolicyLevers!$C339,'Policy Characteristics'!$C:$C,0))</f>
        <v>Subsidy for Electricity Production</v>
      </c>
      <c r="K339" s="167" t="str">
        <f>INDEX('Policy Characteristics'!E:E,MATCH(PolicyLevers!$C339,'Policy Characteristics'!$C:$C,0))</f>
        <v>elec generation subsidy</v>
      </c>
      <c r="L339" s="167">
        <f>INDEX('Policy Characteristics'!F:F,MATCH(PolicyLevers!$C339,'Policy Characteristics'!$C:$C,0))</f>
        <v>0</v>
      </c>
      <c r="M339" s="167">
        <f>INDEX('Policy Characteristics'!G:G,MATCH(PolicyLevers!$C339,'Policy Characteristics'!$C:$C,0))</f>
        <v>60</v>
      </c>
      <c r="N339" s="167">
        <f>INDEX('Policy Characteristics'!H:H,MATCH(PolicyLevers!$C339,'Policy Characteristics'!$C:$C,0))</f>
        <v>1</v>
      </c>
      <c r="O339" s="167" t="str">
        <f>INDEX('Policy Characteristics'!I:I,MATCH(PolicyLevers!$C339,'Policy Characteristics'!$C:$C,0))</f>
        <v>$/MWh</v>
      </c>
      <c r="P339" s="167" t="str">
        <f>INDEX('Policy Characteristics'!J:J,MATCH(PolicyLevers!$C339,'Policy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Q339" s="185"/>
      <c r="R339" s="179"/>
      <c r="S339" s="169"/>
      <c r="T339" s="185"/>
    </row>
    <row r="340" spans="1:20" s="174" customFormat="1" x14ac:dyDescent="0.2">
      <c r="A340" s="166" t="str">
        <f>INDEX('Policy Characteristics'!A:A,MATCH(PolicyLevers!$C340,'Policy Characteristics'!$C:$C,0))</f>
        <v>Electricity Supply</v>
      </c>
      <c r="B340" s="166" t="str">
        <f>INDEX('Policy Characteristics'!B:B,MATCH(PolicyLevers!$C340,'Policy Characteristics'!$C:$C,0))</f>
        <v>Subsidy for Electricity Production</v>
      </c>
      <c r="C340" s="181" t="str">
        <f t="shared" si="53"/>
        <v>Subsidy for Elec Production by Fuel</v>
      </c>
      <c r="D340" s="179" t="s">
        <v>80</v>
      </c>
      <c r="E340" s="185"/>
      <c r="F340" s="179" t="s">
        <v>94</v>
      </c>
      <c r="G340" s="185"/>
      <c r="H340" s="184">
        <v>37</v>
      </c>
      <c r="I340" s="267" t="s">
        <v>46</v>
      </c>
      <c r="J340" s="167" t="str">
        <f>INDEX('Policy Characteristics'!D:D,MATCH(PolicyLevers!$C340,'Policy Characteristics'!$C:$C,0))</f>
        <v>Subsidy for Electricity Production</v>
      </c>
      <c r="K340" s="167" t="str">
        <f>INDEX('Policy Characteristics'!E:E,MATCH(PolicyLevers!$C340,'Policy Characteristics'!$C:$C,0))</f>
        <v>elec generation subsidy</v>
      </c>
      <c r="L340" s="167">
        <f>INDEX('Policy Characteristics'!F:F,MATCH(PolicyLevers!$C340,'Policy Characteristics'!$C:$C,0))</f>
        <v>0</v>
      </c>
      <c r="M340" s="167">
        <f>INDEX('Policy Characteristics'!G:G,MATCH(PolicyLevers!$C340,'Policy Characteristics'!$C:$C,0))</f>
        <v>60</v>
      </c>
      <c r="N340" s="167">
        <f>INDEX('Policy Characteristics'!H:H,MATCH(PolicyLevers!$C340,'Policy Characteristics'!$C:$C,0))</f>
        <v>1</v>
      </c>
      <c r="O340" s="167" t="str">
        <f>INDEX('Policy Characteristics'!I:I,MATCH(PolicyLevers!$C340,'Policy Characteristics'!$C:$C,0))</f>
        <v>$/MWh</v>
      </c>
      <c r="P340" s="167" t="str">
        <f>INDEX('Policy Characteristics'!J:J,MATCH(PolicyLevers!$C340,'Policy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Q340" s="177" t="s">
        <v>234</v>
      </c>
      <c r="R340" s="179" t="s">
        <v>235</v>
      </c>
      <c r="S340" s="169" t="s">
        <v>167</v>
      </c>
      <c r="T340" s="177"/>
    </row>
    <row r="341" spans="1:20" s="174" customFormat="1" x14ac:dyDescent="0.2">
      <c r="A341" s="166" t="str">
        <f>INDEX('Policy Characteristics'!A:A,MATCH(PolicyLevers!$C341,'Policy Characteristics'!$C:$C,0))</f>
        <v>Electricity Supply</v>
      </c>
      <c r="B341" s="166" t="str">
        <f>INDEX('Policy Characteristics'!B:B,MATCH(PolicyLevers!$C341,'Policy Characteristics'!$C:$C,0))</f>
        <v>Subsidy for Electricity Production</v>
      </c>
      <c r="C341" s="181" t="str">
        <f t="shared" si="53"/>
        <v>Subsidy for Elec Production by Fuel</v>
      </c>
      <c r="D341" s="179" t="s">
        <v>81</v>
      </c>
      <c r="E341" s="185"/>
      <c r="F341" s="179" t="s">
        <v>95</v>
      </c>
      <c r="G341" s="185"/>
      <c r="H341" s="184">
        <v>700</v>
      </c>
      <c r="I341" s="267" t="s">
        <v>47</v>
      </c>
      <c r="J341" s="167" t="str">
        <f>INDEX('Policy Characteristics'!D:D,MATCH(PolicyLevers!$C341,'Policy Characteristics'!$C:$C,0))</f>
        <v>Subsidy for Electricity Production</v>
      </c>
      <c r="K341" s="167" t="str">
        <f>INDEX('Policy Characteristics'!E:E,MATCH(PolicyLevers!$C341,'Policy Characteristics'!$C:$C,0))</f>
        <v>elec generation subsidy</v>
      </c>
      <c r="L341" s="167">
        <f>INDEX('Policy Characteristics'!F:F,MATCH(PolicyLevers!$C341,'Policy Characteristics'!$C:$C,0))</f>
        <v>0</v>
      </c>
      <c r="M341" s="167">
        <f>INDEX('Policy Characteristics'!G:G,MATCH(PolicyLevers!$C341,'Policy Characteristics'!$C:$C,0))</f>
        <v>60</v>
      </c>
      <c r="N341" s="167">
        <f>INDEX('Policy Characteristics'!H:H,MATCH(PolicyLevers!$C341,'Policy Characteristics'!$C:$C,0))</f>
        <v>1</v>
      </c>
      <c r="O341" s="167" t="str">
        <f>INDEX('Policy Characteristics'!I:I,MATCH(PolicyLevers!$C341,'Policy Characteristics'!$C:$C,0))</f>
        <v>$/MWh</v>
      </c>
      <c r="P341" s="167" t="str">
        <f>INDEX('Policy Characteristics'!J:J,MATCH(PolicyLevers!$C341,'Policy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Q341" s="185"/>
      <c r="R341" s="179"/>
      <c r="S341" s="191"/>
      <c r="T341" s="185"/>
    </row>
    <row r="342" spans="1:20" x14ac:dyDescent="0.2">
      <c r="A342" s="166" t="str">
        <f>INDEX('Policy Characteristics'!A:A,MATCH(PolicyLevers!$C342,'Policy Characteristics'!$C:$C,0))</f>
        <v>Electricity Supply</v>
      </c>
      <c r="B342" s="166" t="str">
        <f>INDEX('Policy Characteristics'!B:B,MATCH(PolicyLevers!$C342,'Policy Characteristics'!$C:$C,0))</f>
        <v>Subsidy for Electricity Production</v>
      </c>
      <c r="C342" s="181" t="str">
        <f t="shared" si="53"/>
        <v>Subsidy for Elec Production by Fuel</v>
      </c>
      <c r="D342" s="179" t="s">
        <v>494</v>
      </c>
      <c r="E342" s="185"/>
      <c r="F342" s="179" t="s">
        <v>497</v>
      </c>
      <c r="G342" s="185"/>
      <c r="H342" s="184">
        <v>39</v>
      </c>
      <c r="I342" s="267" t="s">
        <v>46</v>
      </c>
      <c r="J342" s="167" t="str">
        <f>INDEX('Policy Characteristics'!D:D,MATCH(PolicyLevers!$C342,'Policy Characteristics'!$C:$C,0))</f>
        <v>Subsidy for Electricity Production</v>
      </c>
      <c r="K342" s="167" t="str">
        <f>INDEX('Policy Characteristics'!E:E,MATCH(PolicyLevers!$C342,'Policy Characteristics'!$C:$C,0))</f>
        <v>elec generation subsidy</v>
      </c>
      <c r="L342" s="167">
        <f>INDEX('Policy Characteristics'!F:F,MATCH(PolicyLevers!$C342,'Policy Characteristics'!$C:$C,0))</f>
        <v>0</v>
      </c>
      <c r="M342" s="167">
        <f>INDEX('Policy Characteristics'!G:G,MATCH(PolicyLevers!$C342,'Policy Characteristics'!$C:$C,0))</f>
        <v>60</v>
      </c>
      <c r="N342" s="167">
        <f>INDEX('Policy Characteristics'!H:H,MATCH(PolicyLevers!$C342,'Policy Characteristics'!$C:$C,0))</f>
        <v>1</v>
      </c>
      <c r="O342" s="167" t="str">
        <f>INDEX('Policy Characteristics'!I:I,MATCH(PolicyLevers!$C342,'Policy Characteristics'!$C:$C,0))</f>
        <v>$/MWh</v>
      </c>
      <c r="P342" s="167" t="str">
        <f>INDEX('Policy Characteristics'!J:J,MATCH(PolicyLevers!$C342,'Policy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Q342" s="177" t="s">
        <v>234</v>
      </c>
      <c r="R342" s="179" t="s">
        <v>235</v>
      </c>
      <c r="S342" s="191" t="str">
        <f t="shared" ref="S342:S345" si="54">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2" s="177"/>
    </row>
    <row r="343" spans="1:20" x14ac:dyDescent="0.2">
      <c r="A343" s="166" t="str">
        <f>INDEX('Policy Characteristics'!A:A,MATCH(PolicyLevers!$C343,'Policy Characteristics'!$C:$C,0))</f>
        <v>Electricity Supply</v>
      </c>
      <c r="B343" s="166" t="str">
        <f>INDEX('Policy Characteristics'!B:B,MATCH(PolicyLevers!$C343,'Policy Characteristics'!$C:$C,0))</f>
        <v>Subsidy for Electricity Production</v>
      </c>
      <c r="C343" s="181" t="str">
        <f t="shared" si="53"/>
        <v>Subsidy for Elec Production by Fuel</v>
      </c>
      <c r="D343" s="179" t="s">
        <v>82</v>
      </c>
      <c r="E343" s="185"/>
      <c r="F343" s="179" t="s">
        <v>96</v>
      </c>
      <c r="G343" s="185"/>
      <c r="H343" s="184">
        <v>40</v>
      </c>
      <c r="I343" s="267" t="s">
        <v>46</v>
      </c>
      <c r="J343" s="167" t="str">
        <f>INDEX('Policy Characteristics'!D:D,MATCH(PolicyLevers!$C343,'Policy Characteristics'!$C:$C,0))</f>
        <v>Subsidy for Electricity Production</v>
      </c>
      <c r="K343" s="167" t="str">
        <f>INDEX('Policy Characteristics'!E:E,MATCH(PolicyLevers!$C343,'Policy Characteristics'!$C:$C,0))</f>
        <v>elec generation subsidy</v>
      </c>
      <c r="L343" s="167">
        <f>INDEX('Policy Characteristics'!F:F,MATCH(PolicyLevers!$C343,'Policy Characteristics'!$C:$C,0))</f>
        <v>0</v>
      </c>
      <c r="M343" s="167">
        <f>INDEX('Policy Characteristics'!G:G,MATCH(PolicyLevers!$C343,'Policy Characteristics'!$C:$C,0))</f>
        <v>60</v>
      </c>
      <c r="N343" s="167">
        <f>INDEX('Policy Characteristics'!H:H,MATCH(PolicyLevers!$C343,'Policy Characteristics'!$C:$C,0))</f>
        <v>1</v>
      </c>
      <c r="O343" s="167" t="str">
        <f>INDEX('Policy Characteristics'!I:I,MATCH(PolicyLevers!$C343,'Policy Characteristics'!$C:$C,0))</f>
        <v>$/MWh</v>
      </c>
      <c r="P343" s="167" t="str">
        <f>INDEX('Policy Characteristics'!J:J,MATCH(PolicyLevers!$C343,'Policy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Q343" s="177" t="s">
        <v>234</v>
      </c>
      <c r="R343" s="179" t="s">
        <v>235</v>
      </c>
      <c r="S343" s="191" t="str">
        <f t="shared" si="54"/>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3" s="177"/>
    </row>
    <row r="344" spans="1:20" x14ac:dyDescent="0.2">
      <c r="A344" s="166" t="str">
        <f>INDEX('Policy Characteristics'!A:A,MATCH(PolicyLevers!$C344,'Policy Characteristics'!$C:$C,0))</f>
        <v>Electricity Supply</v>
      </c>
      <c r="B344" s="166" t="str">
        <f>INDEX('Policy Characteristics'!B:B,MATCH(PolicyLevers!$C344,'Policy Characteristics'!$C:$C,0))</f>
        <v>Subsidy for Electricity Production</v>
      </c>
      <c r="C344" s="181" t="str">
        <f t="shared" si="53"/>
        <v>Subsidy for Elec Production by Fuel</v>
      </c>
      <c r="D344" s="179" t="s">
        <v>83</v>
      </c>
      <c r="E344" s="185"/>
      <c r="F344" s="179" t="s">
        <v>97</v>
      </c>
      <c r="G344" s="185"/>
      <c r="H344" s="184">
        <v>41</v>
      </c>
      <c r="I344" s="267" t="s">
        <v>46</v>
      </c>
      <c r="J344" s="167" t="str">
        <f>INDEX('Policy Characteristics'!D:D,MATCH(PolicyLevers!$C344,'Policy Characteristics'!$C:$C,0))</f>
        <v>Subsidy for Electricity Production</v>
      </c>
      <c r="K344" s="167" t="str">
        <f>INDEX('Policy Characteristics'!E:E,MATCH(PolicyLevers!$C344,'Policy Characteristics'!$C:$C,0))</f>
        <v>elec generation subsidy</v>
      </c>
      <c r="L344" s="167">
        <f>INDEX('Policy Characteristics'!F:F,MATCH(PolicyLevers!$C344,'Policy Characteristics'!$C:$C,0))</f>
        <v>0</v>
      </c>
      <c r="M344" s="167">
        <f>INDEX('Policy Characteristics'!G:G,MATCH(PolicyLevers!$C344,'Policy Characteristics'!$C:$C,0))</f>
        <v>60</v>
      </c>
      <c r="N344" s="167">
        <f>INDEX('Policy Characteristics'!H:H,MATCH(PolicyLevers!$C344,'Policy Characteristics'!$C:$C,0))</f>
        <v>1</v>
      </c>
      <c r="O344" s="167" t="str">
        <f>INDEX('Policy Characteristics'!I:I,MATCH(PolicyLevers!$C344,'Policy Characteristics'!$C:$C,0))</f>
        <v>$/MWh</v>
      </c>
      <c r="P344" s="167" t="str">
        <f>INDEX('Policy Characteristics'!J:J,MATCH(PolicyLevers!$C344,'Policy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Q344" s="177" t="s">
        <v>234</v>
      </c>
      <c r="R344" s="179" t="s">
        <v>235</v>
      </c>
      <c r="S344" s="191" t="str">
        <f t="shared" si="54"/>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4" s="177"/>
    </row>
    <row r="345" spans="1:20" x14ac:dyDescent="0.2">
      <c r="A345" s="166" t="str">
        <f>INDEX('Policy Characteristics'!A:A,MATCH(PolicyLevers!$C345,'Policy Characteristics'!$C:$C,0))</f>
        <v>Electricity Supply</v>
      </c>
      <c r="B345" s="166" t="str">
        <f>INDEX('Policy Characteristics'!B:B,MATCH(PolicyLevers!$C345,'Policy Characteristics'!$C:$C,0))</f>
        <v>Subsidy for Electricity Production</v>
      </c>
      <c r="C345" s="181" t="str">
        <f t="shared" si="53"/>
        <v>Subsidy for Elec Production by Fuel</v>
      </c>
      <c r="D345" s="179" t="s">
        <v>84</v>
      </c>
      <c r="E345" s="185"/>
      <c r="F345" s="179" t="s">
        <v>98</v>
      </c>
      <c r="G345" s="185"/>
      <c r="H345" s="184">
        <v>42</v>
      </c>
      <c r="I345" s="267" t="s">
        <v>47</v>
      </c>
      <c r="J345" s="167" t="str">
        <f>INDEX('Policy Characteristics'!D:D,MATCH(PolicyLevers!$C345,'Policy Characteristics'!$C:$C,0))</f>
        <v>Subsidy for Electricity Production</v>
      </c>
      <c r="K345" s="167" t="str">
        <f>INDEX('Policy Characteristics'!E:E,MATCH(PolicyLevers!$C345,'Policy Characteristics'!$C:$C,0))</f>
        <v>elec generation subsidy</v>
      </c>
      <c r="L345" s="167">
        <f>INDEX('Policy Characteristics'!F:F,MATCH(PolicyLevers!$C345,'Policy Characteristics'!$C:$C,0))</f>
        <v>0</v>
      </c>
      <c r="M345" s="167">
        <f>INDEX('Policy Characteristics'!G:G,MATCH(PolicyLevers!$C345,'Policy Characteristics'!$C:$C,0))</f>
        <v>60</v>
      </c>
      <c r="N345" s="167">
        <f>INDEX('Policy Characteristics'!H:H,MATCH(PolicyLevers!$C345,'Policy Characteristics'!$C:$C,0))</f>
        <v>1</v>
      </c>
      <c r="O345" s="167" t="str">
        <f>INDEX('Policy Characteristics'!I:I,MATCH(PolicyLevers!$C345,'Policy Characteristics'!$C:$C,0))</f>
        <v>$/MWh</v>
      </c>
      <c r="P345" s="167" t="str">
        <f>INDEX('Policy Characteristics'!J:J,MATCH(PolicyLevers!$C345,'Policy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Q345" s="177" t="s">
        <v>234</v>
      </c>
      <c r="R345" s="179" t="s">
        <v>235</v>
      </c>
      <c r="S345" s="191" t="str">
        <f t="shared" si="54"/>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5" s="177"/>
    </row>
    <row r="346" spans="1:20" x14ac:dyDescent="0.2">
      <c r="A346" s="166" t="str">
        <f>INDEX('Policy Characteristics'!A:A,MATCH(PolicyLevers!$C346,'Policy Characteristics'!$C:$C,0))</f>
        <v>Electricity Supply</v>
      </c>
      <c r="B346" s="166" t="str">
        <f>INDEX('Policy Characteristics'!B:B,MATCH(PolicyLevers!$C346,'Policy Characteristics'!$C:$C,0))</f>
        <v>Subsidy for Electricity Production</v>
      </c>
      <c r="C346" s="181" t="str">
        <f t="shared" si="53"/>
        <v>Subsidy for Elec Production by Fuel</v>
      </c>
      <c r="D346" s="179" t="s">
        <v>490</v>
      </c>
      <c r="E346" s="185"/>
      <c r="F346" s="179" t="s">
        <v>489</v>
      </c>
      <c r="G346" s="185"/>
      <c r="H346" s="184">
        <v>701</v>
      </c>
      <c r="I346" s="267" t="s">
        <v>47</v>
      </c>
      <c r="J346" s="167" t="str">
        <f>INDEX('Policy Characteristics'!D:D,MATCH(PolicyLevers!$C346,'Policy Characteristics'!$C:$C,0))</f>
        <v>Subsidy for Electricity Production</v>
      </c>
      <c r="K346" s="167" t="str">
        <f>INDEX('Policy Characteristics'!E:E,MATCH(PolicyLevers!$C346,'Policy Characteristics'!$C:$C,0))</f>
        <v>elec generation subsidy</v>
      </c>
      <c r="L346" s="167">
        <f>INDEX('Policy Characteristics'!F:F,MATCH(PolicyLevers!$C346,'Policy Characteristics'!$C:$C,0))</f>
        <v>0</v>
      </c>
      <c r="M346" s="167">
        <f>INDEX('Policy Characteristics'!G:G,MATCH(PolicyLevers!$C346,'Policy Characteristics'!$C:$C,0))</f>
        <v>60</v>
      </c>
      <c r="N346" s="167">
        <f>INDEX('Policy Characteristics'!H:H,MATCH(PolicyLevers!$C346,'Policy Characteristics'!$C:$C,0))</f>
        <v>1</v>
      </c>
      <c r="O346" s="167" t="str">
        <f>INDEX('Policy Characteristics'!I:I,MATCH(PolicyLevers!$C346,'Policy Characteristics'!$C:$C,0))</f>
        <v>$/MWh</v>
      </c>
      <c r="P346" s="167" t="str">
        <f>INDEX('Policy Characteristics'!J:J,MATCH(PolicyLevers!$C346,'Policy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Q346" s="177"/>
      <c r="R346" s="179"/>
      <c r="S346" s="191"/>
      <c r="T346" s="177"/>
    </row>
    <row r="347" spans="1:20" x14ac:dyDescent="0.2">
      <c r="A347" s="166" t="str">
        <f>INDEX('Policy Characteristics'!A:A,MATCH(PolicyLevers!$C347,'Policy Characteristics'!$C:$C,0))</f>
        <v>Electricity Supply</v>
      </c>
      <c r="B347" s="166" t="str">
        <f>INDEX('Policy Characteristics'!B:B,MATCH(PolicyLevers!$C347,'Policy Characteristics'!$C:$C,0))</f>
        <v>Subsidy for Electricity Production</v>
      </c>
      <c r="C347" s="181" t="str">
        <f t="shared" si="53"/>
        <v>Subsidy for Elec Production by Fuel</v>
      </c>
      <c r="D347" s="179" t="s">
        <v>499</v>
      </c>
      <c r="E347" s="185"/>
      <c r="F347" s="179" t="s">
        <v>500</v>
      </c>
      <c r="G347" s="185"/>
      <c r="H347" s="184">
        <v>184</v>
      </c>
      <c r="I347" s="267" t="s">
        <v>46</v>
      </c>
      <c r="J347" s="167" t="str">
        <f>INDEX('Policy Characteristics'!D:D,MATCH(PolicyLevers!$C347,'Policy Characteristics'!$C:$C,0))</f>
        <v>Subsidy for Electricity Production</v>
      </c>
      <c r="K347" s="167" t="str">
        <f>INDEX('Policy Characteristics'!E:E,MATCH(PolicyLevers!$C347,'Policy Characteristics'!$C:$C,0))</f>
        <v>elec generation subsidy</v>
      </c>
      <c r="L347" s="167">
        <f>INDEX('Policy Characteristics'!F:F,MATCH(PolicyLevers!$C347,'Policy Characteristics'!$C:$C,0))</f>
        <v>0</v>
      </c>
      <c r="M347" s="167">
        <f>INDEX('Policy Characteristics'!G:G,MATCH(PolicyLevers!$C347,'Policy Characteristics'!$C:$C,0))</f>
        <v>60</v>
      </c>
      <c r="N347" s="167">
        <f>INDEX('Policy Characteristics'!H:H,MATCH(PolicyLevers!$C347,'Policy Characteristics'!$C:$C,0))</f>
        <v>1</v>
      </c>
      <c r="O347" s="167" t="str">
        <f>INDEX('Policy Characteristics'!I:I,MATCH(PolicyLevers!$C347,'Policy Characteristics'!$C:$C,0))</f>
        <v>$/MWh</v>
      </c>
      <c r="P347" s="167" t="str">
        <f>INDEX('Policy Characteristics'!J:J,MATCH(PolicyLevers!$C347,'Policy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Q347" s="177" t="s">
        <v>234</v>
      </c>
      <c r="R347" s="179" t="s">
        <v>235</v>
      </c>
      <c r="S347" s="19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7" s="177"/>
    </row>
    <row r="348" spans="1:20" x14ac:dyDescent="0.2">
      <c r="A348" s="166" t="str">
        <f>INDEX('Policy Characteristics'!A:A,MATCH(PolicyLevers!$C348,'Policy Characteristics'!$C:$C,0))</f>
        <v>Electricity Supply</v>
      </c>
      <c r="B348" s="166" t="str">
        <f>INDEX('Policy Characteristics'!B:B,MATCH(PolicyLevers!$C348,'Policy Characteristics'!$C:$C,0))</f>
        <v>Subsidy for Electricity Production</v>
      </c>
      <c r="C348" s="181" t="str">
        <f t="shared" si="53"/>
        <v>Subsidy for Elec Production by Fuel</v>
      </c>
      <c r="D348" s="179" t="s">
        <v>1146</v>
      </c>
      <c r="E348" s="177"/>
      <c r="F348" s="179" t="s">
        <v>815</v>
      </c>
      <c r="G348" s="185"/>
      <c r="H348" s="184">
        <v>702</v>
      </c>
      <c r="I348" s="267" t="s">
        <v>47</v>
      </c>
      <c r="J348" s="167" t="str">
        <f>INDEX('Policy Characteristics'!D:D,MATCH(PolicyLevers!$C348,'Policy Characteristics'!$C:$C,0))</f>
        <v>Subsidy for Electricity Production</v>
      </c>
      <c r="K348" s="167" t="str">
        <f>INDEX('Policy Characteristics'!E:E,MATCH(PolicyLevers!$C348,'Policy Characteristics'!$C:$C,0))</f>
        <v>elec generation subsidy</v>
      </c>
      <c r="L348" s="167">
        <f>INDEX('Policy Characteristics'!F:F,MATCH(PolicyLevers!$C348,'Policy Characteristics'!$C:$C,0))</f>
        <v>0</v>
      </c>
      <c r="M348" s="167">
        <f>INDEX('Policy Characteristics'!G:G,MATCH(PolicyLevers!$C348,'Policy Characteristics'!$C:$C,0))</f>
        <v>60</v>
      </c>
      <c r="N348" s="167">
        <f>INDEX('Policy Characteristics'!H:H,MATCH(PolicyLevers!$C348,'Policy Characteristics'!$C:$C,0))</f>
        <v>1</v>
      </c>
      <c r="O348" s="167" t="str">
        <f>INDEX('Policy Characteristics'!I:I,MATCH(PolicyLevers!$C348,'Policy Characteristics'!$C:$C,0))</f>
        <v>$/MWh</v>
      </c>
      <c r="P348" s="167" t="str">
        <f>INDEX('Policy Characteristics'!J:J,MATCH(PolicyLevers!$C348,'Policy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Q348" s="177"/>
      <c r="R348" s="179"/>
      <c r="S348" s="191"/>
      <c r="T348" s="177"/>
    </row>
    <row r="349" spans="1:20" x14ac:dyDescent="0.2">
      <c r="A349" s="166" t="str">
        <f>INDEX('Policy Characteristics'!A:A,MATCH(PolicyLevers!$C349,'Policy Characteristics'!$C:$C,0))</f>
        <v>Electricity Supply</v>
      </c>
      <c r="B349" s="166" t="str">
        <f>INDEX('Policy Characteristics'!B:B,MATCH(PolicyLevers!$C349,'Policy Characteristics'!$C:$C,0))</f>
        <v>Subsidy for Electricity Production</v>
      </c>
      <c r="C349" s="181" t="str">
        <f t="shared" si="53"/>
        <v>Subsidy for Elec Production by Fuel</v>
      </c>
      <c r="D349" s="179" t="s">
        <v>1147</v>
      </c>
      <c r="E349" s="177"/>
      <c r="F349" s="179" t="s">
        <v>958</v>
      </c>
      <c r="G349" s="185"/>
      <c r="H349" s="184">
        <v>703</v>
      </c>
      <c r="I349" s="267" t="s">
        <v>47</v>
      </c>
      <c r="J349" s="167" t="str">
        <f>INDEX('Policy Characteristics'!D:D,MATCH(PolicyLevers!$C349,'Policy Characteristics'!$C:$C,0))</f>
        <v>Subsidy for Electricity Production</v>
      </c>
      <c r="K349" s="167" t="str">
        <f>INDEX('Policy Characteristics'!E:E,MATCH(PolicyLevers!$C349,'Policy Characteristics'!$C:$C,0))</f>
        <v>elec generation subsidy</v>
      </c>
      <c r="L349" s="167">
        <f>INDEX('Policy Characteristics'!F:F,MATCH(PolicyLevers!$C349,'Policy Characteristics'!$C:$C,0))</f>
        <v>0</v>
      </c>
      <c r="M349" s="167">
        <f>INDEX('Policy Characteristics'!G:G,MATCH(PolicyLevers!$C349,'Policy Characteristics'!$C:$C,0))</f>
        <v>60</v>
      </c>
      <c r="N349" s="167">
        <f>INDEX('Policy Characteristics'!H:H,MATCH(PolicyLevers!$C349,'Policy Characteristics'!$C:$C,0))</f>
        <v>1</v>
      </c>
      <c r="O349" s="167" t="str">
        <f>INDEX('Policy Characteristics'!I:I,MATCH(PolicyLevers!$C349,'Policy Characteristics'!$C:$C,0))</f>
        <v>$/MWh</v>
      </c>
      <c r="P349" s="167" t="str">
        <f>INDEX('Policy Characteristics'!J:J,MATCH(PolicyLevers!$C349,'Policy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Q349" s="177"/>
      <c r="R349" s="179"/>
      <c r="S349" s="191"/>
      <c r="T349" s="177"/>
    </row>
    <row r="350" spans="1:20" x14ac:dyDescent="0.2">
      <c r="A350" s="166" t="str">
        <f>INDEX('Policy Characteristics'!A:A,MATCH(PolicyLevers!$C350,'Policy Characteristics'!$C:$C,0))</f>
        <v>Electricity Supply</v>
      </c>
      <c r="B350" s="166" t="str">
        <f>INDEX('Policy Characteristics'!B:B,MATCH(PolicyLevers!$C350,'Policy Characteristics'!$C:$C,0))</f>
        <v>Subsidy for Electricity Production</v>
      </c>
      <c r="C350" s="181" t="str">
        <f t="shared" si="53"/>
        <v>Subsidy for Elec Production by Fuel</v>
      </c>
      <c r="D350" s="179" t="s">
        <v>1148</v>
      </c>
      <c r="E350" s="177"/>
      <c r="F350" s="179" t="s">
        <v>817</v>
      </c>
      <c r="G350" s="185"/>
      <c r="H350" s="184">
        <v>704</v>
      </c>
      <c r="I350" s="267" t="s">
        <v>47</v>
      </c>
      <c r="J350" s="167" t="str">
        <f>INDEX('Policy Characteristics'!D:D,MATCH(PolicyLevers!$C350,'Policy Characteristics'!$C:$C,0))</f>
        <v>Subsidy for Electricity Production</v>
      </c>
      <c r="K350" s="167" t="str">
        <f>INDEX('Policy Characteristics'!E:E,MATCH(PolicyLevers!$C350,'Policy Characteristics'!$C:$C,0))</f>
        <v>elec generation subsidy</v>
      </c>
      <c r="L350" s="167">
        <f>INDEX('Policy Characteristics'!F:F,MATCH(PolicyLevers!$C350,'Policy Characteristics'!$C:$C,0))</f>
        <v>0</v>
      </c>
      <c r="M350" s="167">
        <f>INDEX('Policy Characteristics'!G:G,MATCH(PolicyLevers!$C350,'Policy Characteristics'!$C:$C,0))</f>
        <v>60</v>
      </c>
      <c r="N350" s="167">
        <f>INDEX('Policy Characteristics'!H:H,MATCH(PolicyLevers!$C350,'Policy Characteristics'!$C:$C,0))</f>
        <v>1</v>
      </c>
      <c r="O350" s="167" t="str">
        <f>INDEX('Policy Characteristics'!I:I,MATCH(PolicyLevers!$C350,'Policy Characteristics'!$C:$C,0))</f>
        <v>$/MWh</v>
      </c>
      <c r="P350" s="167" t="str">
        <f>INDEX('Policy Characteristics'!J:J,MATCH(PolicyLevers!$C350,'Policy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Q350" s="177"/>
      <c r="R350" s="179"/>
      <c r="S350" s="191"/>
      <c r="T350" s="177"/>
    </row>
    <row r="351" spans="1:20" x14ac:dyDescent="0.2">
      <c r="A351" s="166" t="str">
        <f>INDEX('Policy Characteristics'!A:A,MATCH(PolicyLevers!$C351,'Policy Characteristics'!$C:$C,0))</f>
        <v>Industry</v>
      </c>
      <c r="B351" s="166" t="str">
        <f>INDEX('Policy Characteristics'!B:B,MATCH(PolicyLevers!$C351,'Policy Characteristics'!$C:$C,0))</f>
        <v>Carbon Capture and Sequestration</v>
      </c>
      <c r="C351" s="4" t="s">
        <v>1656</v>
      </c>
      <c r="D351" s="201" t="s">
        <v>141</v>
      </c>
      <c r="E351" s="202" t="s">
        <v>1657</v>
      </c>
      <c r="F351" s="202" t="s">
        <v>738</v>
      </c>
      <c r="G351" s="201" t="s">
        <v>1658</v>
      </c>
      <c r="H351" s="56">
        <v>892</v>
      </c>
      <c r="I351" s="269" t="s">
        <v>46</v>
      </c>
      <c r="J351" s="167" t="str">
        <f>INDEX('Policy Characteristics'!D:D,MATCH(PolicyLevers!$C351,'Policy Characteristics'!$C:$C,0))</f>
        <v>Industry CCS</v>
      </c>
      <c r="K351" s="167" t="str">
        <f>INDEX('Policy Characteristics'!E:E,MATCH(PolicyLevers!$C351,'Policy Characteristics'!$C:$C,0))</f>
        <v>indst CCS</v>
      </c>
      <c r="L351" s="167">
        <f>INDEX('Policy Characteristics'!F:F,MATCH(PolicyLevers!$C351,'Policy Characteristics'!$C:$C,0))</f>
        <v>0</v>
      </c>
      <c r="M351" s="167">
        <f>INDEX('Policy Characteristics'!G:G,MATCH(PolicyLevers!$C351,'Policy Characteristics'!$C:$C,0))</f>
        <v>1</v>
      </c>
      <c r="N351" s="167">
        <f>INDEX('Policy Characteristics'!H:H,MATCH(PolicyLevers!$C351,'Policy Characteristics'!$C:$C,0))</f>
        <v>0.01</v>
      </c>
      <c r="O351" s="167" t="str">
        <f>INDEX('Policy Characteristics'!I:I,MATCH(PolicyLevers!$C351,'Policy Characteristics'!$C:$C,0))</f>
        <v>% of CO2 captured</v>
      </c>
      <c r="P351" s="167" t="str">
        <f>INDEX('Policy Characteristics'!J:J,MATCH(PolicyLevers!$C351,'Policy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1" s="201" t="s">
        <v>261</v>
      </c>
      <c r="R351" s="202" t="s">
        <v>262</v>
      </c>
      <c r="S351" s="206"/>
      <c r="T351" s="201"/>
    </row>
    <row r="352" spans="1:20" x14ac:dyDescent="0.2">
      <c r="A352" s="166" t="str">
        <f>INDEX('Policy Characteristics'!A:A,MATCH(PolicyLevers!$C352,'Policy Characteristics'!$C:$C,0))</f>
        <v>Industry</v>
      </c>
      <c r="B352" s="166" t="str">
        <f>INDEX('Policy Characteristics'!B:B,MATCH(PolicyLevers!$C352,'Policy Characteristics'!$C:$C,0))</f>
        <v>Carbon Capture and Sequestration</v>
      </c>
      <c r="C352" s="174" t="str">
        <f t="shared" ref="C352:C366" si="55">C$351</f>
        <v>Industry Sector Fraction of Potential Additional CCS Achieved</v>
      </c>
      <c r="D352" s="201" t="s">
        <v>141</v>
      </c>
      <c r="E352" s="202" t="s">
        <v>895</v>
      </c>
      <c r="F352" s="202" t="s">
        <v>738</v>
      </c>
      <c r="G352" s="201" t="s">
        <v>1661</v>
      </c>
      <c r="H352" s="56">
        <v>893</v>
      </c>
      <c r="I352" s="269" t="s">
        <v>46</v>
      </c>
      <c r="J352" s="167" t="str">
        <f>INDEX('Policy Characteristics'!D:D,MATCH(PolicyLevers!$C352,'Policy Characteristics'!$C:$C,0))</f>
        <v>Industry CCS</v>
      </c>
      <c r="K352" s="167" t="str">
        <f>INDEX('Policy Characteristics'!E:E,MATCH(PolicyLevers!$C352,'Policy Characteristics'!$C:$C,0))</f>
        <v>indst CCS</v>
      </c>
      <c r="L352" s="167">
        <f>INDEX('Policy Characteristics'!F:F,MATCH(PolicyLevers!$C352,'Policy Characteristics'!$C:$C,0))</f>
        <v>0</v>
      </c>
      <c r="M352" s="167">
        <f>INDEX('Policy Characteristics'!G:G,MATCH(PolicyLevers!$C352,'Policy Characteristics'!$C:$C,0))</f>
        <v>1</v>
      </c>
      <c r="N352" s="167">
        <f>INDEX('Policy Characteristics'!H:H,MATCH(PolicyLevers!$C352,'Policy Characteristics'!$C:$C,0))</f>
        <v>0.01</v>
      </c>
      <c r="O352" s="167" t="str">
        <f>INDEX('Policy Characteristics'!I:I,MATCH(PolicyLevers!$C352,'Policy Characteristics'!$C:$C,0))</f>
        <v>% of CO2 captured</v>
      </c>
      <c r="P352" s="167" t="str">
        <f>INDEX('Policy Characteristics'!J:J,MATCH(PolicyLevers!$C352,'Policy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174" t="str">
        <f t="shared" ref="Q352:R366" si="56">Q$351</f>
        <v>ccs.html#ccs</v>
      </c>
      <c r="R352" s="174" t="str">
        <f t="shared" si="56"/>
        <v>carbon-capture-and-sequestration.html</v>
      </c>
      <c r="S352" s="206"/>
      <c r="T352" s="201"/>
    </row>
    <row r="353" spans="1:20" x14ac:dyDescent="0.2">
      <c r="A353" s="166" t="str">
        <f>INDEX('Policy Characteristics'!A:A,MATCH(PolicyLevers!$C353,'Policy Characteristics'!$C:$C,0))</f>
        <v>Industry</v>
      </c>
      <c r="B353" s="166" t="str">
        <f>INDEX('Policy Characteristics'!B:B,MATCH(PolicyLevers!$C353,'Policy Characteristics'!$C:$C,0))</f>
        <v>Carbon Capture and Sequestration</v>
      </c>
      <c r="C353" s="174" t="str">
        <f t="shared" si="55"/>
        <v>Industry Sector Fraction of Potential Additional CCS Achieved</v>
      </c>
      <c r="D353" s="202" t="s">
        <v>142</v>
      </c>
      <c r="E353" s="202" t="s">
        <v>1657</v>
      </c>
      <c r="F353" s="202" t="s">
        <v>739</v>
      </c>
      <c r="G353" s="201" t="s">
        <v>1658</v>
      </c>
      <c r="H353" s="56">
        <v>894</v>
      </c>
      <c r="I353" s="269" t="s">
        <v>46</v>
      </c>
      <c r="J353" s="167" t="str">
        <f>INDEX('Policy Characteristics'!D:D,MATCH(PolicyLevers!$C353,'Policy Characteristics'!$C:$C,0))</f>
        <v>Industry CCS</v>
      </c>
      <c r="K353" s="167" t="str">
        <f>INDEX('Policy Characteristics'!E:E,MATCH(PolicyLevers!$C353,'Policy Characteristics'!$C:$C,0))</f>
        <v>indst CCS</v>
      </c>
      <c r="L353" s="167">
        <f>INDEX('Policy Characteristics'!F:F,MATCH(PolicyLevers!$C353,'Policy Characteristics'!$C:$C,0))</f>
        <v>0</v>
      </c>
      <c r="M353" s="167">
        <f>INDEX('Policy Characteristics'!G:G,MATCH(PolicyLevers!$C353,'Policy Characteristics'!$C:$C,0))</f>
        <v>1</v>
      </c>
      <c r="N353" s="167">
        <f>INDEX('Policy Characteristics'!H:H,MATCH(PolicyLevers!$C353,'Policy Characteristics'!$C:$C,0))</f>
        <v>0.01</v>
      </c>
      <c r="O353" s="167" t="str">
        <f>INDEX('Policy Characteristics'!I:I,MATCH(PolicyLevers!$C353,'Policy Characteristics'!$C:$C,0))</f>
        <v>% of CO2 captured</v>
      </c>
      <c r="P353" s="167" t="str">
        <f>INDEX('Policy Characteristics'!J:J,MATCH(PolicyLevers!$C353,'Policy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174" t="str">
        <f t="shared" si="56"/>
        <v>ccs.html#ccs</v>
      </c>
      <c r="R353" s="174" t="str">
        <f t="shared" si="56"/>
        <v>carbon-capture-and-sequestration.html</v>
      </c>
      <c r="S353" s="204"/>
      <c r="T353" s="201"/>
    </row>
    <row r="354" spans="1:20" x14ac:dyDescent="0.2">
      <c r="A354" s="166" t="str">
        <f>INDEX('Policy Characteristics'!A:A,MATCH(PolicyLevers!$C354,'Policy Characteristics'!$C:$C,0))</f>
        <v>Industry</v>
      </c>
      <c r="B354" s="166" t="str">
        <f>INDEX('Policy Characteristics'!B:B,MATCH(PolicyLevers!$C354,'Policy Characteristics'!$C:$C,0))</f>
        <v>Carbon Capture and Sequestration</v>
      </c>
      <c r="C354" s="174" t="str">
        <f t="shared" si="55"/>
        <v>Industry Sector Fraction of Potential Additional CCS Achieved</v>
      </c>
      <c r="D354" s="202" t="s">
        <v>142</v>
      </c>
      <c r="E354" s="202" t="s">
        <v>895</v>
      </c>
      <c r="F354" s="202" t="s">
        <v>739</v>
      </c>
      <c r="G354" s="201" t="s">
        <v>1661</v>
      </c>
      <c r="H354" s="56">
        <v>895</v>
      </c>
      <c r="I354" s="269" t="s">
        <v>46</v>
      </c>
      <c r="J354" s="167" t="str">
        <f>INDEX('Policy Characteristics'!D:D,MATCH(PolicyLevers!$C354,'Policy Characteristics'!$C:$C,0))</f>
        <v>Industry CCS</v>
      </c>
      <c r="K354" s="167" t="str">
        <f>INDEX('Policy Characteristics'!E:E,MATCH(PolicyLevers!$C354,'Policy Characteristics'!$C:$C,0))</f>
        <v>indst CCS</v>
      </c>
      <c r="L354" s="167">
        <f>INDEX('Policy Characteristics'!F:F,MATCH(PolicyLevers!$C354,'Policy Characteristics'!$C:$C,0))</f>
        <v>0</v>
      </c>
      <c r="M354" s="167">
        <f>INDEX('Policy Characteristics'!G:G,MATCH(PolicyLevers!$C354,'Policy Characteristics'!$C:$C,0))</f>
        <v>1</v>
      </c>
      <c r="N354" s="167">
        <f>INDEX('Policy Characteristics'!H:H,MATCH(PolicyLevers!$C354,'Policy Characteristics'!$C:$C,0))</f>
        <v>0.01</v>
      </c>
      <c r="O354" s="167" t="str">
        <f>INDEX('Policy Characteristics'!I:I,MATCH(PolicyLevers!$C354,'Policy Characteristics'!$C:$C,0))</f>
        <v>% of CO2 captured</v>
      </c>
      <c r="P354" s="167" t="str">
        <f>INDEX('Policy Characteristics'!J:J,MATCH(PolicyLevers!$C354,'Policy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174" t="str">
        <f t="shared" si="56"/>
        <v>ccs.html#ccs</v>
      </c>
      <c r="R354" s="174" t="str">
        <f t="shared" si="56"/>
        <v>carbon-capture-and-sequestration.html</v>
      </c>
      <c r="S354" s="204"/>
      <c r="T354" s="201"/>
    </row>
    <row r="355" spans="1:20" x14ac:dyDescent="0.2">
      <c r="A355" s="166" t="str">
        <f>INDEX('Policy Characteristics'!A:A,MATCH(PolicyLevers!$C355,'Policy Characteristics'!$C:$C,0))</f>
        <v>Industry</v>
      </c>
      <c r="B355" s="166" t="str">
        <f>INDEX('Policy Characteristics'!B:B,MATCH(PolicyLevers!$C355,'Policy Characteristics'!$C:$C,0))</f>
        <v>Carbon Capture and Sequestration</v>
      </c>
      <c r="C355" s="174" t="str">
        <f t="shared" si="55"/>
        <v>Industry Sector Fraction of Potential Additional CCS Achieved</v>
      </c>
      <c r="D355" s="202" t="s">
        <v>143</v>
      </c>
      <c r="E355" s="202" t="s">
        <v>1657</v>
      </c>
      <c r="F355" s="202" t="s">
        <v>740</v>
      </c>
      <c r="G355" s="201" t="s">
        <v>1658</v>
      </c>
      <c r="H355" s="56">
        <v>896</v>
      </c>
      <c r="I355" s="269" t="s">
        <v>46</v>
      </c>
      <c r="J355" s="167" t="str">
        <f>INDEX('Policy Characteristics'!D:D,MATCH(PolicyLevers!$C355,'Policy Characteristics'!$C:$C,0))</f>
        <v>Industry CCS</v>
      </c>
      <c r="K355" s="167" t="str">
        <f>INDEX('Policy Characteristics'!E:E,MATCH(PolicyLevers!$C355,'Policy Characteristics'!$C:$C,0))</f>
        <v>indst CCS</v>
      </c>
      <c r="L355" s="167">
        <f>INDEX('Policy Characteristics'!F:F,MATCH(PolicyLevers!$C355,'Policy Characteristics'!$C:$C,0))</f>
        <v>0</v>
      </c>
      <c r="M355" s="167">
        <f>INDEX('Policy Characteristics'!G:G,MATCH(PolicyLevers!$C355,'Policy Characteristics'!$C:$C,0))</f>
        <v>1</v>
      </c>
      <c r="N355" s="167">
        <f>INDEX('Policy Characteristics'!H:H,MATCH(PolicyLevers!$C355,'Policy Characteristics'!$C:$C,0))</f>
        <v>0.01</v>
      </c>
      <c r="O355" s="167" t="str">
        <f>INDEX('Policy Characteristics'!I:I,MATCH(PolicyLevers!$C355,'Policy Characteristics'!$C:$C,0))</f>
        <v>% of CO2 captured</v>
      </c>
      <c r="P355" s="167" t="str">
        <f>INDEX('Policy Characteristics'!J:J,MATCH(PolicyLevers!$C355,'Policy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174" t="str">
        <f t="shared" si="56"/>
        <v>ccs.html#ccs</v>
      </c>
      <c r="R355" s="174" t="str">
        <f t="shared" si="56"/>
        <v>carbon-capture-and-sequestration.html</v>
      </c>
      <c r="S355" s="204"/>
      <c r="T355" s="201"/>
    </row>
    <row r="356" spans="1:20" x14ac:dyDescent="0.2">
      <c r="A356" s="166" t="str">
        <f>INDEX('Policy Characteristics'!A:A,MATCH(PolicyLevers!$C356,'Policy Characteristics'!$C:$C,0))</f>
        <v>Industry</v>
      </c>
      <c r="B356" s="166" t="str">
        <f>INDEX('Policy Characteristics'!B:B,MATCH(PolicyLevers!$C356,'Policy Characteristics'!$C:$C,0))</f>
        <v>Carbon Capture and Sequestration</v>
      </c>
      <c r="C356" s="174" t="str">
        <f t="shared" si="55"/>
        <v>Industry Sector Fraction of Potential Additional CCS Achieved</v>
      </c>
      <c r="D356" s="202" t="s">
        <v>143</v>
      </c>
      <c r="E356" s="202" t="s">
        <v>895</v>
      </c>
      <c r="F356" s="202" t="s">
        <v>740</v>
      </c>
      <c r="G356" s="201" t="s">
        <v>1661</v>
      </c>
      <c r="H356" s="56">
        <v>897</v>
      </c>
      <c r="I356" s="269" t="s">
        <v>46</v>
      </c>
      <c r="J356" s="167" t="str">
        <f>INDEX('Policy Characteristics'!D:D,MATCH(PolicyLevers!$C356,'Policy Characteristics'!$C:$C,0))</f>
        <v>Industry CCS</v>
      </c>
      <c r="K356" s="167" t="str">
        <f>INDEX('Policy Characteristics'!E:E,MATCH(PolicyLevers!$C356,'Policy Characteristics'!$C:$C,0))</f>
        <v>indst CCS</v>
      </c>
      <c r="L356" s="167">
        <f>INDEX('Policy Characteristics'!F:F,MATCH(PolicyLevers!$C356,'Policy Characteristics'!$C:$C,0))</f>
        <v>0</v>
      </c>
      <c r="M356" s="167">
        <f>INDEX('Policy Characteristics'!G:G,MATCH(PolicyLevers!$C356,'Policy Characteristics'!$C:$C,0))</f>
        <v>1</v>
      </c>
      <c r="N356" s="167">
        <f>INDEX('Policy Characteristics'!H:H,MATCH(PolicyLevers!$C356,'Policy Characteristics'!$C:$C,0))</f>
        <v>0.01</v>
      </c>
      <c r="O356" s="167" t="str">
        <f>INDEX('Policy Characteristics'!I:I,MATCH(PolicyLevers!$C356,'Policy Characteristics'!$C:$C,0))</f>
        <v>% of CO2 captured</v>
      </c>
      <c r="P356" s="167" t="str">
        <f>INDEX('Policy Characteristics'!J:J,MATCH(PolicyLevers!$C356,'Policy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174" t="str">
        <f t="shared" si="56"/>
        <v>ccs.html#ccs</v>
      </c>
      <c r="R356" s="174" t="str">
        <f t="shared" si="56"/>
        <v>carbon-capture-and-sequestration.html</v>
      </c>
      <c r="S356" s="204"/>
      <c r="T356" s="201"/>
    </row>
    <row r="357" spans="1:20" x14ac:dyDescent="0.2">
      <c r="A357" s="166" t="str">
        <f>INDEX('Policy Characteristics'!A:A,MATCH(PolicyLevers!$C357,'Policy Characteristics'!$C:$C,0))</f>
        <v>Industry</v>
      </c>
      <c r="B357" s="166" t="str">
        <f>INDEX('Policy Characteristics'!B:B,MATCH(PolicyLevers!$C357,'Policy Characteristics'!$C:$C,0))</f>
        <v>Carbon Capture and Sequestration</v>
      </c>
      <c r="C357" s="174" t="str">
        <f t="shared" si="55"/>
        <v>Industry Sector Fraction of Potential Additional CCS Achieved</v>
      </c>
      <c r="D357" s="202" t="s">
        <v>144</v>
      </c>
      <c r="E357" s="202" t="s">
        <v>1657</v>
      </c>
      <c r="F357" s="202" t="s">
        <v>741</v>
      </c>
      <c r="G357" s="201" t="s">
        <v>1658</v>
      </c>
      <c r="H357" s="56">
        <v>898</v>
      </c>
      <c r="I357" s="269" t="s">
        <v>46</v>
      </c>
      <c r="J357" s="167" t="str">
        <f>INDEX('Policy Characteristics'!D:D,MATCH(PolicyLevers!$C357,'Policy Characteristics'!$C:$C,0))</f>
        <v>Industry CCS</v>
      </c>
      <c r="K357" s="167" t="str">
        <f>INDEX('Policy Characteristics'!E:E,MATCH(PolicyLevers!$C357,'Policy Characteristics'!$C:$C,0))</f>
        <v>indst CCS</v>
      </c>
      <c r="L357" s="167">
        <f>INDEX('Policy Characteristics'!F:F,MATCH(PolicyLevers!$C357,'Policy Characteristics'!$C:$C,0))</f>
        <v>0</v>
      </c>
      <c r="M357" s="167">
        <f>INDEX('Policy Characteristics'!G:G,MATCH(PolicyLevers!$C357,'Policy Characteristics'!$C:$C,0))</f>
        <v>1</v>
      </c>
      <c r="N357" s="167">
        <f>INDEX('Policy Characteristics'!H:H,MATCH(PolicyLevers!$C357,'Policy Characteristics'!$C:$C,0))</f>
        <v>0.01</v>
      </c>
      <c r="O357" s="167" t="str">
        <f>INDEX('Policy Characteristics'!I:I,MATCH(PolicyLevers!$C357,'Policy Characteristics'!$C:$C,0))</f>
        <v>% of CO2 captured</v>
      </c>
      <c r="P357" s="167" t="str">
        <f>INDEX('Policy Characteristics'!J:J,MATCH(PolicyLevers!$C357,'Policy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174" t="str">
        <f t="shared" si="56"/>
        <v>ccs.html#ccs</v>
      </c>
      <c r="R357" s="174" t="str">
        <f t="shared" si="56"/>
        <v>carbon-capture-and-sequestration.html</v>
      </c>
      <c r="S357" s="204"/>
      <c r="T357" s="201"/>
    </row>
    <row r="358" spans="1:20" x14ac:dyDescent="0.2">
      <c r="A358" s="166" t="str">
        <f>INDEX('Policy Characteristics'!A:A,MATCH(PolicyLevers!$C358,'Policy Characteristics'!$C:$C,0))</f>
        <v>Industry</v>
      </c>
      <c r="B358" s="166" t="str">
        <f>INDEX('Policy Characteristics'!B:B,MATCH(PolicyLevers!$C358,'Policy Characteristics'!$C:$C,0))</f>
        <v>Carbon Capture and Sequestration</v>
      </c>
      <c r="C358" s="174" t="str">
        <f t="shared" si="55"/>
        <v>Industry Sector Fraction of Potential Additional CCS Achieved</v>
      </c>
      <c r="D358" s="202" t="s">
        <v>144</v>
      </c>
      <c r="E358" s="202" t="s">
        <v>895</v>
      </c>
      <c r="F358" s="202" t="s">
        <v>741</v>
      </c>
      <c r="G358" s="201" t="s">
        <v>1661</v>
      </c>
      <c r="H358" s="56">
        <v>899</v>
      </c>
      <c r="I358" s="269" t="s">
        <v>46</v>
      </c>
      <c r="J358" s="167" t="str">
        <f>INDEX('Policy Characteristics'!D:D,MATCH(PolicyLevers!$C358,'Policy Characteristics'!$C:$C,0))</f>
        <v>Industry CCS</v>
      </c>
      <c r="K358" s="167" t="str">
        <f>INDEX('Policy Characteristics'!E:E,MATCH(PolicyLevers!$C358,'Policy Characteristics'!$C:$C,0))</f>
        <v>indst CCS</v>
      </c>
      <c r="L358" s="167">
        <f>INDEX('Policy Characteristics'!F:F,MATCH(PolicyLevers!$C358,'Policy Characteristics'!$C:$C,0))</f>
        <v>0</v>
      </c>
      <c r="M358" s="167">
        <f>INDEX('Policy Characteristics'!G:G,MATCH(PolicyLevers!$C358,'Policy Characteristics'!$C:$C,0))</f>
        <v>1</v>
      </c>
      <c r="N358" s="167">
        <f>INDEX('Policy Characteristics'!H:H,MATCH(PolicyLevers!$C358,'Policy Characteristics'!$C:$C,0))</f>
        <v>0.01</v>
      </c>
      <c r="O358" s="167" t="str">
        <f>INDEX('Policy Characteristics'!I:I,MATCH(PolicyLevers!$C358,'Policy Characteristics'!$C:$C,0))</f>
        <v>% of CO2 captured</v>
      </c>
      <c r="P358" s="167" t="str">
        <f>INDEX('Policy Characteristics'!J:J,MATCH(PolicyLevers!$C358,'Policy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174" t="str">
        <f t="shared" si="56"/>
        <v>ccs.html#ccs</v>
      </c>
      <c r="R358" s="174" t="str">
        <f t="shared" si="56"/>
        <v>carbon-capture-and-sequestration.html</v>
      </c>
      <c r="S358" s="204"/>
      <c r="T358" s="201"/>
    </row>
    <row r="359" spans="1:20" x14ac:dyDescent="0.2">
      <c r="A359" s="166" t="str">
        <f>INDEX('Policy Characteristics'!A:A,MATCH(PolicyLevers!$C359,'Policy Characteristics'!$C:$C,0))</f>
        <v>Industry</v>
      </c>
      <c r="B359" s="166" t="str">
        <f>INDEX('Policy Characteristics'!B:B,MATCH(PolicyLevers!$C359,'Policy Characteristics'!$C:$C,0))</f>
        <v>Carbon Capture and Sequestration</v>
      </c>
      <c r="C359" s="174" t="str">
        <f t="shared" si="55"/>
        <v>Industry Sector Fraction of Potential Additional CCS Achieved</v>
      </c>
      <c r="D359" s="202" t="s">
        <v>772</v>
      </c>
      <c r="E359" s="202" t="s">
        <v>1657</v>
      </c>
      <c r="F359" s="201" t="s">
        <v>1167</v>
      </c>
      <c r="G359" s="201" t="s">
        <v>1658</v>
      </c>
      <c r="H359" s="56">
        <v>900</v>
      </c>
      <c r="I359" s="268" t="s">
        <v>47</v>
      </c>
      <c r="J359" s="167" t="str">
        <f>INDEX('Policy Characteristics'!D:D,MATCH(PolicyLevers!$C359,'Policy Characteristics'!$C:$C,0))</f>
        <v>Industry CCS</v>
      </c>
      <c r="K359" s="167" t="str">
        <f>INDEX('Policy Characteristics'!E:E,MATCH(PolicyLevers!$C359,'Policy Characteristics'!$C:$C,0))</f>
        <v>indst CCS</v>
      </c>
      <c r="L359" s="167">
        <f>INDEX('Policy Characteristics'!F:F,MATCH(PolicyLevers!$C359,'Policy Characteristics'!$C:$C,0))</f>
        <v>0</v>
      </c>
      <c r="M359" s="167">
        <f>INDEX('Policy Characteristics'!G:G,MATCH(PolicyLevers!$C359,'Policy Characteristics'!$C:$C,0))</f>
        <v>1</v>
      </c>
      <c r="N359" s="167">
        <f>INDEX('Policy Characteristics'!H:H,MATCH(PolicyLevers!$C359,'Policy Characteristics'!$C:$C,0))</f>
        <v>0.01</v>
      </c>
      <c r="O359" s="167" t="str">
        <f>INDEX('Policy Characteristics'!I:I,MATCH(PolicyLevers!$C359,'Policy Characteristics'!$C:$C,0))</f>
        <v>% of CO2 captured</v>
      </c>
      <c r="P359" s="167" t="str">
        <f>INDEX('Policy Characteristics'!J:J,MATCH(PolicyLevers!$C359,'Policy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9" s="174"/>
      <c r="R359" s="174"/>
      <c r="S359" s="204"/>
      <c r="T359" s="201"/>
    </row>
    <row r="360" spans="1:20" x14ac:dyDescent="0.2">
      <c r="A360" s="166" t="str">
        <f>INDEX('Policy Characteristics'!A:A,MATCH(PolicyLevers!$C360,'Policy Characteristics'!$C:$C,0))</f>
        <v>Industry</v>
      </c>
      <c r="B360" s="166" t="str">
        <f>INDEX('Policy Characteristics'!B:B,MATCH(PolicyLevers!$C360,'Policy Characteristics'!$C:$C,0))</f>
        <v>Carbon Capture and Sequestration</v>
      </c>
      <c r="C360" s="174" t="str">
        <f t="shared" si="55"/>
        <v>Industry Sector Fraction of Potential Additional CCS Achieved</v>
      </c>
      <c r="D360" s="202" t="s">
        <v>772</v>
      </c>
      <c r="E360" s="202" t="s">
        <v>895</v>
      </c>
      <c r="F360" s="201" t="s">
        <v>1167</v>
      </c>
      <c r="G360" s="201" t="s">
        <v>1661</v>
      </c>
      <c r="H360" s="56">
        <v>901</v>
      </c>
      <c r="I360" s="268" t="s">
        <v>47</v>
      </c>
      <c r="J360" s="167" t="str">
        <f>INDEX('Policy Characteristics'!D:D,MATCH(PolicyLevers!$C360,'Policy Characteristics'!$C:$C,0))</f>
        <v>Industry CCS</v>
      </c>
      <c r="K360" s="167" t="str">
        <f>INDEX('Policy Characteristics'!E:E,MATCH(PolicyLevers!$C360,'Policy Characteristics'!$C:$C,0))</f>
        <v>indst CCS</v>
      </c>
      <c r="L360" s="167">
        <f>INDEX('Policy Characteristics'!F:F,MATCH(PolicyLevers!$C360,'Policy Characteristics'!$C:$C,0))</f>
        <v>0</v>
      </c>
      <c r="M360" s="167">
        <f>INDEX('Policy Characteristics'!G:G,MATCH(PolicyLevers!$C360,'Policy Characteristics'!$C:$C,0))</f>
        <v>1</v>
      </c>
      <c r="N360" s="167">
        <f>INDEX('Policy Characteristics'!H:H,MATCH(PolicyLevers!$C360,'Policy Characteristics'!$C:$C,0))</f>
        <v>0.01</v>
      </c>
      <c r="O360" s="167" t="str">
        <f>INDEX('Policy Characteristics'!I:I,MATCH(PolicyLevers!$C360,'Policy Characteristics'!$C:$C,0))</f>
        <v>% of CO2 captured</v>
      </c>
      <c r="P360" s="167" t="str">
        <f>INDEX('Policy Characteristics'!J:J,MATCH(PolicyLevers!$C360,'Policy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0" s="174"/>
      <c r="R360" s="174"/>
      <c r="S360" s="204"/>
      <c r="T360" s="201"/>
    </row>
    <row r="361" spans="1:20" x14ac:dyDescent="0.2">
      <c r="A361" s="166" t="str">
        <f>INDEX('Policy Characteristics'!A:A,MATCH(PolicyLevers!$C361,'Policy Characteristics'!$C:$C,0))</f>
        <v>Industry</v>
      </c>
      <c r="B361" s="166" t="str">
        <f>INDEX('Policy Characteristics'!B:B,MATCH(PolicyLevers!$C361,'Policy Characteristics'!$C:$C,0))</f>
        <v>Carbon Capture and Sequestration</v>
      </c>
      <c r="C361" s="174" t="str">
        <f t="shared" si="55"/>
        <v>Industry Sector Fraction of Potential Additional CCS Achieved</v>
      </c>
      <c r="D361" s="202" t="s">
        <v>145</v>
      </c>
      <c r="E361" s="202" t="s">
        <v>1657</v>
      </c>
      <c r="F361" s="202" t="s">
        <v>771</v>
      </c>
      <c r="G361" s="201" t="s">
        <v>1658</v>
      </c>
      <c r="H361" s="56">
        <v>902</v>
      </c>
      <c r="I361" s="268" t="s">
        <v>47</v>
      </c>
      <c r="J361" s="167" t="str">
        <f>INDEX('Policy Characteristics'!D:D,MATCH(PolicyLevers!$C361,'Policy Characteristics'!$C:$C,0))</f>
        <v>Industry CCS</v>
      </c>
      <c r="K361" s="167" t="str">
        <f>INDEX('Policy Characteristics'!E:E,MATCH(PolicyLevers!$C361,'Policy Characteristics'!$C:$C,0))</f>
        <v>indst CCS</v>
      </c>
      <c r="L361" s="167">
        <f>INDEX('Policy Characteristics'!F:F,MATCH(PolicyLevers!$C361,'Policy Characteristics'!$C:$C,0))</f>
        <v>0</v>
      </c>
      <c r="M361" s="167">
        <f>INDEX('Policy Characteristics'!G:G,MATCH(PolicyLevers!$C361,'Policy Characteristics'!$C:$C,0))</f>
        <v>1</v>
      </c>
      <c r="N361" s="167">
        <f>INDEX('Policy Characteristics'!H:H,MATCH(PolicyLevers!$C361,'Policy Characteristics'!$C:$C,0))</f>
        <v>0.01</v>
      </c>
      <c r="O361" s="167" t="str">
        <f>INDEX('Policy Characteristics'!I:I,MATCH(PolicyLevers!$C361,'Policy Characteristics'!$C:$C,0))</f>
        <v>% of CO2 captured</v>
      </c>
      <c r="P361" s="167" t="str">
        <f>INDEX('Policy Characteristics'!J:J,MATCH(PolicyLevers!$C361,'Policy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1" s="174"/>
      <c r="R361" s="174"/>
      <c r="S361" s="204"/>
      <c r="T361" s="201"/>
    </row>
    <row r="362" spans="1:20" x14ac:dyDescent="0.2">
      <c r="A362" s="166" t="str">
        <f>INDEX('Policy Characteristics'!A:A,MATCH(PolicyLevers!$C362,'Policy Characteristics'!$C:$C,0))</f>
        <v>Industry</v>
      </c>
      <c r="B362" s="166" t="str">
        <f>INDEX('Policy Characteristics'!B:B,MATCH(PolicyLevers!$C362,'Policy Characteristics'!$C:$C,0))</f>
        <v>Carbon Capture and Sequestration</v>
      </c>
      <c r="C362" s="174" t="str">
        <f t="shared" si="55"/>
        <v>Industry Sector Fraction of Potential Additional CCS Achieved</v>
      </c>
      <c r="D362" s="202" t="s">
        <v>145</v>
      </c>
      <c r="E362" s="202" t="s">
        <v>895</v>
      </c>
      <c r="F362" s="202" t="s">
        <v>771</v>
      </c>
      <c r="G362" s="201" t="s">
        <v>1661</v>
      </c>
      <c r="H362" s="56">
        <v>903</v>
      </c>
      <c r="I362" s="268" t="s">
        <v>47</v>
      </c>
      <c r="J362" s="167" t="str">
        <f>INDEX('Policy Characteristics'!D:D,MATCH(PolicyLevers!$C362,'Policy Characteristics'!$C:$C,0))</f>
        <v>Industry CCS</v>
      </c>
      <c r="K362" s="167" t="str">
        <f>INDEX('Policy Characteristics'!E:E,MATCH(PolicyLevers!$C362,'Policy Characteristics'!$C:$C,0))</f>
        <v>indst CCS</v>
      </c>
      <c r="L362" s="167">
        <f>INDEX('Policy Characteristics'!F:F,MATCH(PolicyLevers!$C362,'Policy Characteristics'!$C:$C,0))</f>
        <v>0</v>
      </c>
      <c r="M362" s="167">
        <f>INDEX('Policy Characteristics'!G:G,MATCH(PolicyLevers!$C362,'Policy Characteristics'!$C:$C,0))</f>
        <v>1</v>
      </c>
      <c r="N362" s="167">
        <f>INDEX('Policy Characteristics'!H:H,MATCH(PolicyLevers!$C362,'Policy Characteristics'!$C:$C,0))</f>
        <v>0.01</v>
      </c>
      <c r="O362" s="167" t="str">
        <f>INDEX('Policy Characteristics'!I:I,MATCH(PolicyLevers!$C362,'Policy Characteristics'!$C:$C,0))</f>
        <v>% of CO2 captured</v>
      </c>
      <c r="P362" s="167" t="str">
        <f>INDEX('Policy Characteristics'!J:J,MATCH(PolicyLevers!$C362,'Policy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2" s="174"/>
      <c r="R362" s="174"/>
      <c r="S362" s="204"/>
      <c r="T362" s="201"/>
    </row>
    <row r="363" spans="1:20" x14ac:dyDescent="0.2">
      <c r="A363" s="166" t="str">
        <f>INDEX('Policy Characteristics'!A:A,MATCH(PolicyLevers!$C363,'Policy Characteristics'!$C:$C,0))</f>
        <v>Industry</v>
      </c>
      <c r="B363" s="166" t="str">
        <f>INDEX('Policy Characteristics'!B:B,MATCH(PolicyLevers!$C363,'Policy Characteristics'!$C:$C,0))</f>
        <v>Carbon Capture and Sequestration</v>
      </c>
      <c r="C363" s="174" t="str">
        <f t="shared" si="55"/>
        <v>Industry Sector Fraction of Potential Additional CCS Achieved</v>
      </c>
      <c r="D363" s="202" t="s">
        <v>146</v>
      </c>
      <c r="E363" s="202" t="s">
        <v>1657</v>
      </c>
      <c r="F363" s="202" t="s">
        <v>148</v>
      </c>
      <c r="G363" s="201" t="s">
        <v>1658</v>
      </c>
      <c r="H363" s="56">
        <v>904</v>
      </c>
      <c r="I363" s="268" t="s">
        <v>47</v>
      </c>
      <c r="J363" s="167" t="str">
        <f>INDEX('Policy Characteristics'!D:D,MATCH(PolicyLevers!$C363,'Policy Characteristics'!$C:$C,0))</f>
        <v>Industry CCS</v>
      </c>
      <c r="K363" s="167" t="str">
        <f>INDEX('Policy Characteristics'!E:E,MATCH(PolicyLevers!$C363,'Policy Characteristics'!$C:$C,0))</f>
        <v>indst CCS</v>
      </c>
      <c r="L363" s="167">
        <f>INDEX('Policy Characteristics'!F:F,MATCH(PolicyLevers!$C363,'Policy Characteristics'!$C:$C,0))</f>
        <v>0</v>
      </c>
      <c r="M363" s="167">
        <f>INDEX('Policy Characteristics'!G:G,MATCH(PolicyLevers!$C363,'Policy Characteristics'!$C:$C,0))</f>
        <v>1</v>
      </c>
      <c r="N363" s="167">
        <f>INDEX('Policy Characteristics'!H:H,MATCH(PolicyLevers!$C363,'Policy Characteristics'!$C:$C,0))</f>
        <v>0.01</v>
      </c>
      <c r="O363" s="167" t="str">
        <f>INDEX('Policy Characteristics'!I:I,MATCH(PolicyLevers!$C363,'Policy Characteristics'!$C:$C,0))</f>
        <v>% of CO2 captured</v>
      </c>
      <c r="P363" s="167" t="str">
        <f>INDEX('Policy Characteristics'!J:J,MATCH(PolicyLevers!$C363,'Policy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3" s="174"/>
      <c r="R363" s="174"/>
      <c r="S363" s="204"/>
      <c r="T363" s="201"/>
    </row>
    <row r="364" spans="1:20" x14ac:dyDescent="0.2">
      <c r="A364" s="166" t="str">
        <f>INDEX('Policy Characteristics'!A:A,MATCH(PolicyLevers!$C364,'Policy Characteristics'!$C:$C,0))</f>
        <v>Industry</v>
      </c>
      <c r="B364" s="166" t="str">
        <f>INDEX('Policy Characteristics'!B:B,MATCH(PolicyLevers!$C364,'Policy Characteristics'!$C:$C,0))</f>
        <v>Carbon Capture and Sequestration</v>
      </c>
      <c r="C364" s="174" t="str">
        <f t="shared" si="55"/>
        <v>Industry Sector Fraction of Potential Additional CCS Achieved</v>
      </c>
      <c r="D364" s="202" t="s">
        <v>146</v>
      </c>
      <c r="E364" s="202" t="s">
        <v>895</v>
      </c>
      <c r="F364" s="202" t="s">
        <v>148</v>
      </c>
      <c r="G364" s="201" t="s">
        <v>1661</v>
      </c>
      <c r="H364" s="56">
        <v>905</v>
      </c>
      <c r="I364" s="268" t="s">
        <v>47</v>
      </c>
      <c r="J364" s="167" t="str">
        <f>INDEX('Policy Characteristics'!D:D,MATCH(PolicyLevers!$C364,'Policy Characteristics'!$C:$C,0))</f>
        <v>Industry CCS</v>
      </c>
      <c r="K364" s="167" t="str">
        <f>INDEX('Policy Characteristics'!E:E,MATCH(PolicyLevers!$C364,'Policy Characteristics'!$C:$C,0))</f>
        <v>indst CCS</v>
      </c>
      <c r="L364" s="167">
        <f>INDEX('Policy Characteristics'!F:F,MATCH(PolicyLevers!$C364,'Policy Characteristics'!$C:$C,0))</f>
        <v>0</v>
      </c>
      <c r="M364" s="167">
        <f>INDEX('Policy Characteristics'!G:G,MATCH(PolicyLevers!$C364,'Policy Characteristics'!$C:$C,0))</f>
        <v>1</v>
      </c>
      <c r="N364" s="167">
        <f>INDEX('Policy Characteristics'!H:H,MATCH(PolicyLevers!$C364,'Policy Characteristics'!$C:$C,0))</f>
        <v>0.01</v>
      </c>
      <c r="O364" s="167" t="str">
        <f>INDEX('Policy Characteristics'!I:I,MATCH(PolicyLevers!$C364,'Policy Characteristics'!$C:$C,0))</f>
        <v>% of CO2 captured</v>
      </c>
      <c r="P364" s="167" t="str">
        <f>INDEX('Policy Characteristics'!J:J,MATCH(PolicyLevers!$C364,'Policy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4" s="174"/>
      <c r="R364" s="174"/>
      <c r="S364" s="204"/>
      <c r="T364" s="201"/>
    </row>
    <row r="365" spans="1:20" x14ac:dyDescent="0.2">
      <c r="A365" s="166" t="str">
        <f>INDEX('Policy Characteristics'!A:A,MATCH(PolicyLevers!$C365,'Policy Characteristics'!$C:$C,0))</f>
        <v>Industry</v>
      </c>
      <c r="B365" s="166" t="str">
        <f>INDEX('Policy Characteristics'!B:B,MATCH(PolicyLevers!$C365,'Policy Characteristics'!$C:$C,0))</f>
        <v>Carbon Capture and Sequestration</v>
      </c>
      <c r="C365" s="174" t="str">
        <f t="shared" si="55"/>
        <v>Industry Sector Fraction of Potential Additional CCS Achieved</v>
      </c>
      <c r="D365" s="202" t="s">
        <v>147</v>
      </c>
      <c r="E365" s="202" t="s">
        <v>1657</v>
      </c>
      <c r="F365" s="202" t="s">
        <v>149</v>
      </c>
      <c r="G365" s="201" t="s">
        <v>1658</v>
      </c>
      <c r="H365" s="56">
        <v>906</v>
      </c>
      <c r="I365" s="269" t="s">
        <v>46</v>
      </c>
      <c r="J365" s="167" t="str">
        <f>INDEX('Policy Characteristics'!D:D,MATCH(PolicyLevers!$C365,'Policy Characteristics'!$C:$C,0))</f>
        <v>Industry CCS</v>
      </c>
      <c r="K365" s="167" t="str">
        <f>INDEX('Policy Characteristics'!E:E,MATCH(PolicyLevers!$C365,'Policy Characteristics'!$C:$C,0))</f>
        <v>indst CCS</v>
      </c>
      <c r="L365" s="167">
        <f>INDEX('Policy Characteristics'!F:F,MATCH(PolicyLevers!$C365,'Policy Characteristics'!$C:$C,0))</f>
        <v>0</v>
      </c>
      <c r="M365" s="167">
        <f>INDEX('Policy Characteristics'!G:G,MATCH(PolicyLevers!$C365,'Policy Characteristics'!$C:$C,0))</f>
        <v>1</v>
      </c>
      <c r="N365" s="167">
        <f>INDEX('Policy Characteristics'!H:H,MATCH(PolicyLevers!$C365,'Policy Characteristics'!$C:$C,0))</f>
        <v>0.01</v>
      </c>
      <c r="O365" s="167" t="str">
        <f>INDEX('Policy Characteristics'!I:I,MATCH(PolicyLevers!$C365,'Policy Characteristics'!$C:$C,0))</f>
        <v>% of CO2 captured</v>
      </c>
      <c r="P365" s="167" t="str">
        <f>INDEX('Policy Characteristics'!J:J,MATCH(PolicyLevers!$C365,'Policy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174" t="str">
        <f t="shared" si="56"/>
        <v>ccs.html#ccs</v>
      </c>
      <c r="R365" s="174" t="str">
        <f t="shared" si="56"/>
        <v>carbon-capture-and-sequestration.html</v>
      </c>
      <c r="S365" s="204"/>
      <c r="T365" s="201"/>
    </row>
    <row r="366" spans="1:20" x14ac:dyDescent="0.2">
      <c r="A366" s="166" t="str">
        <f>INDEX('Policy Characteristics'!A:A,MATCH(PolicyLevers!$C366,'Policy Characteristics'!$C:$C,0))</f>
        <v>Industry</v>
      </c>
      <c r="B366" s="166" t="str">
        <f>INDEX('Policy Characteristics'!B:B,MATCH(PolicyLevers!$C366,'Policy Characteristics'!$C:$C,0))</f>
        <v>Carbon Capture and Sequestration</v>
      </c>
      <c r="C366" s="174" t="str">
        <f t="shared" si="55"/>
        <v>Industry Sector Fraction of Potential Additional CCS Achieved</v>
      </c>
      <c r="D366" s="202" t="s">
        <v>147</v>
      </c>
      <c r="E366" s="202" t="s">
        <v>895</v>
      </c>
      <c r="F366" s="202" t="s">
        <v>149</v>
      </c>
      <c r="G366" s="201" t="s">
        <v>1661</v>
      </c>
      <c r="H366" s="56">
        <v>907</v>
      </c>
      <c r="I366" s="269" t="s">
        <v>46</v>
      </c>
      <c r="J366" s="167" t="str">
        <f>INDEX('Policy Characteristics'!D:D,MATCH(PolicyLevers!$C366,'Policy Characteristics'!$C:$C,0))</f>
        <v>Industry CCS</v>
      </c>
      <c r="K366" s="167" t="str">
        <f>INDEX('Policy Characteristics'!E:E,MATCH(PolicyLevers!$C366,'Policy Characteristics'!$C:$C,0))</f>
        <v>indst CCS</v>
      </c>
      <c r="L366" s="167">
        <f>INDEX('Policy Characteristics'!F:F,MATCH(PolicyLevers!$C366,'Policy Characteristics'!$C:$C,0))</f>
        <v>0</v>
      </c>
      <c r="M366" s="167">
        <f>INDEX('Policy Characteristics'!G:G,MATCH(PolicyLevers!$C366,'Policy Characteristics'!$C:$C,0))</f>
        <v>1</v>
      </c>
      <c r="N366" s="167">
        <f>INDEX('Policy Characteristics'!H:H,MATCH(PolicyLevers!$C366,'Policy Characteristics'!$C:$C,0))</f>
        <v>0.01</v>
      </c>
      <c r="O366" s="167" t="str">
        <f>INDEX('Policy Characteristics'!I:I,MATCH(PolicyLevers!$C366,'Policy Characteristics'!$C:$C,0))</f>
        <v>% of CO2 captured</v>
      </c>
      <c r="P366" s="167" t="str">
        <f>INDEX('Policy Characteristics'!J:J,MATCH(PolicyLevers!$C366,'Policy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174" t="str">
        <f t="shared" si="56"/>
        <v>ccs.html#ccs</v>
      </c>
      <c r="R366" s="174" t="str">
        <f t="shared" si="56"/>
        <v>carbon-capture-and-sequestration.html</v>
      </c>
      <c r="S366" s="204"/>
      <c r="T366" s="201"/>
    </row>
    <row r="367" spans="1:20" x14ac:dyDescent="0.2">
      <c r="A367" s="166" t="str">
        <f>INDEX('Policy Characteristics'!A:A,MATCH(PolicyLevers!$C367,'Policy Characteristics'!$C:$C,0))</f>
        <v>Industry</v>
      </c>
      <c r="B367" s="166" t="str">
        <f>INDEX('Policy Characteristics'!B:B,MATCH(PolicyLevers!$C367,'Policy Characteristics'!$C:$C,0))</f>
        <v>Cement Clinker Substitution</v>
      </c>
      <c r="C367" s="178" t="s">
        <v>1174</v>
      </c>
      <c r="D367" s="177"/>
      <c r="E367" s="177"/>
      <c r="F367" s="177"/>
      <c r="G367" s="177"/>
      <c r="H367" s="184">
        <v>43</v>
      </c>
      <c r="I367" s="267" t="s">
        <v>46</v>
      </c>
      <c r="J367" s="167" t="str">
        <f>INDEX('Policy Characteristics'!D:D,MATCH(PolicyLevers!$C367,'Policy Characteristics'!$C:$C,0))</f>
        <v>Cement Clinker Substitution</v>
      </c>
      <c r="K367" s="167" t="str">
        <f>INDEX('Policy Characteristics'!E:E,MATCH(PolicyLevers!$C367,'Policy Characteristics'!$C:$C,0))</f>
        <v>indst cement measures</v>
      </c>
      <c r="L367" s="167">
        <f>INDEX('Policy Characteristics'!F:F,MATCH(PolicyLevers!$C367,'Policy Characteristics'!$C:$C,0))</f>
        <v>0</v>
      </c>
      <c r="M367" s="167">
        <f>INDEX('Policy Characteristics'!G:G,MATCH(PolicyLevers!$C367,'Policy Characteristics'!$C:$C,0))</f>
        <v>1</v>
      </c>
      <c r="N367" s="167">
        <f>INDEX('Policy Characteristics'!H:H,MATCH(PolicyLevers!$C367,'Policy Characteristics'!$C:$C,0))</f>
        <v>0.01</v>
      </c>
      <c r="O367" s="167" t="str">
        <f>INDEX('Policy Characteristics'!I:I,MATCH(PolicyLevers!$C367,'Policy Characteristics'!$C:$C,0))</f>
        <v>% of potential achieved</v>
      </c>
      <c r="P367" s="167" t="str">
        <f>INDEX('Policy Characteristics'!J:J,MATCH(PolicyLevers!$C367,'Policy Characteristics'!$C:$C,0))</f>
        <v>**Description:** This policy reduces CO2 emissions from the cement industry by substituting other inputs, such as fly ash, for a portion of the clinker in cement. // **Guidance for setting values: **  If this policy is fully implemented, the share of clinker in cement is reduced to 60%.</v>
      </c>
      <c r="Q367" s="177" t="s">
        <v>236</v>
      </c>
      <c r="R367" s="179" t="s">
        <v>237</v>
      </c>
      <c r="S367" s="169" t="s">
        <v>715</v>
      </c>
      <c r="T367" s="177"/>
    </row>
    <row r="368" spans="1:20" s="174" customFormat="1" x14ac:dyDescent="0.2">
      <c r="A368" s="166" t="str">
        <f>INDEX('Policy Characteristics'!A:A,MATCH(PolicyLevers!$C368,'Policy Characteristics'!$C:$C,0))</f>
        <v>Industry</v>
      </c>
      <c r="B368" s="166" t="str">
        <f>INDEX('Policy Characteristics'!B:B,MATCH(PolicyLevers!$C368,'Policy Characteristics'!$C:$C,0))</f>
        <v>Cogeneration and Waste Heat Recovery</v>
      </c>
      <c r="C368" s="178" t="s">
        <v>308</v>
      </c>
      <c r="D368" s="177"/>
      <c r="E368" s="177"/>
      <c r="F368" s="177"/>
      <c r="G368" s="177"/>
      <c r="H368" s="184">
        <v>44</v>
      </c>
      <c r="I368" s="267" t="s">
        <v>47</v>
      </c>
      <c r="J368" s="167" t="str">
        <f>INDEX('Policy Characteristics'!D:D,MATCH(PolicyLevers!$C368,'Policy Characteristics'!$C:$C,0))</f>
        <v>Cogeneration and Waste Heat Recovery</v>
      </c>
      <c r="K368" s="167" t="str">
        <f>INDEX('Policy Characteristics'!E:E,MATCH(PolicyLevers!$C368,'Policy Characteristics'!$C:$C,0))</f>
        <v>indst CHP</v>
      </c>
      <c r="L368" s="167">
        <f>INDEX('Policy Characteristics'!F:F,MATCH(PolicyLevers!$C368,'Policy Characteristics'!$C:$C,0))</f>
        <v>0</v>
      </c>
      <c r="M368" s="167">
        <f>INDEX('Policy Characteristics'!G:G,MATCH(PolicyLevers!$C368,'Policy Characteristics'!$C:$C,0))</f>
        <v>1</v>
      </c>
      <c r="N368" s="167">
        <f>INDEX('Policy Characteristics'!H:H,MATCH(PolicyLevers!$C368,'Policy Characteristics'!$C:$C,0))</f>
        <v>0.01</v>
      </c>
      <c r="O368" s="167" t="str">
        <f>INDEX('Policy Characteristics'!I:I,MATCH(PolicyLevers!$C368,'Policy Characteristics'!$C:$C,0))</f>
        <v>% of potential achieved</v>
      </c>
      <c r="P368" s="167" t="str">
        <f>INDEX('Policy Characteristics'!J:J,MATCH(PolicyLevers!$C368,'Policy Characteristics'!$C:$C,0))</f>
        <v>**Description:** This policy reduces fuel consumption in the industry sector by increasing the use of cogeneration (also known as combined heat and power) and recovery of waste heat (to perform useful work). // **Guidance for setting values: **</v>
      </c>
      <c r="Q368" s="177" t="s">
        <v>238</v>
      </c>
      <c r="R368" s="179" t="s">
        <v>239</v>
      </c>
      <c r="S368" s="169" t="s">
        <v>168</v>
      </c>
      <c r="T368" s="185"/>
    </row>
    <row r="369" spans="1:20" s="174" customFormat="1" x14ac:dyDescent="0.2">
      <c r="A369" s="166" t="str">
        <f>INDEX('Policy Characteristics'!A:A,MATCH(PolicyLevers!$C369,'Policy Characteristics'!$C:$C,0))</f>
        <v>Industry</v>
      </c>
      <c r="B369" s="166" t="str">
        <f>INDEX('Policy Characteristics'!B:B,MATCH(PolicyLevers!$C369,'Policy Characteristics'!$C:$C,0))</f>
        <v>Early Retirement of Industrial Facilities</v>
      </c>
      <c r="C369" s="178" t="s">
        <v>61</v>
      </c>
      <c r="D369" s="177"/>
      <c r="E369" s="177"/>
      <c r="F369" s="177"/>
      <c r="G369" s="177"/>
      <c r="H369" s="184">
        <v>45</v>
      </c>
      <c r="I369" s="267" t="s">
        <v>46</v>
      </c>
      <c r="J369" s="167" t="str">
        <f>INDEX('Policy Characteristics'!D:D,MATCH(PolicyLevers!$C369,'Policy Characteristics'!$C:$C,0))</f>
        <v>Early Retirement of Industrial Facilities</v>
      </c>
      <c r="K369" s="167" t="str">
        <f>INDEX('Policy Characteristics'!E:E,MATCH(PolicyLevers!$C369,'Policy Characteristics'!$C:$C,0))</f>
        <v>indst early retirement</v>
      </c>
      <c r="L369" s="167">
        <f>INDEX('Policy Characteristics'!F:F,MATCH(PolicyLevers!$C369,'Policy Characteristics'!$C:$C,0))</f>
        <v>0</v>
      </c>
      <c r="M369" s="167">
        <f>INDEX('Policy Characteristics'!G:G,MATCH(PolicyLevers!$C369,'Policy Characteristics'!$C:$C,0))</f>
        <v>1</v>
      </c>
      <c r="N369" s="167">
        <f>INDEX('Policy Characteristics'!H:H,MATCH(PolicyLevers!$C369,'Policy Characteristics'!$C:$C,0))</f>
        <v>0.01</v>
      </c>
      <c r="O369" s="167" t="str">
        <f>INDEX('Policy Characteristics'!I:I,MATCH(PolicyLevers!$C369,'Policy Characteristics'!$C:$C,0))</f>
        <v>% of potential achieved</v>
      </c>
      <c r="P369" s="167" t="str">
        <f>INDEX('Policy Characteristics'!J:J,MATCH(PolicyLevers!$C369,'Policy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c r="Q369" s="177" t="s">
        <v>240</v>
      </c>
      <c r="R369" s="179" t="s">
        <v>241</v>
      </c>
      <c r="S369" s="169" t="s">
        <v>168</v>
      </c>
      <c r="T369" s="185"/>
    </row>
    <row r="370" spans="1:20" s="174" customFormat="1" x14ac:dyDescent="0.2">
      <c r="A370" s="166" t="str">
        <f>INDEX('Policy Characteristics'!A:A,MATCH(PolicyLevers!$C370,'Policy Characteristics'!$C:$C,0))</f>
        <v>Industry</v>
      </c>
      <c r="B370" s="166" t="str">
        <f>INDEX('Policy Characteristics'!B:B,MATCH(PolicyLevers!$C370,'Policy Characteristics'!$C:$C,0))</f>
        <v>Industry Energy Efficiency Standards</v>
      </c>
      <c r="C370" s="178" t="s">
        <v>309</v>
      </c>
      <c r="D370" s="177" t="s">
        <v>141</v>
      </c>
      <c r="E370" s="177" t="s">
        <v>724</v>
      </c>
      <c r="F370" s="179" t="s">
        <v>738</v>
      </c>
      <c r="G370" s="177" t="s">
        <v>730</v>
      </c>
      <c r="H370" s="184">
        <v>756</v>
      </c>
      <c r="I370" s="267" t="s">
        <v>46</v>
      </c>
      <c r="J370" s="167" t="str">
        <f>INDEX('Policy Characteristics'!D:D,MATCH(PolicyLevers!$C370,'Policy Characteristics'!$C:$C,0))</f>
        <v>Industry Energy Efficiency Standards</v>
      </c>
      <c r="K370" s="167" t="str">
        <f>INDEX('Policy Characteristics'!E:E,MATCH(PolicyLevers!$C370,'Policy Characteristics'!$C:$C,0))</f>
        <v>indst efficiency standards</v>
      </c>
      <c r="L370" s="167">
        <f>INDEX('Policy Characteristics'!F:F,MATCH(PolicyLevers!$C370,'Policy Characteristics'!$C:$C,0))</f>
        <v>0</v>
      </c>
      <c r="M370" s="167">
        <f>INDEX('Policy Characteristics'!G:G,MATCH(PolicyLevers!$C370,'Policy Characteristics'!$C:$C,0))</f>
        <v>0.25</v>
      </c>
      <c r="N370" s="167">
        <f>INDEX('Policy Characteristics'!H:H,MATCH(PolicyLevers!$C370,'Policy Characteristics'!$C:$C,0))</f>
        <v>0.01</v>
      </c>
      <c r="O370" s="167" t="str">
        <f>INDEX('Policy Characteristics'!I:I,MATCH(PolicyLevers!$C370,'Policy Characteristics'!$C:$C,0))</f>
        <v>% reduction in energy use</v>
      </c>
      <c r="P370" s="167" t="str">
        <f>INDEX('Policy Characteristics'!J:J,MATCH(PolicyLevers!$C370,'Policy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0" s="177" t="s">
        <v>242</v>
      </c>
      <c r="R370" s="179" t="s">
        <v>243</v>
      </c>
      <c r="S370" s="168" t="s">
        <v>555</v>
      </c>
      <c r="T370" s="179" t="s">
        <v>555</v>
      </c>
    </row>
    <row r="371" spans="1:20" s="174" customFormat="1" x14ac:dyDescent="0.2">
      <c r="A371" s="166" t="str">
        <f>INDEX('Policy Characteristics'!A:A,MATCH(PolicyLevers!$C371,'Policy Characteristics'!$C:$C,0))</f>
        <v>Industry</v>
      </c>
      <c r="B371" s="166" t="str">
        <f>INDEX('Policy Characteristics'!B:B,MATCH(PolicyLevers!$C371,'Policy Characteristics'!$C:$C,0))</f>
        <v>Industry Energy Efficiency Standards</v>
      </c>
      <c r="C371" s="181" t="str">
        <f t="shared" ref="C371:C386" si="57">C$370</f>
        <v>Percentage Improvement in Eqpt Efficiency Standards above BAU</v>
      </c>
      <c r="D371" s="177" t="s">
        <v>141</v>
      </c>
      <c r="E371" s="177" t="s">
        <v>725</v>
      </c>
      <c r="F371" s="179" t="s">
        <v>738</v>
      </c>
      <c r="G371" s="177" t="s">
        <v>733</v>
      </c>
      <c r="H371" s="184">
        <v>757</v>
      </c>
      <c r="I371" s="267" t="s">
        <v>46</v>
      </c>
      <c r="J371" s="167" t="str">
        <f>INDEX('Policy Characteristics'!D:D,MATCH(PolicyLevers!$C371,'Policy Characteristics'!$C:$C,0))</f>
        <v>Industry Energy Efficiency Standards</v>
      </c>
      <c r="K371" s="167" t="str">
        <f>INDEX('Policy Characteristics'!E:E,MATCH(PolicyLevers!$C371,'Policy Characteristics'!$C:$C,0))</f>
        <v>indst efficiency standards</v>
      </c>
      <c r="L371" s="167">
        <f>INDEX('Policy Characteristics'!F:F,MATCH(PolicyLevers!$C371,'Policy Characteristics'!$C:$C,0))</f>
        <v>0</v>
      </c>
      <c r="M371" s="167">
        <f>INDEX('Policy Characteristics'!G:G,MATCH(PolicyLevers!$C371,'Policy Characteristics'!$C:$C,0))</f>
        <v>0.25</v>
      </c>
      <c r="N371" s="167">
        <f>INDEX('Policy Characteristics'!H:H,MATCH(PolicyLevers!$C371,'Policy Characteristics'!$C:$C,0))</f>
        <v>0.01</v>
      </c>
      <c r="O371" s="167" t="str">
        <f>INDEX('Policy Characteristics'!I:I,MATCH(PolicyLevers!$C371,'Policy Characteristics'!$C:$C,0))</f>
        <v>% reduction in energy use</v>
      </c>
      <c r="P371" s="167" t="str">
        <f>INDEX('Policy Characteristics'!J:J,MATCH(PolicyLevers!$C371,'Policy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185" t="str">
        <f t="shared" ref="Q371:S386" si="58">Q$370</f>
        <v>industry-ag-main.html#eff-stds</v>
      </c>
      <c r="R371" s="185" t="str">
        <f t="shared" si="58"/>
        <v>industry-energy-efficiency-standards.html</v>
      </c>
      <c r="S371" s="209" t="str">
        <f t="shared" si="58"/>
        <v>U.S. DOE, 2016, Industrial Energy Efficiency Potential Analysis, https://energy.gov/sites/prod/files/2017/04/f34/energy-savings-by-state-industrial-methodology.pdf</v>
      </c>
      <c r="T371" s="185" t="str">
        <f t="shared" ref="T371:T386" si="59">T$370</f>
        <v>U.S. DOE, 2016, Industrial Energy Efficiency Potential Analysis, https://energy.gov/sites/prod/files/2017/04/f34/energy-savings-by-state-industrial-methodology.pdf</v>
      </c>
    </row>
    <row r="372" spans="1:20" s="174" customFormat="1" x14ac:dyDescent="0.2">
      <c r="A372" s="166" t="str">
        <f>INDEX('Policy Characteristics'!A:A,MATCH(PolicyLevers!$C372,'Policy Characteristics'!$C:$C,0))</f>
        <v>Industry</v>
      </c>
      <c r="B372" s="166" t="str">
        <f>INDEX('Policy Characteristics'!B:B,MATCH(PolicyLevers!$C372,'Policy Characteristics'!$C:$C,0))</f>
        <v>Industry Energy Efficiency Standards</v>
      </c>
      <c r="C372" s="181" t="str">
        <f t="shared" si="57"/>
        <v>Percentage Improvement in Eqpt Efficiency Standards above BAU</v>
      </c>
      <c r="D372" s="177" t="s">
        <v>141</v>
      </c>
      <c r="E372" s="177" t="s">
        <v>726</v>
      </c>
      <c r="F372" s="179" t="s">
        <v>738</v>
      </c>
      <c r="G372" s="177" t="s">
        <v>734</v>
      </c>
      <c r="H372" s="184">
        <v>758</v>
      </c>
      <c r="I372" s="267" t="s">
        <v>46</v>
      </c>
      <c r="J372" s="167" t="str">
        <f>INDEX('Policy Characteristics'!D:D,MATCH(PolicyLevers!$C372,'Policy Characteristics'!$C:$C,0))</f>
        <v>Industry Energy Efficiency Standards</v>
      </c>
      <c r="K372" s="167" t="str">
        <f>INDEX('Policy Characteristics'!E:E,MATCH(PolicyLevers!$C372,'Policy Characteristics'!$C:$C,0))</f>
        <v>indst efficiency standards</v>
      </c>
      <c r="L372" s="167">
        <f>INDEX('Policy Characteristics'!F:F,MATCH(PolicyLevers!$C372,'Policy Characteristics'!$C:$C,0))</f>
        <v>0</v>
      </c>
      <c r="M372" s="167">
        <f>INDEX('Policy Characteristics'!G:G,MATCH(PolicyLevers!$C372,'Policy Characteristics'!$C:$C,0))</f>
        <v>0.25</v>
      </c>
      <c r="N372" s="167">
        <f>INDEX('Policy Characteristics'!H:H,MATCH(PolicyLevers!$C372,'Policy Characteristics'!$C:$C,0))</f>
        <v>0.01</v>
      </c>
      <c r="O372" s="167" t="str">
        <f>INDEX('Policy Characteristics'!I:I,MATCH(PolicyLevers!$C372,'Policy Characteristics'!$C:$C,0))</f>
        <v>% reduction in energy use</v>
      </c>
      <c r="P372" s="167" t="str">
        <f>INDEX('Policy Characteristics'!J:J,MATCH(PolicyLevers!$C372,'Policy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185" t="str">
        <f t="shared" si="58"/>
        <v>industry-ag-main.html#eff-stds</v>
      </c>
      <c r="R372" s="185" t="str">
        <f t="shared" si="58"/>
        <v>industry-energy-efficiency-standards.html</v>
      </c>
      <c r="S372" s="209" t="str">
        <f t="shared" si="58"/>
        <v>U.S. DOE, 2016, Industrial Energy Efficiency Potential Analysis, https://energy.gov/sites/prod/files/2017/04/f34/energy-savings-by-state-industrial-methodology.pdf</v>
      </c>
      <c r="T372" s="185" t="str">
        <f t="shared" si="59"/>
        <v>U.S. DOE, 2016, Industrial Energy Efficiency Potential Analysis, https://energy.gov/sites/prod/files/2017/04/f34/energy-savings-by-state-industrial-methodology.pdf</v>
      </c>
    </row>
    <row r="373" spans="1:20" s="174" customFormat="1" x14ac:dyDescent="0.2">
      <c r="A373" s="166" t="str">
        <f>INDEX('Policy Characteristics'!A:A,MATCH(PolicyLevers!$C373,'Policy Characteristics'!$C:$C,0))</f>
        <v>Industry</v>
      </c>
      <c r="B373" s="166" t="str">
        <f>INDEX('Policy Characteristics'!B:B,MATCH(PolicyLevers!$C373,'Policy Characteristics'!$C:$C,0))</f>
        <v>Industry Energy Efficiency Standards</v>
      </c>
      <c r="C373" s="181" t="str">
        <f t="shared" si="57"/>
        <v>Percentage Improvement in Eqpt Efficiency Standards above BAU</v>
      </c>
      <c r="D373" s="177" t="s">
        <v>141</v>
      </c>
      <c r="E373" s="177" t="s">
        <v>727</v>
      </c>
      <c r="F373" s="179" t="s">
        <v>738</v>
      </c>
      <c r="G373" s="177" t="s">
        <v>731</v>
      </c>
      <c r="H373" s="184">
        <v>759</v>
      </c>
      <c r="I373" s="267" t="s">
        <v>46</v>
      </c>
      <c r="J373" s="167" t="str">
        <f>INDEX('Policy Characteristics'!D:D,MATCH(PolicyLevers!$C373,'Policy Characteristics'!$C:$C,0))</f>
        <v>Industry Energy Efficiency Standards</v>
      </c>
      <c r="K373" s="167" t="str">
        <f>INDEX('Policy Characteristics'!E:E,MATCH(PolicyLevers!$C373,'Policy Characteristics'!$C:$C,0))</f>
        <v>indst efficiency standards</v>
      </c>
      <c r="L373" s="167">
        <f>INDEX('Policy Characteristics'!F:F,MATCH(PolicyLevers!$C373,'Policy Characteristics'!$C:$C,0))</f>
        <v>0</v>
      </c>
      <c r="M373" s="167">
        <f>INDEX('Policy Characteristics'!G:G,MATCH(PolicyLevers!$C373,'Policy Characteristics'!$C:$C,0))</f>
        <v>0.25</v>
      </c>
      <c r="N373" s="167">
        <f>INDEX('Policy Characteristics'!H:H,MATCH(PolicyLevers!$C373,'Policy Characteristics'!$C:$C,0))</f>
        <v>0.01</v>
      </c>
      <c r="O373" s="167" t="str">
        <f>INDEX('Policy Characteristics'!I:I,MATCH(PolicyLevers!$C373,'Policy Characteristics'!$C:$C,0))</f>
        <v>% reduction in energy use</v>
      </c>
      <c r="P373" s="167" t="str">
        <f>INDEX('Policy Characteristics'!J:J,MATCH(PolicyLevers!$C373,'Policy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185" t="str">
        <f t="shared" si="58"/>
        <v>industry-ag-main.html#eff-stds</v>
      </c>
      <c r="R373" s="185" t="str">
        <f t="shared" si="58"/>
        <v>industry-energy-efficiency-standards.html</v>
      </c>
      <c r="S373" s="209" t="str">
        <f t="shared" si="58"/>
        <v>U.S. DOE, 2016, Industrial Energy Efficiency Potential Analysis, https://energy.gov/sites/prod/files/2017/04/f34/energy-savings-by-state-industrial-methodology.pdf</v>
      </c>
      <c r="T373" s="185" t="str">
        <f t="shared" si="59"/>
        <v>U.S. DOE, 2016, Industrial Energy Efficiency Potential Analysis, https://energy.gov/sites/prod/files/2017/04/f34/energy-savings-by-state-industrial-methodology.pdf</v>
      </c>
    </row>
    <row r="374" spans="1:20" s="174" customFormat="1" x14ac:dyDescent="0.2">
      <c r="A374" s="166" t="str">
        <f>INDEX('Policy Characteristics'!A:A,MATCH(PolicyLevers!$C374,'Policy Characteristics'!$C:$C,0))</f>
        <v>Industry</v>
      </c>
      <c r="B374" s="166" t="str">
        <f>INDEX('Policy Characteristics'!B:B,MATCH(PolicyLevers!$C374,'Policy Characteristics'!$C:$C,0))</f>
        <v>Industry Energy Efficiency Standards</v>
      </c>
      <c r="C374" s="181" t="str">
        <f t="shared" si="57"/>
        <v>Percentage Improvement in Eqpt Efficiency Standards above BAU</v>
      </c>
      <c r="D374" s="177" t="s">
        <v>141</v>
      </c>
      <c r="E374" s="177" t="s">
        <v>728</v>
      </c>
      <c r="F374" s="179" t="s">
        <v>738</v>
      </c>
      <c r="G374" s="177" t="s">
        <v>732</v>
      </c>
      <c r="H374" s="184">
        <v>760</v>
      </c>
      <c r="I374" s="267" t="s">
        <v>46</v>
      </c>
      <c r="J374" s="167" t="str">
        <f>INDEX('Policy Characteristics'!D:D,MATCH(PolicyLevers!$C374,'Policy Characteristics'!$C:$C,0))</f>
        <v>Industry Energy Efficiency Standards</v>
      </c>
      <c r="K374" s="167" t="str">
        <f>INDEX('Policy Characteristics'!E:E,MATCH(PolicyLevers!$C374,'Policy Characteristics'!$C:$C,0))</f>
        <v>indst efficiency standards</v>
      </c>
      <c r="L374" s="167">
        <f>INDEX('Policy Characteristics'!F:F,MATCH(PolicyLevers!$C374,'Policy Characteristics'!$C:$C,0))</f>
        <v>0</v>
      </c>
      <c r="M374" s="167">
        <f>INDEX('Policy Characteristics'!G:G,MATCH(PolicyLevers!$C374,'Policy Characteristics'!$C:$C,0))</f>
        <v>0.25</v>
      </c>
      <c r="N374" s="167">
        <f>INDEX('Policy Characteristics'!H:H,MATCH(PolicyLevers!$C374,'Policy Characteristics'!$C:$C,0))</f>
        <v>0.01</v>
      </c>
      <c r="O374" s="167" t="str">
        <f>INDEX('Policy Characteristics'!I:I,MATCH(PolicyLevers!$C374,'Policy Characteristics'!$C:$C,0))</f>
        <v>% reduction in energy use</v>
      </c>
      <c r="P374" s="167" t="str">
        <f>INDEX('Policy Characteristics'!J:J,MATCH(PolicyLevers!$C374,'Policy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185" t="str">
        <f t="shared" si="58"/>
        <v>industry-ag-main.html#eff-stds</v>
      </c>
      <c r="R374" s="185" t="str">
        <f t="shared" si="58"/>
        <v>industry-energy-efficiency-standards.html</v>
      </c>
      <c r="S374" s="209" t="str">
        <f t="shared" si="58"/>
        <v>U.S. DOE, 2016, Industrial Energy Efficiency Potential Analysis, https://energy.gov/sites/prod/files/2017/04/f34/energy-savings-by-state-industrial-methodology.pdf</v>
      </c>
      <c r="T374" s="185" t="str">
        <f t="shared" si="59"/>
        <v>U.S. DOE, 2016, Industrial Energy Efficiency Potential Analysis, https://energy.gov/sites/prod/files/2017/04/f34/energy-savings-by-state-industrial-methodology.pdf</v>
      </c>
    </row>
    <row r="375" spans="1:20" s="174" customFormat="1" x14ac:dyDescent="0.2">
      <c r="A375" s="166" t="str">
        <f>INDEX('Policy Characteristics'!A:A,MATCH(PolicyLevers!$C375,'Policy Characteristics'!$C:$C,0))</f>
        <v>Industry</v>
      </c>
      <c r="B375" s="166" t="str">
        <f>INDEX('Policy Characteristics'!B:B,MATCH(PolicyLevers!$C375,'Policy Characteristics'!$C:$C,0))</f>
        <v>Industry Energy Efficiency Standards</v>
      </c>
      <c r="C375" s="181" t="str">
        <f t="shared" si="57"/>
        <v>Percentage Improvement in Eqpt Efficiency Standards above BAU</v>
      </c>
      <c r="D375" s="177" t="s">
        <v>141</v>
      </c>
      <c r="E375" s="177" t="s">
        <v>729</v>
      </c>
      <c r="F375" s="179" t="s">
        <v>738</v>
      </c>
      <c r="G375" s="177" t="s">
        <v>735</v>
      </c>
      <c r="H375" s="184">
        <v>761</v>
      </c>
      <c r="I375" s="267" t="s">
        <v>47</v>
      </c>
      <c r="J375" s="167" t="str">
        <f>INDEX('Policy Characteristics'!D:D,MATCH(PolicyLevers!$C375,'Policy Characteristics'!$C:$C,0))</f>
        <v>Industry Energy Efficiency Standards</v>
      </c>
      <c r="K375" s="167" t="str">
        <f>INDEX('Policy Characteristics'!E:E,MATCH(PolicyLevers!$C375,'Policy Characteristics'!$C:$C,0))</f>
        <v>indst efficiency standards</v>
      </c>
      <c r="L375" s="167">
        <f>INDEX('Policy Characteristics'!F:F,MATCH(PolicyLevers!$C375,'Policy Characteristics'!$C:$C,0))</f>
        <v>0</v>
      </c>
      <c r="M375" s="167">
        <f>INDEX('Policy Characteristics'!G:G,MATCH(PolicyLevers!$C375,'Policy Characteristics'!$C:$C,0))</f>
        <v>0.25</v>
      </c>
      <c r="N375" s="167">
        <f>INDEX('Policy Characteristics'!H:H,MATCH(PolicyLevers!$C375,'Policy Characteristics'!$C:$C,0))</f>
        <v>0.01</v>
      </c>
      <c r="O375" s="167" t="str">
        <f>INDEX('Policy Characteristics'!I:I,MATCH(PolicyLevers!$C375,'Policy Characteristics'!$C:$C,0))</f>
        <v>% reduction in energy use</v>
      </c>
      <c r="P375" s="167" t="str">
        <f>INDEX('Policy Characteristics'!J:J,MATCH(PolicyLevers!$C375,'Policy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185" t="str">
        <f t="shared" si="58"/>
        <v>industry-ag-main.html#eff-stds</v>
      </c>
      <c r="R375" s="185" t="str">
        <f t="shared" si="58"/>
        <v>industry-energy-efficiency-standards.html</v>
      </c>
      <c r="S375" s="209" t="str">
        <f t="shared" si="58"/>
        <v>U.S. DOE, 2016, Industrial Energy Efficiency Potential Analysis, https://energy.gov/sites/prod/files/2017/04/f34/energy-savings-by-state-industrial-methodology.pdf</v>
      </c>
      <c r="T375" s="185" t="str">
        <f t="shared" si="59"/>
        <v>U.S. DOE, 2016, Industrial Energy Efficiency Potential Analysis, https://energy.gov/sites/prod/files/2017/04/f34/energy-savings-by-state-industrial-methodology.pdf</v>
      </c>
    </row>
    <row r="376" spans="1:20" x14ac:dyDescent="0.2">
      <c r="A376" s="166" t="str">
        <f>INDEX('Policy Characteristics'!A:A,MATCH(PolicyLevers!$C376,'Policy Characteristics'!$C:$C,0))</f>
        <v>Industry</v>
      </c>
      <c r="B376" s="166" t="str">
        <f>INDEX('Policy Characteristics'!B:B,MATCH(PolicyLevers!$C376,'Policy Characteristics'!$C:$C,0))</f>
        <v>Industry Energy Efficiency Standards</v>
      </c>
      <c r="C376" s="181" t="str">
        <f>C$370</f>
        <v>Percentage Improvement in Eqpt Efficiency Standards above BAU</v>
      </c>
      <c r="D376" s="177" t="s">
        <v>141</v>
      </c>
      <c r="E376" s="177" t="s">
        <v>1094</v>
      </c>
      <c r="F376" s="179" t="s">
        <v>738</v>
      </c>
      <c r="G376" s="177" t="s">
        <v>1097</v>
      </c>
      <c r="H376" s="184">
        <v>762</v>
      </c>
      <c r="I376" s="267" t="s">
        <v>47</v>
      </c>
      <c r="J376" s="167" t="str">
        <f>INDEX('Policy Characteristics'!D:D,MATCH(PolicyLevers!$C376,'Policy Characteristics'!$C:$C,0))</f>
        <v>Industry Energy Efficiency Standards</v>
      </c>
      <c r="K376" s="167" t="str">
        <f>INDEX('Policy Characteristics'!E:E,MATCH(PolicyLevers!$C376,'Policy Characteristics'!$C:$C,0))</f>
        <v>indst efficiency standards</v>
      </c>
      <c r="L376" s="167">
        <f>INDEX('Policy Characteristics'!F:F,MATCH(PolicyLevers!$C376,'Policy Characteristics'!$C:$C,0))</f>
        <v>0</v>
      </c>
      <c r="M376" s="167">
        <f>INDEX('Policy Characteristics'!G:G,MATCH(PolicyLevers!$C376,'Policy Characteristics'!$C:$C,0))</f>
        <v>0.25</v>
      </c>
      <c r="N376" s="167">
        <f>INDEX('Policy Characteristics'!H:H,MATCH(PolicyLevers!$C376,'Policy Characteristics'!$C:$C,0))</f>
        <v>0.01</v>
      </c>
      <c r="O376" s="167" t="str">
        <f>INDEX('Policy Characteristics'!I:I,MATCH(PolicyLevers!$C376,'Policy Characteristics'!$C:$C,0))</f>
        <v>% reduction in energy use</v>
      </c>
      <c r="P376" s="167" t="str">
        <f>INDEX('Policy Characteristics'!J:J,MATCH(PolicyLevers!$C376,'Policy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185" t="str">
        <f t="shared" si="58"/>
        <v>industry-ag-main.html#eff-stds</v>
      </c>
      <c r="R376" s="185" t="str">
        <f t="shared" si="58"/>
        <v>industry-energy-efficiency-standards.html</v>
      </c>
      <c r="S376" s="209" t="str">
        <f t="shared" si="58"/>
        <v>U.S. DOE, 2016, Industrial Energy Efficiency Potential Analysis, https://energy.gov/sites/prod/files/2017/04/f34/energy-savings-by-state-industrial-methodology.pdf</v>
      </c>
      <c r="T376" s="185" t="str">
        <f t="shared" si="59"/>
        <v>U.S. DOE, 2016, Industrial Energy Efficiency Potential Analysis, https://energy.gov/sites/prod/files/2017/04/f34/energy-savings-by-state-industrial-methodology.pdf</v>
      </c>
    </row>
    <row r="377" spans="1:20" s="174" customFormat="1" x14ac:dyDescent="0.2">
      <c r="A377" s="166" t="str">
        <f>INDEX('Policy Characteristics'!A:A,MATCH(PolicyLevers!$C377,'Policy Characteristics'!$C:$C,0))</f>
        <v>Industry</v>
      </c>
      <c r="B377" s="166" t="str">
        <f>INDEX('Policy Characteristics'!B:B,MATCH(PolicyLevers!$C377,'Policy Characteristics'!$C:$C,0))</f>
        <v>Industry Energy Efficiency Standards</v>
      </c>
      <c r="C377" s="181" t="str">
        <f t="shared" si="57"/>
        <v>Percentage Improvement in Eqpt Efficiency Standards above BAU</v>
      </c>
      <c r="D377" s="177" t="s">
        <v>141</v>
      </c>
      <c r="E377" s="177" t="s">
        <v>1095</v>
      </c>
      <c r="F377" s="179" t="s">
        <v>738</v>
      </c>
      <c r="G377" s="177" t="s">
        <v>1099</v>
      </c>
      <c r="H377" s="184">
        <v>763</v>
      </c>
      <c r="I377" s="267" t="s">
        <v>46</v>
      </c>
      <c r="J377" s="167" t="str">
        <f>INDEX('Policy Characteristics'!D:D,MATCH(PolicyLevers!$C377,'Policy Characteristics'!$C:$C,0))</f>
        <v>Industry Energy Efficiency Standards</v>
      </c>
      <c r="K377" s="167" t="str">
        <f>INDEX('Policy Characteristics'!E:E,MATCH(PolicyLevers!$C377,'Policy Characteristics'!$C:$C,0))</f>
        <v>indst efficiency standards</v>
      </c>
      <c r="L377" s="167">
        <f>INDEX('Policy Characteristics'!F:F,MATCH(PolicyLevers!$C377,'Policy Characteristics'!$C:$C,0))</f>
        <v>0</v>
      </c>
      <c r="M377" s="167">
        <f>INDEX('Policy Characteristics'!G:G,MATCH(PolicyLevers!$C377,'Policy Characteristics'!$C:$C,0))</f>
        <v>0.25</v>
      </c>
      <c r="N377" s="167">
        <f>INDEX('Policy Characteristics'!H:H,MATCH(PolicyLevers!$C377,'Policy Characteristics'!$C:$C,0))</f>
        <v>0.01</v>
      </c>
      <c r="O377" s="167" t="str">
        <f>INDEX('Policy Characteristics'!I:I,MATCH(PolicyLevers!$C377,'Policy Characteristics'!$C:$C,0))</f>
        <v>% reduction in energy use</v>
      </c>
      <c r="P377" s="167" t="str">
        <f>INDEX('Policy Characteristics'!J:J,MATCH(PolicyLevers!$C377,'Policy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185" t="str">
        <f t="shared" si="58"/>
        <v>industry-ag-main.html#eff-stds</v>
      </c>
      <c r="R377" s="185" t="str">
        <f t="shared" si="58"/>
        <v>industry-energy-efficiency-standards.html</v>
      </c>
      <c r="S377" s="209" t="str">
        <f t="shared" si="58"/>
        <v>U.S. DOE, 2016, Industrial Energy Efficiency Potential Analysis, https://energy.gov/sites/prod/files/2017/04/f34/energy-savings-by-state-industrial-methodology.pdf</v>
      </c>
      <c r="T377" s="185" t="str">
        <f t="shared" si="59"/>
        <v>U.S. DOE, 2016, Industrial Energy Efficiency Potential Analysis, https://energy.gov/sites/prod/files/2017/04/f34/energy-savings-by-state-industrial-methodology.pdf</v>
      </c>
    </row>
    <row r="378" spans="1:20" s="174" customFormat="1" x14ac:dyDescent="0.2">
      <c r="A378" s="166" t="str">
        <f>INDEX('Policy Characteristics'!A:A,MATCH(PolicyLevers!$C378,'Policy Characteristics'!$C:$C,0))</f>
        <v>Industry</v>
      </c>
      <c r="B378" s="166" t="str">
        <f>INDEX('Policy Characteristics'!B:B,MATCH(PolicyLevers!$C378,'Policy Characteristics'!$C:$C,0))</f>
        <v>Industry Energy Efficiency Standards</v>
      </c>
      <c r="C378" s="181" t="str">
        <f t="shared" si="57"/>
        <v>Percentage Improvement in Eqpt Efficiency Standards above BAU</v>
      </c>
      <c r="D378" s="177" t="s">
        <v>141</v>
      </c>
      <c r="E378" s="177" t="s">
        <v>1096</v>
      </c>
      <c r="F378" s="179" t="s">
        <v>738</v>
      </c>
      <c r="G378" s="177" t="s">
        <v>1100</v>
      </c>
      <c r="H378" s="184">
        <v>764</v>
      </c>
      <c r="I378" s="267" t="s">
        <v>46</v>
      </c>
      <c r="J378" s="167" t="str">
        <f>INDEX('Policy Characteristics'!D:D,MATCH(PolicyLevers!$C378,'Policy Characteristics'!$C:$C,0))</f>
        <v>Industry Energy Efficiency Standards</v>
      </c>
      <c r="K378" s="167" t="str">
        <f>INDEX('Policy Characteristics'!E:E,MATCH(PolicyLevers!$C378,'Policy Characteristics'!$C:$C,0))</f>
        <v>indst efficiency standards</v>
      </c>
      <c r="L378" s="167">
        <f>INDEX('Policy Characteristics'!F:F,MATCH(PolicyLevers!$C378,'Policy Characteristics'!$C:$C,0))</f>
        <v>0</v>
      </c>
      <c r="M378" s="167">
        <f>INDEX('Policy Characteristics'!G:G,MATCH(PolicyLevers!$C378,'Policy Characteristics'!$C:$C,0))</f>
        <v>0.25</v>
      </c>
      <c r="N378" s="167">
        <f>INDEX('Policy Characteristics'!H:H,MATCH(PolicyLevers!$C378,'Policy Characteristics'!$C:$C,0))</f>
        <v>0.01</v>
      </c>
      <c r="O378" s="167" t="str">
        <f>INDEX('Policy Characteristics'!I:I,MATCH(PolicyLevers!$C378,'Policy Characteristics'!$C:$C,0))</f>
        <v>% reduction in energy use</v>
      </c>
      <c r="P378" s="167" t="str">
        <f>INDEX('Policy Characteristics'!J:J,MATCH(PolicyLevers!$C378,'Policy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185" t="str">
        <f t="shared" si="58"/>
        <v>industry-ag-main.html#eff-stds</v>
      </c>
      <c r="R378" s="185" t="str">
        <f t="shared" si="58"/>
        <v>industry-energy-efficiency-standards.html</v>
      </c>
      <c r="S378" s="209" t="str">
        <f t="shared" si="58"/>
        <v>U.S. DOE, 2016, Industrial Energy Efficiency Potential Analysis, https://energy.gov/sites/prod/files/2017/04/f34/energy-savings-by-state-industrial-methodology.pdf</v>
      </c>
      <c r="T378" s="185" t="str">
        <f t="shared" si="59"/>
        <v>U.S. DOE, 2016, Industrial Energy Efficiency Potential Analysis, https://energy.gov/sites/prod/files/2017/04/f34/energy-savings-by-state-industrial-methodology.pdf</v>
      </c>
    </row>
    <row r="379" spans="1:20" s="174" customFormat="1" x14ac:dyDescent="0.2">
      <c r="A379" s="166" t="str">
        <f>INDEX('Policy Characteristics'!A:A,MATCH(PolicyLevers!$C379,'Policy Characteristics'!$C:$C,0))</f>
        <v>Industry</v>
      </c>
      <c r="B379" s="166" t="str">
        <f>INDEX('Policy Characteristics'!B:B,MATCH(PolicyLevers!$C379,'Policy Characteristics'!$C:$C,0))</f>
        <v>Industry Energy Efficiency Standards</v>
      </c>
      <c r="C379" s="181" t="str">
        <f t="shared" si="57"/>
        <v>Percentage Improvement in Eqpt Efficiency Standards above BAU</v>
      </c>
      <c r="D379" s="177" t="s">
        <v>141</v>
      </c>
      <c r="E379" s="177" t="s">
        <v>1093</v>
      </c>
      <c r="F379" s="179" t="s">
        <v>738</v>
      </c>
      <c r="G379" s="177" t="s">
        <v>1098</v>
      </c>
      <c r="H379" s="184">
        <v>765</v>
      </c>
      <c r="I379" s="267" t="s">
        <v>47</v>
      </c>
      <c r="J379" s="167" t="str">
        <f>INDEX('Policy Characteristics'!D:D,MATCH(PolicyLevers!$C379,'Policy Characteristics'!$C:$C,0))</f>
        <v>Industry Energy Efficiency Standards</v>
      </c>
      <c r="K379" s="167" t="str">
        <f>INDEX('Policy Characteristics'!E:E,MATCH(PolicyLevers!$C379,'Policy Characteristics'!$C:$C,0))</f>
        <v>indst efficiency standards</v>
      </c>
      <c r="L379" s="167">
        <f>INDEX('Policy Characteristics'!F:F,MATCH(PolicyLevers!$C379,'Policy Characteristics'!$C:$C,0))</f>
        <v>0</v>
      </c>
      <c r="M379" s="167">
        <f>INDEX('Policy Characteristics'!G:G,MATCH(PolicyLevers!$C379,'Policy Characteristics'!$C:$C,0))</f>
        <v>0.25</v>
      </c>
      <c r="N379" s="167">
        <f>INDEX('Policy Characteristics'!H:H,MATCH(PolicyLevers!$C379,'Policy Characteristics'!$C:$C,0))</f>
        <v>0.01</v>
      </c>
      <c r="O379" s="167" t="str">
        <f>INDEX('Policy Characteristics'!I:I,MATCH(PolicyLevers!$C379,'Policy Characteristics'!$C:$C,0))</f>
        <v>% reduction in energy use</v>
      </c>
      <c r="P379" s="167" t="str">
        <f>INDEX('Policy Characteristics'!J:J,MATCH(PolicyLevers!$C379,'Policy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185" t="str">
        <f t="shared" si="58"/>
        <v>industry-ag-main.html#eff-stds</v>
      </c>
      <c r="R379" s="185" t="str">
        <f t="shared" si="58"/>
        <v>industry-energy-efficiency-standards.html</v>
      </c>
      <c r="S379" s="209" t="str">
        <f t="shared" si="58"/>
        <v>U.S. DOE, 2016, Industrial Energy Efficiency Potential Analysis, https://energy.gov/sites/prod/files/2017/04/f34/energy-savings-by-state-industrial-methodology.pdf</v>
      </c>
      <c r="T379" s="185" t="str">
        <f t="shared" si="59"/>
        <v>U.S. DOE, 2016, Industrial Energy Efficiency Potential Analysis, https://energy.gov/sites/prod/files/2017/04/f34/energy-savings-by-state-industrial-methodology.pdf</v>
      </c>
    </row>
    <row r="380" spans="1:20" s="174" customFormat="1" x14ac:dyDescent="0.2">
      <c r="A380" s="166" t="str">
        <f>INDEX('Policy Characteristics'!A:A,MATCH(PolicyLevers!$C380,'Policy Characteristics'!$C:$C,0))</f>
        <v>Industry</v>
      </c>
      <c r="B380" s="166" t="str">
        <f>INDEX('Policy Characteristics'!B:B,MATCH(PolicyLevers!$C380,'Policy Characteristics'!$C:$C,0))</f>
        <v>Industry Energy Efficiency Standards</v>
      </c>
      <c r="C380" s="181" t="str">
        <f t="shared" si="57"/>
        <v>Percentage Improvement in Eqpt Efficiency Standards above BAU</v>
      </c>
      <c r="D380" s="179" t="s">
        <v>142</v>
      </c>
      <c r="E380" s="177" t="s">
        <v>724</v>
      </c>
      <c r="F380" s="179" t="s">
        <v>739</v>
      </c>
      <c r="G380" s="177" t="s">
        <v>730</v>
      </c>
      <c r="H380" s="184">
        <v>766</v>
      </c>
      <c r="I380" s="267" t="s">
        <v>46</v>
      </c>
      <c r="J380" s="167" t="str">
        <f>INDEX('Policy Characteristics'!D:D,MATCH(PolicyLevers!$C380,'Policy Characteristics'!$C:$C,0))</f>
        <v>Industry Energy Efficiency Standards</v>
      </c>
      <c r="K380" s="167" t="str">
        <f>INDEX('Policy Characteristics'!E:E,MATCH(PolicyLevers!$C380,'Policy Characteristics'!$C:$C,0))</f>
        <v>indst efficiency standards</v>
      </c>
      <c r="L380" s="167">
        <f>INDEX('Policy Characteristics'!F:F,MATCH(PolicyLevers!$C380,'Policy Characteristics'!$C:$C,0))</f>
        <v>0</v>
      </c>
      <c r="M380" s="167">
        <f>INDEX('Policy Characteristics'!G:G,MATCH(PolicyLevers!$C380,'Policy Characteristics'!$C:$C,0))</f>
        <v>0.25</v>
      </c>
      <c r="N380" s="167">
        <f>INDEX('Policy Characteristics'!H:H,MATCH(PolicyLevers!$C380,'Policy Characteristics'!$C:$C,0))</f>
        <v>0.01</v>
      </c>
      <c r="O380" s="167" t="str">
        <f>INDEX('Policy Characteristics'!I:I,MATCH(PolicyLevers!$C380,'Policy Characteristics'!$C:$C,0))</f>
        <v>% reduction in energy use</v>
      </c>
      <c r="P380" s="167" t="str">
        <f>INDEX('Policy Characteristics'!J:J,MATCH(PolicyLevers!$C380,'Policy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185" t="str">
        <f t="shared" si="58"/>
        <v>industry-ag-main.html#eff-stds</v>
      </c>
      <c r="R380" s="185" t="str">
        <f t="shared" si="58"/>
        <v>industry-energy-efficiency-standards.html</v>
      </c>
      <c r="S380" s="209" t="str">
        <f t="shared" si="58"/>
        <v>U.S. DOE, 2016, Industrial Energy Efficiency Potential Analysis, https://energy.gov/sites/prod/files/2017/04/f34/energy-savings-by-state-industrial-methodology.pdf</v>
      </c>
      <c r="T380" s="185" t="str">
        <f t="shared" si="59"/>
        <v>U.S. DOE, 2016, Industrial Energy Efficiency Potential Analysis, https://energy.gov/sites/prod/files/2017/04/f34/energy-savings-by-state-industrial-methodology.pdf</v>
      </c>
    </row>
    <row r="381" spans="1:20" s="174" customFormat="1" x14ac:dyDescent="0.2">
      <c r="A381" s="166" t="str">
        <f>INDEX('Policy Characteristics'!A:A,MATCH(PolicyLevers!$C381,'Policy Characteristics'!$C:$C,0))</f>
        <v>Industry</v>
      </c>
      <c r="B381" s="166" t="str">
        <f>INDEX('Policy Characteristics'!B:B,MATCH(PolicyLevers!$C381,'Policy Characteristics'!$C:$C,0))</f>
        <v>Industry Energy Efficiency Standards</v>
      </c>
      <c r="C381" s="181" t="str">
        <f t="shared" si="57"/>
        <v>Percentage Improvement in Eqpt Efficiency Standards above BAU</v>
      </c>
      <c r="D381" s="179" t="s">
        <v>142</v>
      </c>
      <c r="E381" s="177" t="s">
        <v>725</v>
      </c>
      <c r="F381" s="179" t="s">
        <v>739</v>
      </c>
      <c r="G381" s="177" t="s">
        <v>733</v>
      </c>
      <c r="H381" s="184">
        <v>767</v>
      </c>
      <c r="I381" s="267" t="s">
        <v>46</v>
      </c>
      <c r="J381" s="167" t="str">
        <f>INDEX('Policy Characteristics'!D:D,MATCH(PolicyLevers!$C381,'Policy Characteristics'!$C:$C,0))</f>
        <v>Industry Energy Efficiency Standards</v>
      </c>
      <c r="K381" s="167" t="str">
        <f>INDEX('Policy Characteristics'!E:E,MATCH(PolicyLevers!$C381,'Policy Characteristics'!$C:$C,0))</f>
        <v>indst efficiency standards</v>
      </c>
      <c r="L381" s="167">
        <f>INDEX('Policy Characteristics'!F:F,MATCH(PolicyLevers!$C381,'Policy Characteristics'!$C:$C,0))</f>
        <v>0</v>
      </c>
      <c r="M381" s="167">
        <f>INDEX('Policy Characteristics'!G:G,MATCH(PolicyLevers!$C381,'Policy Characteristics'!$C:$C,0))</f>
        <v>0.25</v>
      </c>
      <c r="N381" s="167">
        <f>INDEX('Policy Characteristics'!H:H,MATCH(PolicyLevers!$C381,'Policy Characteristics'!$C:$C,0))</f>
        <v>0.01</v>
      </c>
      <c r="O381" s="167" t="str">
        <f>INDEX('Policy Characteristics'!I:I,MATCH(PolicyLevers!$C381,'Policy Characteristics'!$C:$C,0))</f>
        <v>% reduction in energy use</v>
      </c>
      <c r="P381" s="167" t="str">
        <f>INDEX('Policy Characteristics'!J:J,MATCH(PolicyLevers!$C381,'Policy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185" t="str">
        <f t="shared" si="58"/>
        <v>industry-ag-main.html#eff-stds</v>
      </c>
      <c r="R381" s="185" t="str">
        <f t="shared" si="58"/>
        <v>industry-energy-efficiency-standards.html</v>
      </c>
      <c r="S381" s="209" t="str">
        <f t="shared" si="58"/>
        <v>U.S. DOE, 2016, Industrial Energy Efficiency Potential Analysis, https://energy.gov/sites/prod/files/2017/04/f34/energy-savings-by-state-industrial-methodology.pdf</v>
      </c>
      <c r="T381" s="185" t="str">
        <f t="shared" si="59"/>
        <v>U.S. DOE, 2016, Industrial Energy Efficiency Potential Analysis, https://energy.gov/sites/prod/files/2017/04/f34/energy-savings-by-state-industrial-methodology.pdf</v>
      </c>
    </row>
    <row r="382" spans="1:20" s="174" customFormat="1" x14ac:dyDescent="0.2">
      <c r="A382" s="166" t="str">
        <f>INDEX('Policy Characteristics'!A:A,MATCH(PolicyLevers!$C382,'Policy Characteristics'!$C:$C,0))</f>
        <v>Industry</v>
      </c>
      <c r="B382" s="166" t="str">
        <f>INDEX('Policy Characteristics'!B:B,MATCH(PolicyLevers!$C382,'Policy Characteristics'!$C:$C,0))</f>
        <v>Industry Energy Efficiency Standards</v>
      </c>
      <c r="C382" s="181" t="str">
        <f t="shared" si="57"/>
        <v>Percentage Improvement in Eqpt Efficiency Standards above BAU</v>
      </c>
      <c r="D382" s="179" t="s">
        <v>142</v>
      </c>
      <c r="E382" s="177" t="s">
        <v>726</v>
      </c>
      <c r="F382" s="179" t="s">
        <v>739</v>
      </c>
      <c r="G382" s="177" t="s">
        <v>734</v>
      </c>
      <c r="H382" s="184">
        <v>768</v>
      </c>
      <c r="I382" s="267" t="s">
        <v>46</v>
      </c>
      <c r="J382" s="167" t="str">
        <f>INDEX('Policy Characteristics'!D:D,MATCH(PolicyLevers!$C382,'Policy Characteristics'!$C:$C,0))</f>
        <v>Industry Energy Efficiency Standards</v>
      </c>
      <c r="K382" s="167" t="str">
        <f>INDEX('Policy Characteristics'!E:E,MATCH(PolicyLevers!$C382,'Policy Characteristics'!$C:$C,0))</f>
        <v>indst efficiency standards</v>
      </c>
      <c r="L382" s="167">
        <f>INDEX('Policy Characteristics'!F:F,MATCH(PolicyLevers!$C382,'Policy Characteristics'!$C:$C,0))</f>
        <v>0</v>
      </c>
      <c r="M382" s="167">
        <f>INDEX('Policy Characteristics'!G:G,MATCH(PolicyLevers!$C382,'Policy Characteristics'!$C:$C,0))</f>
        <v>0.25</v>
      </c>
      <c r="N382" s="167">
        <f>INDEX('Policy Characteristics'!H:H,MATCH(PolicyLevers!$C382,'Policy Characteristics'!$C:$C,0))</f>
        <v>0.01</v>
      </c>
      <c r="O382" s="167" t="str">
        <f>INDEX('Policy Characteristics'!I:I,MATCH(PolicyLevers!$C382,'Policy Characteristics'!$C:$C,0))</f>
        <v>% reduction in energy use</v>
      </c>
      <c r="P382" s="167" t="str">
        <f>INDEX('Policy Characteristics'!J:J,MATCH(PolicyLevers!$C382,'Policy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185" t="str">
        <f t="shared" si="58"/>
        <v>industry-ag-main.html#eff-stds</v>
      </c>
      <c r="R382" s="185" t="str">
        <f t="shared" si="58"/>
        <v>industry-energy-efficiency-standards.html</v>
      </c>
      <c r="S382" s="209" t="str">
        <f t="shared" si="58"/>
        <v>U.S. DOE, 2016, Industrial Energy Efficiency Potential Analysis, https://energy.gov/sites/prod/files/2017/04/f34/energy-savings-by-state-industrial-methodology.pdf</v>
      </c>
      <c r="T382" s="185" t="str">
        <f t="shared" si="59"/>
        <v>U.S. DOE, 2016, Industrial Energy Efficiency Potential Analysis, https://energy.gov/sites/prod/files/2017/04/f34/energy-savings-by-state-industrial-methodology.pdf</v>
      </c>
    </row>
    <row r="383" spans="1:20" s="174" customFormat="1" x14ac:dyDescent="0.2">
      <c r="A383" s="166" t="str">
        <f>INDEX('Policy Characteristics'!A:A,MATCH(PolicyLevers!$C383,'Policy Characteristics'!$C:$C,0))</f>
        <v>Industry</v>
      </c>
      <c r="B383" s="166" t="str">
        <f>INDEX('Policy Characteristics'!B:B,MATCH(PolicyLevers!$C383,'Policy Characteristics'!$C:$C,0))</f>
        <v>Industry Energy Efficiency Standards</v>
      </c>
      <c r="C383" s="181" t="str">
        <f t="shared" si="57"/>
        <v>Percentage Improvement in Eqpt Efficiency Standards above BAU</v>
      </c>
      <c r="D383" s="179" t="s">
        <v>142</v>
      </c>
      <c r="E383" s="177" t="s">
        <v>727</v>
      </c>
      <c r="F383" s="179" t="s">
        <v>739</v>
      </c>
      <c r="G383" s="177" t="s">
        <v>731</v>
      </c>
      <c r="H383" s="184">
        <v>769</v>
      </c>
      <c r="I383" s="267" t="s">
        <v>46</v>
      </c>
      <c r="J383" s="167" t="str">
        <f>INDEX('Policy Characteristics'!D:D,MATCH(PolicyLevers!$C383,'Policy Characteristics'!$C:$C,0))</f>
        <v>Industry Energy Efficiency Standards</v>
      </c>
      <c r="K383" s="167" t="str">
        <f>INDEX('Policy Characteristics'!E:E,MATCH(PolicyLevers!$C383,'Policy Characteristics'!$C:$C,0))</f>
        <v>indst efficiency standards</v>
      </c>
      <c r="L383" s="167">
        <f>INDEX('Policy Characteristics'!F:F,MATCH(PolicyLevers!$C383,'Policy Characteristics'!$C:$C,0))</f>
        <v>0</v>
      </c>
      <c r="M383" s="167">
        <f>INDEX('Policy Characteristics'!G:G,MATCH(PolicyLevers!$C383,'Policy Characteristics'!$C:$C,0))</f>
        <v>0.25</v>
      </c>
      <c r="N383" s="167">
        <f>INDEX('Policy Characteristics'!H:H,MATCH(PolicyLevers!$C383,'Policy Characteristics'!$C:$C,0))</f>
        <v>0.01</v>
      </c>
      <c r="O383" s="167" t="str">
        <f>INDEX('Policy Characteristics'!I:I,MATCH(PolicyLevers!$C383,'Policy Characteristics'!$C:$C,0))</f>
        <v>% reduction in energy use</v>
      </c>
      <c r="P383" s="167" t="str">
        <f>INDEX('Policy Characteristics'!J:J,MATCH(PolicyLevers!$C383,'Policy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185" t="str">
        <f t="shared" si="58"/>
        <v>industry-ag-main.html#eff-stds</v>
      </c>
      <c r="R383" s="185" t="str">
        <f t="shared" si="58"/>
        <v>industry-energy-efficiency-standards.html</v>
      </c>
      <c r="S383" s="209" t="str">
        <f t="shared" si="58"/>
        <v>U.S. DOE, 2016, Industrial Energy Efficiency Potential Analysis, https://energy.gov/sites/prod/files/2017/04/f34/energy-savings-by-state-industrial-methodology.pdf</v>
      </c>
      <c r="T383" s="185" t="str">
        <f t="shared" si="59"/>
        <v>U.S. DOE, 2016, Industrial Energy Efficiency Potential Analysis, https://energy.gov/sites/prod/files/2017/04/f34/energy-savings-by-state-industrial-methodology.pdf</v>
      </c>
    </row>
    <row r="384" spans="1:20" s="174" customFormat="1" x14ac:dyDescent="0.2">
      <c r="A384" s="166" t="str">
        <f>INDEX('Policy Characteristics'!A:A,MATCH(PolicyLevers!$C384,'Policy Characteristics'!$C:$C,0))</f>
        <v>Industry</v>
      </c>
      <c r="B384" s="166" t="str">
        <f>INDEX('Policy Characteristics'!B:B,MATCH(PolicyLevers!$C384,'Policy Characteristics'!$C:$C,0))</f>
        <v>Industry Energy Efficiency Standards</v>
      </c>
      <c r="C384" s="181" t="str">
        <f t="shared" si="57"/>
        <v>Percentage Improvement in Eqpt Efficiency Standards above BAU</v>
      </c>
      <c r="D384" s="179" t="s">
        <v>142</v>
      </c>
      <c r="E384" s="177" t="s">
        <v>728</v>
      </c>
      <c r="F384" s="179" t="s">
        <v>739</v>
      </c>
      <c r="G384" s="177" t="s">
        <v>732</v>
      </c>
      <c r="H384" s="184">
        <v>770</v>
      </c>
      <c r="I384" s="267" t="s">
        <v>47</v>
      </c>
      <c r="J384" s="167" t="str">
        <f>INDEX('Policy Characteristics'!D:D,MATCH(PolicyLevers!$C384,'Policy Characteristics'!$C:$C,0))</f>
        <v>Industry Energy Efficiency Standards</v>
      </c>
      <c r="K384" s="167" t="str">
        <f>INDEX('Policy Characteristics'!E:E,MATCH(PolicyLevers!$C384,'Policy Characteristics'!$C:$C,0))</f>
        <v>indst efficiency standards</v>
      </c>
      <c r="L384" s="167">
        <f>INDEX('Policy Characteristics'!F:F,MATCH(PolicyLevers!$C384,'Policy Characteristics'!$C:$C,0))</f>
        <v>0</v>
      </c>
      <c r="M384" s="167">
        <f>INDEX('Policy Characteristics'!G:G,MATCH(PolicyLevers!$C384,'Policy Characteristics'!$C:$C,0))</f>
        <v>0.25</v>
      </c>
      <c r="N384" s="167">
        <f>INDEX('Policy Characteristics'!H:H,MATCH(PolicyLevers!$C384,'Policy Characteristics'!$C:$C,0))</f>
        <v>0.01</v>
      </c>
      <c r="O384" s="167" t="str">
        <f>INDEX('Policy Characteristics'!I:I,MATCH(PolicyLevers!$C384,'Policy Characteristics'!$C:$C,0))</f>
        <v>% reduction in energy use</v>
      </c>
      <c r="P384" s="167" t="str">
        <f>INDEX('Policy Characteristics'!J:J,MATCH(PolicyLevers!$C384,'Policy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185" t="str">
        <f t="shared" si="58"/>
        <v>industry-ag-main.html#eff-stds</v>
      </c>
      <c r="R384" s="185" t="str">
        <f t="shared" si="58"/>
        <v>industry-energy-efficiency-standards.html</v>
      </c>
      <c r="S384" s="209" t="str">
        <f t="shared" si="58"/>
        <v>U.S. DOE, 2016, Industrial Energy Efficiency Potential Analysis, https://energy.gov/sites/prod/files/2017/04/f34/energy-savings-by-state-industrial-methodology.pdf</v>
      </c>
      <c r="T384" s="185" t="str">
        <f t="shared" si="59"/>
        <v>U.S. DOE, 2016, Industrial Energy Efficiency Potential Analysis, https://energy.gov/sites/prod/files/2017/04/f34/energy-savings-by-state-industrial-methodology.pdf</v>
      </c>
    </row>
    <row r="385" spans="1:20" s="174" customFormat="1" x14ac:dyDescent="0.2">
      <c r="A385" s="166" t="str">
        <f>INDEX('Policy Characteristics'!A:A,MATCH(PolicyLevers!$C385,'Policy Characteristics'!$C:$C,0))</f>
        <v>Industry</v>
      </c>
      <c r="B385" s="166" t="str">
        <f>INDEX('Policy Characteristics'!B:B,MATCH(PolicyLevers!$C385,'Policy Characteristics'!$C:$C,0))</f>
        <v>Industry Energy Efficiency Standards</v>
      </c>
      <c r="C385" s="181" t="str">
        <f t="shared" si="57"/>
        <v>Percentage Improvement in Eqpt Efficiency Standards above BAU</v>
      </c>
      <c r="D385" s="179" t="s">
        <v>142</v>
      </c>
      <c r="E385" s="177" t="s">
        <v>729</v>
      </c>
      <c r="F385" s="179" t="s">
        <v>739</v>
      </c>
      <c r="G385" s="177" t="s">
        <v>735</v>
      </c>
      <c r="H385" s="184">
        <v>771</v>
      </c>
      <c r="I385" s="267" t="s">
        <v>47</v>
      </c>
      <c r="J385" s="167" t="str">
        <f>INDEX('Policy Characteristics'!D:D,MATCH(PolicyLevers!$C385,'Policy Characteristics'!$C:$C,0))</f>
        <v>Industry Energy Efficiency Standards</v>
      </c>
      <c r="K385" s="167" t="str">
        <f>INDEX('Policy Characteristics'!E:E,MATCH(PolicyLevers!$C385,'Policy Characteristics'!$C:$C,0))</f>
        <v>indst efficiency standards</v>
      </c>
      <c r="L385" s="167">
        <f>INDEX('Policy Characteristics'!F:F,MATCH(PolicyLevers!$C385,'Policy Characteristics'!$C:$C,0))</f>
        <v>0</v>
      </c>
      <c r="M385" s="167">
        <f>INDEX('Policy Characteristics'!G:G,MATCH(PolicyLevers!$C385,'Policy Characteristics'!$C:$C,0))</f>
        <v>0.25</v>
      </c>
      <c r="N385" s="167">
        <f>INDEX('Policy Characteristics'!H:H,MATCH(PolicyLevers!$C385,'Policy Characteristics'!$C:$C,0))</f>
        <v>0.01</v>
      </c>
      <c r="O385" s="167" t="str">
        <f>INDEX('Policy Characteristics'!I:I,MATCH(PolicyLevers!$C385,'Policy Characteristics'!$C:$C,0))</f>
        <v>% reduction in energy use</v>
      </c>
      <c r="P385" s="167" t="str">
        <f>INDEX('Policy Characteristics'!J:J,MATCH(PolicyLevers!$C385,'Policy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185" t="str">
        <f t="shared" si="58"/>
        <v>industry-ag-main.html#eff-stds</v>
      </c>
      <c r="R385" s="185" t="str">
        <f t="shared" si="58"/>
        <v>industry-energy-efficiency-standards.html</v>
      </c>
      <c r="S385" s="209" t="str">
        <f t="shared" si="58"/>
        <v>U.S. DOE, 2016, Industrial Energy Efficiency Potential Analysis, https://energy.gov/sites/prod/files/2017/04/f34/energy-savings-by-state-industrial-methodology.pdf</v>
      </c>
      <c r="T385" s="185" t="str">
        <f t="shared" si="59"/>
        <v>U.S. DOE, 2016, Industrial Energy Efficiency Potential Analysis, https://energy.gov/sites/prod/files/2017/04/f34/energy-savings-by-state-industrial-methodology.pdf</v>
      </c>
    </row>
    <row r="386" spans="1:20" s="174" customFormat="1" x14ac:dyDescent="0.2">
      <c r="A386" s="166" t="str">
        <f>INDEX('Policy Characteristics'!A:A,MATCH(PolicyLevers!$C386,'Policy Characteristics'!$C:$C,0))</f>
        <v>Industry</v>
      </c>
      <c r="B386" s="166" t="str">
        <f>INDEX('Policy Characteristics'!B:B,MATCH(PolicyLevers!$C386,'Policy Characteristics'!$C:$C,0))</f>
        <v>Industry Energy Efficiency Standards</v>
      </c>
      <c r="C386" s="181" t="str">
        <f t="shared" si="57"/>
        <v>Percentage Improvement in Eqpt Efficiency Standards above BAU</v>
      </c>
      <c r="D386" s="179" t="s">
        <v>142</v>
      </c>
      <c r="E386" s="177" t="s">
        <v>1094</v>
      </c>
      <c r="F386" s="179" t="s">
        <v>739</v>
      </c>
      <c r="G386" s="177" t="s">
        <v>1097</v>
      </c>
      <c r="H386" s="184">
        <v>772</v>
      </c>
      <c r="I386" s="267" t="s">
        <v>46</v>
      </c>
      <c r="J386" s="167" t="str">
        <f>INDEX('Policy Characteristics'!D:D,MATCH(PolicyLevers!$C386,'Policy Characteristics'!$C:$C,0))</f>
        <v>Industry Energy Efficiency Standards</v>
      </c>
      <c r="K386" s="167" t="str">
        <f>INDEX('Policy Characteristics'!E:E,MATCH(PolicyLevers!$C386,'Policy Characteristics'!$C:$C,0))</f>
        <v>indst efficiency standards</v>
      </c>
      <c r="L386" s="167">
        <f>INDEX('Policy Characteristics'!F:F,MATCH(PolicyLevers!$C386,'Policy Characteristics'!$C:$C,0))</f>
        <v>0</v>
      </c>
      <c r="M386" s="167">
        <f>INDEX('Policy Characteristics'!G:G,MATCH(PolicyLevers!$C386,'Policy Characteristics'!$C:$C,0))</f>
        <v>0.25</v>
      </c>
      <c r="N386" s="167">
        <f>INDEX('Policy Characteristics'!H:H,MATCH(PolicyLevers!$C386,'Policy Characteristics'!$C:$C,0))</f>
        <v>0.01</v>
      </c>
      <c r="O386" s="167" t="str">
        <f>INDEX('Policy Characteristics'!I:I,MATCH(PolicyLevers!$C386,'Policy Characteristics'!$C:$C,0))</f>
        <v>% reduction in energy use</v>
      </c>
      <c r="P386" s="167" t="str">
        <f>INDEX('Policy Characteristics'!J:J,MATCH(PolicyLevers!$C386,'Policy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185" t="str">
        <f t="shared" si="58"/>
        <v>industry-ag-main.html#eff-stds</v>
      </c>
      <c r="R386" s="185" t="str">
        <f t="shared" si="58"/>
        <v>industry-energy-efficiency-standards.html</v>
      </c>
      <c r="S386" s="209" t="str">
        <f t="shared" si="58"/>
        <v>U.S. DOE, 2016, Industrial Energy Efficiency Potential Analysis, https://energy.gov/sites/prod/files/2017/04/f34/energy-savings-by-state-industrial-methodology.pdf</v>
      </c>
      <c r="T386" s="185" t="str">
        <f t="shared" si="59"/>
        <v>U.S. DOE, 2016, Industrial Energy Efficiency Potential Analysis, https://energy.gov/sites/prod/files/2017/04/f34/energy-savings-by-state-industrial-methodology.pdf</v>
      </c>
    </row>
    <row r="387" spans="1:20" s="174" customFormat="1" x14ac:dyDescent="0.2">
      <c r="A387" s="166" t="str">
        <f>INDEX('Policy Characteristics'!A:A,MATCH(PolicyLevers!$C387,'Policy Characteristics'!$C:$C,0))</f>
        <v>Industry</v>
      </c>
      <c r="B387" s="166" t="str">
        <f>INDEX('Policy Characteristics'!B:B,MATCH(PolicyLevers!$C387,'Policy Characteristics'!$C:$C,0))</f>
        <v>Industry Energy Efficiency Standards</v>
      </c>
      <c r="C387" s="181" t="str">
        <f t="shared" ref="C387" si="60">C$370</f>
        <v>Percentage Improvement in Eqpt Efficiency Standards above BAU</v>
      </c>
      <c r="D387" s="179" t="s">
        <v>142</v>
      </c>
      <c r="E387" s="177" t="s">
        <v>1095</v>
      </c>
      <c r="F387" s="179" t="s">
        <v>739</v>
      </c>
      <c r="G387" s="177" t="s">
        <v>1099</v>
      </c>
      <c r="H387" s="184">
        <v>773</v>
      </c>
      <c r="I387" s="267" t="s">
        <v>47</v>
      </c>
      <c r="J387" s="167" t="str">
        <f>INDEX('Policy Characteristics'!D:D,MATCH(PolicyLevers!$C387,'Policy Characteristics'!$C:$C,0))</f>
        <v>Industry Energy Efficiency Standards</v>
      </c>
      <c r="K387" s="167" t="str">
        <f>INDEX('Policy Characteristics'!E:E,MATCH(PolicyLevers!$C387,'Policy Characteristics'!$C:$C,0))</f>
        <v>indst efficiency standards</v>
      </c>
      <c r="L387" s="167">
        <f>INDEX('Policy Characteristics'!F:F,MATCH(PolicyLevers!$C387,'Policy Characteristics'!$C:$C,0))</f>
        <v>0</v>
      </c>
      <c r="M387" s="167">
        <f>INDEX('Policy Characteristics'!G:G,MATCH(PolicyLevers!$C387,'Policy Characteristics'!$C:$C,0))</f>
        <v>0.25</v>
      </c>
      <c r="N387" s="167">
        <f>INDEX('Policy Characteristics'!H:H,MATCH(PolicyLevers!$C387,'Policy Characteristics'!$C:$C,0))</f>
        <v>0.01</v>
      </c>
      <c r="O387" s="167" t="str">
        <f>INDEX('Policy Characteristics'!I:I,MATCH(PolicyLevers!$C387,'Policy Characteristics'!$C:$C,0))</f>
        <v>% reduction in energy use</v>
      </c>
      <c r="P387" s="167" t="str">
        <f>INDEX('Policy Characteristics'!J:J,MATCH(PolicyLevers!$C387,'Policy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185" t="str">
        <f t="shared" ref="Q387:T449" si="61">Q$370</f>
        <v>industry-ag-main.html#eff-stds</v>
      </c>
      <c r="R387" s="185" t="str">
        <f t="shared" si="61"/>
        <v>industry-energy-efficiency-standards.html</v>
      </c>
      <c r="S387" s="209" t="str">
        <f t="shared" si="61"/>
        <v>U.S. DOE, 2016, Industrial Energy Efficiency Potential Analysis, https://energy.gov/sites/prod/files/2017/04/f34/energy-savings-by-state-industrial-methodology.pdf</v>
      </c>
      <c r="T387" s="185" t="str">
        <f t="shared" si="61"/>
        <v>U.S. DOE, 2016, Industrial Energy Efficiency Potential Analysis, https://energy.gov/sites/prod/files/2017/04/f34/energy-savings-by-state-industrial-methodology.pdf</v>
      </c>
    </row>
    <row r="388" spans="1:20" s="174" customFormat="1" x14ac:dyDescent="0.2">
      <c r="A388" s="166" t="str">
        <f>INDEX('Policy Characteristics'!A:A,MATCH(PolicyLevers!$C388,'Policy Characteristics'!$C:$C,0))</f>
        <v>Industry</v>
      </c>
      <c r="B388" s="166" t="str">
        <f>INDEX('Policy Characteristics'!B:B,MATCH(PolicyLevers!$C388,'Policy Characteristics'!$C:$C,0))</f>
        <v>Industry Energy Efficiency Standards</v>
      </c>
      <c r="C388" s="181" t="str">
        <f t="shared" ref="C388:C449" si="62">C$370</f>
        <v>Percentage Improvement in Eqpt Efficiency Standards above BAU</v>
      </c>
      <c r="D388" s="179" t="s">
        <v>142</v>
      </c>
      <c r="E388" s="177" t="s">
        <v>1096</v>
      </c>
      <c r="F388" s="179" t="s">
        <v>739</v>
      </c>
      <c r="G388" s="177" t="s">
        <v>1100</v>
      </c>
      <c r="H388" s="184">
        <v>774</v>
      </c>
      <c r="I388" s="267" t="s">
        <v>47</v>
      </c>
      <c r="J388" s="167" t="str">
        <f>INDEX('Policy Characteristics'!D:D,MATCH(PolicyLevers!$C388,'Policy Characteristics'!$C:$C,0))</f>
        <v>Industry Energy Efficiency Standards</v>
      </c>
      <c r="K388" s="167" t="str">
        <f>INDEX('Policy Characteristics'!E:E,MATCH(PolicyLevers!$C388,'Policy Characteristics'!$C:$C,0))</f>
        <v>indst efficiency standards</v>
      </c>
      <c r="L388" s="167">
        <f>INDEX('Policy Characteristics'!F:F,MATCH(PolicyLevers!$C388,'Policy Characteristics'!$C:$C,0))</f>
        <v>0</v>
      </c>
      <c r="M388" s="167">
        <f>INDEX('Policy Characteristics'!G:G,MATCH(PolicyLevers!$C388,'Policy Characteristics'!$C:$C,0))</f>
        <v>0.25</v>
      </c>
      <c r="N388" s="167">
        <f>INDEX('Policy Characteristics'!H:H,MATCH(PolicyLevers!$C388,'Policy Characteristics'!$C:$C,0))</f>
        <v>0.01</v>
      </c>
      <c r="O388" s="167" t="str">
        <f>INDEX('Policy Characteristics'!I:I,MATCH(PolicyLevers!$C388,'Policy Characteristics'!$C:$C,0))</f>
        <v>% reduction in energy use</v>
      </c>
      <c r="P388" s="167" t="str">
        <f>INDEX('Policy Characteristics'!J:J,MATCH(PolicyLevers!$C388,'Policy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185" t="str">
        <f t="shared" si="61"/>
        <v>industry-ag-main.html#eff-stds</v>
      </c>
      <c r="R388" s="185" t="str">
        <f t="shared" si="61"/>
        <v>industry-energy-efficiency-standards.html</v>
      </c>
      <c r="S388" s="209" t="str">
        <f t="shared" si="61"/>
        <v>U.S. DOE, 2016, Industrial Energy Efficiency Potential Analysis, https://energy.gov/sites/prod/files/2017/04/f34/energy-savings-by-state-industrial-methodology.pdf</v>
      </c>
      <c r="T388" s="185" t="str">
        <f t="shared" si="61"/>
        <v>U.S. DOE, 2016, Industrial Energy Efficiency Potential Analysis, https://energy.gov/sites/prod/files/2017/04/f34/energy-savings-by-state-industrial-methodology.pdf</v>
      </c>
    </row>
    <row r="389" spans="1:20" s="174" customFormat="1" x14ac:dyDescent="0.2">
      <c r="A389" s="166" t="str">
        <f>INDEX('Policy Characteristics'!A:A,MATCH(PolicyLevers!$C389,'Policy Characteristics'!$C:$C,0))</f>
        <v>Industry</v>
      </c>
      <c r="B389" s="166" t="str">
        <f>INDEX('Policy Characteristics'!B:B,MATCH(PolicyLevers!$C389,'Policy Characteristics'!$C:$C,0))</f>
        <v>Industry Energy Efficiency Standards</v>
      </c>
      <c r="C389" s="181" t="str">
        <f t="shared" si="62"/>
        <v>Percentage Improvement in Eqpt Efficiency Standards above BAU</v>
      </c>
      <c r="D389" s="179" t="s">
        <v>142</v>
      </c>
      <c r="E389" s="177" t="s">
        <v>1093</v>
      </c>
      <c r="F389" s="179" t="s">
        <v>739</v>
      </c>
      <c r="G389" s="177" t="s">
        <v>1098</v>
      </c>
      <c r="H389" s="184">
        <v>775</v>
      </c>
      <c r="I389" s="267" t="s">
        <v>47</v>
      </c>
      <c r="J389" s="167" t="str">
        <f>INDEX('Policy Characteristics'!D:D,MATCH(PolicyLevers!$C389,'Policy Characteristics'!$C:$C,0))</f>
        <v>Industry Energy Efficiency Standards</v>
      </c>
      <c r="K389" s="167" t="str">
        <f>INDEX('Policy Characteristics'!E:E,MATCH(PolicyLevers!$C389,'Policy Characteristics'!$C:$C,0))</f>
        <v>indst efficiency standards</v>
      </c>
      <c r="L389" s="167">
        <f>INDEX('Policy Characteristics'!F:F,MATCH(PolicyLevers!$C389,'Policy Characteristics'!$C:$C,0))</f>
        <v>0</v>
      </c>
      <c r="M389" s="167">
        <f>INDEX('Policy Characteristics'!G:G,MATCH(PolicyLevers!$C389,'Policy Characteristics'!$C:$C,0))</f>
        <v>0.25</v>
      </c>
      <c r="N389" s="167">
        <f>INDEX('Policy Characteristics'!H:H,MATCH(PolicyLevers!$C389,'Policy Characteristics'!$C:$C,0))</f>
        <v>0.01</v>
      </c>
      <c r="O389" s="167" t="str">
        <f>INDEX('Policy Characteristics'!I:I,MATCH(PolicyLevers!$C389,'Policy Characteristics'!$C:$C,0))</f>
        <v>% reduction in energy use</v>
      </c>
      <c r="P389" s="167" t="str">
        <f>INDEX('Policy Characteristics'!J:J,MATCH(PolicyLevers!$C389,'Policy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185" t="str">
        <f t="shared" si="61"/>
        <v>industry-ag-main.html#eff-stds</v>
      </c>
      <c r="R389" s="185" t="str">
        <f t="shared" si="61"/>
        <v>industry-energy-efficiency-standards.html</v>
      </c>
      <c r="S389" s="209" t="str">
        <f t="shared" si="61"/>
        <v>U.S. DOE, 2016, Industrial Energy Efficiency Potential Analysis, https://energy.gov/sites/prod/files/2017/04/f34/energy-savings-by-state-industrial-methodology.pdf</v>
      </c>
      <c r="T389" s="185" t="str">
        <f t="shared" si="61"/>
        <v>U.S. DOE, 2016, Industrial Energy Efficiency Potential Analysis, https://energy.gov/sites/prod/files/2017/04/f34/energy-savings-by-state-industrial-methodology.pdf</v>
      </c>
    </row>
    <row r="390" spans="1:20" s="174" customFormat="1" x14ac:dyDescent="0.2">
      <c r="A390" s="166" t="str">
        <f>INDEX('Policy Characteristics'!A:A,MATCH(PolicyLevers!$C390,'Policy Characteristics'!$C:$C,0))</f>
        <v>Industry</v>
      </c>
      <c r="B390" s="166" t="str">
        <f>INDEX('Policy Characteristics'!B:B,MATCH(PolicyLevers!$C390,'Policy Characteristics'!$C:$C,0))</f>
        <v>Industry Energy Efficiency Standards</v>
      </c>
      <c r="C390" s="181" t="str">
        <f t="shared" si="62"/>
        <v>Percentage Improvement in Eqpt Efficiency Standards above BAU</v>
      </c>
      <c r="D390" s="179" t="s">
        <v>143</v>
      </c>
      <c r="E390" s="177" t="s">
        <v>724</v>
      </c>
      <c r="F390" s="179" t="s">
        <v>740</v>
      </c>
      <c r="G390" s="177" t="s">
        <v>730</v>
      </c>
      <c r="H390" s="184">
        <v>776</v>
      </c>
      <c r="I390" s="267" t="s">
        <v>46</v>
      </c>
      <c r="J390" s="167" t="str">
        <f>INDEX('Policy Characteristics'!D:D,MATCH(PolicyLevers!$C390,'Policy Characteristics'!$C:$C,0))</f>
        <v>Industry Energy Efficiency Standards</v>
      </c>
      <c r="K390" s="167" t="str">
        <f>INDEX('Policy Characteristics'!E:E,MATCH(PolicyLevers!$C390,'Policy Characteristics'!$C:$C,0))</f>
        <v>indst efficiency standards</v>
      </c>
      <c r="L390" s="167">
        <f>INDEX('Policy Characteristics'!F:F,MATCH(PolicyLevers!$C390,'Policy Characteristics'!$C:$C,0))</f>
        <v>0</v>
      </c>
      <c r="M390" s="167">
        <f>INDEX('Policy Characteristics'!G:G,MATCH(PolicyLevers!$C390,'Policy Characteristics'!$C:$C,0))</f>
        <v>0.25</v>
      </c>
      <c r="N390" s="167">
        <f>INDEX('Policy Characteristics'!H:H,MATCH(PolicyLevers!$C390,'Policy Characteristics'!$C:$C,0))</f>
        <v>0.01</v>
      </c>
      <c r="O390" s="167" t="str">
        <f>INDEX('Policy Characteristics'!I:I,MATCH(PolicyLevers!$C390,'Policy Characteristics'!$C:$C,0))</f>
        <v>% reduction in energy use</v>
      </c>
      <c r="P390" s="167" t="str">
        <f>INDEX('Policy Characteristics'!J:J,MATCH(PolicyLevers!$C390,'Policy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185" t="str">
        <f t="shared" si="61"/>
        <v>industry-ag-main.html#eff-stds</v>
      </c>
      <c r="R390" s="185" t="str">
        <f t="shared" si="61"/>
        <v>industry-energy-efficiency-standards.html</v>
      </c>
      <c r="S390" s="209" t="str">
        <f t="shared" ref="S390:S449" si="63">S$370</f>
        <v>U.S. DOE, 2016, Industrial Energy Efficiency Potential Analysis, https://energy.gov/sites/prod/files/2017/04/f34/energy-savings-by-state-industrial-methodology.pdf</v>
      </c>
      <c r="T390" s="185" t="str">
        <f t="shared" si="61"/>
        <v>U.S. DOE, 2016, Industrial Energy Efficiency Potential Analysis, https://energy.gov/sites/prod/files/2017/04/f34/energy-savings-by-state-industrial-methodology.pdf</v>
      </c>
    </row>
    <row r="391" spans="1:20" s="174" customFormat="1" x14ac:dyDescent="0.2">
      <c r="A391" s="166" t="str">
        <f>INDEX('Policy Characteristics'!A:A,MATCH(PolicyLevers!$C391,'Policy Characteristics'!$C:$C,0))</f>
        <v>Industry</v>
      </c>
      <c r="B391" s="166" t="str">
        <f>INDEX('Policy Characteristics'!B:B,MATCH(PolicyLevers!$C391,'Policy Characteristics'!$C:$C,0))</f>
        <v>Industry Energy Efficiency Standards</v>
      </c>
      <c r="C391" s="181" t="str">
        <f t="shared" si="62"/>
        <v>Percentage Improvement in Eqpt Efficiency Standards above BAU</v>
      </c>
      <c r="D391" s="179" t="s">
        <v>143</v>
      </c>
      <c r="E391" s="177" t="s">
        <v>725</v>
      </c>
      <c r="F391" s="179" t="s">
        <v>740</v>
      </c>
      <c r="G391" s="177" t="s">
        <v>733</v>
      </c>
      <c r="H391" s="184">
        <v>777</v>
      </c>
      <c r="I391" s="267" t="s">
        <v>46</v>
      </c>
      <c r="J391" s="167" t="str">
        <f>INDEX('Policy Characteristics'!D:D,MATCH(PolicyLevers!$C391,'Policy Characteristics'!$C:$C,0))</f>
        <v>Industry Energy Efficiency Standards</v>
      </c>
      <c r="K391" s="167" t="str">
        <f>INDEX('Policy Characteristics'!E:E,MATCH(PolicyLevers!$C391,'Policy Characteristics'!$C:$C,0))</f>
        <v>indst efficiency standards</v>
      </c>
      <c r="L391" s="167">
        <f>INDEX('Policy Characteristics'!F:F,MATCH(PolicyLevers!$C391,'Policy Characteristics'!$C:$C,0))</f>
        <v>0</v>
      </c>
      <c r="M391" s="167">
        <f>INDEX('Policy Characteristics'!G:G,MATCH(PolicyLevers!$C391,'Policy Characteristics'!$C:$C,0))</f>
        <v>0.25</v>
      </c>
      <c r="N391" s="167">
        <f>INDEX('Policy Characteristics'!H:H,MATCH(PolicyLevers!$C391,'Policy Characteristics'!$C:$C,0))</f>
        <v>0.01</v>
      </c>
      <c r="O391" s="167" t="str">
        <f>INDEX('Policy Characteristics'!I:I,MATCH(PolicyLevers!$C391,'Policy Characteristics'!$C:$C,0))</f>
        <v>% reduction in energy use</v>
      </c>
      <c r="P391" s="167" t="str">
        <f>INDEX('Policy Characteristics'!J:J,MATCH(PolicyLevers!$C391,'Policy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185" t="str">
        <f t="shared" si="61"/>
        <v>industry-ag-main.html#eff-stds</v>
      </c>
      <c r="R391" s="185" t="str">
        <f t="shared" si="61"/>
        <v>industry-energy-efficiency-standards.html</v>
      </c>
      <c r="S391" s="209" t="str">
        <f t="shared" si="63"/>
        <v>U.S. DOE, 2016, Industrial Energy Efficiency Potential Analysis, https://energy.gov/sites/prod/files/2017/04/f34/energy-savings-by-state-industrial-methodology.pdf</v>
      </c>
      <c r="T391" s="185" t="str">
        <f t="shared" si="61"/>
        <v>U.S. DOE, 2016, Industrial Energy Efficiency Potential Analysis, https://energy.gov/sites/prod/files/2017/04/f34/energy-savings-by-state-industrial-methodology.pdf</v>
      </c>
    </row>
    <row r="392" spans="1:20" s="174" customFormat="1" x14ac:dyDescent="0.2">
      <c r="A392" s="166" t="str">
        <f>INDEX('Policy Characteristics'!A:A,MATCH(PolicyLevers!$C392,'Policy Characteristics'!$C:$C,0))</f>
        <v>Industry</v>
      </c>
      <c r="B392" s="166" t="str">
        <f>INDEX('Policy Characteristics'!B:B,MATCH(PolicyLevers!$C392,'Policy Characteristics'!$C:$C,0))</f>
        <v>Industry Energy Efficiency Standards</v>
      </c>
      <c r="C392" s="181" t="str">
        <f t="shared" si="62"/>
        <v>Percentage Improvement in Eqpt Efficiency Standards above BAU</v>
      </c>
      <c r="D392" s="179" t="s">
        <v>143</v>
      </c>
      <c r="E392" s="177" t="s">
        <v>726</v>
      </c>
      <c r="F392" s="179" t="s">
        <v>740</v>
      </c>
      <c r="G392" s="177" t="s">
        <v>734</v>
      </c>
      <c r="H392" s="184">
        <v>778</v>
      </c>
      <c r="I392" s="267" t="s">
        <v>46</v>
      </c>
      <c r="J392" s="167" t="str">
        <f>INDEX('Policy Characteristics'!D:D,MATCH(PolicyLevers!$C392,'Policy Characteristics'!$C:$C,0))</f>
        <v>Industry Energy Efficiency Standards</v>
      </c>
      <c r="K392" s="167" t="str">
        <f>INDEX('Policy Characteristics'!E:E,MATCH(PolicyLevers!$C392,'Policy Characteristics'!$C:$C,0))</f>
        <v>indst efficiency standards</v>
      </c>
      <c r="L392" s="167">
        <f>INDEX('Policy Characteristics'!F:F,MATCH(PolicyLevers!$C392,'Policy Characteristics'!$C:$C,0))</f>
        <v>0</v>
      </c>
      <c r="M392" s="167">
        <f>INDEX('Policy Characteristics'!G:G,MATCH(PolicyLevers!$C392,'Policy Characteristics'!$C:$C,0))</f>
        <v>0.25</v>
      </c>
      <c r="N392" s="167">
        <f>INDEX('Policy Characteristics'!H:H,MATCH(PolicyLevers!$C392,'Policy Characteristics'!$C:$C,0))</f>
        <v>0.01</v>
      </c>
      <c r="O392" s="167" t="str">
        <f>INDEX('Policy Characteristics'!I:I,MATCH(PolicyLevers!$C392,'Policy Characteristics'!$C:$C,0))</f>
        <v>% reduction in energy use</v>
      </c>
      <c r="P392" s="167" t="str">
        <f>INDEX('Policy Characteristics'!J:J,MATCH(PolicyLevers!$C392,'Policy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185" t="str">
        <f t="shared" si="61"/>
        <v>industry-ag-main.html#eff-stds</v>
      </c>
      <c r="R392" s="185" t="str">
        <f t="shared" si="61"/>
        <v>industry-energy-efficiency-standards.html</v>
      </c>
      <c r="S392" s="209" t="str">
        <f t="shared" si="63"/>
        <v>U.S. DOE, 2016, Industrial Energy Efficiency Potential Analysis, https://energy.gov/sites/prod/files/2017/04/f34/energy-savings-by-state-industrial-methodology.pdf</v>
      </c>
      <c r="T392" s="185" t="str">
        <f t="shared" si="61"/>
        <v>U.S. DOE, 2016, Industrial Energy Efficiency Potential Analysis, https://energy.gov/sites/prod/files/2017/04/f34/energy-savings-by-state-industrial-methodology.pdf</v>
      </c>
    </row>
    <row r="393" spans="1:20" s="174" customFormat="1" x14ac:dyDescent="0.2">
      <c r="A393" s="166" t="str">
        <f>INDEX('Policy Characteristics'!A:A,MATCH(PolicyLevers!$C393,'Policy Characteristics'!$C:$C,0))</f>
        <v>Industry</v>
      </c>
      <c r="B393" s="166" t="str">
        <f>INDEX('Policy Characteristics'!B:B,MATCH(PolicyLevers!$C393,'Policy Characteristics'!$C:$C,0))</f>
        <v>Industry Energy Efficiency Standards</v>
      </c>
      <c r="C393" s="181" t="str">
        <f t="shared" si="62"/>
        <v>Percentage Improvement in Eqpt Efficiency Standards above BAU</v>
      </c>
      <c r="D393" s="179" t="s">
        <v>143</v>
      </c>
      <c r="E393" s="177" t="s">
        <v>727</v>
      </c>
      <c r="F393" s="179" t="s">
        <v>740</v>
      </c>
      <c r="G393" s="177" t="s">
        <v>731</v>
      </c>
      <c r="H393" s="184">
        <v>779</v>
      </c>
      <c r="I393" s="267" t="s">
        <v>47</v>
      </c>
      <c r="J393" s="167" t="str">
        <f>INDEX('Policy Characteristics'!D:D,MATCH(PolicyLevers!$C393,'Policy Characteristics'!$C:$C,0))</f>
        <v>Industry Energy Efficiency Standards</v>
      </c>
      <c r="K393" s="167" t="str">
        <f>INDEX('Policy Characteristics'!E:E,MATCH(PolicyLevers!$C393,'Policy Characteristics'!$C:$C,0))</f>
        <v>indst efficiency standards</v>
      </c>
      <c r="L393" s="167">
        <f>INDEX('Policy Characteristics'!F:F,MATCH(PolicyLevers!$C393,'Policy Characteristics'!$C:$C,0))</f>
        <v>0</v>
      </c>
      <c r="M393" s="167">
        <f>INDEX('Policy Characteristics'!G:G,MATCH(PolicyLevers!$C393,'Policy Characteristics'!$C:$C,0))</f>
        <v>0.25</v>
      </c>
      <c r="N393" s="167">
        <f>INDEX('Policy Characteristics'!H:H,MATCH(PolicyLevers!$C393,'Policy Characteristics'!$C:$C,0))</f>
        <v>0.01</v>
      </c>
      <c r="O393" s="167" t="str">
        <f>INDEX('Policy Characteristics'!I:I,MATCH(PolicyLevers!$C393,'Policy Characteristics'!$C:$C,0))</f>
        <v>% reduction in energy use</v>
      </c>
      <c r="P393" s="167" t="str">
        <f>INDEX('Policy Characteristics'!J:J,MATCH(PolicyLevers!$C393,'Policy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185" t="str">
        <f t="shared" si="61"/>
        <v>industry-ag-main.html#eff-stds</v>
      </c>
      <c r="R393" s="185" t="str">
        <f t="shared" si="61"/>
        <v>industry-energy-efficiency-standards.html</v>
      </c>
      <c r="S393" s="209" t="str">
        <f t="shared" si="63"/>
        <v>U.S. DOE, 2016, Industrial Energy Efficiency Potential Analysis, https://energy.gov/sites/prod/files/2017/04/f34/energy-savings-by-state-industrial-methodology.pdf</v>
      </c>
      <c r="T393" s="185" t="str">
        <f t="shared" si="61"/>
        <v>U.S. DOE, 2016, Industrial Energy Efficiency Potential Analysis, https://energy.gov/sites/prod/files/2017/04/f34/energy-savings-by-state-industrial-methodology.pdf</v>
      </c>
    </row>
    <row r="394" spans="1:20" s="174" customFormat="1" x14ac:dyDescent="0.2">
      <c r="A394" s="166" t="str">
        <f>INDEX('Policy Characteristics'!A:A,MATCH(PolicyLevers!$C394,'Policy Characteristics'!$C:$C,0))</f>
        <v>Industry</v>
      </c>
      <c r="B394" s="166" t="str">
        <f>INDEX('Policy Characteristics'!B:B,MATCH(PolicyLevers!$C394,'Policy Characteristics'!$C:$C,0))</f>
        <v>Industry Energy Efficiency Standards</v>
      </c>
      <c r="C394" s="181" t="str">
        <f t="shared" si="62"/>
        <v>Percentage Improvement in Eqpt Efficiency Standards above BAU</v>
      </c>
      <c r="D394" s="179" t="s">
        <v>143</v>
      </c>
      <c r="E394" s="177" t="s">
        <v>728</v>
      </c>
      <c r="F394" s="179" t="s">
        <v>740</v>
      </c>
      <c r="G394" s="177" t="s">
        <v>732</v>
      </c>
      <c r="H394" s="184">
        <v>780</v>
      </c>
      <c r="I394" s="267" t="s">
        <v>46</v>
      </c>
      <c r="J394" s="167" t="str">
        <f>INDEX('Policy Characteristics'!D:D,MATCH(PolicyLevers!$C394,'Policy Characteristics'!$C:$C,0))</f>
        <v>Industry Energy Efficiency Standards</v>
      </c>
      <c r="K394" s="167" t="str">
        <f>INDEX('Policy Characteristics'!E:E,MATCH(PolicyLevers!$C394,'Policy Characteristics'!$C:$C,0))</f>
        <v>indst efficiency standards</v>
      </c>
      <c r="L394" s="167">
        <f>INDEX('Policy Characteristics'!F:F,MATCH(PolicyLevers!$C394,'Policy Characteristics'!$C:$C,0))</f>
        <v>0</v>
      </c>
      <c r="M394" s="167">
        <f>INDEX('Policy Characteristics'!G:G,MATCH(PolicyLevers!$C394,'Policy Characteristics'!$C:$C,0))</f>
        <v>0.25</v>
      </c>
      <c r="N394" s="167">
        <f>INDEX('Policy Characteristics'!H:H,MATCH(PolicyLevers!$C394,'Policy Characteristics'!$C:$C,0))</f>
        <v>0.01</v>
      </c>
      <c r="O394" s="167" t="str">
        <f>INDEX('Policy Characteristics'!I:I,MATCH(PolicyLevers!$C394,'Policy Characteristics'!$C:$C,0))</f>
        <v>% reduction in energy use</v>
      </c>
      <c r="P394" s="167" t="str">
        <f>INDEX('Policy Characteristics'!J:J,MATCH(PolicyLevers!$C394,'Policy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185" t="str">
        <f t="shared" si="61"/>
        <v>industry-ag-main.html#eff-stds</v>
      </c>
      <c r="R394" s="185" t="str">
        <f t="shared" si="61"/>
        <v>industry-energy-efficiency-standards.html</v>
      </c>
      <c r="S394" s="209" t="str">
        <f t="shared" si="63"/>
        <v>U.S. DOE, 2016, Industrial Energy Efficiency Potential Analysis, https://energy.gov/sites/prod/files/2017/04/f34/energy-savings-by-state-industrial-methodology.pdf</v>
      </c>
      <c r="T394" s="185" t="str">
        <f t="shared" si="61"/>
        <v>U.S. DOE, 2016, Industrial Energy Efficiency Potential Analysis, https://energy.gov/sites/prod/files/2017/04/f34/energy-savings-by-state-industrial-methodology.pdf</v>
      </c>
    </row>
    <row r="395" spans="1:20" s="174" customFormat="1" x14ac:dyDescent="0.2">
      <c r="A395" s="166" t="str">
        <f>INDEX('Policy Characteristics'!A:A,MATCH(PolicyLevers!$C395,'Policy Characteristics'!$C:$C,0))</f>
        <v>Industry</v>
      </c>
      <c r="B395" s="166" t="str">
        <f>INDEX('Policy Characteristics'!B:B,MATCH(PolicyLevers!$C395,'Policy Characteristics'!$C:$C,0))</f>
        <v>Industry Energy Efficiency Standards</v>
      </c>
      <c r="C395" s="181" t="str">
        <f t="shared" si="62"/>
        <v>Percentage Improvement in Eqpt Efficiency Standards above BAU</v>
      </c>
      <c r="D395" s="179" t="s">
        <v>143</v>
      </c>
      <c r="E395" s="177" t="s">
        <v>729</v>
      </c>
      <c r="F395" s="179" t="s">
        <v>740</v>
      </c>
      <c r="G395" s="177" t="s">
        <v>735</v>
      </c>
      <c r="H395" s="184">
        <v>781</v>
      </c>
      <c r="I395" s="267" t="s">
        <v>47</v>
      </c>
      <c r="J395" s="167" t="str">
        <f>INDEX('Policy Characteristics'!D:D,MATCH(PolicyLevers!$C395,'Policy Characteristics'!$C:$C,0))</f>
        <v>Industry Energy Efficiency Standards</v>
      </c>
      <c r="K395" s="167" t="str">
        <f>INDEX('Policy Characteristics'!E:E,MATCH(PolicyLevers!$C395,'Policy Characteristics'!$C:$C,0))</f>
        <v>indst efficiency standards</v>
      </c>
      <c r="L395" s="167">
        <f>INDEX('Policy Characteristics'!F:F,MATCH(PolicyLevers!$C395,'Policy Characteristics'!$C:$C,0))</f>
        <v>0</v>
      </c>
      <c r="M395" s="167">
        <f>INDEX('Policy Characteristics'!G:G,MATCH(PolicyLevers!$C395,'Policy Characteristics'!$C:$C,0))</f>
        <v>0.25</v>
      </c>
      <c r="N395" s="167">
        <f>INDEX('Policy Characteristics'!H:H,MATCH(PolicyLevers!$C395,'Policy Characteristics'!$C:$C,0))</f>
        <v>0.01</v>
      </c>
      <c r="O395" s="167" t="str">
        <f>INDEX('Policy Characteristics'!I:I,MATCH(PolicyLevers!$C395,'Policy Characteristics'!$C:$C,0))</f>
        <v>% reduction in energy use</v>
      </c>
      <c r="P395" s="167" t="str">
        <f>INDEX('Policy Characteristics'!J:J,MATCH(PolicyLevers!$C395,'Policy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185" t="str">
        <f t="shared" si="61"/>
        <v>industry-ag-main.html#eff-stds</v>
      </c>
      <c r="R395" s="185" t="str">
        <f t="shared" si="61"/>
        <v>industry-energy-efficiency-standards.html</v>
      </c>
      <c r="S395" s="209" t="str">
        <f t="shared" si="63"/>
        <v>U.S. DOE, 2016, Industrial Energy Efficiency Potential Analysis, https://energy.gov/sites/prod/files/2017/04/f34/energy-savings-by-state-industrial-methodology.pdf</v>
      </c>
      <c r="T395" s="185" t="str">
        <f t="shared" si="61"/>
        <v>U.S. DOE, 2016, Industrial Energy Efficiency Potential Analysis, https://energy.gov/sites/prod/files/2017/04/f34/energy-savings-by-state-industrial-methodology.pdf</v>
      </c>
    </row>
    <row r="396" spans="1:20" s="174" customFormat="1" x14ac:dyDescent="0.2">
      <c r="A396" s="166" t="str">
        <f>INDEX('Policy Characteristics'!A:A,MATCH(PolicyLevers!$C396,'Policy Characteristics'!$C:$C,0))</f>
        <v>Industry</v>
      </c>
      <c r="B396" s="166" t="str">
        <f>INDEX('Policy Characteristics'!B:B,MATCH(PolicyLevers!$C396,'Policy Characteristics'!$C:$C,0))</f>
        <v>Industry Energy Efficiency Standards</v>
      </c>
      <c r="C396" s="181" t="str">
        <f t="shared" si="62"/>
        <v>Percentage Improvement in Eqpt Efficiency Standards above BAU</v>
      </c>
      <c r="D396" s="179" t="s">
        <v>143</v>
      </c>
      <c r="E396" s="177" t="s">
        <v>1094</v>
      </c>
      <c r="F396" s="179" t="s">
        <v>740</v>
      </c>
      <c r="G396" s="177" t="s">
        <v>1097</v>
      </c>
      <c r="H396" s="184">
        <v>782</v>
      </c>
      <c r="I396" s="267" t="s">
        <v>47</v>
      </c>
      <c r="J396" s="167" t="str">
        <f>INDEX('Policy Characteristics'!D:D,MATCH(PolicyLevers!$C396,'Policy Characteristics'!$C:$C,0))</f>
        <v>Industry Energy Efficiency Standards</v>
      </c>
      <c r="K396" s="167" t="str">
        <f>INDEX('Policy Characteristics'!E:E,MATCH(PolicyLevers!$C396,'Policy Characteristics'!$C:$C,0))</f>
        <v>indst efficiency standards</v>
      </c>
      <c r="L396" s="167">
        <f>INDEX('Policy Characteristics'!F:F,MATCH(PolicyLevers!$C396,'Policy Characteristics'!$C:$C,0))</f>
        <v>0</v>
      </c>
      <c r="M396" s="167">
        <f>INDEX('Policy Characteristics'!G:G,MATCH(PolicyLevers!$C396,'Policy Characteristics'!$C:$C,0))</f>
        <v>0.25</v>
      </c>
      <c r="N396" s="167">
        <f>INDEX('Policy Characteristics'!H:H,MATCH(PolicyLevers!$C396,'Policy Characteristics'!$C:$C,0))</f>
        <v>0.01</v>
      </c>
      <c r="O396" s="167" t="str">
        <f>INDEX('Policy Characteristics'!I:I,MATCH(PolicyLevers!$C396,'Policy Characteristics'!$C:$C,0))</f>
        <v>% reduction in energy use</v>
      </c>
      <c r="P396" s="167" t="str">
        <f>INDEX('Policy Characteristics'!J:J,MATCH(PolicyLevers!$C396,'Policy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185" t="str">
        <f t="shared" si="61"/>
        <v>industry-ag-main.html#eff-stds</v>
      </c>
      <c r="R396" s="185" t="str">
        <f t="shared" si="61"/>
        <v>industry-energy-efficiency-standards.html</v>
      </c>
      <c r="S396" s="209" t="str">
        <f t="shared" si="63"/>
        <v>U.S. DOE, 2016, Industrial Energy Efficiency Potential Analysis, https://energy.gov/sites/prod/files/2017/04/f34/energy-savings-by-state-industrial-methodology.pdf</v>
      </c>
      <c r="T396" s="185" t="str">
        <f t="shared" si="61"/>
        <v>U.S. DOE, 2016, Industrial Energy Efficiency Potential Analysis, https://energy.gov/sites/prod/files/2017/04/f34/energy-savings-by-state-industrial-methodology.pdf</v>
      </c>
    </row>
    <row r="397" spans="1:20" s="174" customFormat="1" x14ac:dyDescent="0.2">
      <c r="A397" s="166" t="str">
        <f>INDEX('Policy Characteristics'!A:A,MATCH(PolicyLevers!$C397,'Policy Characteristics'!$C:$C,0))</f>
        <v>Industry</v>
      </c>
      <c r="B397" s="166" t="str">
        <f>INDEX('Policy Characteristics'!B:B,MATCH(PolicyLevers!$C397,'Policy Characteristics'!$C:$C,0))</f>
        <v>Industry Energy Efficiency Standards</v>
      </c>
      <c r="C397" s="181" t="str">
        <f t="shared" si="62"/>
        <v>Percentage Improvement in Eqpt Efficiency Standards above BAU</v>
      </c>
      <c r="D397" s="179" t="s">
        <v>143</v>
      </c>
      <c r="E397" s="177" t="s">
        <v>1095</v>
      </c>
      <c r="F397" s="179" t="s">
        <v>740</v>
      </c>
      <c r="G397" s="177" t="s">
        <v>1099</v>
      </c>
      <c r="H397" s="184">
        <v>783</v>
      </c>
      <c r="I397" s="267" t="s">
        <v>46</v>
      </c>
      <c r="J397" s="167" t="str">
        <f>INDEX('Policy Characteristics'!D:D,MATCH(PolicyLevers!$C397,'Policy Characteristics'!$C:$C,0))</f>
        <v>Industry Energy Efficiency Standards</v>
      </c>
      <c r="K397" s="167" t="str">
        <f>INDEX('Policy Characteristics'!E:E,MATCH(PolicyLevers!$C397,'Policy Characteristics'!$C:$C,0))</f>
        <v>indst efficiency standards</v>
      </c>
      <c r="L397" s="167">
        <f>INDEX('Policy Characteristics'!F:F,MATCH(PolicyLevers!$C397,'Policy Characteristics'!$C:$C,0))</f>
        <v>0</v>
      </c>
      <c r="M397" s="167">
        <f>INDEX('Policy Characteristics'!G:G,MATCH(PolicyLevers!$C397,'Policy Characteristics'!$C:$C,0))</f>
        <v>0.25</v>
      </c>
      <c r="N397" s="167">
        <f>INDEX('Policy Characteristics'!H:H,MATCH(PolicyLevers!$C397,'Policy Characteristics'!$C:$C,0))</f>
        <v>0.01</v>
      </c>
      <c r="O397" s="167" t="str">
        <f>INDEX('Policy Characteristics'!I:I,MATCH(PolicyLevers!$C397,'Policy Characteristics'!$C:$C,0))</f>
        <v>% reduction in energy use</v>
      </c>
      <c r="P397" s="167" t="str">
        <f>INDEX('Policy Characteristics'!J:J,MATCH(PolicyLevers!$C397,'Policy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185" t="str">
        <f t="shared" si="61"/>
        <v>industry-ag-main.html#eff-stds</v>
      </c>
      <c r="R397" s="185" t="str">
        <f t="shared" si="61"/>
        <v>industry-energy-efficiency-standards.html</v>
      </c>
      <c r="S397" s="209" t="str">
        <f t="shared" si="63"/>
        <v>U.S. DOE, 2016, Industrial Energy Efficiency Potential Analysis, https://energy.gov/sites/prod/files/2017/04/f34/energy-savings-by-state-industrial-methodology.pdf</v>
      </c>
      <c r="T397" s="185" t="str">
        <f t="shared" si="61"/>
        <v>U.S. DOE, 2016, Industrial Energy Efficiency Potential Analysis, https://energy.gov/sites/prod/files/2017/04/f34/energy-savings-by-state-industrial-methodology.pdf</v>
      </c>
    </row>
    <row r="398" spans="1:20" s="174" customFormat="1" x14ac:dyDescent="0.2">
      <c r="A398" s="166" t="str">
        <f>INDEX('Policy Characteristics'!A:A,MATCH(PolicyLevers!$C398,'Policy Characteristics'!$C:$C,0))</f>
        <v>Industry</v>
      </c>
      <c r="B398" s="166" t="str">
        <f>INDEX('Policy Characteristics'!B:B,MATCH(PolicyLevers!$C398,'Policy Characteristics'!$C:$C,0))</f>
        <v>Industry Energy Efficiency Standards</v>
      </c>
      <c r="C398" s="181" t="str">
        <f t="shared" si="62"/>
        <v>Percentage Improvement in Eqpt Efficiency Standards above BAU</v>
      </c>
      <c r="D398" s="179" t="s">
        <v>143</v>
      </c>
      <c r="E398" s="177" t="s">
        <v>1096</v>
      </c>
      <c r="F398" s="179" t="s">
        <v>740</v>
      </c>
      <c r="G398" s="177" t="s">
        <v>1100</v>
      </c>
      <c r="H398" s="184">
        <v>784</v>
      </c>
      <c r="I398" s="267" t="s">
        <v>46</v>
      </c>
      <c r="J398" s="167" t="str">
        <f>INDEX('Policy Characteristics'!D:D,MATCH(PolicyLevers!$C398,'Policy Characteristics'!$C:$C,0))</f>
        <v>Industry Energy Efficiency Standards</v>
      </c>
      <c r="K398" s="167" t="str">
        <f>INDEX('Policy Characteristics'!E:E,MATCH(PolicyLevers!$C398,'Policy Characteristics'!$C:$C,0))</f>
        <v>indst efficiency standards</v>
      </c>
      <c r="L398" s="167">
        <f>INDEX('Policy Characteristics'!F:F,MATCH(PolicyLevers!$C398,'Policy Characteristics'!$C:$C,0))</f>
        <v>0</v>
      </c>
      <c r="M398" s="167">
        <f>INDEX('Policy Characteristics'!G:G,MATCH(PolicyLevers!$C398,'Policy Characteristics'!$C:$C,0))</f>
        <v>0.25</v>
      </c>
      <c r="N398" s="167">
        <f>INDEX('Policy Characteristics'!H:H,MATCH(PolicyLevers!$C398,'Policy Characteristics'!$C:$C,0))</f>
        <v>0.01</v>
      </c>
      <c r="O398" s="167" t="str">
        <f>INDEX('Policy Characteristics'!I:I,MATCH(PolicyLevers!$C398,'Policy Characteristics'!$C:$C,0))</f>
        <v>% reduction in energy use</v>
      </c>
      <c r="P398" s="167" t="str">
        <f>INDEX('Policy Characteristics'!J:J,MATCH(PolicyLevers!$C398,'Policy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185" t="str">
        <f t="shared" si="61"/>
        <v>industry-ag-main.html#eff-stds</v>
      </c>
      <c r="R398" s="185" t="str">
        <f t="shared" si="61"/>
        <v>industry-energy-efficiency-standards.html</v>
      </c>
      <c r="S398" s="209" t="str">
        <f t="shared" si="63"/>
        <v>U.S. DOE, 2016, Industrial Energy Efficiency Potential Analysis, https://energy.gov/sites/prod/files/2017/04/f34/energy-savings-by-state-industrial-methodology.pdf</v>
      </c>
      <c r="T398" s="185" t="str">
        <f t="shared" si="61"/>
        <v>U.S. DOE, 2016, Industrial Energy Efficiency Potential Analysis, https://energy.gov/sites/prod/files/2017/04/f34/energy-savings-by-state-industrial-methodology.pdf</v>
      </c>
    </row>
    <row r="399" spans="1:20" s="174" customFormat="1" x14ac:dyDescent="0.2">
      <c r="A399" s="166" t="str">
        <f>INDEX('Policy Characteristics'!A:A,MATCH(PolicyLevers!$C399,'Policy Characteristics'!$C:$C,0))</f>
        <v>Industry</v>
      </c>
      <c r="B399" s="166" t="str">
        <f>INDEX('Policy Characteristics'!B:B,MATCH(PolicyLevers!$C399,'Policy Characteristics'!$C:$C,0))</f>
        <v>Industry Energy Efficiency Standards</v>
      </c>
      <c r="C399" s="181" t="str">
        <f t="shared" si="62"/>
        <v>Percentage Improvement in Eqpt Efficiency Standards above BAU</v>
      </c>
      <c r="D399" s="179" t="s">
        <v>143</v>
      </c>
      <c r="E399" s="177" t="s">
        <v>1093</v>
      </c>
      <c r="F399" s="179" t="s">
        <v>740</v>
      </c>
      <c r="G399" s="177" t="s">
        <v>1098</v>
      </c>
      <c r="H399" s="184">
        <v>785</v>
      </c>
      <c r="I399" s="267" t="s">
        <v>47</v>
      </c>
      <c r="J399" s="167" t="str">
        <f>INDEX('Policy Characteristics'!D:D,MATCH(PolicyLevers!$C399,'Policy Characteristics'!$C:$C,0))</f>
        <v>Industry Energy Efficiency Standards</v>
      </c>
      <c r="K399" s="167" t="str">
        <f>INDEX('Policy Characteristics'!E:E,MATCH(PolicyLevers!$C399,'Policy Characteristics'!$C:$C,0))</f>
        <v>indst efficiency standards</v>
      </c>
      <c r="L399" s="167">
        <f>INDEX('Policy Characteristics'!F:F,MATCH(PolicyLevers!$C399,'Policy Characteristics'!$C:$C,0))</f>
        <v>0</v>
      </c>
      <c r="M399" s="167">
        <f>INDEX('Policy Characteristics'!G:G,MATCH(PolicyLevers!$C399,'Policy Characteristics'!$C:$C,0))</f>
        <v>0.25</v>
      </c>
      <c r="N399" s="167">
        <f>INDEX('Policy Characteristics'!H:H,MATCH(PolicyLevers!$C399,'Policy Characteristics'!$C:$C,0))</f>
        <v>0.01</v>
      </c>
      <c r="O399" s="167" t="str">
        <f>INDEX('Policy Characteristics'!I:I,MATCH(PolicyLevers!$C399,'Policy Characteristics'!$C:$C,0))</f>
        <v>% reduction in energy use</v>
      </c>
      <c r="P399" s="167" t="str">
        <f>INDEX('Policy Characteristics'!J:J,MATCH(PolicyLevers!$C399,'Policy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185" t="str">
        <f t="shared" si="61"/>
        <v>industry-ag-main.html#eff-stds</v>
      </c>
      <c r="R399" s="185" t="str">
        <f t="shared" si="61"/>
        <v>industry-energy-efficiency-standards.html</v>
      </c>
      <c r="S399" s="209" t="str">
        <f t="shared" si="63"/>
        <v>U.S. DOE, 2016, Industrial Energy Efficiency Potential Analysis, https://energy.gov/sites/prod/files/2017/04/f34/energy-savings-by-state-industrial-methodology.pdf</v>
      </c>
      <c r="T399" s="185" t="str">
        <f t="shared" si="61"/>
        <v>U.S. DOE, 2016, Industrial Energy Efficiency Potential Analysis, https://energy.gov/sites/prod/files/2017/04/f34/energy-savings-by-state-industrial-methodology.pdf</v>
      </c>
    </row>
    <row r="400" spans="1:20" s="174" customFormat="1" x14ac:dyDescent="0.2">
      <c r="A400" s="166" t="str">
        <f>INDEX('Policy Characteristics'!A:A,MATCH(PolicyLevers!$C400,'Policy Characteristics'!$C:$C,0))</f>
        <v>Industry</v>
      </c>
      <c r="B400" s="166" t="str">
        <f>INDEX('Policy Characteristics'!B:B,MATCH(PolicyLevers!$C400,'Policy Characteristics'!$C:$C,0))</f>
        <v>Industry Energy Efficiency Standards</v>
      </c>
      <c r="C400" s="181" t="str">
        <f t="shared" si="62"/>
        <v>Percentage Improvement in Eqpt Efficiency Standards above BAU</v>
      </c>
      <c r="D400" s="179" t="s">
        <v>144</v>
      </c>
      <c r="E400" s="177" t="s">
        <v>724</v>
      </c>
      <c r="F400" s="179" t="s">
        <v>741</v>
      </c>
      <c r="G400" s="177" t="s">
        <v>730</v>
      </c>
      <c r="H400" s="184">
        <v>786</v>
      </c>
      <c r="I400" s="267" t="s">
        <v>46</v>
      </c>
      <c r="J400" s="167" t="str">
        <f>INDEX('Policy Characteristics'!D:D,MATCH(PolicyLevers!$C400,'Policy Characteristics'!$C:$C,0))</f>
        <v>Industry Energy Efficiency Standards</v>
      </c>
      <c r="K400" s="167" t="str">
        <f>INDEX('Policy Characteristics'!E:E,MATCH(PolicyLevers!$C400,'Policy Characteristics'!$C:$C,0))</f>
        <v>indst efficiency standards</v>
      </c>
      <c r="L400" s="167">
        <f>INDEX('Policy Characteristics'!F:F,MATCH(PolicyLevers!$C400,'Policy Characteristics'!$C:$C,0))</f>
        <v>0</v>
      </c>
      <c r="M400" s="167">
        <f>INDEX('Policy Characteristics'!G:G,MATCH(PolicyLevers!$C400,'Policy Characteristics'!$C:$C,0))</f>
        <v>0.25</v>
      </c>
      <c r="N400" s="167">
        <f>INDEX('Policy Characteristics'!H:H,MATCH(PolicyLevers!$C400,'Policy Characteristics'!$C:$C,0))</f>
        <v>0.01</v>
      </c>
      <c r="O400" s="167" t="str">
        <f>INDEX('Policy Characteristics'!I:I,MATCH(PolicyLevers!$C400,'Policy Characteristics'!$C:$C,0))</f>
        <v>% reduction in energy use</v>
      </c>
      <c r="P400" s="167" t="str">
        <f>INDEX('Policy Characteristics'!J:J,MATCH(PolicyLevers!$C400,'Policy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185" t="str">
        <f t="shared" si="61"/>
        <v>industry-ag-main.html#eff-stds</v>
      </c>
      <c r="R400" s="185" t="str">
        <f t="shared" si="61"/>
        <v>industry-energy-efficiency-standards.html</v>
      </c>
      <c r="S400" s="209" t="str">
        <f t="shared" si="63"/>
        <v>U.S. DOE, 2016, Industrial Energy Efficiency Potential Analysis, https://energy.gov/sites/prod/files/2017/04/f34/energy-savings-by-state-industrial-methodology.pdf</v>
      </c>
      <c r="T400" s="185" t="str">
        <f t="shared" si="61"/>
        <v>U.S. DOE, 2016, Industrial Energy Efficiency Potential Analysis, https://energy.gov/sites/prod/files/2017/04/f34/energy-savings-by-state-industrial-methodology.pdf</v>
      </c>
    </row>
    <row r="401" spans="1:20" s="174" customFormat="1" x14ac:dyDescent="0.2">
      <c r="A401" s="166" t="str">
        <f>INDEX('Policy Characteristics'!A:A,MATCH(PolicyLevers!$C401,'Policy Characteristics'!$C:$C,0))</f>
        <v>Industry</v>
      </c>
      <c r="B401" s="166" t="str">
        <f>INDEX('Policy Characteristics'!B:B,MATCH(PolicyLevers!$C401,'Policy Characteristics'!$C:$C,0))</f>
        <v>Industry Energy Efficiency Standards</v>
      </c>
      <c r="C401" s="181" t="str">
        <f t="shared" si="62"/>
        <v>Percentage Improvement in Eqpt Efficiency Standards above BAU</v>
      </c>
      <c r="D401" s="179" t="s">
        <v>144</v>
      </c>
      <c r="E401" s="177" t="s">
        <v>725</v>
      </c>
      <c r="F401" s="179" t="s">
        <v>741</v>
      </c>
      <c r="G401" s="177" t="s">
        <v>733</v>
      </c>
      <c r="H401" s="184">
        <v>787</v>
      </c>
      <c r="I401" s="267" t="s">
        <v>46</v>
      </c>
      <c r="J401" s="167" t="str">
        <f>INDEX('Policy Characteristics'!D:D,MATCH(PolicyLevers!$C401,'Policy Characteristics'!$C:$C,0))</f>
        <v>Industry Energy Efficiency Standards</v>
      </c>
      <c r="K401" s="167" t="str">
        <f>INDEX('Policy Characteristics'!E:E,MATCH(PolicyLevers!$C401,'Policy Characteristics'!$C:$C,0))</f>
        <v>indst efficiency standards</v>
      </c>
      <c r="L401" s="167">
        <f>INDEX('Policy Characteristics'!F:F,MATCH(PolicyLevers!$C401,'Policy Characteristics'!$C:$C,0))</f>
        <v>0</v>
      </c>
      <c r="M401" s="167">
        <f>INDEX('Policy Characteristics'!G:G,MATCH(PolicyLevers!$C401,'Policy Characteristics'!$C:$C,0))</f>
        <v>0.25</v>
      </c>
      <c r="N401" s="167">
        <f>INDEX('Policy Characteristics'!H:H,MATCH(PolicyLevers!$C401,'Policy Characteristics'!$C:$C,0))</f>
        <v>0.01</v>
      </c>
      <c r="O401" s="167" t="str">
        <f>INDEX('Policy Characteristics'!I:I,MATCH(PolicyLevers!$C401,'Policy Characteristics'!$C:$C,0))</f>
        <v>% reduction in energy use</v>
      </c>
      <c r="P401" s="167" t="str">
        <f>INDEX('Policy Characteristics'!J:J,MATCH(PolicyLevers!$C401,'Policy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185" t="str">
        <f t="shared" si="61"/>
        <v>industry-ag-main.html#eff-stds</v>
      </c>
      <c r="R401" s="185" t="str">
        <f t="shared" si="61"/>
        <v>industry-energy-efficiency-standards.html</v>
      </c>
      <c r="S401" s="209" t="str">
        <f t="shared" si="63"/>
        <v>U.S. DOE, 2016, Industrial Energy Efficiency Potential Analysis, https://energy.gov/sites/prod/files/2017/04/f34/energy-savings-by-state-industrial-methodology.pdf</v>
      </c>
      <c r="T401" s="185" t="str">
        <f t="shared" si="61"/>
        <v>U.S. DOE, 2016, Industrial Energy Efficiency Potential Analysis, https://energy.gov/sites/prod/files/2017/04/f34/energy-savings-by-state-industrial-methodology.pdf</v>
      </c>
    </row>
    <row r="402" spans="1:20" s="174" customFormat="1" x14ac:dyDescent="0.2">
      <c r="A402" s="166" t="str">
        <f>INDEX('Policy Characteristics'!A:A,MATCH(PolicyLevers!$C402,'Policy Characteristics'!$C:$C,0))</f>
        <v>Industry</v>
      </c>
      <c r="B402" s="166" t="str">
        <f>INDEX('Policy Characteristics'!B:B,MATCH(PolicyLevers!$C402,'Policy Characteristics'!$C:$C,0))</f>
        <v>Industry Energy Efficiency Standards</v>
      </c>
      <c r="C402" s="181" t="str">
        <f t="shared" si="62"/>
        <v>Percentage Improvement in Eqpt Efficiency Standards above BAU</v>
      </c>
      <c r="D402" s="179" t="s">
        <v>144</v>
      </c>
      <c r="E402" s="177" t="s">
        <v>726</v>
      </c>
      <c r="F402" s="179" t="s">
        <v>741</v>
      </c>
      <c r="G402" s="177" t="s">
        <v>734</v>
      </c>
      <c r="H402" s="184">
        <v>788</v>
      </c>
      <c r="I402" s="267" t="s">
        <v>46</v>
      </c>
      <c r="J402" s="167" t="str">
        <f>INDEX('Policy Characteristics'!D:D,MATCH(PolicyLevers!$C402,'Policy Characteristics'!$C:$C,0))</f>
        <v>Industry Energy Efficiency Standards</v>
      </c>
      <c r="K402" s="167" t="str">
        <f>INDEX('Policy Characteristics'!E:E,MATCH(PolicyLevers!$C402,'Policy Characteristics'!$C:$C,0))</f>
        <v>indst efficiency standards</v>
      </c>
      <c r="L402" s="167">
        <f>INDEX('Policy Characteristics'!F:F,MATCH(PolicyLevers!$C402,'Policy Characteristics'!$C:$C,0))</f>
        <v>0</v>
      </c>
      <c r="M402" s="167">
        <f>INDEX('Policy Characteristics'!G:G,MATCH(PolicyLevers!$C402,'Policy Characteristics'!$C:$C,0))</f>
        <v>0.25</v>
      </c>
      <c r="N402" s="167">
        <f>INDEX('Policy Characteristics'!H:H,MATCH(PolicyLevers!$C402,'Policy Characteristics'!$C:$C,0))</f>
        <v>0.01</v>
      </c>
      <c r="O402" s="167" t="str">
        <f>INDEX('Policy Characteristics'!I:I,MATCH(PolicyLevers!$C402,'Policy Characteristics'!$C:$C,0))</f>
        <v>% reduction in energy use</v>
      </c>
      <c r="P402" s="167" t="str">
        <f>INDEX('Policy Characteristics'!J:J,MATCH(PolicyLevers!$C402,'Policy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2" s="185" t="str">
        <f t="shared" si="61"/>
        <v>industry-ag-main.html#eff-stds</v>
      </c>
      <c r="R402" s="185" t="str">
        <f t="shared" si="61"/>
        <v>industry-energy-efficiency-standards.html</v>
      </c>
      <c r="S402" s="209" t="str">
        <f t="shared" si="63"/>
        <v>U.S. DOE, 2016, Industrial Energy Efficiency Potential Analysis, https://energy.gov/sites/prod/files/2017/04/f34/energy-savings-by-state-industrial-methodology.pdf</v>
      </c>
      <c r="T402" s="185" t="str">
        <f t="shared" si="61"/>
        <v>U.S. DOE, 2016, Industrial Energy Efficiency Potential Analysis, https://energy.gov/sites/prod/files/2017/04/f34/energy-savings-by-state-industrial-methodology.pdf</v>
      </c>
    </row>
    <row r="403" spans="1:20" s="174" customFormat="1" x14ac:dyDescent="0.2">
      <c r="A403" s="166" t="str">
        <f>INDEX('Policy Characteristics'!A:A,MATCH(PolicyLevers!$C403,'Policy Characteristics'!$C:$C,0))</f>
        <v>Industry</v>
      </c>
      <c r="B403" s="166" t="str">
        <f>INDEX('Policy Characteristics'!B:B,MATCH(PolicyLevers!$C403,'Policy Characteristics'!$C:$C,0))</f>
        <v>Industry Energy Efficiency Standards</v>
      </c>
      <c r="C403" s="181" t="str">
        <f t="shared" si="62"/>
        <v>Percentage Improvement in Eqpt Efficiency Standards above BAU</v>
      </c>
      <c r="D403" s="179" t="s">
        <v>144</v>
      </c>
      <c r="E403" s="177" t="s">
        <v>727</v>
      </c>
      <c r="F403" s="179" t="s">
        <v>741</v>
      </c>
      <c r="G403" s="177" t="s">
        <v>731</v>
      </c>
      <c r="H403" s="184">
        <v>789</v>
      </c>
      <c r="I403" s="267" t="s">
        <v>47</v>
      </c>
      <c r="J403" s="167" t="str">
        <f>INDEX('Policy Characteristics'!D:D,MATCH(PolicyLevers!$C403,'Policy Characteristics'!$C:$C,0))</f>
        <v>Industry Energy Efficiency Standards</v>
      </c>
      <c r="K403" s="167" t="str">
        <f>INDEX('Policy Characteristics'!E:E,MATCH(PolicyLevers!$C403,'Policy Characteristics'!$C:$C,0))</f>
        <v>indst efficiency standards</v>
      </c>
      <c r="L403" s="167">
        <f>INDEX('Policy Characteristics'!F:F,MATCH(PolicyLevers!$C403,'Policy Characteristics'!$C:$C,0))</f>
        <v>0</v>
      </c>
      <c r="M403" s="167">
        <f>INDEX('Policy Characteristics'!G:G,MATCH(PolicyLevers!$C403,'Policy Characteristics'!$C:$C,0))</f>
        <v>0.25</v>
      </c>
      <c r="N403" s="167">
        <f>INDEX('Policy Characteristics'!H:H,MATCH(PolicyLevers!$C403,'Policy Characteristics'!$C:$C,0))</f>
        <v>0.01</v>
      </c>
      <c r="O403" s="167" t="str">
        <f>INDEX('Policy Characteristics'!I:I,MATCH(PolicyLevers!$C403,'Policy Characteristics'!$C:$C,0))</f>
        <v>% reduction in energy use</v>
      </c>
      <c r="P403" s="167" t="str">
        <f>INDEX('Policy Characteristics'!J:J,MATCH(PolicyLevers!$C403,'Policy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3" s="185" t="str">
        <f t="shared" si="61"/>
        <v>industry-ag-main.html#eff-stds</v>
      </c>
      <c r="R403" s="185" t="str">
        <f t="shared" si="61"/>
        <v>industry-energy-efficiency-standards.html</v>
      </c>
      <c r="S403" s="209" t="str">
        <f t="shared" si="63"/>
        <v>U.S. DOE, 2016, Industrial Energy Efficiency Potential Analysis, https://energy.gov/sites/prod/files/2017/04/f34/energy-savings-by-state-industrial-methodology.pdf</v>
      </c>
      <c r="T403" s="185" t="str">
        <f t="shared" si="61"/>
        <v>U.S. DOE, 2016, Industrial Energy Efficiency Potential Analysis, https://energy.gov/sites/prod/files/2017/04/f34/energy-savings-by-state-industrial-methodology.pdf</v>
      </c>
    </row>
    <row r="404" spans="1:20" s="174" customFormat="1" x14ac:dyDescent="0.2">
      <c r="A404" s="166" t="str">
        <f>INDEX('Policy Characteristics'!A:A,MATCH(PolicyLevers!$C404,'Policy Characteristics'!$C:$C,0))</f>
        <v>Industry</v>
      </c>
      <c r="B404" s="166" t="str">
        <f>INDEX('Policy Characteristics'!B:B,MATCH(PolicyLevers!$C404,'Policy Characteristics'!$C:$C,0))</f>
        <v>Industry Energy Efficiency Standards</v>
      </c>
      <c r="C404" s="181" t="str">
        <f t="shared" si="62"/>
        <v>Percentage Improvement in Eqpt Efficiency Standards above BAU</v>
      </c>
      <c r="D404" s="179" t="s">
        <v>144</v>
      </c>
      <c r="E404" s="177" t="s">
        <v>728</v>
      </c>
      <c r="F404" s="179" t="s">
        <v>741</v>
      </c>
      <c r="G404" s="177" t="s">
        <v>732</v>
      </c>
      <c r="H404" s="184">
        <v>790</v>
      </c>
      <c r="I404" s="267" t="s">
        <v>46</v>
      </c>
      <c r="J404" s="167" t="str">
        <f>INDEX('Policy Characteristics'!D:D,MATCH(PolicyLevers!$C404,'Policy Characteristics'!$C:$C,0))</f>
        <v>Industry Energy Efficiency Standards</v>
      </c>
      <c r="K404" s="167" t="str">
        <f>INDEX('Policy Characteristics'!E:E,MATCH(PolicyLevers!$C404,'Policy Characteristics'!$C:$C,0))</f>
        <v>indst efficiency standards</v>
      </c>
      <c r="L404" s="167">
        <f>INDEX('Policy Characteristics'!F:F,MATCH(PolicyLevers!$C404,'Policy Characteristics'!$C:$C,0))</f>
        <v>0</v>
      </c>
      <c r="M404" s="167">
        <f>INDEX('Policy Characteristics'!G:G,MATCH(PolicyLevers!$C404,'Policy Characteristics'!$C:$C,0))</f>
        <v>0.25</v>
      </c>
      <c r="N404" s="167">
        <f>INDEX('Policy Characteristics'!H:H,MATCH(PolicyLevers!$C404,'Policy Characteristics'!$C:$C,0))</f>
        <v>0.01</v>
      </c>
      <c r="O404" s="167" t="str">
        <f>INDEX('Policy Characteristics'!I:I,MATCH(PolicyLevers!$C404,'Policy Characteristics'!$C:$C,0))</f>
        <v>% reduction in energy use</v>
      </c>
      <c r="P404" s="167" t="str">
        <f>INDEX('Policy Characteristics'!J:J,MATCH(PolicyLevers!$C404,'Policy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4" s="185" t="str">
        <f t="shared" si="61"/>
        <v>industry-ag-main.html#eff-stds</v>
      </c>
      <c r="R404" s="185" t="str">
        <f t="shared" si="61"/>
        <v>industry-energy-efficiency-standards.html</v>
      </c>
      <c r="S404" s="209" t="str">
        <f t="shared" si="63"/>
        <v>U.S. DOE, 2016, Industrial Energy Efficiency Potential Analysis, https://energy.gov/sites/prod/files/2017/04/f34/energy-savings-by-state-industrial-methodology.pdf</v>
      </c>
      <c r="T404" s="185" t="str">
        <f t="shared" si="61"/>
        <v>U.S. DOE, 2016, Industrial Energy Efficiency Potential Analysis, https://energy.gov/sites/prod/files/2017/04/f34/energy-savings-by-state-industrial-methodology.pdf</v>
      </c>
    </row>
    <row r="405" spans="1:20" s="174" customFormat="1" x14ac:dyDescent="0.2">
      <c r="A405" s="166" t="str">
        <f>INDEX('Policy Characteristics'!A:A,MATCH(PolicyLevers!$C405,'Policy Characteristics'!$C:$C,0))</f>
        <v>Industry</v>
      </c>
      <c r="B405" s="166" t="str">
        <f>INDEX('Policy Characteristics'!B:B,MATCH(PolicyLevers!$C405,'Policy Characteristics'!$C:$C,0))</f>
        <v>Industry Energy Efficiency Standards</v>
      </c>
      <c r="C405" s="181" t="str">
        <f t="shared" si="62"/>
        <v>Percentage Improvement in Eqpt Efficiency Standards above BAU</v>
      </c>
      <c r="D405" s="179" t="s">
        <v>144</v>
      </c>
      <c r="E405" s="177" t="s">
        <v>729</v>
      </c>
      <c r="F405" s="179" t="s">
        <v>741</v>
      </c>
      <c r="G405" s="177" t="s">
        <v>735</v>
      </c>
      <c r="H405" s="184">
        <v>791</v>
      </c>
      <c r="I405" s="267" t="s">
        <v>47</v>
      </c>
      <c r="J405" s="167" t="str">
        <f>INDEX('Policy Characteristics'!D:D,MATCH(PolicyLevers!$C405,'Policy Characteristics'!$C:$C,0))</f>
        <v>Industry Energy Efficiency Standards</v>
      </c>
      <c r="K405" s="167" t="str">
        <f>INDEX('Policy Characteristics'!E:E,MATCH(PolicyLevers!$C405,'Policy Characteristics'!$C:$C,0))</f>
        <v>indst efficiency standards</v>
      </c>
      <c r="L405" s="167">
        <f>INDEX('Policy Characteristics'!F:F,MATCH(PolicyLevers!$C405,'Policy Characteristics'!$C:$C,0))</f>
        <v>0</v>
      </c>
      <c r="M405" s="167">
        <f>INDEX('Policy Characteristics'!G:G,MATCH(PolicyLevers!$C405,'Policy Characteristics'!$C:$C,0))</f>
        <v>0.25</v>
      </c>
      <c r="N405" s="167">
        <f>INDEX('Policy Characteristics'!H:H,MATCH(PolicyLevers!$C405,'Policy Characteristics'!$C:$C,0))</f>
        <v>0.01</v>
      </c>
      <c r="O405" s="167" t="str">
        <f>INDEX('Policy Characteristics'!I:I,MATCH(PolicyLevers!$C405,'Policy Characteristics'!$C:$C,0))</f>
        <v>% reduction in energy use</v>
      </c>
      <c r="P405" s="167" t="str">
        <f>INDEX('Policy Characteristics'!J:J,MATCH(PolicyLevers!$C405,'Policy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5" s="185" t="str">
        <f t="shared" si="61"/>
        <v>industry-ag-main.html#eff-stds</v>
      </c>
      <c r="R405" s="185" t="str">
        <f t="shared" si="61"/>
        <v>industry-energy-efficiency-standards.html</v>
      </c>
      <c r="S405" s="209" t="str">
        <f t="shared" si="63"/>
        <v>U.S. DOE, 2016, Industrial Energy Efficiency Potential Analysis, https://energy.gov/sites/prod/files/2017/04/f34/energy-savings-by-state-industrial-methodology.pdf</v>
      </c>
      <c r="T405" s="185" t="str">
        <f t="shared" si="61"/>
        <v>U.S. DOE, 2016, Industrial Energy Efficiency Potential Analysis, https://energy.gov/sites/prod/files/2017/04/f34/energy-savings-by-state-industrial-methodology.pdf</v>
      </c>
    </row>
    <row r="406" spans="1:20" s="174" customFormat="1" x14ac:dyDescent="0.2">
      <c r="A406" s="166" t="str">
        <f>INDEX('Policy Characteristics'!A:A,MATCH(PolicyLevers!$C406,'Policy Characteristics'!$C:$C,0))</f>
        <v>Industry</v>
      </c>
      <c r="B406" s="166" t="str">
        <f>INDEX('Policy Characteristics'!B:B,MATCH(PolicyLevers!$C406,'Policy Characteristics'!$C:$C,0))</f>
        <v>Industry Energy Efficiency Standards</v>
      </c>
      <c r="C406" s="181" t="str">
        <f t="shared" si="62"/>
        <v>Percentage Improvement in Eqpt Efficiency Standards above BAU</v>
      </c>
      <c r="D406" s="179" t="s">
        <v>144</v>
      </c>
      <c r="E406" s="177" t="s">
        <v>1094</v>
      </c>
      <c r="F406" s="179" t="s">
        <v>741</v>
      </c>
      <c r="G406" s="177" t="s">
        <v>1097</v>
      </c>
      <c r="H406" s="184">
        <v>792</v>
      </c>
      <c r="I406" s="267" t="s">
        <v>47</v>
      </c>
      <c r="J406" s="167" t="str">
        <f>INDEX('Policy Characteristics'!D:D,MATCH(PolicyLevers!$C406,'Policy Characteristics'!$C:$C,0))</f>
        <v>Industry Energy Efficiency Standards</v>
      </c>
      <c r="K406" s="167" t="str">
        <f>INDEX('Policy Characteristics'!E:E,MATCH(PolicyLevers!$C406,'Policy Characteristics'!$C:$C,0))</f>
        <v>indst efficiency standards</v>
      </c>
      <c r="L406" s="167">
        <f>INDEX('Policy Characteristics'!F:F,MATCH(PolicyLevers!$C406,'Policy Characteristics'!$C:$C,0))</f>
        <v>0</v>
      </c>
      <c r="M406" s="167">
        <f>INDEX('Policy Characteristics'!G:G,MATCH(PolicyLevers!$C406,'Policy Characteristics'!$C:$C,0))</f>
        <v>0.25</v>
      </c>
      <c r="N406" s="167">
        <f>INDEX('Policy Characteristics'!H:H,MATCH(PolicyLevers!$C406,'Policy Characteristics'!$C:$C,0))</f>
        <v>0.01</v>
      </c>
      <c r="O406" s="167" t="str">
        <f>INDEX('Policy Characteristics'!I:I,MATCH(PolicyLevers!$C406,'Policy Characteristics'!$C:$C,0))</f>
        <v>% reduction in energy use</v>
      </c>
      <c r="P406" s="167" t="str">
        <f>INDEX('Policy Characteristics'!J:J,MATCH(PolicyLevers!$C406,'Policy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6" s="185" t="str">
        <f t="shared" si="61"/>
        <v>industry-ag-main.html#eff-stds</v>
      </c>
      <c r="R406" s="185" t="str">
        <f t="shared" si="61"/>
        <v>industry-energy-efficiency-standards.html</v>
      </c>
      <c r="S406" s="209" t="str">
        <f t="shared" si="63"/>
        <v>U.S. DOE, 2016, Industrial Energy Efficiency Potential Analysis, https://energy.gov/sites/prod/files/2017/04/f34/energy-savings-by-state-industrial-methodology.pdf</v>
      </c>
      <c r="T406" s="185" t="str">
        <f t="shared" si="61"/>
        <v>U.S. DOE, 2016, Industrial Energy Efficiency Potential Analysis, https://energy.gov/sites/prod/files/2017/04/f34/energy-savings-by-state-industrial-methodology.pdf</v>
      </c>
    </row>
    <row r="407" spans="1:20" s="174" customFormat="1" x14ac:dyDescent="0.2">
      <c r="A407" s="166" t="str">
        <f>INDEX('Policy Characteristics'!A:A,MATCH(PolicyLevers!$C407,'Policy Characteristics'!$C:$C,0))</f>
        <v>Industry</v>
      </c>
      <c r="B407" s="166" t="str">
        <f>INDEX('Policy Characteristics'!B:B,MATCH(PolicyLevers!$C407,'Policy Characteristics'!$C:$C,0))</f>
        <v>Industry Energy Efficiency Standards</v>
      </c>
      <c r="C407" s="181" t="str">
        <f t="shared" si="62"/>
        <v>Percentage Improvement in Eqpt Efficiency Standards above BAU</v>
      </c>
      <c r="D407" s="179" t="s">
        <v>144</v>
      </c>
      <c r="E407" s="177" t="s">
        <v>1095</v>
      </c>
      <c r="F407" s="179" t="s">
        <v>741</v>
      </c>
      <c r="G407" s="177" t="s">
        <v>1099</v>
      </c>
      <c r="H407" s="184">
        <v>793</v>
      </c>
      <c r="I407" s="267" t="s">
        <v>46</v>
      </c>
      <c r="J407" s="167" t="str">
        <f>INDEX('Policy Characteristics'!D:D,MATCH(PolicyLevers!$C407,'Policy Characteristics'!$C:$C,0))</f>
        <v>Industry Energy Efficiency Standards</v>
      </c>
      <c r="K407" s="167" t="str">
        <f>INDEX('Policy Characteristics'!E:E,MATCH(PolicyLevers!$C407,'Policy Characteristics'!$C:$C,0))</f>
        <v>indst efficiency standards</v>
      </c>
      <c r="L407" s="167">
        <f>INDEX('Policy Characteristics'!F:F,MATCH(PolicyLevers!$C407,'Policy Characteristics'!$C:$C,0))</f>
        <v>0</v>
      </c>
      <c r="M407" s="167">
        <f>INDEX('Policy Characteristics'!G:G,MATCH(PolicyLevers!$C407,'Policy Characteristics'!$C:$C,0))</f>
        <v>0.25</v>
      </c>
      <c r="N407" s="167">
        <f>INDEX('Policy Characteristics'!H:H,MATCH(PolicyLevers!$C407,'Policy Characteristics'!$C:$C,0))</f>
        <v>0.01</v>
      </c>
      <c r="O407" s="167" t="str">
        <f>INDEX('Policy Characteristics'!I:I,MATCH(PolicyLevers!$C407,'Policy Characteristics'!$C:$C,0))</f>
        <v>% reduction in energy use</v>
      </c>
      <c r="P407" s="167" t="str">
        <f>INDEX('Policy Characteristics'!J:J,MATCH(PolicyLevers!$C407,'Policy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7" s="185" t="str">
        <f t="shared" si="61"/>
        <v>industry-ag-main.html#eff-stds</v>
      </c>
      <c r="R407" s="185" t="str">
        <f t="shared" si="61"/>
        <v>industry-energy-efficiency-standards.html</v>
      </c>
      <c r="S407" s="209" t="str">
        <f t="shared" si="63"/>
        <v>U.S. DOE, 2016, Industrial Energy Efficiency Potential Analysis, https://energy.gov/sites/prod/files/2017/04/f34/energy-savings-by-state-industrial-methodology.pdf</v>
      </c>
      <c r="T407" s="185" t="str">
        <f t="shared" si="61"/>
        <v>U.S. DOE, 2016, Industrial Energy Efficiency Potential Analysis, https://energy.gov/sites/prod/files/2017/04/f34/energy-savings-by-state-industrial-methodology.pdf</v>
      </c>
    </row>
    <row r="408" spans="1:20" s="174" customFormat="1" x14ac:dyDescent="0.2">
      <c r="A408" s="166" t="str">
        <f>INDEX('Policy Characteristics'!A:A,MATCH(PolicyLevers!$C408,'Policy Characteristics'!$C:$C,0))</f>
        <v>Industry</v>
      </c>
      <c r="B408" s="166" t="str">
        <f>INDEX('Policy Characteristics'!B:B,MATCH(PolicyLevers!$C408,'Policy Characteristics'!$C:$C,0))</f>
        <v>Industry Energy Efficiency Standards</v>
      </c>
      <c r="C408" s="181" t="str">
        <f t="shared" si="62"/>
        <v>Percentage Improvement in Eqpt Efficiency Standards above BAU</v>
      </c>
      <c r="D408" s="179" t="s">
        <v>144</v>
      </c>
      <c r="E408" s="177" t="s">
        <v>1096</v>
      </c>
      <c r="F408" s="179" t="s">
        <v>741</v>
      </c>
      <c r="G408" s="177" t="s">
        <v>1100</v>
      </c>
      <c r="H408" s="184">
        <v>794</v>
      </c>
      <c r="I408" s="267" t="s">
        <v>46</v>
      </c>
      <c r="J408" s="167" t="str">
        <f>INDEX('Policy Characteristics'!D:D,MATCH(PolicyLevers!$C408,'Policy Characteristics'!$C:$C,0))</f>
        <v>Industry Energy Efficiency Standards</v>
      </c>
      <c r="K408" s="167" t="str">
        <f>INDEX('Policy Characteristics'!E:E,MATCH(PolicyLevers!$C408,'Policy Characteristics'!$C:$C,0))</f>
        <v>indst efficiency standards</v>
      </c>
      <c r="L408" s="167">
        <f>INDEX('Policy Characteristics'!F:F,MATCH(PolicyLevers!$C408,'Policy Characteristics'!$C:$C,0))</f>
        <v>0</v>
      </c>
      <c r="M408" s="167">
        <f>INDEX('Policy Characteristics'!G:G,MATCH(PolicyLevers!$C408,'Policy Characteristics'!$C:$C,0))</f>
        <v>0.25</v>
      </c>
      <c r="N408" s="167">
        <f>INDEX('Policy Characteristics'!H:H,MATCH(PolicyLevers!$C408,'Policy Characteristics'!$C:$C,0))</f>
        <v>0.01</v>
      </c>
      <c r="O408" s="167" t="str">
        <f>INDEX('Policy Characteristics'!I:I,MATCH(PolicyLevers!$C408,'Policy Characteristics'!$C:$C,0))</f>
        <v>% reduction in energy use</v>
      </c>
      <c r="P408" s="167" t="str">
        <f>INDEX('Policy Characteristics'!J:J,MATCH(PolicyLevers!$C408,'Policy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8" s="185" t="str">
        <f t="shared" si="61"/>
        <v>industry-ag-main.html#eff-stds</v>
      </c>
      <c r="R408" s="185" t="str">
        <f t="shared" si="61"/>
        <v>industry-energy-efficiency-standards.html</v>
      </c>
      <c r="S408" s="209" t="str">
        <f t="shared" si="63"/>
        <v>U.S. DOE, 2016, Industrial Energy Efficiency Potential Analysis, https://energy.gov/sites/prod/files/2017/04/f34/energy-savings-by-state-industrial-methodology.pdf</v>
      </c>
      <c r="T408" s="185" t="str">
        <f t="shared" si="61"/>
        <v>U.S. DOE, 2016, Industrial Energy Efficiency Potential Analysis, https://energy.gov/sites/prod/files/2017/04/f34/energy-savings-by-state-industrial-methodology.pdf</v>
      </c>
    </row>
    <row r="409" spans="1:20" s="174" customFormat="1" x14ac:dyDescent="0.2">
      <c r="A409" s="166" t="str">
        <f>INDEX('Policy Characteristics'!A:A,MATCH(PolicyLevers!$C409,'Policy Characteristics'!$C:$C,0))</f>
        <v>Industry</v>
      </c>
      <c r="B409" s="166" t="str">
        <f>INDEX('Policy Characteristics'!B:B,MATCH(PolicyLevers!$C409,'Policy Characteristics'!$C:$C,0))</f>
        <v>Industry Energy Efficiency Standards</v>
      </c>
      <c r="C409" s="181" t="str">
        <f t="shared" si="62"/>
        <v>Percentage Improvement in Eqpt Efficiency Standards above BAU</v>
      </c>
      <c r="D409" s="179" t="s">
        <v>144</v>
      </c>
      <c r="E409" s="177" t="s">
        <v>1093</v>
      </c>
      <c r="F409" s="179" t="s">
        <v>741</v>
      </c>
      <c r="G409" s="177" t="s">
        <v>1098</v>
      </c>
      <c r="H409" s="184">
        <v>795</v>
      </c>
      <c r="I409" s="267" t="s">
        <v>47</v>
      </c>
      <c r="J409" s="167" t="str">
        <f>INDEX('Policy Characteristics'!D:D,MATCH(PolicyLevers!$C409,'Policy Characteristics'!$C:$C,0))</f>
        <v>Industry Energy Efficiency Standards</v>
      </c>
      <c r="K409" s="167" t="str">
        <f>INDEX('Policy Characteristics'!E:E,MATCH(PolicyLevers!$C409,'Policy Characteristics'!$C:$C,0))</f>
        <v>indst efficiency standards</v>
      </c>
      <c r="L409" s="167">
        <f>INDEX('Policy Characteristics'!F:F,MATCH(PolicyLevers!$C409,'Policy Characteristics'!$C:$C,0))</f>
        <v>0</v>
      </c>
      <c r="M409" s="167">
        <f>INDEX('Policy Characteristics'!G:G,MATCH(PolicyLevers!$C409,'Policy Characteristics'!$C:$C,0))</f>
        <v>0.25</v>
      </c>
      <c r="N409" s="167">
        <f>INDEX('Policy Characteristics'!H:H,MATCH(PolicyLevers!$C409,'Policy Characteristics'!$C:$C,0))</f>
        <v>0.01</v>
      </c>
      <c r="O409" s="167" t="str">
        <f>INDEX('Policy Characteristics'!I:I,MATCH(PolicyLevers!$C409,'Policy Characteristics'!$C:$C,0))</f>
        <v>% reduction in energy use</v>
      </c>
      <c r="P409" s="167" t="str">
        <f>INDEX('Policy Characteristics'!J:J,MATCH(PolicyLevers!$C409,'Policy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9" s="185" t="str">
        <f t="shared" si="61"/>
        <v>industry-ag-main.html#eff-stds</v>
      </c>
      <c r="R409" s="185" t="str">
        <f t="shared" si="61"/>
        <v>industry-energy-efficiency-standards.html</v>
      </c>
      <c r="S409" s="209" t="str">
        <f t="shared" si="63"/>
        <v>U.S. DOE, 2016, Industrial Energy Efficiency Potential Analysis, https://energy.gov/sites/prod/files/2017/04/f34/energy-savings-by-state-industrial-methodology.pdf</v>
      </c>
      <c r="T409" s="185" t="str">
        <f t="shared" si="61"/>
        <v>U.S. DOE, 2016, Industrial Energy Efficiency Potential Analysis, https://energy.gov/sites/prod/files/2017/04/f34/energy-savings-by-state-industrial-methodology.pdf</v>
      </c>
    </row>
    <row r="410" spans="1:20" s="174" customFormat="1" x14ac:dyDescent="0.2">
      <c r="A410" s="166" t="str">
        <f>INDEX('Policy Characteristics'!A:A,MATCH(PolicyLevers!$C410,'Policy Characteristics'!$C:$C,0))</f>
        <v>Industry</v>
      </c>
      <c r="B410" s="166" t="str">
        <f>INDEX('Policy Characteristics'!B:B,MATCH(PolicyLevers!$C410,'Policy Characteristics'!$C:$C,0))</f>
        <v>Industry Energy Efficiency Standards</v>
      </c>
      <c r="C410" s="181" t="str">
        <f t="shared" si="62"/>
        <v>Percentage Improvement in Eqpt Efficiency Standards above BAU</v>
      </c>
      <c r="D410" s="179" t="s">
        <v>772</v>
      </c>
      <c r="E410" s="177" t="s">
        <v>724</v>
      </c>
      <c r="F410" s="177" t="s">
        <v>1167</v>
      </c>
      <c r="G410" s="177" t="s">
        <v>730</v>
      </c>
      <c r="H410" s="184">
        <v>796</v>
      </c>
      <c r="I410" s="267" t="s">
        <v>46</v>
      </c>
      <c r="J410" s="167" t="str">
        <f>INDEX('Policy Characteristics'!D:D,MATCH(PolicyLevers!$C410,'Policy Characteristics'!$C:$C,0))</f>
        <v>Industry Energy Efficiency Standards</v>
      </c>
      <c r="K410" s="167" t="str">
        <f>INDEX('Policy Characteristics'!E:E,MATCH(PolicyLevers!$C410,'Policy Characteristics'!$C:$C,0))</f>
        <v>indst efficiency standards</v>
      </c>
      <c r="L410" s="167">
        <f>INDEX('Policy Characteristics'!F:F,MATCH(PolicyLevers!$C410,'Policy Characteristics'!$C:$C,0))</f>
        <v>0</v>
      </c>
      <c r="M410" s="167">
        <f>INDEX('Policy Characteristics'!G:G,MATCH(PolicyLevers!$C410,'Policy Characteristics'!$C:$C,0))</f>
        <v>0.25</v>
      </c>
      <c r="N410" s="167">
        <f>INDEX('Policy Characteristics'!H:H,MATCH(PolicyLevers!$C410,'Policy Characteristics'!$C:$C,0))</f>
        <v>0.01</v>
      </c>
      <c r="O410" s="167" t="str">
        <f>INDEX('Policy Characteristics'!I:I,MATCH(PolicyLevers!$C410,'Policy Characteristics'!$C:$C,0))</f>
        <v>% reduction in energy use</v>
      </c>
      <c r="P410" s="167" t="str">
        <f>INDEX('Policy Characteristics'!J:J,MATCH(PolicyLevers!$C410,'Policy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0" s="185" t="str">
        <f t="shared" si="61"/>
        <v>industry-ag-main.html#eff-stds</v>
      </c>
      <c r="R410" s="185" t="str">
        <f t="shared" si="61"/>
        <v>industry-energy-efficiency-standards.html</v>
      </c>
      <c r="S410" s="209" t="str">
        <f t="shared" si="63"/>
        <v>U.S. DOE, 2016, Industrial Energy Efficiency Potential Analysis, https://energy.gov/sites/prod/files/2017/04/f34/energy-savings-by-state-industrial-methodology.pdf</v>
      </c>
      <c r="T410" s="185" t="str">
        <f t="shared" si="61"/>
        <v>U.S. DOE, 2016, Industrial Energy Efficiency Potential Analysis, https://energy.gov/sites/prod/files/2017/04/f34/energy-savings-by-state-industrial-methodology.pdf</v>
      </c>
    </row>
    <row r="411" spans="1:20" s="174" customFormat="1" x14ac:dyDescent="0.2">
      <c r="A411" s="166" t="str">
        <f>INDEX('Policy Characteristics'!A:A,MATCH(PolicyLevers!$C411,'Policy Characteristics'!$C:$C,0))</f>
        <v>Industry</v>
      </c>
      <c r="B411" s="166" t="str">
        <f>INDEX('Policy Characteristics'!B:B,MATCH(PolicyLevers!$C411,'Policy Characteristics'!$C:$C,0))</f>
        <v>Industry Energy Efficiency Standards</v>
      </c>
      <c r="C411" s="181" t="str">
        <f t="shared" si="62"/>
        <v>Percentage Improvement in Eqpt Efficiency Standards above BAU</v>
      </c>
      <c r="D411" s="179" t="s">
        <v>772</v>
      </c>
      <c r="E411" s="177" t="s">
        <v>725</v>
      </c>
      <c r="F411" s="177" t="s">
        <v>1167</v>
      </c>
      <c r="G411" s="177" t="s">
        <v>733</v>
      </c>
      <c r="H411" s="184">
        <v>797</v>
      </c>
      <c r="I411" s="267" t="s">
        <v>46</v>
      </c>
      <c r="J411" s="167" t="str">
        <f>INDEX('Policy Characteristics'!D:D,MATCH(PolicyLevers!$C411,'Policy Characteristics'!$C:$C,0))</f>
        <v>Industry Energy Efficiency Standards</v>
      </c>
      <c r="K411" s="167" t="str">
        <f>INDEX('Policy Characteristics'!E:E,MATCH(PolicyLevers!$C411,'Policy Characteristics'!$C:$C,0))</f>
        <v>indst efficiency standards</v>
      </c>
      <c r="L411" s="167">
        <f>INDEX('Policy Characteristics'!F:F,MATCH(PolicyLevers!$C411,'Policy Characteristics'!$C:$C,0))</f>
        <v>0</v>
      </c>
      <c r="M411" s="167">
        <f>INDEX('Policy Characteristics'!G:G,MATCH(PolicyLevers!$C411,'Policy Characteristics'!$C:$C,0))</f>
        <v>0.25</v>
      </c>
      <c r="N411" s="167">
        <f>INDEX('Policy Characteristics'!H:H,MATCH(PolicyLevers!$C411,'Policy Characteristics'!$C:$C,0))</f>
        <v>0.01</v>
      </c>
      <c r="O411" s="167" t="str">
        <f>INDEX('Policy Characteristics'!I:I,MATCH(PolicyLevers!$C411,'Policy Characteristics'!$C:$C,0))</f>
        <v>% reduction in energy use</v>
      </c>
      <c r="P411" s="167" t="str">
        <f>INDEX('Policy Characteristics'!J:J,MATCH(PolicyLevers!$C411,'Policy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1" s="185" t="str">
        <f t="shared" si="61"/>
        <v>industry-ag-main.html#eff-stds</v>
      </c>
      <c r="R411" s="185" t="str">
        <f t="shared" si="61"/>
        <v>industry-energy-efficiency-standards.html</v>
      </c>
      <c r="S411" s="209" t="str">
        <f t="shared" si="63"/>
        <v>U.S. DOE, 2016, Industrial Energy Efficiency Potential Analysis, https://energy.gov/sites/prod/files/2017/04/f34/energy-savings-by-state-industrial-methodology.pdf</v>
      </c>
      <c r="T411" s="185" t="str">
        <f t="shared" si="61"/>
        <v>U.S. DOE, 2016, Industrial Energy Efficiency Potential Analysis, https://energy.gov/sites/prod/files/2017/04/f34/energy-savings-by-state-industrial-methodology.pdf</v>
      </c>
    </row>
    <row r="412" spans="1:20" s="174" customFormat="1" x14ac:dyDescent="0.2">
      <c r="A412" s="166" t="str">
        <f>INDEX('Policy Characteristics'!A:A,MATCH(PolicyLevers!$C412,'Policy Characteristics'!$C:$C,0))</f>
        <v>Industry</v>
      </c>
      <c r="B412" s="166" t="str">
        <f>INDEX('Policy Characteristics'!B:B,MATCH(PolicyLevers!$C412,'Policy Characteristics'!$C:$C,0))</f>
        <v>Industry Energy Efficiency Standards</v>
      </c>
      <c r="C412" s="181" t="str">
        <f t="shared" si="62"/>
        <v>Percentage Improvement in Eqpt Efficiency Standards above BAU</v>
      </c>
      <c r="D412" s="179" t="s">
        <v>772</v>
      </c>
      <c r="E412" s="177" t="s">
        <v>726</v>
      </c>
      <c r="F412" s="177" t="s">
        <v>1167</v>
      </c>
      <c r="G412" s="177" t="s">
        <v>734</v>
      </c>
      <c r="H412" s="184">
        <v>798</v>
      </c>
      <c r="I412" s="267" t="s">
        <v>46</v>
      </c>
      <c r="J412" s="167" t="str">
        <f>INDEX('Policy Characteristics'!D:D,MATCH(PolicyLevers!$C412,'Policy Characteristics'!$C:$C,0))</f>
        <v>Industry Energy Efficiency Standards</v>
      </c>
      <c r="K412" s="167" t="str">
        <f>INDEX('Policy Characteristics'!E:E,MATCH(PolicyLevers!$C412,'Policy Characteristics'!$C:$C,0))</f>
        <v>indst efficiency standards</v>
      </c>
      <c r="L412" s="167">
        <f>INDEX('Policy Characteristics'!F:F,MATCH(PolicyLevers!$C412,'Policy Characteristics'!$C:$C,0))</f>
        <v>0</v>
      </c>
      <c r="M412" s="167">
        <f>INDEX('Policy Characteristics'!G:G,MATCH(PolicyLevers!$C412,'Policy Characteristics'!$C:$C,0))</f>
        <v>0.25</v>
      </c>
      <c r="N412" s="167">
        <f>INDEX('Policy Characteristics'!H:H,MATCH(PolicyLevers!$C412,'Policy Characteristics'!$C:$C,0))</f>
        <v>0.01</v>
      </c>
      <c r="O412" s="167" t="str">
        <f>INDEX('Policy Characteristics'!I:I,MATCH(PolicyLevers!$C412,'Policy Characteristics'!$C:$C,0))</f>
        <v>% reduction in energy use</v>
      </c>
      <c r="P412" s="167" t="str">
        <f>INDEX('Policy Characteristics'!J:J,MATCH(PolicyLevers!$C412,'Policy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2" s="185" t="str">
        <f t="shared" si="61"/>
        <v>industry-ag-main.html#eff-stds</v>
      </c>
      <c r="R412" s="185" t="str">
        <f t="shared" si="61"/>
        <v>industry-energy-efficiency-standards.html</v>
      </c>
      <c r="S412" s="209" t="str">
        <f t="shared" si="63"/>
        <v>U.S. DOE, 2016, Industrial Energy Efficiency Potential Analysis, https://energy.gov/sites/prod/files/2017/04/f34/energy-savings-by-state-industrial-methodology.pdf</v>
      </c>
      <c r="T412" s="185" t="str">
        <f t="shared" si="61"/>
        <v>U.S. DOE, 2016, Industrial Energy Efficiency Potential Analysis, https://energy.gov/sites/prod/files/2017/04/f34/energy-savings-by-state-industrial-methodology.pdf</v>
      </c>
    </row>
    <row r="413" spans="1:20" s="174" customFormat="1" x14ac:dyDescent="0.2">
      <c r="A413" s="166" t="str">
        <f>INDEX('Policy Characteristics'!A:A,MATCH(PolicyLevers!$C413,'Policy Characteristics'!$C:$C,0))</f>
        <v>Industry</v>
      </c>
      <c r="B413" s="166" t="str">
        <f>INDEX('Policy Characteristics'!B:B,MATCH(PolicyLevers!$C413,'Policy Characteristics'!$C:$C,0))</f>
        <v>Industry Energy Efficiency Standards</v>
      </c>
      <c r="C413" s="181" t="str">
        <f t="shared" si="62"/>
        <v>Percentage Improvement in Eqpt Efficiency Standards above BAU</v>
      </c>
      <c r="D413" s="179" t="s">
        <v>772</v>
      </c>
      <c r="E413" s="177" t="s">
        <v>727</v>
      </c>
      <c r="F413" s="177" t="s">
        <v>1167</v>
      </c>
      <c r="G413" s="177" t="s">
        <v>731</v>
      </c>
      <c r="H413" s="184">
        <v>799</v>
      </c>
      <c r="I413" s="267" t="s">
        <v>47</v>
      </c>
      <c r="J413" s="167" t="str">
        <f>INDEX('Policy Characteristics'!D:D,MATCH(PolicyLevers!$C413,'Policy Characteristics'!$C:$C,0))</f>
        <v>Industry Energy Efficiency Standards</v>
      </c>
      <c r="K413" s="167" t="str">
        <f>INDEX('Policy Characteristics'!E:E,MATCH(PolicyLevers!$C413,'Policy Characteristics'!$C:$C,0))</f>
        <v>indst efficiency standards</v>
      </c>
      <c r="L413" s="167">
        <f>INDEX('Policy Characteristics'!F:F,MATCH(PolicyLevers!$C413,'Policy Characteristics'!$C:$C,0))</f>
        <v>0</v>
      </c>
      <c r="M413" s="167">
        <f>INDEX('Policy Characteristics'!G:G,MATCH(PolicyLevers!$C413,'Policy Characteristics'!$C:$C,0))</f>
        <v>0.25</v>
      </c>
      <c r="N413" s="167">
        <f>INDEX('Policy Characteristics'!H:H,MATCH(PolicyLevers!$C413,'Policy Characteristics'!$C:$C,0))</f>
        <v>0.01</v>
      </c>
      <c r="O413" s="167" t="str">
        <f>INDEX('Policy Characteristics'!I:I,MATCH(PolicyLevers!$C413,'Policy Characteristics'!$C:$C,0))</f>
        <v>% reduction in energy use</v>
      </c>
      <c r="P413" s="167" t="str">
        <f>INDEX('Policy Characteristics'!J:J,MATCH(PolicyLevers!$C413,'Policy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3" s="185" t="str">
        <f t="shared" si="61"/>
        <v>industry-ag-main.html#eff-stds</v>
      </c>
      <c r="R413" s="185" t="str">
        <f t="shared" si="61"/>
        <v>industry-energy-efficiency-standards.html</v>
      </c>
      <c r="S413" s="209" t="str">
        <f t="shared" si="63"/>
        <v>U.S. DOE, 2016, Industrial Energy Efficiency Potential Analysis, https://energy.gov/sites/prod/files/2017/04/f34/energy-savings-by-state-industrial-methodology.pdf</v>
      </c>
      <c r="T413" s="185" t="str">
        <f t="shared" si="61"/>
        <v>U.S. DOE, 2016, Industrial Energy Efficiency Potential Analysis, https://energy.gov/sites/prod/files/2017/04/f34/energy-savings-by-state-industrial-methodology.pdf</v>
      </c>
    </row>
    <row r="414" spans="1:20" s="174" customFormat="1" x14ac:dyDescent="0.2">
      <c r="A414" s="166" t="str">
        <f>INDEX('Policy Characteristics'!A:A,MATCH(PolicyLevers!$C414,'Policy Characteristics'!$C:$C,0))</f>
        <v>Industry</v>
      </c>
      <c r="B414" s="166" t="str">
        <f>INDEX('Policy Characteristics'!B:B,MATCH(PolicyLevers!$C414,'Policy Characteristics'!$C:$C,0))</f>
        <v>Industry Energy Efficiency Standards</v>
      </c>
      <c r="C414" s="181" t="str">
        <f t="shared" si="62"/>
        <v>Percentage Improvement in Eqpt Efficiency Standards above BAU</v>
      </c>
      <c r="D414" s="179" t="s">
        <v>772</v>
      </c>
      <c r="E414" s="177" t="s">
        <v>728</v>
      </c>
      <c r="F414" s="177" t="s">
        <v>1167</v>
      </c>
      <c r="G414" s="177" t="s">
        <v>732</v>
      </c>
      <c r="H414" s="184">
        <v>800</v>
      </c>
      <c r="I414" s="267" t="s">
        <v>46</v>
      </c>
      <c r="J414" s="167" t="str">
        <f>INDEX('Policy Characteristics'!D:D,MATCH(PolicyLevers!$C414,'Policy Characteristics'!$C:$C,0))</f>
        <v>Industry Energy Efficiency Standards</v>
      </c>
      <c r="K414" s="167" t="str">
        <f>INDEX('Policy Characteristics'!E:E,MATCH(PolicyLevers!$C414,'Policy Characteristics'!$C:$C,0))</f>
        <v>indst efficiency standards</v>
      </c>
      <c r="L414" s="167">
        <f>INDEX('Policy Characteristics'!F:F,MATCH(PolicyLevers!$C414,'Policy Characteristics'!$C:$C,0))</f>
        <v>0</v>
      </c>
      <c r="M414" s="167">
        <f>INDEX('Policy Characteristics'!G:G,MATCH(PolicyLevers!$C414,'Policy Characteristics'!$C:$C,0))</f>
        <v>0.25</v>
      </c>
      <c r="N414" s="167">
        <f>INDEX('Policy Characteristics'!H:H,MATCH(PolicyLevers!$C414,'Policy Characteristics'!$C:$C,0))</f>
        <v>0.01</v>
      </c>
      <c r="O414" s="167" t="str">
        <f>INDEX('Policy Characteristics'!I:I,MATCH(PolicyLevers!$C414,'Policy Characteristics'!$C:$C,0))</f>
        <v>% reduction in energy use</v>
      </c>
      <c r="P414" s="167" t="str">
        <f>INDEX('Policy Characteristics'!J:J,MATCH(PolicyLevers!$C414,'Policy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4" s="185" t="str">
        <f t="shared" si="61"/>
        <v>industry-ag-main.html#eff-stds</v>
      </c>
      <c r="R414" s="185" t="str">
        <f t="shared" si="61"/>
        <v>industry-energy-efficiency-standards.html</v>
      </c>
      <c r="S414" s="209" t="str">
        <f t="shared" si="63"/>
        <v>U.S. DOE, 2016, Industrial Energy Efficiency Potential Analysis, https://energy.gov/sites/prod/files/2017/04/f34/energy-savings-by-state-industrial-methodology.pdf</v>
      </c>
      <c r="T414" s="185" t="str">
        <f t="shared" si="61"/>
        <v>U.S. DOE, 2016, Industrial Energy Efficiency Potential Analysis, https://energy.gov/sites/prod/files/2017/04/f34/energy-savings-by-state-industrial-methodology.pdf</v>
      </c>
    </row>
    <row r="415" spans="1:20" s="174" customFormat="1" x14ac:dyDescent="0.2">
      <c r="A415" s="166" t="str">
        <f>INDEX('Policy Characteristics'!A:A,MATCH(PolicyLevers!$C415,'Policy Characteristics'!$C:$C,0))</f>
        <v>Industry</v>
      </c>
      <c r="B415" s="166" t="str">
        <f>INDEX('Policy Characteristics'!B:B,MATCH(PolicyLevers!$C415,'Policy Characteristics'!$C:$C,0))</f>
        <v>Industry Energy Efficiency Standards</v>
      </c>
      <c r="C415" s="181" t="str">
        <f t="shared" si="62"/>
        <v>Percentage Improvement in Eqpt Efficiency Standards above BAU</v>
      </c>
      <c r="D415" s="179" t="s">
        <v>772</v>
      </c>
      <c r="E415" s="177" t="s">
        <v>729</v>
      </c>
      <c r="F415" s="177" t="s">
        <v>1167</v>
      </c>
      <c r="G415" s="177" t="s">
        <v>735</v>
      </c>
      <c r="H415" s="184">
        <v>801</v>
      </c>
      <c r="I415" s="267" t="s">
        <v>47</v>
      </c>
      <c r="J415" s="167" t="str">
        <f>INDEX('Policy Characteristics'!D:D,MATCH(PolicyLevers!$C415,'Policy Characteristics'!$C:$C,0))</f>
        <v>Industry Energy Efficiency Standards</v>
      </c>
      <c r="K415" s="167" t="str">
        <f>INDEX('Policy Characteristics'!E:E,MATCH(PolicyLevers!$C415,'Policy Characteristics'!$C:$C,0))</f>
        <v>indst efficiency standards</v>
      </c>
      <c r="L415" s="167">
        <f>INDEX('Policy Characteristics'!F:F,MATCH(PolicyLevers!$C415,'Policy Characteristics'!$C:$C,0))</f>
        <v>0</v>
      </c>
      <c r="M415" s="167">
        <f>INDEX('Policy Characteristics'!G:G,MATCH(PolicyLevers!$C415,'Policy Characteristics'!$C:$C,0))</f>
        <v>0.25</v>
      </c>
      <c r="N415" s="167">
        <f>INDEX('Policy Characteristics'!H:H,MATCH(PolicyLevers!$C415,'Policy Characteristics'!$C:$C,0))</f>
        <v>0.01</v>
      </c>
      <c r="O415" s="167" t="str">
        <f>INDEX('Policy Characteristics'!I:I,MATCH(PolicyLevers!$C415,'Policy Characteristics'!$C:$C,0))</f>
        <v>% reduction in energy use</v>
      </c>
      <c r="P415" s="167" t="str">
        <f>INDEX('Policy Characteristics'!J:J,MATCH(PolicyLevers!$C415,'Policy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5" s="185" t="str">
        <f t="shared" si="61"/>
        <v>industry-ag-main.html#eff-stds</v>
      </c>
      <c r="R415" s="185" t="str">
        <f t="shared" si="61"/>
        <v>industry-energy-efficiency-standards.html</v>
      </c>
      <c r="S415" s="209" t="str">
        <f t="shared" si="63"/>
        <v>U.S. DOE, 2016, Industrial Energy Efficiency Potential Analysis, https://energy.gov/sites/prod/files/2017/04/f34/energy-savings-by-state-industrial-methodology.pdf</v>
      </c>
      <c r="T415" s="185" t="str">
        <f t="shared" si="61"/>
        <v>U.S. DOE, 2016, Industrial Energy Efficiency Potential Analysis, https://energy.gov/sites/prod/files/2017/04/f34/energy-savings-by-state-industrial-methodology.pdf</v>
      </c>
    </row>
    <row r="416" spans="1:20" s="174" customFormat="1" x14ac:dyDescent="0.2">
      <c r="A416" s="166" t="str">
        <f>INDEX('Policy Characteristics'!A:A,MATCH(PolicyLevers!$C416,'Policy Characteristics'!$C:$C,0))</f>
        <v>Industry</v>
      </c>
      <c r="B416" s="166" t="str">
        <f>INDEX('Policy Characteristics'!B:B,MATCH(PolicyLevers!$C416,'Policy Characteristics'!$C:$C,0))</f>
        <v>Industry Energy Efficiency Standards</v>
      </c>
      <c r="C416" s="181" t="str">
        <f t="shared" si="62"/>
        <v>Percentage Improvement in Eqpt Efficiency Standards above BAU</v>
      </c>
      <c r="D416" s="179" t="s">
        <v>772</v>
      </c>
      <c r="E416" s="177" t="s">
        <v>1094</v>
      </c>
      <c r="F416" s="177" t="s">
        <v>1167</v>
      </c>
      <c r="G416" s="177" t="s">
        <v>1097</v>
      </c>
      <c r="H416" s="184">
        <v>802</v>
      </c>
      <c r="I416" s="267" t="s">
        <v>47</v>
      </c>
      <c r="J416" s="167" t="str">
        <f>INDEX('Policy Characteristics'!D:D,MATCH(PolicyLevers!$C416,'Policy Characteristics'!$C:$C,0))</f>
        <v>Industry Energy Efficiency Standards</v>
      </c>
      <c r="K416" s="167" t="str">
        <f>INDEX('Policy Characteristics'!E:E,MATCH(PolicyLevers!$C416,'Policy Characteristics'!$C:$C,0))</f>
        <v>indst efficiency standards</v>
      </c>
      <c r="L416" s="167">
        <f>INDEX('Policy Characteristics'!F:F,MATCH(PolicyLevers!$C416,'Policy Characteristics'!$C:$C,0))</f>
        <v>0</v>
      </c>
      <c r="M416" s="167">
        <f>INDEX('Policy Characteristics'!G:G,MATCH(PolicyLevers!$C416,'Policy Characteristics'!$C:$C,0))</f>
        <v>0.25</v>
      </c>
      <c r="N416" s="167">
        <f>INDEX('Policy Characteristics'!H:H,MATCH(PolicyLevers!$C416,'Policy Characteristics'!$C:$C,0))</f>
        <v>0.01</v>
      </c>
      <c r="O416" s="167" t="str">
        <f>INDEX('Policy Characteristics'!I:I,MATCH(PolicyLevers!$C416,'Policy Characteristics'!$C:$C,0))</f>
        <v>% reduction in energy use</v>
      </c>
      <c r="P416" s="167" t="str">
        <f>INDEX('Policy Characteristics'!J:J,MATCH(PolicyLevers!$C416,'Policy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6" s="185" t="str">
        <f t="shared" si="61"/>
        <v>industry-ag-main.html#eff-stds</v>
      </c>
      <c r="R416" s="185" t="str">
        <f t="shared" si="61"/>
        <v>industry-energy-efficiency-standards.html</v>
      </c>
      <c r="S416" s="209" t="str">
        <f t="shared" si="63"/>
        <v>U.S. DOE, 2016, Industrial Energy Efficiency Potential Analysis, https://energy.gov/sites/prod/files/2017/04/f34/energy-savings-by-state-industrial-methodology.pdf</v>
      </c>
      <c r="T416" s="185" t="str">
        <f t="shared" si="61"/>
        <v>U.S. DOE, 2016, Industrial Energy Efficiency Potential Analysis, https://energy.gov/sites/prod/files/2017/04/f34/energy-savings-by-state-industrial-methodology.pdf</v>
      </c>
    </row>
    <row r="417" spans="1:20" s="174" customFormat="1" x14ac:dyDescent="0.2">
      <c r="A417" s="166" t="str">
        <f>INDEX('Policy Characteristics'!A:A,MATCH(PolicyLevers!$C417,'Policy Characteristics'!$C:$C,0))</f>
        <v>Industry</v>
      </c>
      <c r="B417" s="166" t="str">
        <f>INDEX('Policy Characteristics'!B:B,MATCH(PolicyLevers!$C417,'Policy Characteristics'!$C:$C,0))</f>
        <v>Industry Energy Efficiency Standards</v>
      </c>
      <c r="C417" s="181" t="str">
        <f t="shared" si="62"/>
        <v>Percentage Improvement in Eqpt Efficiency Standards above BAU</v>
      </c>
      <c r="D417" s="179" t="s">
        <v>772</v>
      </c>
      <c r="E417" s="177" t="s">
        <v>1095</v>
      </c>
      <c r="F417" s="177" t="s">
        <v>1167</v>
      </c>
      <c r="G417" s="177" t="s">
        <v>1099</v>
      </c>
      <c r="H417" s="184">
        <v>803</v>
      </c>
      <c r="I417" s="267" t="s">
        <v>46</v>
      </c>
      <c r="J417" s="167" t="str">
        <f>INDEX('Policy Characteristics'!D:D,MATCH(PolicyLevers!$C417,'Policy Characteristics'!$C:$C,0))</f>
        <v>Industry Energy Efficiency Standards</v>
      </c>
      <c r="K417" s="167" t="str">
        <f>INDEX('Policy Characteristics'!E:E,MATCH(PolicyLevers!$C417,'Policy Characteristics'!$C:$C,0))</f>
        <v>indst efficiency standards</v>
      </c>
      <c r="L417" s="167">
        <f>INDEX('Policy Characteristics'!F:F,MATCH(PolicyLevers!$C417,'Policy Characteristics'!$C:$C,0))</f>
        <v>0</v>
      </c>
      <c r="M417" s="167">
        <f>INDEX('Policy Characteristics'!G:G,MATCH(PolicyLevers!$C417,'Policy Characteristics'!$C:$C,0))</f>
        <v>0.25</v>
      </c>
      <c r="N417" s="167">
        <f>INDEX('Policy Characteristics'!H:H,MATCH(PolicyLevers!$C417,'Policy Characteristics'!$C:$C,0))</f>
        <v>0.01</v>
      </c>
      <c r="O417" s="167" t="str">
        <f>INDEX('Policy Characteristics'!I:I,MATCH(PolicyLevers!$C417,'Policy Characteristics'!$C:$C,0))</f>
        <v>% reduction in energy use</v>
      </c>
      <c r="P417" s="167" t="str">
        <f>INDEX('Policy Characteristics'!J:J,MATCH(PolicyLevers!$C417,'Policy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7" s="185" t="str">
        <f t="shared" si="61"/>
        <v>industry-ag-main.html#eff-stds</v>
      </c>
      <c r="R417" s="185" t="str">
        <f t="shared" si="61"/>
        <v>industry-energy-efficiency-standards.html</v>
      </c>
      <c r="S417" s="209" t="str">
        <f t="shared" si="63"/>
        <v>U.S. DOE, 2016, Industrial Energy Efficiency Potential Analysis, https://energy.gov/sites/prod/files/2017/04/f34/energy-savings-by-state-industrial-methodology.pdf</v>
      </c>
      <c r="T417" s="185" t="str">
        <f t="shared" si="61"/>
        <v>U.S. DOE, 2016, Industrial Energy Efficiency Potential Analysis, https://energy.gov/sites/prod/files/2017/04/f34/energy-savings-by-state-industrial-methodology.pdf</v>
      </c>
    </row>
    <row r="418" spans="1:20" s="174" customFormat="1" x14ac:dyDescent="0.2">
      <c r="A418" s="166" t="str">
        <f>INDEX('Policy Characteristics'!A:A,MATCH(PolicyLevers!$C418,'Policy Characteristics'!$C:$C,0))</f>
        <v>Industry</v>
      </c>
      <c r="B418" s="166" t="str">
        <f>INDEX('Policy Characteristics'!B:B,MATCH(PolicyLevers!$C418,'Policy Characteristics'!$C:$C,0))</f>
        <v>Industry Energy Efficiency Standards</v>
      </c>
      <c r="C418" s="181" t="str">
        <f t="shared" si="62"/>
        <v>Percentage Improvement in Eqpt Efficiency Standards above BAU</v>
      </c>
      <c r="D418" s="179" t="s">
        <v>772</v>
      </c>
      <c r="E418" s="177" t="s">
        <v>1096</v>
      </c>
      <c r="F418" s="177" t="s">
        <v>1167</v>
      </c>
      <c r="G418" s="177" t="s">
        <v>1100</v>
      </c>
      <c r="H418" s="184">
        <v>804</v>
      </c>
      <c r="I418" s="267" t="s">
        <v>47</v>
      </c>
      <c r="J418" s="167" t="str">
        <f>INDEX('Policy Characteristics'!D:D,MATCH(PolicyLevers!$C418,'Policy Characteristics'!$C:$C,0))</f>
        <v>Industry Energy Efficiency Standards</v>
      </c>
      <c r="K418" s="167" t="str">
        <f>INDEX('Policy Characteristics'!E:E,MATCH(PolicyLevers!$C418,'Policy Characteristics'!$C:$C,0))</f>
        <v>indst efficiency standards</v>
      </c>
      <c r="L418" s="167">
        <f>INDEX('Policy Characteristics'!F:F,MATCH(PolicyLevers!$C418,'Policy Characteristics'!$C:$C,0))</f>
        <v>0</v>
      </c>
      <c r="M418" s="167">
        <f>INDEX('Policy Characteristics'!G:G,MATCH(PolicyLevers!$C418,'Policy Characteristics'!$C:$C,0))</f>
        <v>0.25</v>
      </c>
      <c r="N418" s="167">
        <f>INDEX('Policy Characteristics'!H:H,MATCH(PolicyLevers!$C418,'Policy Characteristics'!$C:$C,0))</f>
        <v>0.01</v>
      </c>
      <c r="O418" s="167" t="str">
        <f>INDEX('Policy Characteristics'!I:I,MATCH(PolicyLevers!$C418,'Policy Characteristics'!$C:$C,0))</f>
        <v>% reduction in energy use</v>
      </c>
      <c r="P418" s="167" t="str">
        <f>INDEX('Policy Characteristics'!J:J,MATCH(PolicyLevers!$C418,'Policy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8" s="185" t="str">
        <f t="shared" si="61"/>
        <v>industry-ag-main.html#eff-stds</v>
      </c>
      <c r="R418" s="185" t="str">
        <f t="shared" si="61"/>
        <v>industry-energy-efficiency-standards.html</v>
      </c>
      <c r="S418" s="209" t="str">
        <f t="shared" si="63"/>
        <v>U.S. DOE, 2016, Industrial Energy Efficiency Potential Analysis, https://energy.gov/sites/prod/files/2017/04/f34/energy-savings-by-state-industrial-methodology.pdf</v>
      </c>
      <c r="T418" s="185" t="str">
        <f t="shared" si="61"/>
        <v>U.S. DOE, 2016, Industrial Energy Efficiency Potential Analysis, https://energy.gov/sites/prod/files/2017/04/f34/energy-savings-by-state-industrial-methodology.pdf</v>
      </c>
    </row>
    <row r="419" spans="1:20" s="174" customFormat="1" x14ac:dyDescent="0.2">
      <c r="A419" s="166" t="str">
        <f>INDEX('Policy Characteristics'!A:A,MATCH(PolicyLevers!$C419,'Policy Characteristics'!$C:$C,0))</f>
        <v>Industry</v>
      </c>
      <c r="B419" s="166" t="str">
        <f>INDEX('Policy Characteristics'!B:B,MATCH(PolicyLevers!$C419,'Policy Characteristics'!$C:$C,0))</f>
        <v>Industry Energy Efficiency Standards</v>
      </c>
      <c r="C419" s="181" t="str">
        <f t="shared" si="62"/>
        <v>Percentage Improvement in Eqpt Efficiency Standards above BAU</v>
      </c>
      <c r="D419" s="179" t="s">
        <v>772</v>
      </c>
      <c r="E419" s="177" t="s">
        <v>1093</v>
      </c>
      <c r="F419" s="177" t="s">
        <v>1167</v>
      </c>
      <c r="G419" s="177" t="s">
        <v>1098</v>
      </c>
      <c r="H419" s="184">
        <v>805</v>
      </c>
      <c r="I419" s="267" t="s">
        <v>47</v>
      </c>
      <c r="J419" s="167" t="str">
        <f>INDEX('Policy Characteristics'!D:D,MATCH(PolicyLevers!$C419,'Policy Characteristics'!$C:$C,0))</f>
        <v>Industry Energy Efficiency Standards</v>
      </c>
      <c r="K419" s="167" t="str">
        <f>INDEX('Policy Characteristics'!E:E,MATCH(PolicyLevers!$C419,'Policy Characteristics'!$C:$C,0))</f>
        <v>indst efficiency standards</v>
      </c>
      <c r="L419" s="167">
        <f>INDEX('Policy Characteristics'!F:F,MATCH(PolicyLevers!$C419,'Policy Characteristics'!$C:$C,0))</f>
        <v>0</v>
      </c>
      <c r="M419" s="167">
        <f>INDEX('Policy Characteristics'!G:G,MATCH(PolicyLevers!$C419,'Policy Characteristics'!$C:$C,0))</f>
        <v>0.25</v>
      </c>
      <c r="N419" s="167">
        <f>INDEX('Policy Characteristics'!H:H,MATCH(PolicyLevers!$C419,'Policy Characteristics'!$C:$C,0))</f>
        <v>0.01</v>
      </c>
      <c r="O419" s="167" t="str">
        <f>INDEX('Policy Characteristics'!I:I,MATCH(PolicyLevers!$C419,'Policy Characteristics'!$C:$C,0))</f>
        <v>% reduction in energy use</v>
      </c>
      <c r="P419" s="167" t="str">
        <f>INDEX('Policy Characteristics'!J:J,MATCH(PolicyLevers!$C419,'Policy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9" s="185" t="str">
        <f t="shared" si="61"/>
        <v>industry-ag-main.html#eff-stds</v>
      </c>
      <c r="R419" s="185" t="str">
        <f t="shared" si="61"/>
        <v>industry-energy-efficiency-standards.html</v>
      </c>
      <c r="S419" s="209" t="str">
        <f t="shared" si="63"/>
        <v>U.S. DOE, 2016, Industrial Energy Efficiency Potential Analysis, https://energy.gov/sites/prod/files/2017/04/f34/energy-savings-by-state-industrial-methodology.pdf</v>
      </c>
      <c r="T419" s="185" t="str">
        <f t="shared" si="61"/>
        <v>U.S. DOE, 2016, Industrial Energy Efficiency Potential Analysis, https://energy.gov/sites/prod/files/2017/04/f34/energy-savings-by-state-industrial-methodology.pdf</v>
      </c>
    </row>
    <row r="420" spans="1:20" s="174" customFormat="1" x14ac:dyDescent="0.2">
      <c r="A420" s="166" t="str">
        <f>INDEX('Policy Characteristics'!A:A,MATCH(PolicyLevers!$C420,'Policy Characteristics'!$C:$C,0))</f>
        <v>Industry</v>
      </c>
      <c r="B420" s="166" t="str">
        <f>INDEX('Policy Characteristics'!B:B,MATCH(PolicyLevers!$C420,'Policy Characteristics'!$C:$C,0))</f>
        <v>Industry Energy Efficiency Standards</v>
      </c>
      <c r="C420" s="181" t="str">
        <f t="shared" si="62"/>
        <v>Percentage Improvement in Eqpt Efficiency Standards above BAU</v>
      </c>
      <c r="D420" s="179" t="s">
        <v>145</v>
      </c>
      <c r="E420" s="177" t="s">
        <v>724</v>
      </c>
      <c r="F420" s="179" t="s">
        <v>771</v>
      </c>
      <c r="G420" s="177" t="s">
        <v>730</v>
      </c>
      <c r="H420" s="184">
        <v>806</v>
      </c>
      <c r="I420" s="267" t="s">
        <v>46</v>
      </c>
      <c r="J420" s="167" t="str">
        <f>INDEX('Policy Characteristics'!D:D,MATCH(PolicyLevers!$C420,'Policy Characteristics'!$C:$C,0))</f>
        <v>Industry Energy Efficiency Standards</v>
      </c>
      <c r="K420" s="167" t="str">
        <f>INDEX('Policy Characteristics'!E:E,MATCH(PolicyLevers!$C420,'Policy Characteristics'!$C:$C,0))</f>
        <v>indst efficiency standards</v>
      </c>
      <c r="L420" s="167">
        <f>INDEX('Policy Characteristics'!F:F,MATCH(PolicyLevers!$C420,'Policy Characteristics'!$C:$C,0))</f>
        <v>0</v>
      </c>
      <c r="M420" s="167">
        <f>INDEX('Policy Characteristics'!G:G,MATCH(PolicyLevers!$C420,'Policy Characteristics'!$C:$C,0))</f>
        <v>0.25</v>
      </c>
      <c r="N420" s="167">
        <f>INDEX('Policy Characteristics'!H:H,MATCH(PolicyLevers!$C420,'Policy Characteristics'!$C:$C,0))</f>
        <v>0.01</v>
      </c>
      <c r="O420" s="167" t="str">
        <f>INDEX('Policy Characteristics'!I:I,MATCH(PolicyLevers!$C420,'Policy Characteristics'!$C:$C,0))</f>
        <v>% reduction in energy use</v>
      </c>
      <c r="P420" s="167" t="str">
        <f>INDEX('Policy Characteristics'!J:J,MATCH(PolicyLevers!$C420,'Policy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0" s="185" t="str">
        <f t="shared" si="61"/>
        <v>industry-ag-main.html#eff-stds</v>
      </c>
      <c r="R420" s="185" t="str">
        <f t="shared" si="61"/>
        <v>industry-energy-efficiency-standards.html</v>
      </c>
      <c r="S420" s="209" t="str">
        <f t="shared" si="63"/>
        <v>U.S. DOE, 2016, Industrial Energy Efficiency Potential Analysis, https://energy.gov/sites/prod/files/2017/04/f34/energy-savings-by-state-industrial-methodology.pdf</v>
      </c>
      <c r="T420" s="185" t="str">
        <f t="shared" si="61"/>
        <v>U.S. DOE, 2016, Industrial Energy Efficiency Potential Analysis, https://energy.gov/sites/prod/files/2017/04/f34/energy-savings-by-state-industrial-methodology.pdf</v>
      </c>
    </row>
    <row r="421" spans="1:20" s="174" customFormat="1" x14ac:dyDescent="0.2">
      <c r="A421" s="166" t="str">
        <f>INDEX('Policy Characteristics'!A:A,MATCH(PolicyLevers!$C421,'Policy Characteristics'!$C:$C,0))</f>
        <v>Industry</v>
      </c>
      <c r="B421" s="166" t="str">
        <f>INDEX('Policy Characteristics'!B:B,MATCH(PolicyLevers!$C421,'Policy Characteristics'!$C:$C,0))</f>
        <v>Industry Energy Efficiency Standards</v>
      </c>
      <c r="C421" s="181" t="str">
        <f t="shared" si="62"/>
        <v>Percentage Improvement in Eqpt Efficiency Standards above BAU</v>
      </c>
      <c r="D421" s="179" t="s">
        <v>145</v>
      </c>
      <c r="E421" s="177" t="s">
        <v>725</v>
      </c>
      <c r="F421" s="179" t="s">
        <v>771</v>
      </c>
      <c r="G421" s="177" t="s">
        <v>733</v>
      </c>
      <c r="H421" s="184">
        <v>807</v>
      </c>
      <c r="I421" s="267" t="s">
        <v>46</v>
      </c>
      <c r="J421" s="167" t="str">
        <f>INDEX('Policy Characteristics'!D:D,MATCH(PolicyLevers!$C421,'Policy Characteristics'!$C:$C,0))</f>
        <v>Industry Energy Efficiency Standards</v>
      </c>
      <c r="K421" s="167" t="str">
        <f>INDEX('Policy Characteristics'!E:E,MATCH(PolicyLevers!$C421,'Policy Characteristics'!$C:$C,0))</f>
        <v>indst efficiency standards</v>
      </c>
      <c r="L421" s="167">
        <f>INDEX('Policy Characteristics'!F:F,MATCH(PolicyLevers!$C421,'Policy Characteristics'!$C:$C,0))</f>
        <v>0</v>
      </c>
      <c r="M421" s="167">
        <f>INDEX('Policy Characteristics'!G:G,MATCH(PolicyLevers!$C421,'Policy Characteristics'!$C:$C,0))</f>
        <v>0.25</v>
      </c>
      <c r="N421" s="167">
        <f>INDEX('Policy Characteristics'!H:H,MATCH(PolicyLevers!$C421,'Policy Characteristics'!$C:$C,0))</f>
        <v>0.01</v>
      </c>
      <c r="O421" s="167" t="str">
        <f>INDEX('Policy Characteristics'!I:I,MATCH(PolicyLevers!$C421,'Policy Characteristics'!$C:$C,0))</f>
        <v>% reduction in energy use</v>
      </c>
      <c r="P421" s="167" t="str">
        <f>INDEX('Policy Characteristics'!J:J,MATCH(PolicyLevers!$C421,'Policy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1" s="185" t="str">
        <f t="shared" si="61"/>
        <v>industry-ag-main.html#eff-stds</v>
      </c>
      <c r="R421" s="185" t="str">
        <f t="shared" si="61"/>
        <v>industry-energy-efficiency-standards.html</v>
      </c>
      <c r="S421" s="209" t="str">
        <f t="shared" si="63"/>
        <v>U.S. DOE, 2016, Industrial Energy Efficiency Potential Analysis, https://energy.gov/sites/prod/files/2017/04/f34/energy-savings-by-state-industrial-methodology.pdf</v>
      </c>
      <c r="T421" s="185" t="str">
        <f t="shared" si="61"/>
        <v>U.S. DOE, 2016, Industrial Energy Efficiency Potential Analysis, https://energy.gov/sites/prod/files/2017/04/f34/energy-savings-by-state-industrial-methodology.pdf</v>
      </c>
    </row>
    <row r="422" spans="1:20" s="174" customFormat="1" x14ac:dyDescent="0.2">
      <c r="A422" s="166" t="str">
        <f>INDEX('Policy Characteristics'!A:A,MATCH(PolicyLevers!$C422,'Policy Characteristics'!$C:$C,0))</f>
        <v>Industry</v>
      </c>
      <c r="B422" s="166" t="str">
        <f>INDEX('Policy Characteristics'!B:B,MATCH(PolicyLevers!$C422,'Policy Characteristics'!$C:$C,0))</f>
        <v>Industry Energy Efficiency Standards</v>
      </c>
      <c r="C422" s="181" t="str">
        <f t="shared" si="62"/>
        <v>Percentage Improvement in Eqpt Efficiency Standards above BAU</v>
      </c>
      <c r="D422" s="179" t="s">
        <v>145</v>
      </c>
      <c r="E422" s="177" t="s">
        <v>726</v>
      </c>
      <c r="F422" s="179" t="s">
        <v>771</v>
      </c>
      <c r="G422" s="177" t="s">
        <v>734</v>
      </c>
      <c r="H422" s="184">
        <v>808</v>
      </c>
      <c r="I422" s="267" t="s">
        <v>46</v>
      </c>
      <c r="J422" s="167" t="str">
        <f>INDEX('Policy Characteristics'!D:D,MATCH(PolicyLevers!$C422,'Policy Characteristics'!$C:$C,0))</f>
        <v>Industry Energy Efficiency Standards</v>
      </c>
      <c r="K422" s="167" t="str">
        <f>INDEX('Policy Characteristics'!E:E,MATCH(PolicyLevers!$C422,'Policy Characteristics'!$C:$C,0))</f>
        <v>indst efficiency standards</v>
      </c>
      <c r="L422" s="167">
        <f>INDEX('Policy Characteristics'!F:F,MATCH(PolicyLevers!$C422,'Policy Characteristics'!$C:$C,0))</f>
        <v>0</v>
      </c>
      <c r="M422" s="167">
        <f>INDEX('Policy Characteristics'!G:G,MATCH(PolicyLevers!$C422,'Policy Characteristics'!$C:$C,0))</f>
        <v>0.25</v>
      </c>
      <c r="N422" s="167">
        <f>INDEX('Policy Characteristics'!H:H,MATCH(PolicyLevers!$C422,'Policy Characteristics'!$C:$C,0))</f>
        <v>0.01</v>
      </c>
      <c r="O422" s="167" t="str">
        <f>INDEX('Policy Characteristics'!I:I,MATCH(PolicyLevers!$C422,'Policy Characteristics'!$C:$C,0))</f>
        <v>% reduction in energy use</v>
      </c>
      <c r="P422" s="167" t="str">
        <f>INDEX('Policy Characteristics'!J:J,MATCH(PolicyLevers!$C422,'Policy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2" s="185" t="str">
        <f t="shared" si="61"/>
        <v>industry-ag-main.html#eff-stds</v>
      </c>
      <c r="R422" s="185" t="str">
        <f t="shared" si="61"/>
        <v>industry-energy-efficiency-standards.html</v>
      </c>
      <c r="S422" s="209" t="str">
        <f t="shared" si="63"/>
        <v>U.S. DOE, 2016, Industrial Energy Efficiency Potential Analysis, https://energy.gov/sites/prod/files/2017/04/f34/energy-savings-by-state-industrial-methodology.pdf</v>
      </c>
      <c r="T422" s="185" t="str">
        <f t="shared" si="61"/>
        <v>U.S. DOE, 2016, Industrial Energy Efficiency Potential Analysis, https://energy.gov/sites/prod/files/2017/04/f34/energy-savings-by-state-industrial-methodology.pdf</v>
      </c>
    </row>
    <row r="423" spans="1:20" s="174" customFormat="1" x14ac:dyDescent="0.2">
      <c r="A423" s="166" t="str">
        <f>INDEX('Policy Characteristics'!A:A,MATCH(PolicyLevers!$C423,'Policy Characteristics'!$C:$C,0))</f>
        <v>Industry</v>
      </c>
      <c r="B423" s="166" t="str">
        <f>INDEX('Policy Characteristics'!B:B,MATCH(PolicyLevers!$C423,'Policy Characteristics'!$C:$C,0))</f>
        <v>Industry Energy Efficiency Standards</v>
      </c>
      <c r="C423" s="181" t="str">
        <f t="shared" si="62"/>
        <v>Percentage Improvement in Eqpt Efficiency Standards above BAU</v>
      </c>
      <c r="D423" s="179" t="s">
        <v>145</v>
      </c>
      <c r="E423" s="177" t="s">
        <v>727</v>
      </c>
      <c r="F423" s="179" t="s">
        <v>771</v>
      </c>
      <c r="G423" s="177" t="s">
        <v>731</v>
      </c>
      <c r="H423" s="184">
        <v>809</v>
      </c>
      <c r="I423" s="267" t="s">
        <v>47</v>
      </c>
      <c r="J423" s="167" t="str">
        <f>INDEX('Policy Characteristics'!D:D,MATCH(PolicyLevers!$C423,'Policy Characteristics'!$C:$C,0))</f>
        <v>Industry Energy Efficiency Standards</v>
      </c>
      <c r="K423" s="167" t="str">
        <f>INDEX('Policy Characteristics'!E:E,MATCH(PolicyLevers!$C423,'Policy Characteristics'!$C:$C,0))</f>
        <v>indst efficiency standards</v>
      </c>
      <c r="L423" s="167">
        <f>INDEX('Policy Characteristics'!F:F,MATCH(PolicyLevers!$C423,'Policy Characteristics'!$C:$C,0))</f>
        <v>0</v>
      </c>
      <c r="M423" s="167">
        <f>INDEX('Policy Characteristics'!G:G,MATCH(PolicyLevers!$C423,'Policy Characteristics'!$C:$C,0))</f>
        <v>0.25</v>
      </c>
      <c r="N423" s="167">
        <f>INDEX('Policy Characteristics'!H:H,MATCH(PolicyLevers!$C423,'Policy Characteristics'!$C:$C,0))</f>
        <v>0.01</v>
      </c>
      <c r="O423" s="167" t="str">
        <f>INDEX('Policy Characteristics'!I:I,MATCH(PolicyLevers!$C423,'Policy Characteristics'!$C:$C,0))</f>
        <v>% reduction in energy use</v>
      </c>
      <c r="P423" s="167" t="str">
        <f>INDEX('Policy Characteristics'!J:J,MATCH(PolicyLevers!$C423,'Policy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3" s="185" t="str">
        <f t="shared" si="61"/>
        <v>industry-ag-main.html#eff-stds</v>
      </c>
      <c r="R423" s="185" t="str">
        <f t="shared" si="61"/>
        <v>industry-energy-efficiency-standards.html</v>
      </c>
      <c r="S423" s="209" t="str">
        <f t="shared" si="63"/>
        <v>U.S. DOE, 2016, Industrial Energy Efficiency Potential Analysis, https://energy.gov/sites/prod/files/2017/04/f34/energy-savings-by-state-industrial-methodology.pdf</v>
      </c>
      <c r="T423" s="185" t="str">
        <f t="shared" si="61"/>
        <v>U.S. DOE, 2016, Industrial Energy Efficiency Potential Analysis, https://energy.gov/sites/prod/files/2017/04/f34/energy-savings-by-state-industrial-methodology.pdf</v>
      </c>
    </row>
    <row r="424" spans="1:20" s="174" customFormat="1" x14ac:dyDescent="0.2">
      <c r="A424" s="166" t="str">
        <f>INDEX('Policy Characteristics'!A:A,MATCH(PolicyLevers!$C424,'Policy Characteristics'!$C:$C,0))</f>
        <v>Industry</v>
      </c>
      <c r="B424" s="166" t="str">
        <f>INDEX('Policy Characteristics'!B:B,MATCH(PolicyLevers!$C424,'Policy Characteristics'!$C:$C,0))</f>
        <v>Industry Energy Efficiency Standards</v>
      </c>
      <c r="C424" s="181" t="str">
        <f t="shared" si="62"/>
        <v>Percentage Improvement in Eqpt Efficiency Standards above BAU</v>
      </c>
      <c r="D424" s="179" t="s">
        <v>145</v>
      </c>
      <c r="E424" s="177" t="s">
        <v>728</v>
      </c>
      <c r="F424" s="179" t="s">
        <v>771</v>
      </c>
      <c r="G424" s="177" t="s">
        <v>732</v>
      </c>
      <c r="H424" s="184">
        <v>810</v>
      </c>
      <c r="I424" s="267" t="s">
        <v>46</v>
      </c>
      <c r="J424" s="167" t="str">
        <f>INDEX('Policy Characteristics'!D:D,MATCH(PolicyLevers!$C424,'Policy Characteristics'!$C:$C,0))</f>
        <v>Industry Energy Efficiency Standards</v>
      </c>
      <c r="K424" s="167" t="str">
        <f>INDEX('Policy Characteristics'!E:E,MATCH(PolicyLevers!$C424,'Policy Characteristics'!$C:$C,0))</f>
        <v>indst efficiency standards</v>
      </c>
      <c r="L424" s="167">
        <f>INDEX('Policy Characteristics'!F:F,MATCH(PolicyLevers!$C424,'Policy Characteristics'!$C:$C,0))</f>
        <v>0</v>
      </c>
      <c r="M424" s="167">
        <f>INDEX('Policy Characteristics'!G:G,MATCH(PolicyLevers!$C424,'Policy Characteristics'!$C:$C,0))</f>
        <v>0.25</v>
      </c>
      <c r="N424" s="167">
        <f>INDEX('Policy Characteristics'!H:H,MATCH(PolicyLevers!$C424,'Policy Characteristics'!$C:$C,0))</f>
        <v>0.01</v>
      </c>
      <c r="O424" s="167" t="str">
        <f>INDEX('Policy Characteristics'!I:I,MATCH(PolicyLevers!$C424,'Policy Characteristics'!$C:$C,0))</f>
        <v>% reduction in energy use</v>
      </c>
      <c r="P424" s="167" t="str">
        <f>INDEX('Policy Characteristics'!J:J,MATCH(PolicyLevers!$C424,'Policy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4" s="185" t="str">
        <f t="shared" si="61"/>
        <v>industry-ag-main.html#eff-stds</v>
      </c>
      <c r="R424" s="185" t="str">
        <f t="shared" si="61"/>
        <v>industry-energy-efficiency-standards.html</v>
      </c>
      <c r="S424" s="209" t="str">
        <f t="shared" si="63"/>
        <v>U.S. DOE, 2016, Industrial Energy Efficiency Potential Analysis, https://energy.gov/sites/prod/files/2017/04/f34/energy-savings-by-state-industrial-methodology.pdf</v>
      </c>
      <c r="T424" s="185" t="str">
        <f t="shared" si="61"/>
        <v>U.S. DOE, 2016, Industrial Energy Efficiency Potential Analysis, https://energy.gov/sites/prod/files/2017/04/f34/energy-savings-by-state-industrial-methodology.pdf</v>
      </c>
    </row>
    <row r="425" spans="1:20" s="174" customFormat="1" x14ac:dyDescent="0.2">
      <c r="A425" s="166" t="str">
        <f>INDEX('Policy Characteristics'!A:A,MATCH(PolicyLevers!$C425,'Policy Characteristics'!$C:$C,0))</f>
        <v>Industry</v>
      </c>
      <c r="B425" s="166" t="str">
        <f>INDEX('Policy Characteristics'!B:B,MATCH(PolicyLevers!$C425,'Policy Characteristics'!$C:$C,0))</f>
        <v>Industry Energy Efficiency Standards</v>
      </c>
      <c r="C425" s="181" t="str">
        <f t="shared" si="62"/>
        <v>Percentage Improvement in Eqpt Efficiency Standards above BAU</v>
      </c>
      <c r="D425" s="179" t="s">
        <v>145</v>
      </c>
      <c r="E425" s="177" t="s">
        <v>729</v>
      </c>
      <c r="F425" s="179" t="s">
        <v>771</v>
      </c>
      <c r="G425" s="177" t="s">
        <v>735</v>
      </c>
      <c r="H425" s="184">
        <v>811</v>
      </c>
      <c r="I425" s="267" t="s">
        <v>47</v>
      </c>
      <c r="J425" s="167" t="str">
        <f>INDEX('Policy Characteristics'!D:D,MATCH(PolicyLevers!$C425,'Policy Characteristics'!$C:$C,0))</f>
        <v>Industry Energy Efficiency Standards</v>
      </c>
      <c r="K425" s="167" t="str">
        <f>INDEX('Policy Characteristics'!E:E,MATCH(PolicyLevers!$C425,'Policy Characteristics'!$C:$C,0))</f>
        <v>indst efficiency standards</v>
      </c>
      <c r="L425" s="167">
        <f>INDEX('Policy Characteristics'!F:F,MATCH(PolicyLevers!$C425,'Policy Characteristics'!$C:$C,0))</f>
        <v>0</v>
      </c>
      <c r="M425" s="167">
        <f>INDEX('Policy Characteristics'!G:G,MATCH(PolicyLevers!$C425,'Policy Characteristics'!$C:$C,0))</f>
        <v>0.25</v>
      </c>
      <c r="N425" s="167">
        <f>INDEX('Policy Characteristics'!H:H,MATCH(PolicyLevers!$C425,'Policy Characteristics'!$C:$C,0))</f>
        <v>0.01</v>
      </c>
      <c r="O425" s="167" t="str">
        <f>INDEX('Policy Characteristics'!I:I,MATCH(PolicyLevers!$C425,'Policy Characteristics'!$C:$C,0))</f>
        <v>% reduction in energy use</v>
      </c>
      <c r="P425" s="167" t="str">
        <f>INDEX('Policy Characteristics'!J:J,MATCH(PolicyLevers!$C425,'Policy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5" s="185" t="str">
        <f t="shared" si="61"/>
        <v>industry-ag-main.html#eff-stds</v>
      </c>
      <c r="R425" s="185" t="str">
        <f t="shared" si="61"/>
        <v>industry-energy-efficiency-standards.html</v>
      </c>
      <c r="S425" s="209" t="str">
        <f t="shared" si="63"/>
        <v>U.S. DOE, 2016, Industrial Energy Efficiency Potential Analysis, https://energy.gov/sites/prod/files/2017/04/f34/energy-savings-by-state-industrial-methodology.pdf</v>
      </c>
      <c r="T425" s="185" t="str">
        <f t="shared" si="61"/>
        <v>U.S. DOE, 2016, Industrial Energy Efficiency Potential Analysis, https://energy.gov/sites/prod/files/2017/04/f34/energy-savings-by-state-industrial-methodology.pdf</v>
      </c>
    </row>
    <row r="426" spans="1:20" s="174" customFormat="1" x14ac:dyDescent="0.2">
      <c r="A426" s="166" t="str">
        <f>INDEX('Policy Characteristics'!A:A,MATCH(PolicyLevers!$C426,'Policy Characteristics'!$C:$C,0))</f>
        <v>Industry</v>
      </c>
      <c r="B426" s="166" t="str">
        <f>INDEX('Policy Characteristics'!B:B,MATCH(PolicyLevers!$C426,'Policy Characteristics'!$C:$C,0))</f>
        <v>Industry Energy Efficiency Standards</v>
      </c>
      <c r="C426" s="181" t="str">
        <f t="shared" si="62"/>
        <v>Percentage Improvement in Eqpt Efficiency Standards above BAU</v>
      </c>
      <c r="D426" s="179" t="s">
        <v>145</v>
      </c>
      <c r="E426" s="177" t="s">
        <v>1094</v>
      </c>
      <c r="F426" s="179" t="s">
        <v>771</v>
      </c>
      <c r="G426" s="177" t="s">
        <v>1097</v>
      </c>
      <c r="H426" s="184">
        <v>812</v>
      </c>
      <c r="I426" s="267" t="s">
        <v>47</v>
      </c>
      <c r="J426" s="167" t="str">
        <f>INDEX('Policy Characteristics'!D:D,MATCH(PolicyLevers!$C426,'Policy Characteristics'!$C:$C,0))</f>
        <v>Industry Energy Efficiency Standards</v>
      </c>
      <c r="K426" s="167" t="str">
        <f>INDEX('Policy Characteristics'!E:E,MATCH(PolicyLevers!$C426,'Policy Characteristics'!$C:$C,0))</f>
        <v>indst efficiency standards</v>
      </c>
      <c r="L426" s="167">
        <f>INDEX('Policy Characteristics'!F:F,MATCH(PolicyLevers!$C426,'Policy Characteristics'!$C:$C,0))</f>
        <v>0</v>
      </c>
      <c r="M426" s="167">
        <f>INDEX('Policy Characteristics'!G:G,MATCH(PolicyLevers!$C426,'Policy Characteristics'!$C:$C,0))</f>
        <v>0.25</v>
      </c>
      <c r="N426" s="167">
        <f>INDEX('Policy Characteristics'!H:H,MATCH(PolicyLevers!$C426,'Policy Characteristics'!$C:$C,0))</f>
        <v>0.01</v>
      </c>
      <c r="O426" s="167" t="str">
        <f>INDEX('Policy Characteristics'!I:I,MATCH(PolicyLevers!$C426,'Policy Characteristics'!$C:$C,0))</f>
        <v>% reduction in energy use</v>
      </c>
      <c r="P426" s="167" t="str">
        <f>INDEX('Policy Characteristics'!J:J,MATCH(PolicyLevers!$C426,'Policy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6" s="185" t="str">
        <f t="shared" si="61"/>
        <v>industry-ag-main.html#eff-stds</v>
      </c>
      <c r="R426" s="185" t="str">
        <f t="shared" si="61"/>
        <v>industry-energy-efficiency-standards.html</v>
      </c>
      <c r="S426" s="209" t="str">
        <f t="shared" si="63"/>
        <v>U.S. DOE, 2016, Industrial Energy Efficiency Potential Analysis, https://energy.gov/sites/prod/files/2017/04/f34/energy-savings-by-state-industrial-methodology.pdf</v>
      </c>
      <c r="T426" s="185" t="str">
        <f t="shared" si="61"/>
        <v>U.S. DOE, 2016, Industrial Energy Efficiency Potential Analysis, https://energy.gov/sites/prod/files/2017/04/f34/energy-savings-by-state-industrial-methodology.pdf</v>
      </c>
    </row>
    <row r="427" spans="1:20" s="174" customFormat="1" x14ac:dyDescent="0.2">
      <c r="A427" s="166" t="str">
        <f>INDEX('Policy Characteristics'!A:A,MATCH(PolicyLevers!$C427,'Policy Characteristics'!$C:$C,0))</f>
        <v>Industry</v>
      </c>
      <c r="B427" s="166" t="str">
        <f>INDEX('Policy Characteristics'!B:B,MATCH(PolicyLevers!$C427,'Policy Characteristics'!$C:$C,0))</f>
        <v>Industry Energy Efficiency Standards</v>
      </c>
      <c r="C427" s="181" t="str">
        <f t="shared" si="62"/>
        <v>Percentage Improvement in Eqpt Efficiency Standards above BAU</v>
      </c>
      <c r="D427" s="179" t="s">
        <v>145</v>
      </c>
      <c r="E427" s="177" t="s">
        <v>1095</v>
      </c>
      <c r="F427" s="179" t="s">
        <v>771</v>
      </c>
      <c r="G427" s="177" t="s">
        <v>1099</v>
      </c>
      <c r="H427" s="184">
        <v>813</v>
      </c>
      <c r="I427" s="267" t="s">
        <v>47</v>
      </c>
      <c r="J427" s="167" t="str">
        <f>INDEX('Policy Characteristics'!D:D,MATCH(PolicyLevers!$C427,'Policy Characteristics'!$C:$C,0))</f>
        <v>Industry Energy Efficiency Standards</v>
      </c>
      <c r="K427" s="167" t="str">
        <f>INDEX('Policy Characteristics'!E:E,MATCH(PolicyLevers!$C427,'Policy Characteristics'!$C:$C,0))</f>
        <v>indst efficiency standards</v>
      </c>
      <c r="L427" s="167">
        <f>INDEX('Policy Characteristics'!F:F,MATCH(PolicyLevers!$C427,'Policy Characteristics'!$C:$C,0))</f>
        <v>0</v>
      </c>
      <c r="M427" s="167">
        <f>INDEX('Policy Characteristics'!G:G,MATCH(PolicyLevers!$C427,'Policy Characteristics'!$C:$C,0))</f>
        <v>0.25</v>
      </c>
      <c r="N427" s="167">
        <f>INDEX('Policy Characteristics'!H:H,MATCH(PolicyLevers!$C427,'Policy Characteristics'!$C:$C,0))</f>
        <v>0.01</v>
      </c>
      <c r="O427" s="167" t="str">
        <f>INDEX('Policy Characteristics'!I:I,MATCH(PolicyLevers!$C427,'Policy Characteristics'!$C:$C,0))</f>
        <v>% reduction in energy use</v>
      </c>
      <c r="P427" s="167" t="str">
        <f>INDEX('Policy Characteristics'!J:J,MATCH(PolicyLevers!$C427,'Policy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7" s="185" t="str">
        <f t="shared" si="61"/>
        <v>industry-ag-main.html#eff-stds</v>
      </c>
      <c r="R427" s="185" t="str">
        <f t="shared" si="61"/>
        <v>industry-energy-efficiency-standards.html</v>
      </c>
      <c r="S427" s="209" t="str">
        <f t="shared" si="63"/>
        <v>U.S. DOE, 2016, Industrial Energy Efficiency Potential Analysis, https://energy.gov/sites/prod/files/2017/04/f34/energy-savings-by-state-industrial-methodology.pdf</v>
      </c>
      <c r="T427" s="185" t="str">
        <f t="shared" si="61"/>
        <v>U.S. DOE, 2016, Industrial Energy Efficiency Potential Analysis, https://energy.gov/sites/prod/files/2017/04/f34/energy-savings-by-state-industrial-methodology.pdf</v>
      </c>
    </row>
    <row r="428" spans="1:20" s="174" customFormat="1" x14ac:dyDescent="0.2">
      <c r="A428" s="166" t="str">
        <f>INDEX('Policy Characteristics'!A:A,MATCH(PolicyLevers!$C428,'Policy Characteristics'!$C:$C,0))</f>
        <v>Industry</v>
      </c>
      <c r="B428" s="166" t="str">
        <f>INDEX('Policy Characteristics'!B:B,MATCH(PolicyLevers!$C428,'Policy Characteristics'!$C:$C,0))</f>
        <v>Industry Energy Efficiency Standards</v>
      </c>
      <c r="C428" s="181" t="str">
        <f t="shared" si="62"/>
        <v>Percentage Improvement in Eqpt Efficiency Standards above BAU</v>
      </c>
      <c r="D428" s="179" t="s">
        <v>145</v>
      </c>
      <c r="E428" s="177" t="s">
        <v>1096</v>
      </c>
      <c r="F428" s="179" t="s">
        <v>771</v>
      </c>
      <c r="G428" s="177" t="s">
        <v>1100</v>
      </c>
      <c r="H428" s="184">
        <v>814</v>
      </c>
      <c r="I428" s="267" t="s">
        <v>47</v>
      </c>
      <c r="J428" s="167" t="str">
        <f>INDEX('Policy Characteristics'!D:D,MATCH(PolicyLevers!$C428,'Policy Characteristics'!$C:$C,0))</f>
        <v>Industry Energy Efficiency Standards</v>
      </c>
      <c r="K428" s="167" t="str">
        <f>INDEX('Policy Characteristics'!E:E,MATCH(PolicyLevers!$C428,'Policy Characteristics'!$C:$C,0))</f>
        <v>indst efficiency standards</v>
      </c>
      <c r="L428" s="167">
        <f>INDEX('Policy Characteristics'!F:F,MATCH(PolicyLevers!$C428,'Policy Characteristics'!$C:$C,0))</f>
        <v>0</v>
      </c>
      <c r="M428" s="167">
        <f>INDEX('Policy Characteristics'!G:G,MATCH(PolicyLevers!$C428,'Policy Characteristics'!$C:$C,0))</f>
        <v>0.25</v>
      </c>
      <c r="N428" s="167">
        <f>INDEX('Policy Characteristics'!H:H,MATCH(PolicyLevers!$C428,'Policy Characteristics'!$C:$C,0))</f>
        <v>0.01</v>
      </c>
      <c r="O428" s="167" t="str">
        <f>INDEX('Policy Characteristics'!I:I,MATCH(PolicyLevers!$C428,'Policy Characteristics'!$C:$C,0))</f>
        <v>% reduction in energy use</v>
      </c>
      <c r="P428" s="167" t="str">
        <f>INDEX('Policy Characteristics'!J:J,MATCH(PolicyLevers!$C428,'Policy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8" s="185" t="str">
        <f t="shared" si="61"/>
        <v>industry-ag-main.html#eff-stds</v>
      </c>
      <c r="R428" s="185" t="str">
        <f t="shared" si="61"/>
        <v>industry-energy-efficiency-standards.html</v>
      </c>
      <c r="S428" s="209" t="str">
        <f t="shared" si="63"/>
        <v>U.S. DOE, 2016, Industrial Energy Efficiency Potential Analysis, https://energy.gov/sites/prod/files/2017/04/f34/energy-savings-by-state-industrial-methodology.pdf</v>
      </c>
      <c r="T428" s="185" t="str">
        <f t="shared" si="61"/>
        <v>U.S. DOE, 2016, Industrial Energy Efficiency Potential Analysis, https://energy.gov/sites/prod/files/2017/04/f34/energy-savings-by-state-industrial-methodology.pdf</v>
      </c>
    </row>
    <row r="429" spans="1:20" s="174" customFormat="1" x14ac:dyDescent="0.2">
      <c r="A429" s="166" t="str">
        <f>INDEX('Policy Characteristics'!A:A,MATCH(PolicyLevers!$C429,'Policy Characteristics'!$C:$C,0))</f>
        <v>Industry</v>
      </c>
      <c r="B429" s="166" t="str">
        <f>INDEX('Policy Characteristics'!B:B,MATCH(PolicyLevers!$C429,'Policy Characteristics'!$C:$C,0))</f>
        <v>Industry Energy Efficiency Standards</v>
      </c>
      <c r="C429" s="181" t="str">
        <f t="shared" si="62"/>
        <v>Percentage Improvement in Eqpt Efficiency Standards above BAU</v>
      </c>
      <c r="D429" s="179" t="s">
        <v>145</v>
      </c>
      <c r="E429" s="177" t="s">
        <v>1093</v>
      </c>
      <c r="F429" s="179" t="s">
        <v>771</v>
      </c>
      <c r="G429" s="177" t="s">
        <v>1098</v>
      </c>
      <c r="H429" s="184">
        <v>815</v>
      </c>
      <c r="I429" s="267" t="s">
        <v>47</v>
      </c>
      <c r="J429" s="167" t="str">
        <f>INDEX('Policy Characteristics'!D:D,MATCH(PolicyLevers!$C429,'Policy Characteristics'!$C:$C,0))</f>
        <v>Industry Energy Efficiency Standards</v>
      </c>
      <c r="K429" s="167" t="str">
        <f>INDEX('Policy Characteristics'!E:E,MATCH(PolicyLevers!$C429,'Policy Characteristics'!$C:$C,0))</f>
        <v>indst efficiency standards</v>
      </c>
      <c r="L429" s="167">
        <f>INDEX('Policy Characteristics'!F:F,MATCH(PolicyLevers!$C429,'Policy Characteristics'!$C:$C,0))</f>
        <v>0</v>
      </c>
      <c r="M429" s="167">
        <f>INDEX('Policy Characteristics'!G:G,MATCH(PolicyLevers!$C429,'Policy Characteristics'!$C:$C,0))</f>
        <v>0.25</v>
      </c>
      <c r="N429" s="167">
        <f>INDEX('Policy Characteristics'!H:H,MATCH(PolicyLevers!$C429,'Policy Characteristics'!$C:$C,0))</f>
        <v>0.01</v>
      </c>
      <c r="O429" s="167" t="str">
        <f>INDEX('Policy Characteristics'!I:I,MATCH(PolicyLevers!$C429,'Policy Characteristics'!$C:$C,0))</f>
        <v>% reduction in energy use</v>
      </c>
      <c r="P429" s="167" t="str">
        <f>INDEX('Policy Characteristics'!J:J,MATCH(PolicyLevers!$C429,'Policy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9" s="185" t="str">
        <f t="shared" si="61"/>
        <v>industry-ag-main.html#eff-stds</v>
      </c>
      <c r="R429" s="185" t="str">
        <f t="shared" si="61"/>
        <v>industry-energy-efficiency-standards.html</v>
      </c>
      <c r="S429" s="209" t="str">
        <f t="shared" si="63"/>
        <v>U.S. DOE, 2016, Industrial Energy Efficiency Potential Analysis, https://energy.gov/sites/prod/files/2017/04/f34/energy-savings-by-state-industrial-methodology.pdf</v>
      </c>
      <c r="T429" s="185" t="str">
        <f t="shared" si="61"/>
        <v>U.S. DOE, 2016, Industrial Energy Efficiency Potential Analysis, https://energy.gov/sites/prod/files/2017/04/f34/energy-savings-by-state-industrial-methodology.pdf</v>
      </c>
    </row>
    <row r="430" spans="1:20" s="174" customFormat="1" x14ac:dyDescent="0.2">
      <c r="A430" s="166" t="str">
        <f>INDEX('Policy Characteristics'!A:A,MATCH(PolicyLevers!$C430,'Policy Characteristics'!$C:$C,0))</f>
        <v>Industry</v>
      </c>
      <c r="B430" s="166" t="str">
        <f>INDEX('Policy Characteristics'!B:B,MATCH(PolicyLevers!$C430,'Policy Characteristics'!$C:$C,0))</f>
        <v>Industry Energy Efficiency Standards</v>
      </c>
      <c r="C430" s="181" t="str">
        <f t="shared" si="62"/>
        <v>Percentage Improvement in Eqpt Efficiency Standards above BAU</v>
      </c>
      <c r="D430" s="179" t="s">
        <v>146</v>
      </c>
      <c r="E430" s="177" t="s">
        <v>724</v>
      </c>
      <c r="F430" s="179" t="s">
        <v>148</v>
      </c>
      <c r="G430" s="177" t="s">
        <v>730</v>
      </c>
      <c r="H430" s="184">
        <v>816</v>
      </c>
      <c r="I430" s="267" t="s">
        <v>46</v>
      </c>
      <c r="J430" s="167" t="str">
        <f>INDEX('Policy Characteristics'!D:D,MATCH(PolicyLevers!$C430,'Policy Characteristics'!$C:$C,0))</f>
        <v>Industry Energy Efficiency Standards</v>
      </c>
      <c r="K430" s="167" t="str">
        <f>INDEX('Policy Characteristics'!E:E,MATCH(PolicyLevers!$C430,'Policy Characteristics'!$C:$C,0))</f>
        <v>indst efficiency standards</v>
      </c>
      <c r="L430" s="167">
        <f>INDEX('Policy Characteristics'!F:F,MATCH(PolicyLevers!$C430,'Policy Characteristics'!$C:$C,0))</f>
        <v>0</v>
      </c>
      <c r="M430" s="167">
        <f>INDEX('Policy Characteristics'!G:G,MATCH(PolicyLevers!$C430,'Policy Characteristics'!$C:$C,0))</f>
        <v>0.25</v>
      </c>
      <c r="N430" s="167">
        <f>INDEX('Policy Characteristics'!H:H,MATCH(PolicyLevers!$C430,'Policy Characteristics'!$C:$C,0))</f>
        <v>0.01</v>
      </c>
      <c r="O430" s="167" t="str">
        <f>INDEX('Policy Characteristics'!I:I,MATCH(PolicyLevers!$C430,'Policy Characteristics'!$C:$C,0))</f>
        <v>% reduction in energy use</v>
      </c>
      <c r="P430" s="167" t="str">
        <f>INDEX('Policy Characteristics'!J:J,MATCH(PolicyLevers!$C430,'Policy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0" s="185" t="str">
        <f t="shared" si="61"/>
        <v>industry-ag-main.html#eff-stds</v>
      </c>
      <c r="R430" s="185" t="str">
        <f t="shared" si="61"/>
        <v>industry-energy-efficiency-standards.html</v>
      </c>
      <c r="S430" s="209" t="str">
        <f t="shared" si="63"/>
        <v>U.S. DOE, 2016, Industrial Energy Efficiency Potential Analysis, https://energy.gov/sites/prod/files/2017/04/f34/energy-savings-by-state-industrial-methodology.pdf</v>
      </c>
      <c r="T430" s="185" t="str">
        <f t="shared" si="61"/>
        <v>U.S. DOE, 2016, Industrial Energy Efficiency Potential Analysis, https://energy.gov/sites/prod/files/2017/04/f34/energy-savings-by-state-industrial-methodology.pdf</v>
      </c>
    </row>
    <row r="431" spans="1:20" s="174" customFormat="1" x14ac:dyDescent="0.2">
      <c r="A431" s="166" t="str">
        <f>INDEX('Policy Characteristics'!A:A,MATCH(PolicyLevers!$C431,'Policy Characteristics'!$C:$C,0))</f>
        <v>Industry</v>
      </c>
      <c r="B431" s="166" t="str">
        <f>INDEX('Policy Characteristics'!B:B,MATCH(PolicyLevers!$C431,'Policy Characteristics'!$C:$C,0))</f>
        <v>Industry Energy Efficiency Standards</v>
      </c>
      <c r="C431" s="181" t="str">
        <f t="shared" si="62"/>
        <v>Percentage Improvement in Eqpt Efficiency Standards above BAU</v>
      </c>
      <c r="D431" s="179" t="s">
        <v>146</v>
      </c>
      <c r="E431" s="177" t="s">
        <v>725</v>
      </c>
      <c r="F431" s="179" t="s">
        <v>148</v>
      </c>
      <c r="G431" s="177" t="s">
        <v>733</v>
      </c>
      <c r="H431" s="184">
        <v>817</v>
      </c>
      <c r="I431" s="267" t="s">
        <v>46</v>
      </c>
      <c r="J431" s="167" t="str">
        <f>INDEX('Policy Characteristics'!D:D,MATCH(PolicyLevers!$C431,'Policy Characteristics'!$C:$C,0))</f>
        <v>Industry Energy Efficiency Standards</v>
      </c>
      <c r="K431" s="167" t="str">
        <f>INDEX('Policy Characteristics'!E:E,MATCH(PolicyLevers!$C431,'Policy Characteristics'!$C:$C,0))</f>
        <v>indst efficiency standards</v>
      </c>
      <c r="L431" s="167">
        <f>INDEX('Policy Characteristics'!F:F,MATCH(PolicyLevers!$C431,'Policy Characteristics'!$C:$C,0))</f>
        <v>0</v>
      </c>
      <c r="M431" s="167">
        <f>INDEX('Policy Characteristics'!G:G,MATCH(PolicyLevers!$C431,'Policy Characteristics'!$C:$C,0))</f>
        <v>0.25</v>
      </c>
      <c r="N431" s="167">
        <f>INDEX('Policy Characteristics'!H:H,MATCH(PolicyLevers!$C431,'Policy Characteristics'!$C:$C,0))</f>
        <v>0.01</v>
      </c>
      <c r="O431" s="167" t="str">
        <f>INDEX('Policy Characteristics'!I:I,MATCH(PolicyLevers!$C431,'Policy Characteristics'!$C:$C,0))</f>
        <v>% reduction in energy use</v>
      </c>
      <c r="P431" s="167" t="str">
        <f>INDEX('Policy Characteristics'!J:J,MATCH(PolicyLevers!$C431,'Policy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1" s="185" t="str">
        <f t="shared" si="61"/>
        <v>industry-ag-main.html#eff-stds</v>
      </c>
      <c r="R431" s="185" t="str">
        <f t="shared" si="61"/>
        <v>industry-energy-efficiency-standards.html</v>
      </c>
      <c r="S431" s="209" t="str">
        <f t="shared" si="63"/>
        <v>U.S. DOE, 2016, Industrial Energy Efficiency Potential Analysis, https://energy.gov/sites/prod/files/2017/04/f34/energy-savings-by-state-industrial-methodology.pdf</v>
      </c>
      <c r="T431" s="185" t="str">
        <f t="shared" si="61"/>
        <v>U.S. DOE, 2016, Industrial Energy Efficiency Potential Analysis, https://energy.gov/sites/prod/files/2017/04/f34/energy-savings-by-state-industrial-methodology.pdf</v>
      </c>
    </row>
    <row r="432" spans="1:20" s="174" customFormat="1" x14ac:dyDescent="0.2">
      <c r="A432" s="166" t="str">
        <f>INDEX('Policy Characteristics'!A:A,MATCH(PolicyLevers!$C432,'Policy Characteristics'!$C:$C,0))</f>
        <v>Industry</v>
      </c>
      <c r="B432" s="166" t="str">
        <f>INDEX('Policy Characteristics'!B:B,MATCH(PolicyLevers!$C432,'Policy Characteristics'!$C:$C,0))</f>
        <v>Industry Energy Efficiency Standards</v>
      </c>
      <c r="C432" s="181" t="str">
        <f t="shared" si="62"/>
        <v>Percentage Improvement in Eqpt Efficiency Standards above BAU</v>
      </c>
      <c r="D432" s="179" t="s">
        <v>146</v>
      </c>
      <c r="E432" s="177" t="s">
        <v>726</v>
      </c>
      <c r="F432" s="179" t="s">
        <v>148</v>
      </c>
      <c r="G432" s="177" t="s">
        <v>734</v>
      </c>
      <c r="H432" s="184">
        <v>818</v>
      </c>
      <c r="I432" s="267" t="s">
        <v>46</v>
      </c>
      <c r="J432" s="167" t="str">
        <f>INDEX('Policy Characteristics'!D:D,MATCH(PolicyLevers!$C432,'Policy Characteristics'!$C:$C,0))</f>
        <v>Industry Energy Efficiency Standards</v>
      </c>
      <c r="K432" s="167" t="str">
        <f>INDEX('Policy Characteristics'!E:E,MATCH(PolicyLevers!$C432,'Policy Characteristics'!$C:$C,0))</f>
        <v>indst efficiency standards</v>
      </c>
      <c r="L432" s="167">
        <f>INDEX('Policy Characteristics'!F:F,MATCH(PolicyLevers!$C432,'Policy Characteristics'!$C:$C,0))</f>
        <v>0</v>
      </c>
      <c r="M432" s="167">
        <f>INDEX('Policy Characteristics'!G:G,MATCH(PolicyLevers!$C432,'Policy Characteristics'!$C:$C,0))</f>
        <v>0.25</v>
      </c>
      <c r="N432" s="167">
        <f>INDEX('Policy Characteristics'!H:H,MATCH(PolicyLevers!$C432,'Policy Characteristics'!$C:$C,0))</f>
        <v>0.01</v>
      </c>
      <c r="O432" s="167" t="str">
        <f>INDEX('Policy Characteristics'!I:I,MATCH(PolicyLevers!$C432,'Policy Characteristics'!$C:$C,0))</f>
        <v>% reduction in energy use</v>
      </c>
      <c r="P432" s="167" t="str">
        <f>INDEX('Policy Characteristics'!J:J,MATCH(PolicyLevers!$C432,'Policy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2" s="185" t="str">
        <f t="shared" si="61"/>
        <v>industry-ag-main.html#eff-stds</v>
      </c>
      <c r="R432" s="185" t="str">
        <f t="shared" si="61"/>
        <v>industry-energy-efficiency-standards.html</v>
      </c>
      <c r="S432" s="209" t="str">
        <f t="shared" si="63"/>
        <v>U.S. DOE, 2016, Industrial Energy Efficiency Potential Analysis, https://energy.gov/sites/prod/files/2017/04/f34/energy-savings-by-state-industrial-methodology.pdf</v>
      </c>
      <c r="T432" s="185" t="str">
        <f t="shared" si="61"/>
        <v>U.S. DOE, 2016, Industrial Energy Efficiency Potential Analysis, https://energy.gov/sites/prod/files/2017/04/f34/energy-savings-by-state-industrial-methodology.pdf</v>
      </c>
    </row>
    <row r="433" spans="1:20" s="174" customFormat="1" x14ac:dyDescent="0.2">
      <c r="A433" s="166" t="str">
        <f>INDEX('Policy Characteristics'!A:A,MATCH(PolicyLevers!$C433,'Policy Characteristics'!$C:$C,0))</f>
        <v>Industry</v>
      </c>
      <c r="B433" s="166" t="str">
        <f>INDEX('Policy Characteristics'!B:B,MATCH(PolicyLevers!$C433,'Policy Characteristics'!$C:$C,0))</f>
        <v>Industry Energy Efficiency Standards</v>
      </c>
      <c r="C433" s="181" t="str">
        <f t="shared" si="62"/>
        <v>Percentage Improvement in Eqpt Efficiency Standards above BAU</v>
      </c>
      <c r="D433" s="179" t="s">
        <v>146</v>
      </c>
      <c r="E433" s="177" t="s">
        <v>727</v>
      </c>
      <c r="F433" s="179" t="s">
        <v>148</v>
      </c>
      <c r="G433" s="177" t="s">
        <v>731</v>
      </c>
      <c r="H433" s="184">
        <v>819</v>
      </c>
      <c r="I433" s="267" t="s">
        <v>46</v>
      </c>
      <c r="J433" s="167" t="str">
        <f>INDEX('Policy Characteristics'!D:D,MATCH(PolicyLevers!$C433,'Policy Characteristics'!$C:$C,0))</f>
        <v>Industry Energy Efficiency Standards</v>
      </c>
      <c r="K433" s="167" t="str">
        <f>INDEX('Policy Characteristics'!E:E,MATCH(PolicyLevers!$C433,'Policy Characteristics'!$C:$C,0))</f>
        <v>indst efficiency standards</v>
      </c>
      <c r="L433" s="167">
        <f>INDEX('Policy Characteristics'!F:F,MATCH(PolicyLevers!$C433,'Policy Characteristics'!$C:$C,0))</f>
        <v>0</v>
      </c>
      <c r="M433" s="167">
        <f>INDEX('Policy Characteristics'!G:G,MATCH(PolicyLevers!$C433,'Policy Characteristics'!$C:$C,0))</f>
        <v>0.25</v>
      </c>
      <c r="N433" s="167">
        <f>INDEX('Policy Characteristics'!H:H,MATCH(PolicyLevers!$C433,'Policy Characteristics'!$C:$C,0))</f>
        <v>0.01</v>
      </c>
      <c r="O433" s="167" t="str">
        <f>INDEX('Policy Characteristics'!I:I,MATCH(PolicyLevers!$C433,'Policy Characteristics'!$C:$C,0))</f>
        <v>% reduction in energy use</v>
      </c>
      <c r="P433" s="167" t="str">
        <f>INDEX('Policy Characteristics'!J:J,MATCH(PolicyLevers!$C433,'Policy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3" s="185" t="str">
        <f t="shared" si="61"/>
        <v>industry-ag-main.html#eff-stds</v>
      </c>
      <c r="R433" s="185" t="str">
        <f t="shared" si="61"/>
        <v>industry-energy-efficiency-standards.html</v>
      </c>
      <c r="S433" s="209" t="str">
        <f t="shared" si="63"/>
        <v>U.S. DOE, 2016, Industrial Energy Efficiency Potential Analysis, https://energy.gov/sites/prod/files/2017/04/f34/energy-savings-by-state-industrial-methodology.pdf</v>
      </c>
      <c r="T433" s="185" t="str">
        <f t="shared" si="61"/>
        <v>U.S. DOE, 2016, Industrial Energy Efficiency Potential Analysis, https://energy.gov/sites/prod/files/2017/04/f34/energy-savings-by-state-industrial-methodology.pdf</v>
      </c>
    </row>
    <row r="434" spans="1:20" s="174" customFormat="1" x14ac:dyDescent="0.2">
      <c r="A434" s="166" t="str">
        <f>INDEX('Policy Characteristics'!A:A,MATCH(PolicyLevers!$C434,'Policy Characteristics'!$C:$C,0))</f>
        <v>Industry</v>
      </c>
      <c r="B434" s="166" t="str">
        <f>INDEX('Policy Characteristics'!B:B,MATCH(PolicyLevers!$C434,'Policy Characteristics'!$C:$C,0))</f>
        <v>Industry Energy Efficiency Standards</v>
      </c>
      <c r="C434" s="181" t="str">
        <f t="shared" si="62"/>
        <v>Percentage Improvement in Eqpt Efficiency Standards above BAU</v>
      </c>
      <c r="D434" s="179" t="s">
        <v>146</v>
      </c>
      <c r="E434" s="177" t="s">
        <v>728</v>
      </c>
      <c r="F434" s="179" t="s">
        <v>148</v>
      </c>
      <c r="G434" s="177" t="s">
        <v>732</v>
      </c>
      <c r="H434" s="184">
        <v>820</v>
      </c>
      <c r="I434" s="267" t="s">
        <v>46</v>
      </c>
      <c r="J434" s="167" t="str">
        <f>INDEX('Policy Characteristics'!D:D,MATCH(PolicyLevers!$C434,'Policy Characteristics'!$C:$C,0))</f>
        <v>Industry Energy Efficiency Standards</v>
      </c>
      <c r="K434" s="167" t="str">
        <f>INDEX('Policy Characteristics'!E:E,MATCH(PolicyLevers!$C434,'Policy Characteristics'!$C:$C,0))</f>
        <v>indst efficiency standards</v>
      </c>
      <c r="L434" s="167">
        <f>INDEX('Policy Characteristics'!F:F,MATCH(PolicyLevers!$C434,'Policy Characteristics'!$C:$C,0))</f>
        <v>0</v>
      </c>
      <c r="M434" s="167">
        <f>INDEX('Policy Characteristics'!G:G,MATCH(PolicyLevers!$C434,'Policy Characteristics'!$C:$C,0))</f>
        <v>0.25</v>
      </c>
      <c r="N434" s="167">
        <f>INDEX('Policy Characteristics'!H:H,MATCH(PolicyLevers!$C434,'Policy Characteristics'!$C:$C,0))</f>
        <v>0.01</v>
      </c>
      <c r="O434" s="167" t="str">
        <f>INDEX('Policy Characteristics'!I:I,MATCH(PolicyLevers!$C434,'Policy Characteristics'!$C:$C,0))</f>
        <v>% reduction in energy use</v>
      </c>
      <c r="P434" s="167" t="str">
        <f>INDEX('Policy Characteristics'!J:J,MATCH(PolicyLevers!$C434,'Policy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4" s="185" t="str">
        <f t="shared" si="61"/>
        <v>industry-ag-main.html#eff-stds</v>
      </c>
      <c r="R434" s="185" t="str">
        <f t="shared" si="61"/>
        <v>industry-energy-efficiency-standards.html</v>
      </c>
      <c r="S434" s="209" t="str">
        <f t="shared" si="63"/>
        <v>U.S. DOE, 2016, Industrial Energy Efficiency Potential Analysis, https://energy.gov/sites/prod/files/2017/04/f34/energy-savings-by-state-industrial-methodology.pdf</v>
      </c>
      <c r="T434" s="185" t="str">
        <f t="shared" si="61"/>
        <v>U.S. DOE, 2016, Industrial Energy Efficiency Potential Analysis, https://energy.gov/sites/prod/files/2017/04/f34/energy-savings-by-state-industrial-methodology.pdf</v>
      </c>
    </row>
    <row r="435" spans="1:20" s="174" customFormat="1" x14ac:dyDescent="0.2">
      <c r="A435" s="166" t="str">
        <f>INDEX('Policy Characteristics'!A:A,MATCH(PolicyLevers!$C435,'Policy Characteristics'!$C:$C,0))</f>
        <v>Industry</v>
      </c>
      <c r="B435" s="166" t="str">
        <f>INDEX('Policy Characteristics'!B:B,MATCH(PolicyLevers!$C435,'Policy Characteristics'!$C:$C,0))</f>
        <v>Industry Energy Efficiency Standards</v>
      </c>
      <c r="C435" s="181" t="str">
        <f t="shared" si="62"/>
        <v>Percentage Improvement in Eqpt Efficiency Standards above BAU</v>
      </c>
      <c r="D435" s="179" t="s">
        <v>146</v>
      </c>
      <c r="E435" s="177" t="s">
        <v>729</v>
      </c>
      <c r="F435" s="179" t="s">
        <v>148</v>
      </c>
      <c r="G435" s="177" t="s">
        <v>735</v>
      </c>
      <c r="H435" s="184">
        <v>821</v>
      </c>
      <c r="I435" s="267" t="s">
        <v>47</v>
      </c>
      <c r="J435" s="167" t="str">
        <f>INDEX('Policy Characteristics'!D:D,MATCH(PolicyLevers!$C435,'Policy Characteristics'!$C:$C,0))</f>
        <v>Industry Energy Efficiency Standards</v>
      </c>
      <c r="K435" s="167" t="str">
        <f>INDEX('Policy Characteristics'!E:E,MATCH(PolicyLevers!$C435,'Policy Characteristics'!$C:$C,0))</f>
        <v>indst efficiency standards</v>
      </c>
      <c r="L435" s="167">
        <f>INDEX('Policy Characteristics'!F:F,MATCH(PolicyLevers!$C435,'Policy Characteristics'!$C:$C,0))</f>
        <v>0</v>
      </c>
      <c r="M435" s="167">
        <f>INDEX('Policy Characteristics'!G:G,MATCH(PolicyLevers!$C435,'Policy Characteristics'!$C:$C,0))</f>
        <v>0.25</v>
      </c>
      <c r="N435" s="167">
        <f>INDEX('Policy Characteristics'!H:H,MATCH(PolicyLevers!$C435,'Policy Characteristics'!$C:$C,0))</f>
        <v>0.01</v>
      </c>
      <c r="O435" s="167" t="str">
        <f>INDEX('Policy Characteristics'!I:I,MATCH(PolicyLevers!$C435,'Policy Characteristics'!$C:$C,0))</f>
        <v>% reduction in energy use</v>
      </c>
      <c r="P435" s="167" t="str">
        <f>INDEX('Policy Characteristics'!J:J,MATCH(PolicyLevers!$C435,'Policy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5" s="185" t="str">
        <f t="shared" si="61"/>
        <v>industry-ag-main.html#eff-stds</v>
      </c>
      <c r="R435" s="185" t="str">
        <f t="shared" si="61"/>
        <v>industry-energy-efficiency-standards.html</v>
      </c>
      <c r="S435" s="209" t="str">
        <f t="shared" si="63"/>
        <v>U.S. DOE, 2016, Industrial Energy Efficiency Potential Analysis, https://energy.gov/sites/prod/files/2017/04/f34/energy-savings-by-state-industrial-methodology.pdf</v>
      </c>
      <c r="T435" s="185" t="str">
        <f t="shared" si="61"/>
        <v>U.S. DOE, 2016, Industrial Energy Efficiency Potential Analysis, https://energy.gov/sites/prod/files/2017/04/f34/energy-savings-by-state-industrial-methodology.pdf</v>
      </c>
    </row>
    <row r="436" spans="1:20" s="174" customFormat="1" x14ac:dyDescent="0.2">
      <c r="A436" s="166" t="str">
        <f>INDEX('Policy Characteristics'!A:A,MATCH(PolicyLevers!$C436,'Policy Characteristics'!$C:$C,0))</f>
        <v>Industry</v>
      </c>
      <c r="B436" s="166" t="str">
        <f>INDEX('Policy Characteristics'!B:B,MATCH(PolicyLevers!$C436,'Policy Characteristics'!$C:$C,0))</f>
        <v>Industry Energy Efficiency Standards</v>
      </c>
      <c r="C436" s="181" t="str">
        <f t="shared" si="62"/>
        <v>Percentage Improvement in Eqpt Efficiency Standards above BAU</v>
      </c>
      <c r="D436" s="179" t="s">
        <v>146</v>
      </c>
      <c r="E436" s="177" t="s">
        <v>1094</v>
      </c>
      <c r="F436" s="179" t="s">
        <v>148</v>
      </c>
      <c r="G436" s="177" t="s">
        <v>1097</v>
      </c>
      <c r="H436" s="184">
        <v>822</v>
      </c>
      <c r="I436" s="267" t="s">
        <v>47</v>
      </c>
      <c r="J436" s="167" t="str">
        <f>INDEX('Policy Characteristics'!D:D,MATCH(PolicyLevers!$C436,'Policy Characteristics'!$C:$C,0))</f>
        <v>Industry Energy Efficiency Standards</v>
      </c>
      <c r="K436" s="167" t="str">
        <f>INDEX('Policy Characteristics'!E:E,MATCH(PolicyLevers!$C436,'Policy Characteristics'!$C:$C,0))</f>
        <v>indst efficiency standards</v>
      </c>
      <c r="L436" s="167">
        <f>INDEX('Policy Characteristics'!F:F,MATCH(PolicyLevers!$C436,'Policy Characteristics'!$C:$C,0))</f>
        <v>0</v>
      </c>
      <c r="M436" s="167">
        <f>INDEX('Policy Characteristics'!G:G,MATCH(PolicyLevers!$C436,'Policy Characteristics'!$C:$C,0))</f>
        <v>0.25</v>
      </c>
      <c r="N436" s="167">
        <f>INDEX('Policy Characteristics'!H:H,MATCH(PolicyLevers!$C436,'Policy Characteristics'!$C:$C,0))</f>
        <v>0.01</v>
      </c>
      <c r="O436" s="167" t="str">
        <f>INDEX('Policy Characteristics'!I:I,MATCH(PolicyLevers!$C436,'Policy Characteristics'!$C:$C,0))</f>
        <v>% reduction in energy use</v>
      </c>
      <c r="P436" s="167" t="str">
        <f>INDEX('Policy Characteristics'!J:J,MATCH(PolicyLevers!$C436,'Policy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6" s="185" t="str">
        <f t="shared" si="61"/>
        <v>industry-ag-main.html#eff-stds</v>
      </c>
      <c r="R436" s="185" t="str">
        <f t="shared" si="61"/>
        <v>industry-energy-efficiency-standards.html</v>
      </c>
      <c r="S436" s="209" t="str">
        <f t="shared" si="63"/>
        <v>U.S. DOE, 2016, Industrial Energy Efficiency Potential Analysis, https://energy.gov/sites/prod/files/2017/04/f34/energy-savings-by-state-industrial-methodology.pdf</v>
      </c>
      <c r="T436" s="185" t="str">
        <f t="shared" si="61"/>
        <v>U.S. DOE, 2016, Industrial Energy Efficiency Potential Analysis, https://energy.gov/sites/prod/files/2017/04/f34/energy-savings-by-state-industrial-methodology.pdf</v>
      </c>
    </row>
    <row r="437" spans="1:20" s="174" customFormat="1" x14ac:dyDescent="0.2">
      <c r="A437" s="166" t="str">
        <f>INDEX('Policy Characteristics'!A:A,MATCH(PolicyLevers!$C437,'Policy Characteristics'!$C:$C,0))</f>
        <v>Industry</v>
      </c>
      <c r="B437" s="166" t="str">
        <f>INDEX('Policy Characteristics'!B:B,MATCH(PolicyLevers!$C437,'Policy Characteristics'!$C:$C,0))</f>
        <v>Industry Energy Efficiency Standards</v>
      </c>
      <c r="C437" s="181" t="str">
        <f t="shared" si="62"/>
        <v>Percentage Improvement in Eqpt Efficiency Standards above BAU</v>
      </c>
      <c r="D437" s="179" t="s">
        <v>146</v>
      </c>
      <c r="E437" s="177" t="s">
        <v>1095</v>
      </c>
      <c r="F437" s="179" t="s">
        <v>148</v>
      </c>
      <c r="G437" s="177" t="s">
        <v>1099</v>
      </c>
      <c r="H437" s="184">
        <v>823</v>
      </c>
      <c r="I437" s="267" t="s">
        <v>46</v>
      </c>
      <c r="J437" s="167" t="str">
        <f>INDEX('Policy Characteristics'!D:D,MATCH(PolicyLevers!$C437,'Policy Characteristics'!$C:$C,0))</f>
        <v>Industry Energy Efficiency Standards</v>
      </c>
      <c r="K437" s="167" t="str">
        <f>INDEX('Policy Characteristics'!E:E,MATCH(PolicyLevers!$C437,'Policy Characteristics'!$C:$C,0))</f>
        <v>indst efficiency standards</v>
      </c>
      <c r="L437" s="167">
        <f>INDEX('Policy Characteristics'!F:F,MATCH(PolicyLevers!$C437,'Policy Characteristics'!$C:$C,0))</f>
        <v>0</v>
      </c>
      <c r="M437" s="167">
        <f>INDEX('Policy Characteristics'!G:G,MATCH(PolicyLevers!$C437,'Policy Characteristics'!$C:$C,0))</f>
        <v>0.25</v>
      </c>
      <c r="N437" s="167">
        <f>INDEX('Policy Characteristics'!H:H,MATCH(PolicyLevers!$C437,'Policy Characteristics'!$C:$C,0))</f>
        <v>0.01</v>
      </c>
      <c r="O437" s="167" t="str">
        <f>INDEX('Policy Characteristics'!I:I,MATCH(PolicyLevers!$C437,'Policy Characteristics'!$C:$C,0))</f>
        <v>% reduction in energy use</v>
      </c>
      <c r="P437" s="167" t="str">
        <f>INDEX('Policy Characteristics'!J:J,MATCH(PolicyLevers!$C437,'Policy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7" s="185" t="str">
        <f t="shared" si="61"/>
        <v>industry-ag-main.html#eff-stds</v>
      </c>
      <c r="R437" s="185" t="str">
        <f t="shared" si="61"/>
        <v>industry-energy-efficiency-standards.html</v>
      </c>
      <c r="S437" s="209" t="str">
        <f t="shared" si="63"/>
        <v>U.S. DOE, 2016, Industrial Energy Efficiency Potential Analysis, https://energy.gov/sites/prod/files/2017/04/f34/energy-savings-by-state-industrial-methodology.pdf</v>
      </c>
      <c r="T437" s="185" t="str">
        <f t="shared" si="61"/>
        <v>U.S. DOE, 2016, Industrial Energy Efficiency Potential Analysis, https://energy.gov/sites/prod/files/2017/04/f34/energy-savings-by-state-industrial-methodology.pdf</v>
      </c>
    </row>
    <row r="438" spans="1:20" s="174" customFormat="1" x14ac:dyDescent="0.2">
      <c r="A438" s="166" t="str">
        <f>INDEX('Policy Characteristics'!A:A,MATCH(PolicyLevers!$C438,'Policy Characteristics'!$C:$C,0))</f>
        <v>Industry</v>
      </c>
      <c r="B438" s="166" t="str">
        <f>INDEX('Policy Characteristics'!B:B,MATCH(PolicyLevers!$C438,'Policy Characteristics'!$C:$C,0))</f>
        <v>Industry Energy Efficiency Standards</v>
      </c>
      <c r="C438" s="181" t="str">
        <f t="shared" si="62"/>
        <v>Percentage Improvement in Eqpt Efficiency Standards above BAU</v>
      </c>
      <c r="D438" s="179" t="s">
        <v>146</v>
      </c>
      <c r="E438" s="177" t="s">
        <v>1096</v>
      </c>
      <c r="F438" s="179" t="s">
        <v>148</v>
      </c>
      <c r="G438" s="177" t="s">
        <v>1100</v>
      </c>
      <c r="H438" s="184">
        <v>824</v>
      </c>
      <c r="I438" s="267" t="s">
        <v>46</v>
      </c>
      <c r="J438" s="167" t="str">
        <f>INDEX('Policy Characteristics'!D:D,MATCH(PolicyLevers!$C438,'Policy Characteristics'!$C:$C,0))</f>
        <v>Industry Energy Efficiency Standards</v>
      </c>
      <c r="K438" s="167" t="str">
        <f>INDEX('Policy Characteristics'!E:E,MATCH(PolicyLevers!$C438,'Policy Characteristics'!$C:$C,0))</f>
        <v>indst efficiency standards</v>
      </c>
      <c r="L438" s="167">
        <f>INDEX('Policy Characteristics'!F:F,MATCH(PolicyLevers!$C438,'Policy Characteristics'!$C:$C,0))</f>
        <v>0</v>
      </c>
      <c r="M438" s="167">
        <f>INDEX('Policy Characteristics'!G:G,MATCH(PolicyLevers!$C438,'Policy Characteristics'!$C:$C,0))</f>
        <v>0.25</v>
      </c>
      <c r="N438" s="167">
        <f>INDEX('Policy Characteristics'!H:H,MATCH(PolicyLevers!$C438,'Policy Characteristics'!$C:$C,0))</f>
        <v>0.01</v>
      </c>
      <c r="O438" s="167" t="str">
        <f>INDEX('Policy Characteristics'!I:I,MATCH(PolicyLevers!$C438,'Policy Characteristics'!$C:$C,0))</f>
        <v>% reduction in energy use</v>
      </c>
      <c r="P438" s="167" t="str">
        <f>INDEX('Policy Characteristics'!J:J,MATCH(PolicyLevers!$C438,'Policy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8" s="185" t="str">
        <f t="shared" si="61"/>
        <v>industry-ag-main.html#eff-stds</v>
      </c>
      <c r="R438" s="185" t="str">
        <f t="shared" si="61"/>
        <v>industry-energy-efficiency-standards.html</v>
      </c>
      <c r="S438" s="209" t="str">
        <f t="shared" si="63"/>
        <v>U.S. DOE, 2016, Industrial Energy Efficiency Potential Analysis, https://energy.gov/sites/prod/files/2017/04/f34/energy-savings-by-state-industrial-methodology.pdf</v>
      </c>
      <c r="T438" s="185" t="str">
        <f t="shared" si="61"/>
        <v>U.S. DOE, 2016, Industrial Energy Efficiency Potential Analysis, https://energy.gov/sites/prod/files/2017/04/f34/energy-savings-by-state-industrial-methodology.pdf</v>
      </c>
    </row>
    <row r="439" spans="1:20" s="174" customFormat="1" x14ac:dyDescent="0.2">
      <c r="A439" s="166" t="str">
        <f>INDEX('Policy Characteristics'!A:A,MATCH(PolicyLevers!$C439,'Policy Characteristics'!$C:$C,0))</f>
        <v>Industry</v>
      </c>
      <c r="B439" s="166" t="str">
        <f>INDEX('Policy Characteristics'!B:B,MATCH(PolicyLevers!$C439,'Policy Characteristics'!$C:$C,0))</f>
        <v>Industry Energy Efficiency Standards</v>
      </c>
      <c r="C439" s="181" t="str">
        <f t="shared" si="62"/>
        <v>Percentage Improvement in Eqpt Efficiency Standards above BAU</v>
      </c>
      <c r="D439" s="179" t="s">
        <v>146</v>
      </c>
      <c r="E439" s="177" t="s">
        <v>1093</v>
      </c>
      <c r="F439" s="179" t="s">
        <v>148</v>
      </c>
      <c r="G439" s="177" t="s">
        <v>1098</v>
      </c>
      <c r="H439" s="184">
        <v>825</v>
      </c>
      <c r="I439" s="267" t="s">
        <v>47</v>
      </c>
      <c r="J439" s="167" t="str">
        <f>INDEX('Policy Characteristics'!D:D,MATCH(PolicyLevers!$C439,'Policy Characteristics'!$C:$C,0))</f>
        <v>Industry Energy Efficiency Standards</v>
      </c>
      <c r="K439" s="167" t="str">
        <f>INDEX('Policy Characteristics'!E:E,MATCH(PolicyLevers!$C439,'Policy Characteristics'!$C:$C,0))</f>
        <v>indst efficiency standards</v>
      </c>
      <c r="L439" s="167">
        <f>INDEX('Policy Characteristics'!F:F,MATCH(PolicyLevers!$C439,'Policy Characteristics'!$C:$C,0))</f>
        <v>0</v>
      </c>
      <c r="M439" s="167">
        <f>INDEX('Policy Characteristics'!G:G,MATCH(PolicyLevers!$C439,'Policy Characteristics'!$C:$C,0))</f>
        <v>0.25</v>
      </c>
      <c r="N439" s="167">
        <f>INDEX('Policy Characteristics'!H:H,MATCH(PolicyLevers!$C439,'Policy Characteristics'!$C:$C,0))</f>
        <v>0.01</v>
      </c>
      <c r="O439" s="167" t="str">
        <f>INDEX('Policy Characteristics'!I:I,MATCH(PolicyLevers!$C439,'Policy Characteristics'!$C:$C,0))</f>
        <v>% reduction in energy use</v>
      </c>
      <c r="P439" s="167" t="str">
        <f>INDEX('Policy Characteristics'!J:J,MATCH(PolicyLevers!$C439,'Policy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9" s="185" t="str">
        <f t="shared" si="61"/>
        <v>industry-ag-main.html#eff-stds</v>
      </c>
      <c r="R439" s="185" t="str">
        <f t="shared" si="61"/>
        <v>industry-energy-efficiency-standards.html</v>
      </c>
      <c r="S439" s="209" t="str">
        <f t="shared" si="63"/>
        <v>U.S. DOE, 2016, Industrial Energy Efficiency Potential Analysis, https://energy.gov/sites/prod/files/2017/04/f34/energy-savings-by-state-industrial-methodology.pdf</v>
      </c>
      <c r="T439" s="185" t="str">
        <f t="shared" si="61"/>
        <v>U.S. DOE, 2016, Industrial Energy Efficiency Potential Analysis, https://energy.gov/sites/prod/files/2017/04/f34/energy-savings-by-state-industrial-methodology.pdf</v>
      </c>
    </row>
    <row r="440" spans="1:20" s="174" customFormat="1" x14ac:dyDescent="0.2">
      <c r="A440" s="166" t="str">
        <f>INDEX('Policy Characteristics'!A:A,MATCH(PolicyLevers!$C440,'Policy Characteristics'!$C:$C,0))</f>
        <v>Industry</v>
      </c>
      <c r="B440" s="166" t="str">
        <f>INDEX('Policy Characteristics'!B:B,MATCH(PolicyLevers!$C440,'Policy Characteristics'!$C:$C,0))</f>
        <v>Industry Energy Efficiency Standards</v>
      </c>
      <c r="C440" s="181" t="str">
        <f t="shared" si="62"/>
        <v>Percentage Improvement in Eqpt Efficiency Standards above BAU</v>
      </c>
      <c r="D440" s="179" t="s">
        <v>147</v>
      </c>
      <c r="E440" s="177" t="s">
        <v>724</v>
      </c>
      <c r="F440" s="179" t="s">
        <v>149</v>
      </c>
      <c r="G440" s="177" t="s">
        <v>730</v>
      </c>
      <c r="H440" s="184">
        <v>826</v>
      </c>
      <c r="I440" s="267" t="s">
        <v>46</v>
      </c>
      <c r="J440" s="167" t="str">
        <f>INDEX('Policy Characteristics'!D:D,MATCH(PolicyLevers!$C440,'Policy Characteristics'!$C:$C,0))</f>
        <v>Industry Energy Efficiency Standards</v>
      </c>
      <c r="K440" s="167" t="str">
        <f>INDEX('Policy Characteristics'!E:E,MATCH(PolicyLevers!$C440,'Policy Characteristics'!$C:$C,0))</f>
        <v>indst efficiency standards</v>
      </c>
      <c r="L440" s="167">
        <f>INDEX('Policy Characteristics'!F:F,MATCH(PolicyLevers!$C440,'Policy Characteristics'!$C:$C,0))</f>
        <v>0</v>
      </c>
      <c r="M440" s="167">
        <f>INDEX('Policy Characteristics'!G:G,MATCH(PolicyLevers!$C440,'Policy Characteristics'!$C:$C,0))</f>
        <v>0.25</v>
      </c>
      <c r="N440" s="167">
        <f>INDEX('Policy Characteristics'!H:H,MATCH(PolicyLevers!$C440,'Policy Characteristics'!$C:$C,0))</f>
        <v>0.01</v>
      </c>
      <c r="O440" s="167" t="str">
        <f>INDEX('Policy Characteristics'!I:I,MATCH(PolicyLevers!$C440,'Policy Characteristics'!$C:$C,0))</f>
        <v>% reduction in energy use</v>
      </c>
      <c r="P440" s="167" t="str">
        <f>INDEX('Policy Characteristics'!J:J,MATCH(PolicyLevers!$C440,'Policy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0" s="185" t="str">
        <f t="shared" si="61"/>
        <v>industry-ag-main.html#eff-stds</v>
      </c>
      <c r="R440" s="185" t="str">
        <f t="shared" si="61"/>
        <v>industry-energy-efficiency-standards.html</v>
      </c>
      <c r="S440" s="209" t="str">
        <f t="shared" si="63"/>
        <v>U.S. DOE, 2016, Industrial Energy Efficiency Potential Analysis, https://energy.gov/sites/prod/files/2017/04/f34/energy-savings-by-state-industrial-methodology.pdf</v>
      </c>
      <c r="T440" s="185" t="str">
        <f t="shared" si="61"/>
        <v>U.S. DOE, 2016, Industrial Energy Efficiency Potential Analysis, https://energy.gov/sites/prod/files/2017/04/f34/energy-savings-by-state-industrial-methodology.pdf</v>
      </c>
    </row>
    <row r="441" spans="1:20" s="174" customFormat="1" x14ac:dyDescent="0.2">
      <c r="A441" s="166" t="str">
        <f>INDEX('Policy Characteristics'!A:A,MATCH(PolicyLevers!$C441,'Policy Characteristics'!$C:$C,0))</f>
        <v>Industry</v>
      </c>
      <c r="B441" s="166" t="str">
        <f>INDEX('Policy Characteristics'!B:B,MATCH(PolicyLevers!$C441,'Policy Characteristics'!$C:$C,0))</f>
        <v>Industry Energy Efficiency Standards</v>
      </c>
      <c r="C441" s="181" t="str">
        <f t="shared" si="62"/>
        <v>Percentage Improvement in Eqpt Efficiency Standards above BAU</v>
      </c>
      <c r="D441" s="179" t="s">
        <v>147</v>
      </c>
      <c r="E441" s="177" t="s">
        <v>725</v>
      </c>
      <c r="F441" s="179" t="s">
        <v>149</v>
      </c>
      <c r="G441" s="177" t="s">
        <v>733</v>
      </c>
      <c r="H441" s="184">
        <v>827</v>
      </c>
      <c r="I441" s="267" t="s">
        <v>46</v>
      </c>
      <c r="J441" s="167" t="str">
        <f>INDEX('Policy Characteristics'!D:D,MATCH(PolicyLevers!$C441,'Policy Characteristics'!$C:$C,0))</f>
        <v>Industry Energy Efficiency Standards</v>
      </c>
      <c r="K441" s="167" t="str">
        <f>INDEX('Policy Characteristics'!E:E,MATCH(PolicyLevers!$C441,'Policy Characteristics'!$C:$C,0))</f>
        <v>indst efficiency standards</v>
      </c>
      <c r="L441" s="167">
        <f>INDEX('Policy Characteristics'!F:F,MATCH(PolicyLevers!$C441,'Policy Characteristics'!$C:$C,0))</f>
        <v>0</v>
      </c>
      <c r="M441" s="167">
        <f>INDEX('Policy Characteristics'!G:G,MATCH(PolicyLevers!$C441,'Policy Characteristics'!$C:$C,0))</f>
        <v>0.25</v>
      </c>
      <c r="N441" s="167">
        <f>INDEX('Policy Characteristics'!H:H,MATCH(PolicyLevers!$C441,'Policy Characteristics'!$C:$C,0))</f>
        <v>0.01</v>
      </c>
      <c r="O441" s="167" t="str">
        <f>INDEX('Policy Characteristics'!I:I,MATCH(PolicyLevers!$C441,'Policy Characteristics'!$C:$C,0))</f>
        <v>% reduction in energy use</v>
      </c>
      <c r="P441" s="167" t="str">
        <f>INDEX('Policy Characteristics'!J:J,MATCH(PolicyLevers!$C441,'Policy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1" s="185" t="str">
        <f t="shared" si="61"/>
        <v>industry-ag-main.html#eff-stds</v>
      </c>
      <c r="R441" s="185" t="str">
        <f t="shared" si="61"/>
        <v>industry-energy-efficiency-standards.html</v>
      </c>
      <c r="S441" s="209" t="str">
        <f t="shared" si="63"/>
        <v>U.S. DOE, 2016, Industrial Energy Efficiency Potential Analysis, https://energy.gov/sites/prod/files/2017/04/f34/energy-savings-by-state-industrial-methodology.pdf</v>
      </c>
      <c r="T441" s="185" t="str">
        <f t="shared" si="61"/>
        <v>U.S. DOE, 2016, Industrial Energy Efficiency Potential Analysis, https://energy.gov/sites/prod/files/2017/04/f34/energy-savings-by-state-industrial-methodology.pdf</v>
      </c>
    </row>
    <row r="442" spans="1:20" s="174" customFormat="1" x14ac:dyDescent="0.2">
      <c r="A442" s="166" t="str">
        <f>INDEX('Policy Characteristics'!A:A,MATCH(PolicyLevers!$C442,'Policy Characteristics'!$C:$C,0))</f>
        <v>Industry</v>
      </c>
      <c r="B442" s="166" t="str">
        <f>INDEX('Policy Characteristics'!B:B,MATCH(PolicyLevers!$C442,'Policy Characteristics'!$C:$C,0))</f>
        <v>Industry Energy Efficiency Standards</v>
      </c>
      <c r="C442" s="181" t="str">
        <f t="shared" si="62"/>
        <v>Percentage Improvement in Eqpt Efficiency Standards above BAU</v>
      </c>
      <c r="D442" s="179" t="s">
        <v>147</v>
      </c>
      <c r="E442" s="177" t="s">
        <v>726</v>
      </c>
      <c r="F442" s="179" t="s">
        <v>149</v>
      </c>
      <c r="G442" s="177" t="s">
        <v>734</v>
      </c>
      <c r="H442" s="184">
        <v>828</v>
      </c>
      <c r="I442" s="267" t="s">
        <v>46</v>
      </c>
      <c r="J442" s="167" t="str">
        <f>INDEX('Policy Characteristics'!D:D,MATCH(PolicyLevers!$C442,'Policy Characteristics'!$C:$C,0))</f>
        <v>Industry Energy Efficiency Standards</v>
      </c>
      <c r="K442" s="167" t="str">
        <f>INDEX('Policy Characteristics'!E:E,MATCH(PolicyLevers!$C442,'Policy Characteristics'!$C:$C,0))</f>
        <v>indst efficiency standards</v>
      </c>
      <c r="L442" s="167">
        <f>INDEX('Policy Characteristics'!F:F,MATCH(PolicyLevers!$C442,'Policy Characteristics'!$C:$C,0))</f>
        <v>0</v>
      </c>
      <c r="M442" s="167">
        <f>INDEX('Policy Characteristics'!G:G,MATCH(PolicyLevers!$C442,'Policy Characteristics'!$C:$C,0))</f>
        <v>0.25</v>
      </c>
      <c r="N442" s="167">
        <f>INDEX('Policy Characteristics'!H:H,MATCH(PolicyLevers!$C442,'Policy Characteristics'!$C:$C,0))</f>
        <v>0.01</v>
      </c>
      <c r="O442" s="167" t="str">
        <f>INDEX('Policy Characteristics'!I:I,MATCH(PolicyLevers!$C442,'Policy Characteristics'!$C:$C,0))</f>
        <v>% reduction in energy use</v>
      </c>
      <c r="P442" s="167" t="str">
        <f>INDEX('Policy Characteristics'!J:J,MATCH(PolicyLevers!$C442,'Policy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2" s="185" t="str">
        <f t="shared" si="61"/>
        <v>industry-ag-main.html#eff-stds</v>
      </c>
      <c r="R442" s="185" t="str">
        <f t="shared" si="61"/>
        <v>industry-energy-efficiency-standards.html</v>
      </c>
      <c r="S442" s="209" t="str">
        <f t="shared" si="63"/>
        <v>U.S. DOE, 2016, Industrial Energy Efficiency Potential Analysis, https://energy.gov/sites/prod/files/2017/04/f34/energy-savings-by-state-industrial-methodology.pdf</v>
      </c>
      <c r="T442" s="185" t="str">
        <f t="shared" si="61"/>
        <v>U.S. DOE, 2016, Industrial Energy Efficiency Potential Analysis, https://energy.gov/sites/prod/files/2017/04/f34/energy-savings-by-state-industrial-methodology.pdf</v>
      </c>
    </row>
    <row r="443" spans="1:20" s="174" customFormat="1" x14ac:dyDescent="0.2">
      <c r="A443" s="166" t="str">
        <f>INDEX('Policy Characteristics'!A:A,MATCH(PolicyLevers!$C443,'Policy Characteristics'!$C:$C,0))</f>
        <v>Industry</v>
      </c>
      <c r="B443" s="166" t="str">
        <f>INDEX('Policy Characteristics'!B:B,MATCH(PolicyLevers!$C443,'Policy Characteristics'!$C:$C,0))</f>
        <v>Industry Energy Efficiency Standards</v>
      </c>
      <c r="C443" s="181" t="str">
        <f t="shared" si="62"/>
        <v>Percentage Improvement in Eqpt Efficiency Standards above BAU</v>
      </c>
      <c r="D443" s="179" t="s">
        <v>147</v>
      </c>
      <c r="E443" s="177" t="s">
        <v>727</v>
      </c>
      <c r="F443" s="179" t="s">
        <v>149</v>
      </c>
      <c r="G443" s="177" t="s">
        <v>731</v>
      </c>
      <c r="H443" s="184">
        <v>829</v>
      </c>
      <c r="I443" s="267" t="s">
        <v>47</v>
      </c>
      <c r="J443" s="167" t="str">
        <f>INDEX('Policy Characteristics'!D:D,MATCH(PolicyLevers!$C443,'Policy Characteristics'!$C:$C,0))</f>
        <v>Industry Energy Efficiency Standards</v>
      </c>
      <c r="K443" s="167" t="str">
        <f>INDEX('Policy Characteristics'!E:E,MATCH(PolicyLevers!$C443,'Policy Characteristics'!$C:$C,0))</f>
        <v>indst efficiency standards</v>
      </c>
      <c r="L443" s="167">
        <f>INDEX('Policy Characteristics'!F:F,MATCH(PolicyLevers!$C443,'Policy Characteristics'!$C:$C,0))</f>
        <v>0</v>
      </c>
      <c r="M443" s="167">
        <f>INDEX('Policy Characteristics'!G:G,MATCH(PolicyLevers!$C443,'Policy Characteristics'!$C:$C,0))</f>
        <v>0.25</v>
      </c>
      <c r="N443" s="167">
        <f>INDEX('Policy Characteristics'!H:H,MATCH(PolicyLevers!$C443,'Policy Characteristics'!$C:$C,0))</f>
        <v>0.01</v>
      </c>
      <c r="O443" s="167" t="str">
        <f>INDEX('Policy Characteristics'!I:I,MATCH(PolicyLevers!$C443,'Policy Characteristics'!$C:$C,0))</f>
        <v>% reduction in energy use</v>
      </c>
      <c r="P443" s="167" t="str">
        <f>INDEX('Policy Characteristics'!J:J,MATCH(PolicyLevers!$C443,'Policy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3" s="185" t="str">
        <f t="shared" si="61"/>
        <v>industry-ag-main.html#eff-stds</v>
      </c>
      <c r="R443" s="185" t="str">
        <f t="shared" si="61"/>
        <v>industry-energy-efficiency-standards.html</v>
      </c>
      <c r="S443" s="209" t="str">
        <f t="shared" si="63"/>
        <v>U.S. DOE, 2016, Industrial Energy Efficiency Potential Analysis, https://energy.gov/sites/prod/files/2017/04/f34/energy-savings-by-state-industrial-methodology.pdf</v>
      </c>
      <c r="T443" s="185" t="str">
        <f t="shared" si="61"/>
        <v>U.S. DOE, 2016, Industrial Energy Efficiency Potential Analysis, https://energy.gov/sites/prod/files/2017/04/f34/energy-savings-by-state-industrial-methodology.pdf</v>
      </c>
    </row>
    <row r="444" spans="1:20" s="174" customFormat="1" x14ac:dyDescent="0.2">
      <c r="A444" s="166" t="str">
        <f>INDEX('Policy Characteristics'!A:A,MATCH(PolicyLevers!$C444,'Policy Characteristics'!$C:$C,0))</f>
        <v>Industry</v>
      </c>
      <c r="B444" s="166" t="str">
        <f>INDEX('Policy Characteristics'!B:B,MATCH(PolicyLevers!$C444,'Policy Characteristics'!$C:$C,0))</f>
        <v>Industry Energy Efficiency Standards</v>
      </c>
      <c r="C444" s="181" t="str">
        <f t="shared" si="62"/>
        <v>Percentage Improvement in Eqpt Efficiency Standards above BAU</v>
      </c>
      <c r="D444" s="179" t="s">
        <v>147</v>
      </c>
      <c r="E444" s="177" t="s">
        <v>728</v>
      </c>
      <c r="F444" s="179" t="s">
        <v>149</v>
      </c>
      <c r="G444" s="177" t="s">
        <v>732</v>
      </c>
      <c r="H444" s="184">
        <v>830</v>
      </c>
      <c r="I444" s="267" t="s">
        <v>46</v>
      </c>
      <c r="J444" s="167" t="str">
        <f>INDEX('Policy Characteristics'!D:D,MATCH(PolicyLevers!$C444,'Policy Characteristics'!$C:$C,0))</f>
        <v>Industry Energy Efficiency Standards</v>
      </c>
      <c r="K444" s="167" t="str">
        <f>INDEX('Policy Characteristics'!E:E,MATCH(PolicyLevers!$C444,'Policy Characteristics'!$C:$C,0))</f>
        <v>indst efficiency standards</v>
      </c>
      <c r="L444" s="167">
        <f>INDEX('Policy Characteristics'!F:F,MATCH(PolicyLevers!$C444,'Policy Characteristics'!$C:$C,0))</f>
        <v>0</v>
      </c>
      <c r="M444" s="167">
        <f>INDEX('Policy Characteristics'!G:G,MATCH(PolicyLevers!$C444,'Policy Characteristics'!$C:$C,0))</f>
        <v>0.25</v>
      </c>
      <c r="N444" s="167">
        <f>INDEX('Policy Characteristics'!H:H,MATCH(PolicyLevers!$C444,'Policy Characteristics'!$C:$C,0))</f>
        <v>0.01</v>
      </c>
      <c r="O444" s="167" t="str">
        <f>INDEX('Policy Characteristics'!I:I,MATCH(PolicyLevers!$C444,'Policy Characteristics'!$C:$C,0))</f>
        <v>% reduction in energy use</v>
      </c>
      <c r="P444" s="167" t="str">
        <f>INDEX('Policy Characteristics'!J:J,MATCH(PolicyLevers!$C444,'Policy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4" s="185" t="str">
        <f t="shared" si="61"/>
        <v>industry-ag-main.html#eff-stds</v>
      </c>
      <c r="R444" s="185" t="str">
        <f t="shared" si="61"/>
        <v>industry-energy-efficiency-standards.html</v>
      </c>
      <c r="S444" s="209" t="str">
        <f t="shared" si="63"/>
        <v>U.S. DOE, 2016, Industrial Energy Efficiency Potential Analysis, https://energy.gov/sites/prod/files/2017/04/f34/energy-savings-by-state-industrial-methodology.pdf</v>
      </c>
      <c r="T444" s="185" t="str">
        <f t="shared" si="61"/>
        <v>U.S. DOE, 2016, Industrial Energy Efficiency Potential Analysis, https://energy.gov/sites/prod/files/2017/04/f34/energy-savings-by-state-industrial-methodology.pdf</v>
      </c>
    </row>
    <row r="445" spans="1:20" s="174" customFormat="1" x14ac:dyDescent="0.2">
      <c r="A445" s="166" t="str">
        <f>INDEX('Policy Characteristics'!A:A,MATCH(PolicyLevers!$C445,'Policy Characteristics'!$C:$C,0))</f>
        <v>Industry</v>
      </c>
      <c r="B445" s="166" t="str">
        <f>INDEX('Policy Characteristics'!B:B,MATCH(PolicyLevers!$C445,'Policy Characteristics'!$C:$C,0))</f>
        <v>Industry Energy Efficiency Standards</v>
      </c>
      <c r="C445" s="181" t="str">
        <f t="shared" si="62"/>
        <v>Percentage Improvement in Eqpt Efficiency Standards above BAU</v>
      </c>
      <c r="D445" s="179" t="s">
        <v>147</v>
      </c>
      <c r="E445" s="177" t="s">
        <v>729</v>
      </c>
      <c r="F445" s="179" t="s">
        <v>149</v>
      </c>
      <c r="G445" s="177" t="s">
        <v>735</v>
      </c>
      <c r="H445" s="184">
        <v>831</v>
      </c>
      <c r="I445" s="267" t="s">
        <v>47</v>
      </c>
      <c r="J445" s="167" t="str">
        <f>INDEX('Policy Characteristics'!D:D,MATCH(PolicyLevers!$C445,'Policy Characteristics'!$C:$C,0))</f>
        <v>Industry Energy Efficiency Standards</v>
      </c>
      <c r="K445" s="167" t="str">
        <f>INDEX('Policy Characteristics'!E:E,MATCH(PolicyLevers!$C445,'Policy Characteristics'!$C:$C,0))</f>
        <v>indst efficiency standards</v>
      </c>
      <c r="L445" s="167">
        <f>INDEX('Policy Characteristics'!F:F,MATCH(PolicyLevers!$C445,'Policy Characteristics'!$C:$C,0))</f>
        <v>0</v>
      </c>
      <c r="M445" s="167">
        <f>INDEX('Policy Characteristics'!G:G,MATCH(PolicyLevers!$C445,'Policy Characteristics'!$C:$C,0))</f>
        <v>0.25</v>
      </c>
      <c r="N445" s="167">
        <f>INDEX('Policy Characteristics'!H:H,MATCH(PolicyLevers!$C445,'Policy Characteristics'!$C:$C,0))</f>
        <v>0.01</v>
      </c>
      <c r="O445" s="167" t="str">
        <f>INDEX('Policy Characteristics'!I:I,MATCH(PolicyLevers!$C445,'Policy Characteristics'!$C:$C,0))</f>
        <v>% reduction in energy use</v>
      </c>
      <c r="P445" s="167" t="str">
        <f>INDEX('Policy Characteristics'!J:J,MATCH(PolicyLevers!$C445,'Policy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5" s="185" t="str">
        <f t="shared" si="61"/>
        <v>industry-ag-main.html#eff-stds</v>
      </c>
      <c r="R445" s="185" t="str">
        <f t="shared" si="61"/>
        <v>industry-energy-efficiency-standards.html</v>
      </c>
      <c r="S445" s="209" t="str">
        <f t="shared" si="63"/>
        <v>U.S. DOE, 2016, Industrial Energy Efficiency Potential Analysis, https://energy.gov/sites/prod/files/2017/04/f34/energy-savings-by-state-industrial-methodology.pdf</v>
      </c>
      <c r="T445" s="185" t="str">
        <f t="shared" si="61"/>
        <v>U.S. DOE, 2016, Industrial Energy Efficiency Potential Analysis, https://energy.gov/sites/prod/files/2017/04/f34/energy-savings-by-state-industrial-methodology.pdf</v>
      </c>
    </row>
    <row r="446" spans="1:20" s="174" customFormat="1" x14ac:dyDescent="0.2">
      <c r="A446" s="166" t="str">
        <f>INDEX('Policy Characteristics'!A:A,MATCH(PolicyLevers!$C446,'Policy Characteristics'!$C:$C,0))</f>
        <v>Industry</v>
      </c>
      <c r="B446" s="166" t="str">
        <f>INDEX('Policy Characteristics'!B:B,MATCH(PolicyLevers!$C446,'Policy Characteristics'!$C:$C,0))</f>
        <v>Industry Energy Efficiency Standards</v>
      </c>
      <c r="C446" s="181" t="str">
        <f t="shared" si="62"/>
        <v>Percentage Improvement in Eqpt Efficiency Standards above BAU</v>
      </c>
      <c r="D446" s="179" t="s">
        <v>147</v>
      </c>
      <c r="E446" s="177" t="s">
        <v>1094</v>
      </c>
      <c r="F446" s="179" t="s">
        <v>149</v>
      </c>
      <c r="G446" s="177" t="s">
        <v>1097</v>
      </c>
      <c r="H446" s="184">
        <v>832</v>
      </c>
      <c r="I446" s="267" t="s">
        <v>47</v>
      </c>
      <c r="J446" s="167" t="str">
        <f>INDEX('Policy Characteristics'!D:D,MATCH(PolicyLevers!$C446,'Policy Characteristics'!$C:$C,0))</f>
        <v>Industry Energy Efficiency Standards</v>
      </c>
      <c r="K446" s="167" t="str">
        <f>INDEX('Policy Characteristics'!E:E,MATCH(PolicyLevers!$C446,'Policy Characteristics'!$C:$C,0))</f>
        <v>indst efficiency standards</v>
      </c>
      <c r="L446" s="167">
        <f>INDEX('Policy Characteristics'!F:F,MATCH(PolicyLevers!$C446,'Policy Characteristics'!$C:$C,0))</f>
        <v>0</v>
      </c>
      <c r="M446" s="167">
        <f>INDEX('Policy Characteristics'!G:G,MATCH(PolicyLevers!$C446,'Policy Characteristics'!$C:$C,0))</f>
        <v>0.25</v>
      </c>
      <c r="N446" s="167">
        <f>INDEX('Policy Characteristics'!H:H,MATCH(PolicyLevers!$C446,'Policy Characteristics'!$C:$C,0))</f>
        <v>0.01</v>
      </c>
      <c r="O446" s="167" t="str">
        <f>INDEX('Policy Characteristics'!I:I,MATCH(PolicyLevers!$C446,'Policy Characteristics'!$C:$C,0))</f>
        <v>% reduction in energy use</v>
      </c>
      <c r="P446" s="167" t="str">
        <f>INDEX('Policy Characteristics'!J:J,MATCH(PolicyLevers!$C446,'Policy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6" s="185" t="str">
        <f t="shared" si="61"/>
        <v>industry-ag-main.html#eff-stds</v>
      </c>
      <c r="R446" s="185" t="str">
        <f t="shared" si="61"/>
        <v>industry-energy-efficiency-standards.html</v>
      </c>
      <c r="S446" s="209" t="str">
        <f t="shared" si="63"/>
        <v>U.S. DOE, 2016, Industrial Energy Efficiency Potential Analysis, https://energy.gov/sites/prod/files/2017/04/f34/energy-savings-by-state-industrial-methodology.pdf</v>
      </c>
      <c r="T446" s="185" t="str">
        <f t="shared" si="61"/>
        <v>U.S. DOE, 2016, Industrial Energy Efficiency Potential Analysis, https://energy.gov/sites/prod/files/2017/04/f34/energy-savings-by-state-industrial-methodology.pdf</v>
      </c>
    </row>
    <row r="447" spans="1:20" s="174" customFormat="1" x14ac:dyDescent="0.2">
      <c r="A447" s="166" t="str">
        <f>INDEX('Policy Characteristics'!A:A,MATCH(PolicyLevers!$C447,'Policy Characteristics'!$C:$C,0))</f>
        <v>Industry</v>
      </c>
      <c r="B447" s="166" t="str">
        <f>INDEX('Policy Characteristics'!B:B,MATCH(PolicyLevers!$C447,'Policy Characteristics'!$C:$C,0))</f>
        <v>Industry Energy Efficiency Standards</v>
      </c>
      <c r="C447" s="181" t="str">
        <f t="shared" si="62"/>
        <v>Percentage Improvement in Eqpt Efficiency Standards above BAU</v>
      </c>
      <c r="D447" s="179" t="s">
        <v>147</v>
      </c>
      <c r="E447" s="177" t="s">
        <v>1095</v>
      </c>
      <c r="F447" s="179" t="s">
        <v>149</v>
      </c>
      <c r="G447" s="177" t="s">
        <v>1099</v>
      </c>
      <c r="H447" s="184">
        <v>833</v>
      </c>
      <c r="I447" s="267" t="s">
        <v>46</v>
      </c>
      <c r="J447" s="167" t="str">
        <f>INDEX('Policy Characteristics'!D:D,MATCH(PolicyLevers!$C447,'Policy Characteristics'!$C:$C,0))</f>
        <v>Industry Energy Efficiency Standards</v>
      </c>
      <c r="K447" s="167" t="str">
        <f>INDEX('Policy Characteristics'!E:E,MATCH(PolicyLevers!$C447,'Policy Characteristics'!$C:$C,0))</f>
        <v>indst efficiency standards</v>
      </c>
      <c r="L447" s="167">
        <f>INDEX('Policy Characteristics'!F:F,MATCH(PolicyLevers!$C447,'Policy Characteristics'!$C:$C,0))</f>
        <v>0</v>
      </c>
      <c r="M447" s="167">
        <f>INDEX('Policy Characteristics'!G:G,MATCH(PolicyLevers!$C447,'Policy Characteristics'!$C:$C,0))</f>
        <v>0.25</v>
      </c>
      <c r="N447" s="167">
        <f>INDEX('Policy Characteristics'!H:H,MATCH(PolicyLevers!$C447,'Policy Characteristics'!$C:$C,0))</f>
        <v>0.01</v>
      </c>
      <c r="O447" s="167" t="str">
        <f>INDEX('Policy Characteristics'!I:I,MATCH(PolicyLevers!$C447,'Policy Characteristics'!$C:$C,0))</f>
        <v>% reduction in energy use</v>
      </c>
      <c r="P447" s="167" t="str">
        <f>INDEX('Policy Characteristics'!J:J,MATCH(PolicyLevers!$C447,'Policy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7" s="185" t="str">
        <f t="shared" si="61"/>
        <v>industry-ag-main.html#eff-stds</v>
      </c>
      <c r="R447" s="185" t="str">
        <f t="shared" si="61"/>
        <v>industry-energy-efficiency-standards.html</v>
      </c>
      <c r="S447" s="209" t="str">
        <f t="shared" si="63"/>
        <v>U.S. DOE, 2016, Industrial Energy Efficiency Potential Analysis, https://energy.gov/sites/prod/files/2017/04/f34/energy-savings-by-state-industrial-methodology.pdf</v>
      </c>
      <c r="T447" s="185" t="str">
        <f t="shared" si="61"/>
        <v>U.S. DOE, 2016, Industrial Energy Efficiency Potential Analysis, https://energy.gov/sites/prod/files/2017/04/f34/energy-savings-by-state-industrial-methodology.pdf</v>
      </c>
    </row>
    <row r="448" spans="1:20" s="174" customFormat="1" x14ac:dyDescent="0.2">
      <c r="A448" s="166" t="str">
        <f>INDEX('Policy Characteristics'!A:A,MATCH(PolicyLevers!$C448,'Policy Characteristics'!$C:$C,0))</f>
        <v>Industry</v>
      </c>
      <c r="B448" s="166" t="str">
        <f>INDEX('Policy Characteristics'!B:B,MATCH(PolicyLevers!$C448,'Policy Characteristics'!$C:$C,0))</f>
        <v>Industry Energy Efficiency Standards</v>
      </c>
      <c r="C448" s="181" t="str">
        <f t="shared" si="62"/>
        <v>Percentage Improvement in Eqpt Efficiency Standards above BAU</v>
      </c>
      <c r="D448" s="179" t="s">
        <v>147</v>
      </c>
      <c r="E448" s="177" t="s">
        <v>1096</v>
      </c>
      <c r="F448" s="179" t="s">
        <v>149</v>
      </c>
      <c r="G448" s="177" t="s">
        <v>1100</v>
      </c>
      <c r="H448" s="184">
        <v>834</v>
      </c>
      <c r="I448" s="267" t="s">
        <v>46</v>
      </c>
      <c r="J448" s="167" t="str">
        <f>INDEX('Policy Characteristics'!D:D,MATCH(PolicyLevers!$C448,'Policy Characteristics'!$C:$C,0))</f>
        <v>Industry Energy Efficiency Standards</v>
      </c>
      <c r="K448" s="167" t="str">
        <f>INDEX('Policy Characteristics'!E:E,MATCH(PolicyLevers!$C448,'Policy Characteristics'!$C:$C,0))</f>
        <v>indst efficiency standards</v>
      </c>
      <c r="L448" s="167">
        <f>INDEX('Policy Characteristics'!F:F,MATCH(PolicyLevers!$C448,'Policy Characteristics'!$C:$C,0))</f>
        <v>0</v>
      </c>
      <c r="M448" s="167">
        <f>INDEX('Policy Characteristics'!G:G,MATCH(PolicyLevers!$C448,'Policy Characteristics'!$C:$C,0))</f>
        <v>0.25</v>
      </c>
      <c r="N448" s="167">
        <f>INDEX('Policy Characteristics'!H:H,MATCH(PolicyLevers!$C448,'Policy Characteristics'!$C:$C,0))</f>
        <v>0.01</v>
      </c>
      <c r="O448" s="167" t="str">
        <f>INDEX('Policy Characteristics'!I:I,MATCH(PolicyLevers!$C448,'Policy Characteristics'!$C:$C,0))</f>
        <v>% reduction in energy use</v>
      </c>
      <c r="P448" s="167" t="str">
        <f>INDEX('Policy Characteristics'!J:J,MATCH(PolicyLevers!$C448,'Policy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8" s="185" t="str">
        <f t="shared" si="61"/>
        <v>industry-ag-main.html#eff-stds</v>
      </c>
      <c r="R448" s="185" t="str">
        <f t="shared" si="61"/>
        <v>industry-energy-efficiency-standards.html</v>
      </c>
      <c r="S448" s="209" t="str">
        <f t="shared" si="63"/>
        <v>U.S. DOE, 2016, Industrial Energy Efficiency Potential Analysis, https://energy.gov/sites/prod/files/2017/04/f34/energy-savings-by-state-industrial-methodology.pdf</v>
      </c>
      <c r="T448" s="185" t="str">
        <f t="shared" si="61"/>
        <v>U.S. DOE, 2016, Industrial Energy Efficiency Potential Analysis, https://energy.gov/sites/prod/files/2017/04/f34/energy-savings-by-state-industrial-methodology.pdf</v>
      </c>
    </row>
    <row r="449" spans="1:20" s="174" customFormat="1" x14ac:dyDescent="0.2">
      <c r="A449" s="166" t="str">
        <f>INDEX('Policy Characteristics'!A:A,MATCH(PolicyLevers!$C449,'Policy Characteristics'!$C:$C,0))</f>
        <v>Industry</v>
      </c>
      <c r="B449" s="166" t="str">
        <f>INDEX('Policy Characteristics'!B:B,MATCH(PolicyLevers!$C449,'Policy Characteristics'!$C:$C,0))</f>
        <v>Industry Energy Efficiency Standards</v>
      </c>
      <c r="C449" s="181" t="str">
        <f t="shared" si="62"/>
        <v>Percentage Improvement in Eqpt Efficiency Standards above BAU</v>
      </c>
      <c r="D449" s="179" t="s">
        <v>147</v>
      </c>
      <c r="E449" s="177" t="s">
        <v>1093</v>
      </c>
      <c r="F449" s="179" t="s">
        <v>149</v>
      </c>
      <c r="G449" s="177" t="s">
        <v>1098</v>
      </c>
      <c r="H449" s="184">
        <v>835</v>
      </c>
      <c r="I449" s="267" t="s">
        <v>47</v>
      </c>
      <c r="J449" s="167" t="str">
        <f>INDEX('Policy Characteristics'!D:D,MATCH(PolicyLevers!$C449,'Policy Characteristics'!$C:$C,0))</f>
        <v>Industry Energy Efficiency Standards</v>
      </c>
      <c r="K449" s="167" t="str">
        <f>INDEX('Policy Characteristics'!E:E,MATCH(PolicyLevers!$C449,'Policy Characteristics'!$C:$C,0))</f>
        <v>indst efficiency standards</v>
      </c>
      <c r="L449" s="167">
        <f>INDEX('Policy Characteristics'!F:F,MATCH(PolicyLevers!$C449,'Policy Characteristics'!$C:$C,0))</f>
        <v>0</v>
      </c>
      <c r="M449" s="167">
        <f>INDEX('Policy Characteristics'!G:G,MATCH(PolicyLevers!$C449,'Policy Characteristics'!$C:$C,0))</f>
        <v>0.25</v>
      </c>
      <c r="N449" s="167">
        <f>INDEX('Policy Characteristics'!H:H,MATCH(PolicyLevers!$C449,'Policy Characteristics'!$C:$C,0))</f>
        <v>0.01</v>
      </c>
      <c r="O449" s="167" t="str">
        <f>INDEX('Policy Characteristics'!I:I,MATCH(PolicyLevers!$C449,'Policy Characteristics'!$C:$C,0))</f>
        <v>% reduction in energy use</v>
      </c>
      <c r="P449" s="167" t="str">
        <f>INDEX('Policy Characteristics'!J:J,MATCH(PolicyLevers!$C449,'Policy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9" s="185" t="str">
        <f t="shared" si="61"/>
        <v>industry-ag-main.html#eff-stds</v>
      </c>
      <c r="R449" s="185" t="str">
        <f t="shared" si="61"/>
        <v>industry-energy-efficiency-standards.html</v>
      </c>
      <c r="S449" s="209" t="str">
        <f t="shared" si="63"/>
        <v>U.S. DOE, 2016, Industrial Energy Efficiency Potential Analysis, https://energy.gov/sites/prod/files/2017/04/f34/energy-savings-by-state-industrial-methodology.pdf</v>
      </c>
      <c r="T449" s="185" t="str">
        <f t="shared" si="61"/>
        <v>U.S. DOE, 2016, Industrial Energy Efficiency Potential Analysis, https://energy.gov/sites/prod/files/2017/04/f34/energy-savings-by-state-industrial-methodology.pdf</v>
      </c>
    </row>
    <row r="450" spans="1:20" s="174" customFormat="1" x14ac:dyDescent="0.2">
      <c r="A450" s="166" t="str">
        <f>INDEX('Policy Characteristics'!A:A,MATCH(PolicyLevers!$C450,'Policy Characteristics'!$C:$C,0))</f>
        <v>Industry</v>
      </c>
      <c r="B450" s="166" t="str">
        <f>INDEX('Policy Characteristics'!B:B,MATCH(PolicyLevers!$C450,'Policy Characteristics'!$C:$C,0))</f>
        <v>Improved System Design</v>
      </c>
      <c r="C450" s="178" t="s">
        <v>310</v>
      </c>
      <c r="D450" s="177"/>
      <c r="E450" s="177"/>
      <c r="F450" s="177"/>
      <c r="G450" s="177"/>
      <c r="H450" s="184">
        <v>54</v>
      </c>
      <c r="I450" s="267" t="s">
        <v>46</v>
      </c>
      <c r="J450" s="167" t="str">
        <f>INDEX('Policy Characteristics'!D:D,MATCH(PolicyLevers!$C450,'Policy Characteristics'!$C:$C,0))</f>
        <v>Improved System Design</v>
      </c>
      <c r="K450" s="167" t="str">
        <f>INDEX('Policy Characteristics'!E:E,MATCH(PolicyLevers!$C450,'Policy Characteristics'!$C:$C,0))</f>
        <v>indst system integration</v>
      </c>
      <c r="L450" s="167">
        <f>INDEX('Policy Characteristics'!F:F,MATCH(PolicyLevers!$C450,'Policy Characteristics'!$C:$C,0))</f>
        <v>0</v>
      </c>
      <c r="M450" s="167">
        <f>INDEX('Policy Characteristics'!G:G,MATCH(PolicyLevers!$C450,'Policy Characteristics'!$C:$C,0))</f>
        <v>1</v>
      </c>
      <c r="N450" s="167">
        <f>INDEX('Policy Characteristics'!H:H,MATCH(PolicyLevers!$C450,'Policy Characteristics'!$C:$C,0))</f>
        <v>0.01</v>
      </c>
      <c r="O450" s="167" t="str">
        <f>INDEX('Policy Characteristics'!I:I,MATCH(PolicyLevers!$C450,'Policy Characteristics'!$C:$C,0))</f>
        <v>% of potential achieved</v>
      </c>
      <c r="P450" s="167" t="str">
        <f>INDEX('Policy Characteristics'!J:J,MATCH(PolicyLevers!$C450,'Policy Characteristics'!$C:$C,0))</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c r="Q450" s="177" t="s">
        <v>244</v>
      </c>
      <c r="R450" s="179" t="s">
        <v>245</v>
      </c>
      <c r="S450" s="169" t="s">
        <v>168</v>
      </c>
      <c r="T450" s="185"/>
    </row>
    <row r="451" spans="1:20" x14ac:dyDescent="0.2">
      <c r="A451" s="166" t="str">
        <f>INDEX('Policy Characteristics'!A:A,MATCH(PolicyLevers!$C451,'Policy Characteristics'!$C:$C,0))</f>
        <v>Industry</v>
      </c>
      <c r="B451" s="166" t="str">
        <f>INDEX('Policy Characteristics'!B:B,MATCH(PolicyLevers!$C451,'Policy Characteristics'!$C:$C,0))</f>
        <v>Electrification + Hydrogen</v>
      </c>
      <c r="C451" s="178" t="s">
        <v>723</v>
      </c>
      <c r="D451" s="177" t="s">
        <v>141</v>
      </c>
      <c r="E451" s="177" t="s">
        <v>724</v>
      </c>
      <c r="F451" s="179" t="s">
        <v>738</v>
      </c>
      <c r="G451" s="177" t="s">
        <v>730</v>
      </c>
      <c r="H451" s="184">
        <v>381</v>
      </c>
      <c r="I451" s="267" t="s">
        <v>47</v>
      </c>
      <c r="J451" s="167" t="str">
        <f>INDEX('Policy Characteristics'!D:D,MATCH(PolicyLevers!$C451,'Policy Characteristics'!$C:$C,0))</f>
        <v>Electrification + Hydrogen</v>
      </c>
      <c r="K451" s="167" t="str">
        <f>INDEX('Policy Characteristics'!E:E,MATCH(PolicyLevers!$C451,'Policy Characteristics'!$C:$C,0))</f>
        <v>indst fuel type shifting</v>
      </c>
      <c r="L451" s="167">
        <f>INDEX('Policy Characteristics'!F:F,MATCH(PolicyLevers!$C451,'Policy Characteristics'!$C:$C,0))</f>
        <v>0</v>
      </c>
      <c r="M451" s="167">
        <f>INDEX('Policy Characteristics'!G:G,MATCH(PolicyLevers!$C451,'Policy Characteristics'!$C:$C,0))</f>
        <v>1</v>
      </c>
      <c r="N451" s="167">
        <f>INDEX('Policy Characteristics'!H:H,MATCH(PolicyLevers!$C451,'Policy Characteristics'!$C:$C,0))</f>
        <v>0.01</v>
      </c>
      <c r="O451" s="167" t="str">
        <f>INDEX('Policy Characteristics'!I:I,MATCH(PolicyLevers!$C451,'Policy Characteristics'!$C:$C,0))</f>
        <v>% of fuel shifted</v>
      </c>
      <c r="P451" s="167" t="str">
        <f>INDEX('Policy Characteristics'!J:J,MATCH(PolicyLevers!$C451,'Policy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1" s="177" t="s">
        <v>246</v>
      </c>
      <c r="R451" s="179" t="s">
        <v>1090</v>
      </c>
      <c r="S451" s="169"/>
      <c r="T451" s="177"/>
    </row>
    <row r="452" spans="1:20" x14ac:dyDescent="0.2">
      <c r="A452" s="166" t="str">
        <f>INDEX('Policy Characteristics'!A:A,MATCH(PolicyLevers!$C452,'Policy Characteristics'!$C:$C,0))</f>
        <v>Industry</v>
      </c>
      <c r="B452" s="166" t="str">
        <f>INDEX('Policy Characteristics'!B:B,MATCH(PolicyLevers!$C452,'Policy Characteristics'!$C:$C,0))</f>
        <v>Electrification + Hydrogen</v>
      </c>
      <c r="C452" s="181" t="str">
        <f t="shared" ref="C452:C483" si="64">C$451</f>
        <v>Fraction of Industrial Fuel Use Shifted to Other Fuels</v>
      </c>
      <c r="D452" s="177" t="s">
        <v>141</v>
      </c>
      <c r="E452" s="177" t="s">
        <v>725</v>
      </c>
      <c r="F452" s="179" t="s">
        <v>738</v>
      </c>
      <c r="G452" s="177" t="s">
        <v>733</v>
      </c>
      <c r="H452" s="184">
        <v>382</v>
      </c>
      <c r="I452" s="267" t="s">
        <v>46</v>
      </c>
      <c r="J452" s="167" t="str">
        <f>INDEX('Policy Characteristics'!D:D,MATCH(PolicyLevers!$C452,'Policy Characteristics'!$C:$C,0))</f>
        <v>Electrification + Hydrogen</v>
      </c>
      <c r="K452" s="167" t="str">
        <f>INDEX('Policy Characteristics'!E:E,MATCH(PolicyLevers!$C452,'Policy Characteristics'!$C:$C,0))</f>
        <v>indst fuel type shifting</v>
      </c>
      <c r="L452" s="167">
        <f>INDEX('Policy Characteristics'!F:F,MATCH(PolicyLevers!$C452,'Policy Characteristics'!$C:$C,0))</f>
        <v>0</v>
      </c>
      <c r="M452" s="167">
        <f>INDEX('Policy Characteristics'!G:G,MATCH(PolicyLevers!$C452,'Policy Characteristics'!$C:$C,0))</f>
        <v>1</v>
      </c>
      <c r="N452" s="167">
        <f>INDEX('Policy Characteristics'!H:H,MATCH(PolicyLevers!$C452,'Policy Characteristics'!$C:$C,0))</f>
        <v>0.01</v>
      </c>
      <c r="O452" s="167" t="str">
        <f>INDEX('Policy Characteristics'!I:I,MATCH(PolicyLevers!$C452,'Policy Characteristics'!$C:$C,0))</f>
        <v>% of fuel shifted</v>
      </c>
      <c r="P452" s="167" t="str">
        <f>INDEX('Policy Characteristics'!J:J,MATCH(PolicyLevers!$C452,'Policy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2" s="181" t="str">
        <f t="shared" ref="Q452:R526" si="65">Q$451</f>
        <v>industry-ag-main.html#fuel-switching</v>
      </c>
      <c r="R452" s="181" t="str">
        <f t="shared" si="65"/>
        <v>industry-elec-and-hydrogen.html</v>
      </c>
      <c r="S452" s="169"/>
      <c r="T452" s="177"/>
    </row>
    <row r="453" spans="1:20" x14ac:dyDescent="0.2">
      <c r="A453" s="166" t="str">
        <f>INDEX('Policy Characteristics'!A:A,MATCH(PolicyLevers!$C453,'Policy Characteristics'!$C:$C,0))</f>
        <v>Industry</v>
      </c>
      <c r="B453" s="166" t="str">
        <f>INDEX('Policy Characteristics'!B:B,MATCH(PolicyLevers!$C453,'Policy Characteristics'!$C:$C,0))</f>
        <v>Electrification + Hydrogen</v>
      </c>
      <c r="C453" s="181" t="str">
        <f t="shared" si="64"/>
        <v>Fraction of Industrial Fuel Use Shifted to Other Fuels</v>
      </c>
      <c r="D453" s="177" t="s">
        <v>141</v>
      </c>
      <c r="E453" s="177" t="s">
        <v>726</v>
      </c>
      <c r="F453" s="179" t="s">
        <v>738</v>
      </c>
      <c r="G453" s="177" t="s">
        <v>734</v>
      </c>
      <c r="H453" s="184">
        <v>383</v>
      </c>
      <c r="I453" s="267" t="s">
        <v>46</v>
      </c>
      <c r="J453" s="167" t="str">
        <f>INDEX('Policy Characteristics'!D:D,MATCH(PolicyLevers!$C453,'Policy Characteristics'!$C:$C,0))</f>
        <v>Electrification + Hydrogen</v>
      </c>
      <c r="K453" s="167" t="str">
        <f>INDEX('Policy Characteristics'!E:E,MATCH(PolicyLevers!$C453,'Policy Characteristics'!$C:$C,0))</f>
        <v>indst fuel type shifting</v>
      </c>
      <c r="L453" s="167">
        <f>INDEX('Policy Characteristics'!F:F,MATCH(PolicyLevers!$C453,'Policy Characteristics'!$C:$C,0))</f>
        <v>0</v>
      </c>
      <c r="M453" s="167">
        <f>INDEX('Policy Characteristics'!G:G,MATCH(PolicyLevers!$C453,'Policy Characteristics'!$C:$C,0))</f>
        <v>1</v>
      </c>
      <c r="N453" s="167">
        <f>INDEX('Policy Characteristics'!H:H,MATCH(PolicyLevers!$C453,'Policy Characteristics'!$C:$C,0))</f>
        <v>0.01</v>
      </c>
      <c r="O453" s="167" t="str">
        <f>INDEX('Policy Characteristics'!I:I,MATCH(PolicyLevers!$C453,'Policy Characteristics'!$C:$C,0))</f>
        <v>% of fuel shifted</v>
      </c>
      <c r="P453" s="167" t="str">
        <f>INDEX('Policy Characteristics'!J:J,MATCH(PolicyLevers!$C453,'Policy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3" s="181" t="str">
        <f t="shared" si="65"/>
        <v>industry-ag-main.html#fuel-switching</v>
      </c>
      <c r="R453" s="181" t="str">
        <f t="shared" si="65"/>
        <v>industry-elec-and-hydrogen.html</v>
      </c>
      <c r="S453" s="169"/>
      <c r="T453" s="177"/>
    </row>
    <row r="454" spans="1:20" x14ac:dyDescent="0.2">
      <c r="A454" s="166" t="str">
        <f>INDEX('Policy Characteristics'!A:A,MATCH(PolicyLevers!$C454,'Policy Characteristics'!$C:$C,0))</f>
        <v>Industry</v>
      </c>
      <c r="B454" s="166" t="str">
        <f>INDEX('Policy Characteristics'!B:B,MATCH(PolicyLevers!$C454,'Policy Characteristics'!$C:$C,0))</f>
        <v>Electrification + Hydrogen</v>
      </c>
      <c r="C454" s="181" t="str">
        <f t="shared" si="64"/>
        <v>Fraction of Industrial Fuel Use Shifted to Other Fuels</v>
      </c>
      <c r="D454" s="177" t="s">
        <v>141</v>
      </c>
      <c r="E454" s="177" t="s">
        <v>727</v>
      </c>
      <c r="F454" s="179" t="s">
        <v>738</v>
      </c>
      <c r="G454" s="177" t="s">
        <v>731</v>
      </c>
      <c r="H454" s="184">
        <v>384</v>
      </c>
      <c r="I454" s="267" t="s">
        <v>46</v>
      </c>
      <c r="J454" s="167" t="str">
        <f>INDEX('Policy Characteristics'!D:D,MATCH(PolicyLevers!$C454,'Policy Characteristics'!$C:$C,0))</f>
        <v>Electrification + Hydrogen</v>
      </c>
      <c r="K454" s="167" t="str">
        <f>INDEX('Policy Characteristics'!E:E,MATCH(PolicyLevers!$C454,'Policy Characteristics'!$C:$C,0))</f>
        <v>indst fuel type shifting</v>
      </c>
      <c r="L454" s="167">
        <f>INDEX('Policy Characteristics'!F:F,MATCH(PolicyLevers!$C454,'Policy Characteristics'!$C:$C,0))</f>
        <v>0</v>
      </c>
      <c r="M454" s="167">
        <f>INDEX('Policy Characteristics'!G:G,MATCH(PolicyLevers!$C454,'Policy Characteristics'!$C:$C,0))</f>
        <v>1</v>
      </c>
      <c r="N454" s="167">
        <f>INDEX('Policy Characteristics'!H:H,MATCH(PolicyLevers!$C454,'Policy Characteristics'!$C:$C,0))</f>
        <v>0.01</v>
      </c>
      <c r="O454" s="167" t="str">
        <f>INDEX('Policy Characteristics'!I:I,MATCH(PolicyLevers!$C454,'Policy Characteristics'!$C:$C,0))</f>
        <v>% of fuel shifted</v>
      </c>
      <c r="P454" s="167" t="str">
        <f>INDEX('Policy Characteristics'!J:J,MATCH(PolicyLevers!$C454,'Policy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4" s="181" t="str">
        <f t="shared" si="65"/>
        <v>industry-ag-main.html#fuel-switching</v>
      </c>
      <c r="R454" s="181" t="str">
        <f t="shared" si="65"/>
        <v>industry-elec-and-hydrogen.html</v>
      </c>
      <c r="S454" s="169"/>
      <c r="T454" s="177"/>
    </row>
    <row r="455" spans="1:20" x14ac:dyDescent="0.2">
      <c r="A455" s="166" t="str">
        <f>INDEX('Policy Characteristics'!A:A,MATCH(PolicyLevers!$C455,'Policy Characteristics'!$C:$C,0))</f>
        <v>Industry</v>
      </c>
      <c r="B455" s="166" t="str">
        <f>INDEX('Policy Characteristics'!B:B,MATCH(PolicyLevers!$C455,'Policy Characteristics'!$C:$C,0))</f>
        <v>Electrification + Hydrogen</v>
      </c>
      <c r="C455" s="181" t="str">
        <f t="shared" si="64"/>
        <v>Fraction of Industrial Fuel Use Shifted to Other Fuels</v>
      </c>
      <c r="D455" s="177" t="s">
        <v>141</v>
      </c>
      <c r="E455" s="177" t="s">
        <v>728</v>
      </c>
      <c r="F455" s="179" t="s">
        <v>738</v>
      </c>
      <c r="G455" s="177" t="s">
        <v>732</v>
      </c>
      <c r="H455" s="184">
        <v>385</v>
      </c>
      <c r="I455" s="267" t="s">
        <v>46</v>
      </c>
      <c r="J455" s="167" t="str">
        <f>INDEX('Policy Characteristics'!D:D,MATCH(PolicyLevers!$C455,'Policy Characteristics'!$C:$C,0))</f>
        <v>Electrification + Hydrogen</v>
      </c>
      <c r="K455" s="167" t="str">
        <f>INDEX('Policy Characteristics'!E:E,MATCH(PolicyLevers!$C455,'Policy Characteristics'!$C:$C,0))</f>
        <v>indst fuel type shifting</v>
      </c>
      <c r="L455" s="167">
        <f>INDEX('Policy Characteristics'!F:F,MATCH(PolicyLevers!$C455,'Policy Characteristics'!$C:$C,0))</f>
        <v>0</v>
      </c>
      <c r="M455" s="167">
        <f>INDEX('Policy Characteristics'!G:G,MATCH(PolicyLevers!$C455,'Policy Characteristics'!$C:$C,0))</f>
        <v>1</v>
      </c>
      <c r="N455" s="167">
        <f>INDEX('Policy Characteristics'!H:H,MATCH(PolicyLevers!$C455,'Policy Characteristics'!$C:$C,0))</f>
        <v>0.01</v>
      </c>
      <c r="O455" s="167" t="str">
        <f>INDEX('Policy Characteristics'!I:I,MATCH(PolicyLevers!$C455,'Policy Characteristics'!$C:$C,0))</f>
        <v>% of fuel shifted</v>
      </c>
      <c r="P455" s="167" t="str">
        <f>INDEX('Policy Characteristics'!J:J,MATCH(PolicyLevers!$C455,'Policy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5" s="181" t="str">
        <f t="shared" si="65"/>
        <v>industry-ag-main.html#fuel-switching</v>
      </c>
      <c r="R455" s="181" t="str">
        <f t="shared" si="65"/>
        <v>industry-elec-and-hydrogen.html</v>
      </c>
      <c r="S455" s="169"/>
      <c r="T455" s="177"/>
    </row>
    <row r="456" spans="1:20" x14ac:dyDescent="0.2">
      <c r="A456" s="166" t="str">
        <f>INDEX('Policy Characteristics'!A:A,MATCH(PolicyLevers!$C456,'Policy Characteristics'!$C:$C,0))</f>
        <v>Industry</v>
      </c>
      <c r="B456" s="166" t="str">
        <f>INDEX('Policy Characteristics'!B:B,MATCH(PolicyLevers!$C456,'Policy Characteristics'!$C:$C,0))</f>
        <v>Electrification + Hydrogen</v>
      </c>
      <c r="C456" s="181" t="str">
        <f t="shared" si="64"/>
        <v>Fraction of Industrial Fuel Use Shifted to Other Fuels</v>
      </c>
      <c r="D456" s="177" t="s">
        <v>141</v>
      </c>
      <c r="E456" s="177" t="s">
        <v>729</v>
      </c>
      <c r="F456" s="179" t="s">
        <v>738</v>
      </c>
      <c r="G456" s="177" t="s">
        <v>735</v>
      </c>
      <c r="H456" s="184">
        <v>386</v>
      </c>
      <c r="I456" s="267" t="s">
        <v>47</v>
      </c>
      <c r="J456" s="167" t="str">
        <f>INDEX('Policy Characteristics'!D:D,MATCH(PolicyLevers!$C456,'Policy Characteristics'!$C:$C,0))</f>
        <v>Electrification + Hydrogen</v>
      </c>
      <c r="K456" s="167" t="str">
        <f>INDEX('Policy Characteristics'!E:E,MATCH(PolicyLevers!$C456,'Policy Characteristics'!$C:$C,0))</f>
        <v>indst fuel type shifting</v>
      </c>
      <c r="L456" s="167">
        <f>INDEX('Policy Characteristics'!F:F,MATCH(PolicyLevers!$C456,'Policy Characteristics'!$C:$C,0))</f>
        <v>0</v>
      </c>
      <c r="M456" s="167">
        <f>INDEX('Policy Characteristics'!G:G,MATCH(PolicyLevers!$C456,'Policy Characteristics'!$C:$C,0))</f>
        <v>1</v>
      </c>
      <c r="N456" s="167">
        <f>INDEX('Policy Characteristics'!H:H,MATCH(PolicyLevers!$C456,'Policy Characteristics'!$C:$C,0))</f>
        <v>0.01</v>
      </c>
      <c r="O456" s="167" t="str">
        <f>INDEX('Policy Characteristics'!I:I,MATCH(PolicyLevers!$C456,'Policy Characteristics'!$C:$C,0))</f>
        <v>% of fuel shifted</v>
      </c>
      <c r="P456" s="167" t="str">
        <f>INDEX('Policy Characteristics'!J:J,MATCH(PolicyLevers!$C456,'Policy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6" s="181" t="str">
        <f t="shared" si="65"/>
        <v>industry-ag-main.html#fuel-switching</v>
      </c>
      <c r="R456" s="181" t="str">
        <f t="shared" si="65"/>
        <v>industry-elec-and-hydrogen.html</v>
      </c>
      <c r="S456" s="169"/>
      <c r="T456" s="177"/>
    </row>
    <row r="457" spans="1:20" x14ac:dyDescent="0.2">
      <c r="A457" s="166" t="str">
        <f>INDEX('Policy Characteristics'!A:A,MATCH(PolicyLevers!$C457,'Policy Characteristics'!$C:$C,0))</f>
        <v>Industry</v>
      </c>
      <c r="B457" s="166" t="str">
        <f>INDEX('Policy Characteristics'!B:B,MATCH(PolicyLevers!$C457,'Policy Characteristics'!$C:$C,0))</f>
        <v>Electrification + Hydrogen</v>
      </c>
      <c r="C457" s="181" t="str">
        <f t="shared" si="64"/>
        <v>Fraction of Industrial Fuel Use Shifted to Other Fuels</v>
      </c>
      <c r="D457" s="177" t="s">
        <v>141</v>
      </c>
      <c r="E457" s="177" t="s">
        <v>1094</v>
      </c>
      <c r="F457" s="179" t="s">
        <v>738</v>
      </c>
      <c r="G457" s="177" t="s">
        <v>1097</v>
      </c>
      <c r="H457" s="184">
        <v>387</v>
      </c>
      <c r="I457" s="267" t="s">
        <v>47</v>
      </c>
      <c r="J457" s="167" t="str">
        <f>INDEX('Policy Characteristics'!D:D,MATCH(PolicyLevers!$C457,'Policy Characteristics'!$C:$C,0))</f>
        <v>Electrification + Hydrogen</v>
      </c>
      <c r="K457" s="167" t="str">
        <f>INDEX('Policy Characteristics'!E:E,MATCH(PolicyLevers!$C457,'Policy Characteristics'!$C:$C,0))</f>
        <v>indst fuel type shifting</v>
      </c>
      <c r="L457" s="167">
        <f>INDEX('Policy Characteristics'!F:F,MATCH(PolicyLevers!$C457,'Policy Characteristics'!$C:$C,0))</f>
        <v>0</v>
      </c>
      <c r="M457" s="167">
        <f>INDEX('Policy Characteristics'!G:G,MATCH(PolicyLevers!$C457,'Policy Characteristics'!$C:$C,0))</f>
        <v>1</v>
      </c>
      <c r="N457" s="167">
        <f>INDEX('Policy Characteristics'!H:H,MATCH(PolicyLevers!$C457,'Policy Characteristics'!$C:$C,0))</f>
        <v>0.01</v>
      </c>
      <c r="O457" s="167" t="str">
        <f>INDEX('Policy Characteristics'!I:I,MATCH(PolicyLevers!$C457,'Policy Characteristics'!$C:$C,0))</f>
        <v>% of fuel shifted</v>
      </c>
      <c r="P457" s="167" t="str">
        <f>INDEX('Policy Characteristics'!J:J,MATCH(PolicyLevers!$C457,'Policy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7" s="181" t="str">
        <f t="shared" si="65"/>
        <v>industry-ag-main.html#fuel-switching</v>
      </c>
      <c r="R457" s="181" t="str">
        <f t="shared" si="65"/>
        <v>industry-elec-and-hydrogen.html</v>
      </c>
      <c r="S457" s="169"/>
      <c r="T457" s="177"/>
    </row>
    <row r="458" spans="1:20" x14ac:dyDescent="0.2">
      <c r="A458" s="166" t="str">
        <f>INDEX('Policy Characteristics'!A:A,MATCH(PolicyLevers!$C458,'Policy Characteristics'!$C:$C,0))</f>
        <v>Industry</v>
      </c>
      <c r="B458" s="166" t="str">
        <f>INDEX('Policy Characteristics'!B:B,MATCH(PolicyLevers!$C458,'Policy Characteristics'!$C:$C,0))</f>
        <v>Electrification + Hydrogen</v>
      </c>
      <c r="C458" s="181" t="str">
        <f t="shared" si="64"/>
        <v>Fraction of Industrial Fuel Use Shifted to Other Fuels</v>
      </c>
      <c r="D458" s="177" t="s">
        <v>141</v>
      </c>
      <c r="E458" s="177" t="s">
        <v>1095</v>
      </c>
      <c r="F458" s="179" t="s">
        <v>738</v>
      </c>
      <c r="G458" s="177" t="s">
        <v>1099</v>
      </c>
      <c r="H458" s="184">
        <v>388</v>
      </c>
      <c r="I458" s="267" t="s">
        <v>46</v>
      </c>
      <c r="J458" s="167" t="str">
        <f>INDEX('Policy Characteristics'!D:D,MATCH(PolicyLevers!$C458,'Policy Characteristics'!$C:$C,0))</f>
        <v>Electrification + Hydrogen</v>
      </c>
      <c r="K458" s="167" t="str">
        <f>INDEX('Policy Characteristics'!E:E,MATCH(PolicyLevers!$C458,'Policy Characteristics'!$C:$C,0))</f>
        <v>indst fuel type shifting</v>
      </c>
      <c r="L458" s="167">
        <f>INDEX('Policy Characteristics'!F:F,MATCH(PolicyLevers!$C458,'Policy Characteristics'!$C:$C,0))</f>
        <v>0</v>
      </c>
      <c r="M458" s="167">
        <f>INDEX('Policy Characteristics'!G:G,MATCH(PolicyLevers!$C458,'Policy Characteristics'!$C:$C,0))</f>
        <v>1</v>
      </c>
      <c r="N458" s="167">
        <f>INDEX('Policy Characteristics'!H:H,MATCH(PolicyLevers!$C458,'Policy Characteristics'!$C:$C,0))</f>
        <v>0.01</v>
      </c>
      <c r="O458" s="167" t="str">
        <f>INDEX('Policy Characteristics'!I:I,MATCH(PolicyLevers!$C458,'Policy Characteristics'!$C:$C,0))</f>
        <v>% of fuel shifted</v>
      </c>
      <c r="P458" s="167" t="str">
        <f>INDEX('Policy Characteristics'!J:J,MATCH(PolicyLevers!$C458,'Policy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8" s="181" t="str">
        <f t="shared" si="65"/>
        <v>industry-ag-main.html#fuel-switching</v>
      </c>
      <c r="R458" s="181" t="str">
        <f t="shared" si="65"/>
        <v>industry-elec-and-hydrogen.html</v>
      </c>
      <c r="S458" s="169"/>
      <c r="T458" s="177"/>
    </row>
    <row r="459" spans="1:20" x14ac:dyDescent="0.2">
      <c r="A459" s="166" t="str">
        <f>INDEX('Policy Characteristics'!A:A,MATCH(PolicyLevers!$C459,'Policy Characteristics'!$C:$C,0))</f>
        <v>Industry</v>
      </c>
      <c r="B459" s="166" t="str">
        <f>INDEX('Policy Characteristics'!B:B,MATCH(PolicyLevers!$C459,'Policy Characteristics'!$C:$C,0))</f>
        <v>Electrification + Hydrogen</v>
      </c>
      <c r="C459" s="181" t="str">
        <f t="shared" si="64"/>
        <v>Fraction of Industrial Fuel Use Shifted to Other Fuels</v>
      </c>
      <c r="D459" s="177" t="s">
        <v>141</v>
      </c>
      <c r="E459" s="177" t="s">
        <v>1096</v>
      </c>
      <c r="F459" s="179" t="s">
        <v>738</v>
      </c>
      <c r="G459" s="177" t="s">
        <v>1100</v>
      </c>
      <c r="H459" s="184">
        <v>389</v>
      </c>
      <c r="I459" s="267" t="s">
        <v>46</v>
      </c>
      <c r="J459" s="167" t="str">
        <f>INDEX('Policy Characteristics'!D:D,MATCH(PolicyLevers!$C459,'Policy Characteristics'!$C:$C,0))</f>
        <v>Electrification + Hydrogen</v>
      </c>
      <c r="K459" s="167" t="str">
        <f>INDEX('Policy Characteristics'!E:E,MATCH(PolicyLevers!$C459,'Policy Characteristics'!$C:$C,0))</f>
        <v>indst fuel type shifting</v>
      </c>
      <c r="L459" s="167">
        <f>INDEX('Policy Characteristics'!F:F,MATCH(PolicyLevers!$C459,'Policy Characteristics'!$C:$C,0))</f>
        <v>0</v>
      </c>
      <c r="M459" s="167">
        <f>INDEX('Policy Characteristics'!G:G,MATCH(PolicyLevers!$C459,'Policy Characteristics'!$C:$C,0))</f>
        <v>1</v>
      </c>
      <c r="N459" s="167">
        <f>INDEX('Policy Characteristics'!H:H,MATCH(PolicyLevers!$C459,'Policy Characteristics'!$C:$C,0))</f>
        <v>0.01</v>
      </c>
      <c r="O459" s="167" t="str">
        <f>INDEX('Policy Characteristics'!I:I,MATCH(PolicyLevers!$C459,'Policy Characteristics'!$C:$C,0))</f>
        <v>% of fuel shifted</v>
      </c>
      <c r="P459" s="167" t="str">
        <f>INDEX('Policy Characteristics'!J:J,MATCH(PolicyLevers!$C459,'Policy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9" s="181" t="str">
        <f t="shared" si="65"/>
        <v>industry-ag-main.html#fuel-switching</v>
      </c>
      <c r="R459" s="181" t="str">
        <f t="shared" si="65"/>
        <v>industry-elec-and-hydrogen.html</v>
      </c>
      <c r="S459" s="169"/>
      <c r="T459" s="177"/>
    </row>
    <row r="460" spans="1:20" x14ac:dyDescent="0.2">
      <c r="A460" s="166" t="str">
        <f>INDEX('Policy Characteristics'!A:A,MATCH(PolicyLevers!$C460,'Policy Characteristics'!$C:$C,0))</f>
        <v>Industry</v>
      </c>
      <c r="B460" s="166" t="str">
        <f>INDEX('Policy Characteristics'!B:B,MATCH(PolicyLevers!$C460,'Policy Characteristics'!$C:$C,0))</f>
        <v>Electrification + Hydrogen</v>
      </c>
      <c r="C460" s="181" t="str">
        <f t="shared" si="64"/>
        <v>Fraction of Industrial Fuel Use Shifted to Other Fuels</v>
      </c>
      <c r="D460" s="177" t="s">
        <v>141</v>
      </c>
      <c r="E460" s="177" t="s">
        <v>1093</v>
      </c>
      <c r="F460" s="179" t="s">
        <v>738</v>
      </c>
      <c r="G460" s="177" t="s">
        <v>1098</v>
      </c>
      <c r="H460" s="184">
        <v>390</v>
      </c>
      <c r="I460" s="267" t="s">
        <v>47</v>
      </c>
      <c r="J460" s="167" t="str">
        <f>INDEX('Policy Characteristics'!D:D,MATCH(PolicyLevers!$C460,'Policy Characteristics'!$C:$C,0))</f>
        <v>Electrification + Hydrogen</v>
      </c>
      <c r="K460" s="167" t="str">
        <f>INDEX('Policy Characteristics'!E:E,MATCH(PolicyLevers!$C460,'Policy Characteristics'!$C:$C,0))</f>
        <v>indst fuel type shifting</v>
      </c>
      <c r="L460" s="167">
        <f>INDEX('Policy Characteristics'!F:F,MATCH(PolicyLevers!$C460,'Policy Characteristics'!$C:$C,0))</f>
        <v>0</v>
      </c>
      <c r="M460" s="167">
        <f>INDEX('Policy Characteristics'!G:G,MATCH(PolicyLevers!$C460,'Policy Characteristics'!$C:$C,0))</f>
        <v>1</v>
      </c>
      <c r="N460" s="167">
        <f>INDEX('Policy Characteristics'!H:H,MATCH(PolicyLevers!$C460,'Policy Characteristics'!$C:$C,0))</f>
        <v>0.01</v>
      </c>
      <c r="O460" s="167" t="str">
        <f>INDEX('Policy Characteristics'!I:I,MATCH(PolicyLevers!$C460,'Policy Characteristics'!$C:$C,0))</f>
        <v>% of fuel shifted</v>
      </c>
      <c r="P460" s="167" t="str">
        <f>INDEX('Policy Characteristics'!J:J,MATCH(PolicyLevers!$C460,'Policy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0" s="181" t="str">
        <f t="shared" si="65"/>
        <v>industry-ag-main.html#fuel-switching</v>
      </c>
      <c r="R460" s="181" t="str">
        <f t="shared" si="65"/>
        <v>industry-elec-and-hydrogen.html</v>
      </c>
      <c r="S460" s="169"/>
      <c r="T460" s="177"/>
    </row>
    <row r="461" spans="1:20" x14ac:dyDescent="0.2">
      <c r="A461" s="166" t="str">
        <f>INDEX('Policy Characteristics'!A:A,MATCH(PolicyLevers!$C461,'Policy Characteristics'!$C:$C,0))</f>
        <v>Industry</v>
      </c>
      <c r="B461" s="166" t="str">
        <f>INDEX('Policy Characteristics'!B:B,MATCH(PolicyLevers!$C461,'Policy Characteristics'!$C:$C,0))</f>
        <v>Electrification + Hydrogen</v>
      </c>
      <c r="C461" s="181" t="str">
        <f t="shared" si="64"/>
        <v>Fraction of Industrial Fuel Use Shifted to Other Fuels</v>
      </c>
      <c r="D461" s="179" t="s">
        <v>142</v>
      </c>
      <c r="E461" s="177" t="s">
        <v>724</v>
      </c>
      <c r="F461" s="179" t="s">
        <v>739</v>
      </c>
      <c r="G461" s="177" t="s">
        <v>730</v>
      </c>
      <c r="H461" s="184">
        <v>391</v>
      </c>
      <c r="I461" s="267" t="s">
        <v>47</v>
      </c>
      <c r="J461" s="167" t="str">
        <f>INDEX('Policy Characteristics'!D:D,MATCH(PolicyLevers!$C461,'Policy Characteristics'!$C:$C,0))</f>
        <v>Electrification + Hydrogen</v>
      </c>
      <c r="K461" s="167" t="str">
        <f>INDEX('Policy Characteristics'!E:E,MATCH(PolicyLevers!$C461,'Policy Characteristics'!$C:$C,0))</f>
        <v>indst fuel type shifting</v>
      </c>
      <c r="L461" s="167">
        <f>INDEX('Policy Characteristics'!F:F,MATCH(PolicyLevers!$C461,'Policy Characteristics'!$C:$C,0))</f>
        <v>0</v>
      </c>
      <c r="M461" s="167">
        <f>INDEX('Policy Characteristics'!G:G,MATCH(PolicyLevers!$C461,'Policy Characteristics'!$C:$C,0))</f>
        <v>1</v>
      </c>
      <c r="N461" s="167">
        <f>INDEX('Policy Characteristics'!H:H,MATCH(PolicyLevers!$C461,'Policy Characteristics'!$C:$C,0))</f>
        <v>0.01</v>
      </c>
      <c r="O461" s="167" t="str">
        <f>INDEX('Policy Characteristics'!I:I,MATCH(PolicyLevers!$C461,'Policy Characteristics'!$C:$C,0))</f>
        <v>% of fuel shifted</v>
      </c>
      <c r="P461" s="167" t="str">
        <f>INDEX('Policy Characteristics'!J:J,MATCH(PolicyLevers!$C461,'Policy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1" s="181" t="str">
        <f t="shared" si="65"/>
        <v>industry-ag-main.html#fuel-switching</v>
      </c>
      <c r="R461" s="181" t="str">
        <f t="shared" si="65"/>
        <v>industry-elec-and-hydrogen.html</v>
      </c>
      <c r="S461" s="169"/>
      <c r="T461" s="177"/>
    </row>
    <row r="462" spans="1:20" x14ac:dyDescent="0.2">
      <c r="A462" s="166" t="str">
        <f>INDEX('Policy Characteristics'!A:A,MATCH(PolicyLevers!$C462,'Policy Characteristics'!$C:$C,0))</f>
        <v>Industry</v>
      </c>
      <c r="B462" s="166" t="str">
        <f>INDEX('Policy Characteristics'!B:B,MATCH(PolicyLevers!$C462,'Policy Characteristics'!$C:$C,0))</f>
        <v>Electrification + Hydrogen</v>
      </c>
      <c r="C462" s="181" t="str">
        <f t="shared" si="64"/>
        <v>Fraction of Industrial Fuel Use Shifted to Other Fuels</v>
      </c>
      <c r="D462" s="179" t="s">
        <v>142</v>
      </c>
      <c r="E462" s="177" t="s">
        <v>725</v>
      </c>
      <c r="F462" s="179" t="s">
        <v>739</v>
      </c>
      <c r="G462" s="177" t="s">
        <v>733</v>
      </c>
      <c r="H462" s="184">
        <v>392</v>
      </c>
      <c r="I462" s="267" t="s">
        <v>46</v>
      </c>
      <c r="J462" s="167" t="str">
        <f>INDEX('Policy Characteristics'!D:D,MATCH(PolicyLevers!$C462,'Policy Characteristics'!$C:$C,0))</f>
        <v>Electrification + Hydrogen</v>
      </c>
      <c r="K462" s="167" t="str">
        <f>INDEX('Policy Characteristics'!E:E,MATCH(PolicyLevers!$C462,'Policy Characteristics'!$C:$C,0))</f>
        <v>indst fuel type shifting</v>
      </c>
      <c r="L462" s="167">
        <f>INDEX('Policy Characteristics'!F:F,MATCH(PolicyLevers!$C462,'Policy Characteristics'!$C:$C,0))</f>
        <v>0</v>
      </c>
      <c r="M462" s="167">
        <f>INDEX('Policy Characteristics'!G:G,MATCH(PolicyLevers!$C462,'Policy Characteristics'!$C:$C,0))</f>
        <v>1</v>
      </c>
      <c r="N462" s="167">
        <f>INDEX('Policy Characteristics'!H:H,MATCH(PolicyLevers!$C462,'Policy Characteristics'!$C:$C,0))</f>
        <v>0.01</v>
      </c>
      <c r="O462" s="167" t="str">
        <f>INDEX('Policy Characteristics'!I:I,MATCH(PolicyLevers!$C462,'Policy Characteristics'!$C:$C,0))</f>
        <v>% of fuel shifted</v>
      </c>
      <c r="P462" s="167" t="str">
        <f>INDEX('Policy Characteristics'!J:J,MATCH(PolicyLevers!$C462,'Policy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2" s="181" t="str">
        <f t="shared" si="65"/>
        <v>industry-ag-main.html#fuel-switching</v>
      </c>
      <c r="R462" s="181" t="str">
        <f t="shared" si="65"/>
        <v>industry-elec-and-hydrogen.html</v>
      </c>
      <c r="S462" s="169"/>
      <c r="T462" s="177"/>
    </row>
    <row r="463" spans="1:20" x14ac:dyDescent="0.2">
      <c r="A463" s="166" t="str">
        <f>INDEX('Policy Characteristics'!A:A,MATCH(PolicyLevers!$C463,'Policy Characteristics'!$C:$C,0))</f>
        <v>Industry</v>
      </c>
      <c r="B463" s="166" t="str">
        <f>INDEX('Policy Characteristics'!B:B,MATCH(PolicyLevers!$C463,'Policy Characteristics'!$C:$C,0))</f>
        <v>Electrification + Hydrogen</v>
      </c>
      <c r="C463" s="181" t="str">
        <f t="shared" si="64"/>
        <v>Fraction of Industrial Fuel Use Shifted to Other Fuels</v>
      </c>
      <c r="D463" s="179" t="s">
        <v>142</v>
      </c>
      <c r="E463" s="177" t="s">
        <v>726</v>
      </c>
      <c r="F463" s="179" t="s">
        <v>739</v>
      </c>
      <c r="G463" s="177" t="s">
        <v>734</v>
      </c>
      <c r="H463" s="184">
        <v>393</v>
      </c>
      <c r="I463" s="267" t="s">
        <v>46</v>
      </c>
      <c r="J463" s="167" t="str">
        <f>INDEX('Policy Characteristics'!D:D,MATCH(PolicyLevers!$C463,'Policy Characteristics'!$C:$C,0))</f>
        <v>Electrification + Hydrogen</v>
      </c>
      <c r="K463" s="167" t="str">
        <f>INDEX('Policy Characteristics'!E:E,MATCH(PolicyLevers!$C463,'Policy Characteristics'!$C:$C,0))</f>
        <v>indst fuel type shifting</v>
      </c>
      <c r="L463" s="167">
        <f>INDEX('Policy Characteristics'!F:F,MATCH(PolicyLevers!$C463,'Policy Characteristics'!$C:$C,0))</f>
        <v>0</v>
      </c>
      <c r="M463" s="167">
        <f>INDEX('Policy Characteristics'!G:G,MATCH(PolicyLevers!$C463,'Policy Characteristics'!$C:$C,0))</f>
        <v>1</v>
      </c>
      <c r="N463" s="167">
        <f>INDEX('Policy Characteristics'!H:H,MATCH(PolicyLevers!$C463,'Policy Characteristics'!$C:$C,0))</f>
        <v>0.01</v>
      </c>
      <c r="O463" s="167" t="str">
        <f>INDEX('Policy Characteristics'!I:I,MATCH(PolicyLevers!$C463,'Policy Characteristics'!$C:$C,0))</f>
        <v>% of fuel shifted</v>
      </c>
      <c r="P463" s="167" t="str">
        <f>INDEX('Policy Characteristics'!J:J,MATCH(PolicyLevers!$C463,'Policy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3" s="181" t="str">
        <f t="shared" si="65"/>
        <v>industry-ag-main.html#fuel-switching</v>
      </c>
      <c r="R463" s="181" t="str">
        <f t="shared" si="65"/>
        <v>industry-elec-and-hydrogen.html</v>
      </c>
      <c r="S463" s="169"/>
      <c r="T463" s="177"/>
    </row>
    <row r="464" spans="1:20" x14ac:dyDescent="0.2">
      <c r="A464" s="166" t="str">
        <f>INDEX('Policy Characteristics'!A:A,MATCH(PolicyLevers!$C464,'Policy Characteristics'!$C:$C,0))</f>
        <v>Industry</v>
      </c>
      <c r="B464" s="166" t="str">
        <f>INDEX('Policy Characteristics'!B:B,MATCH(PolicyLevers!$C464,'Policy Characteristics'!$C:$C,0))</f>
        <v>Electrification + Hydrogen</v>
      </c>
      <c r="C464" s="181" t="str">
        <f t="shared" si="64"/>
        <v>Fraction of Industrial Fuel Use Shifted to Other Fuels</v>
      </c>
      <c r="D464" s="179" t="s">
        <v>142</v>
      </c>
      <c r="E464" s="177" t="s">
        <v>727</v>
      </c>
      <c r="F464" s="179" t="s">
        <v>739</v>
      </c>
      <c r="G464" s="177" t="s">
        <v>731</v>
      </c>
      <c r="H464" s="184">
        <v>394</v>
      </c>
      <c r="I464" s="267" t="s">
        <v>46</v>
      </c>
      <c r="J464" s="167" t="str">
        <f>INDEX('Policy Characteristics'!D:D,MATCH(PolicyLevers!$C464,'Policy Characteristics'!$C:$C,0))</f>
        <v>Electrification + Hydrogen</v>
      </c>
      <c r="K464" s="167" t="str">
        <f>INDEX('Policy Characteristics'!E:E,MATCH(PolicyLevers!$C464,'Policy Characteristics'!$C:$C,0))</f>
        <v>indst fuel type shifting</v>
      </c>
      <c r="L464" s="167">
        <f>INDEX('Policy Characteristics'!F:F,MATCH(PolicyLevers!$C464,'Policy Characteristics'!$C:$C,0))</f>
        <v>0</v>
      </c>
      <c r="M464" s="167">
        <f>INDEX('Policy Characteristics'!G:G,MATCH(PolicyLevers!$C464,'Policy Characteristics'!$C:$C,0))</f>
        <v>1</v>
      </c>
      <c r="N464" s="167">
        <f>INDEX('Policy Characteristics'!H:H,MATCH(PolicyLevers!$C464,'Policy Characteristics'!$C:$C,0))</f>
        <v>0.01</v>
      </c>
      <c r="O464" s="167" t="str">
        <f>INDEX('Policy Characteristics'!I:I,MATCH(PolicyLevers!$C464,'Policy Characteristics'!$C:$C,0))</f>
        <v>% of fuel shifted</v>
      </c>
      <c r="P464" s="167" t="str">
        <f>INDEX('Policy Characteristics'!J:J,MATCH(PolicyLevers!$C464,'Policy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4" s="181" t="str">
        <f t="shared" si="65"/>
        <v>industry-ag-main.html#fuel-switching</v>
      </c>
      <c r="R464" s="181" t="str">
        <f t="shared" si="65"/>
        <v>industry-elec-and-hydrogen.html</v>
      </c>
      <c r="S464" s="169"/>
      <c r="T464" s="177"/>
    </row>
    <row r="465" spans="1:20" x14ac:dyDescent="0.2">
      <c r="A465" s="166" t="str">
        <f>INDEX('Policy Characteristics'!A:A,MATCH(PolicyLevers!$C465,'Policy Characteristics'!$C:$C,0))</f>
        <v>Industry</v>
      </c>
      <c r="B465" s="166" t="str">
        <f>INDEX('Policy Characteristics'!B:B,MATCH(PolicyLevers!$C465,'Policy Characteristics'!$C:$C,0))</f>
        <v>Electrification + Hydrogen</v>
      </c>
      <c r="C465" s="181" t="str">
        <f t="shared" si="64"/>
        <v>Fraction of Industrial Fuel Use Shifted to Other Fuels</v>
      </c>
      <c r="D465" s="179" t="s">
        <v>142</v>
      </c>
      <c r="E465" s="177" t="s">
        <v>728</v>
      </c>
      <c r="F465" s="179" t="s">
        <v>739</v>
      </c>
      <c r="G465" s="177" t="s">
        <v>732</v>
      </c>
      <c r="H465" s="184">
        <v>395</v>
      </c>
      <c r="I465" s="267" t="s">
        <v>47</v>
      </c>
      <c r="J465" s="167" t="str">
        <f>INDEX('Policy Characteristics'!D:D,MATCH(PolicyLevers!$C465,'Policy Characteristics'!$C:$C,0))</f>
        <v>Electrification + Hydrogen</v>
      </c>
      <c r="K465" s="167" t="str">
        <f>INDEX('Policy Characteristics'!E:E,MATCH(PolicyLevers!$C465,'Policy Characteristics'!$C:$C,0))</f>
        <v>indst fuel type shifting</v>
      </c>
      <c r="L465" s="167">
        <f>INDEX('Policy Characteristics'!F:F,MATCH(PolicyLevers!$C465,'Policy Characteristics'!$C:$C,0))</f>
        <v>0</v>
      </c>
      <c r="M465" s="167">
        <f>INDEX('Policy Characteristics'!G:G,MATCH(PolicyLevers!$C465,'Policy Characteristics'!$C:$C,0))</f>
        <v>1</v>
      </c>
      <c r="N465" s="167">
        <f>INDEX('Policy Characteristics'!H:H,MATCH(PolicyLevers!$C465,'Policy Characteristics'!$C:$C,0))</f>
        <v>0.01</v>
      </c>
      <c r="O465" s="167" t="str">
        <f>INDEX('Policy Characteristics'!I:I,MATCH(PolicyLevers!$C465,'Policy Characteristics'!$C:$C,0))</f>
        <v>% of fuel shifted</v>
      </c>
      <c r="P465" s="167" t="str">
        <f>INDEX('Policy Characteristics'!J:J,MATCH(PolicyLevers!$C465,'Policy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5" s="181" t="str">
        <f t="shared" si="65"/>
        <v>industry-ag-main.html#fuel-switching</v>
      </c>
      <c r="R465" s="181" t="str">
        <f t="shared" si="65"/>
        <v>industry-elec-and-hydrogen.html</v>
      </c>
      <c r="S465" s="169"/>
      <c r="T465" s="177"/>
    </row>
    <row r="466" spans="1:20" x14ac:dyDescent="0.2">
      <c r="A466" s="166" t="str">
        <f>INDEX('Policy Characteristics'!A:A,MATCH(PolicyLevers!$C466,'Policy Characteristics'!$C:$C,0))</f>
        <v>Industry</v>
      </c>
      <c r="B466" s="166" t="str">
        <f>INDEX('Policy Characteristics'!B:B,MATCH(PolicyLevers!$C466,'Policy Characteristics'!$C:$C,0))</f>
        <v>Electrification + Hydrogen</v>
      </c>
      <c r="C466" s="181" t="str">
        <f t="shared" si="64"/>
        <v>Fraction of Industrial Fuel Use Shifted to Other Fuels</v>
      </c>
      <c r="D466" s="179" t="s">
        <v>142</v>
      </c>
      <c r="E466" s="177" t="s">
        <v>729</v>
      </c>
      <c r="F466" s="179" t="s">
        <v>739</v>
      </c>
      <c r="G466" s="177" t="s">
        <v>735</v>
      </c>
      <c r="H466" s="184">
        <v>396</v>
      </c>
      <c r="I466" s="267" t="s">
        <v>47</v>
      </c>
      <c r="J466" s="167" t="str">
        <f>INDEX('Policy Characteristics'!D:D,MATCH(PolicyLevers!$C466,'Policy Characteristics'!$C:$C,0))</f>
        <v>Electrification + Hydrogen</v>
      </c>
      <c r="K466" s="167" t="str">
        <f>INDEX('Policy Characteristics'!E:E,MATCH(PolicyLevers!$C466,'Policy Characteristics'!$C:$C,0))</f>
        <v>indst fuel type shifting</v>
      </c>
      <c r="L466" s="167">
        <f>INDEX('Policy Characteristics'!F:F,MATCH(PolicyLevers!$C466,'Policy Characteristics'!$C:$C,0))</f>
        <v>0</v>
      </c>
      <c r="M466" s="167">
        <f>INDEX('Policy Characteristics'!G:G,MATCH(PolicyLevers!$C466,'Policy Characteristics'!$C:$C,0))</f>
        <v>1</v>
      </c>
      <c r="N466" s="167">
        <f>INDEX('Policy Characteristics'!H:H,MATCH(PolicyLevers!$C466,'Policy Characteristics'!$C:$C,0))</f>
        <v>0.01</v>
      </c>
      <c r="O466" s="167" t="str">
        <f>INDEX('Policy Characteristics'!I:I,MATCH(PolicyLevers!$C466,'Policy Characteristics'!$C:$C,0))</f>
        <v>% of fuel shifted</v>
      </c>
      <c r="P466" s="167" t="str">
        <f>INDEX('Policy Characteristics'!J:J,MATCH(PolicyLevers!$C466,'Policy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6" s="181" t="str">
        <f t="shared" si="65"/>
        <v>industry-ag-main.html#fuel-switching</v>
      </c>
      <c r="R466" s="181" t="str">
        <f t="shared" si="65"/>
        <v>industry-elec-and-hydrogen.html</v>
      </c>
      <c r="S466" s="169"/>
      <c r="T466" s="177"/>
    </row>
    <row r="467" spans="1:20" x14ac:dyDescent="0.2">
      <c r="A467" s="166" t="str">
        <f>INDEX('Policy Characteristics'!A:A,MATCH(PolicyLevers!$C467,'Policy Characteristics'!$C:$C,0))</f>
        <v>Industry</v>
      </c>
      <c r="B467" s="166" t="str">
        <f>INDEX('Policy Characteristics'!B:B,MATCH(PolicyLevers!$C467,'Policy Characteristics'!$C:$C,0))</f>
        <v>Electrification + Hydrogen</v>
      </c>
      <c r="C467" s="181" t="str">
        <f t="shared" si="64"/>
        <v>Fraction of Industrial Fuel Use Shifted to Other Fuels</v>
      </c>
      <c r="D467" s="179" t="s">
        <v>142</v>
      </c>
      <c r="E467" s="177" t="s">
        <v>1094</v>
      </c>
      <c r="F467" s="179" t="s">
        <v>739</v>
      </c>
      <c r="G467" s="177" t="s">
        <v>1097</v>
      </c>
      <c r="H467" s="184">
        <v>397</v>
      </c>
      <c r="I467" s="267" t="s">
        <v>46</v>
      </c>
      <c r="J467" s="167" t="str">
        <f>INDEX('Policy Characteristics'!D:D,MATCH(PolicyLevers!$C467,'Policy Characteristics'!$C:$C,0))</f>
        <v>Electrification + Hydrogen</v>
      </c>
      <c r="K467" s="167" t="str">
        <f>INDEX('Policy Characteristics'!E:E,MATCH(PolicyLevers!$C467,'Policy Characteristics'!$C:$C,0))</f>
        <v>indst fuel type shifting</v>
      </c>
      <c r="L467" s="167">
        <f>INDEX('Policy Characteristics'!F:F,MATCH(PolicyLevers!$C467,'Policy Characteristics'!$C:$C,0))</f>
        <v>0</v>
      </c>
      <c r="M467" s="167">
        <f>INDEX('Policy Characteristics'!G:G,MATCH(PolicyLevers!$C467,'Policy Characteristics'!$C:$C,0))</f>
        <v>1</v>
      </c>
      <c r="N467" s="167">
        <f>INDEX('Policy Characteristics'!H:H,MATCH(PolicyLevers!$C467,'Policy Characteristics'!$C:$C,0))</f>
        <v>0.01</v>
      </c>
      <c r="O467" s="167" t="str">
        <f>INDEX('Policy Characteristics'!I:I,MATCH(PolicyLevers!$C467,'Policy Characteristics'!$C:$C,0))</f>
        <v>% of fuel shifted</v>
      </c>
      <c r="P467" s="167" t="str">
        <f>INDEX('Policy Characteristics'!J:J,MATCH(PolicyLevers!$C467,'Policy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7" s="181" t="str">
        <f t="shared" si="65"/>
        <v>industry-ag-main.html#fuel-switching</v>
      </c>
      <c r="R467" s="181" t="str">
        <f t="shared" si="65"/>
        <v>industry-elec-and-hydrogen.html</v>
      </c>
      <c r="S467" s="169"/>
      <c r="T467" s="177"/>
    </row>
    <row r="468" spans="1:20" x14ac:dyDescent="0.2">
      <c r="A468" s="166" t="str">
        <f>INDEX('Policy Characteristics'!A:A,MATCH(PolicyLevers!$C468,'Policy Characteristics'!$C:$C,0))</f>
        <v>Industry</v>
      </c>
      <c r="B468" s="166" t="str">
        <f>INDEX('Policy Characteristics'!B:B,MATCH(PolicyLevers!$C468,'Policy Characteristics'!$C:$C,0))</f>
        <v>Electrification + Hydrogen</v>
      </c>
      <c r="C468" s="181" t="str">
        <f t="shared" si="64"/>
        <v>Fraction of Industrial Fuel Use Shifted to Other Fuels</v>
      </c>
      <c r="D468" s="179" t="s">
        <v>142</v>
      </c>
      <c r="E468" s="177" t="s">
        <v>1095</v>
      </c>
      <c r="F468" s="179" t="s">
        <v>739</v>
      </c>
      <c r="G468" s="177" t="s">
        <v>1099</v>
      </c>
      <c r="H468" s="184">
        <v>398</v>
      </c>
      <c r="I468" s="267" t="s">
        <v>47</v>
      </c>
      <c r="J468" s="167" t="str">
        <f>INDEX('Policy Characteristics'!D:D,MATCH(PolicyLevers!$C468,'Policy Characteristics'!$C:$C,0))</f>
        <v>Electrification + Hydrogen</v>
      </c>
      <c r="K468" s="167" t="str">
        <f>INDEX('Policy Characteristics'!E:E,MATCH(PolicyLevers!$C468,'Policy Characteristics'!$C:$C,0))</f>
        <v>indst fuel type shifting</v>
      </c>
      <c r="L468" s="167">
        <f>INDEX('Policy Characteristics'!F:F,MATCH(PolicyLevers!$C468,'Policy Characteristics'!$C:$C,0))</f>
        <v>0</v>
      </c>
      <c r="M468" s="167">
        <f>INDEX('Policy Characteristics'!G:G,MATCH(PolicyLevers!$C468,'Policy Characteristics'!$C:$C,0))</f>
        <v>1</v>
      </c>
      <c r="N468" s="167">
        <f>INDEX('Policy Characteristics'!H:H,MATCH(PolicyLevers!$C468,'Policy Characteristics'!$C:$C,0))</f>
        <v>0.01</v>
      </c>
      <c r="O468" s="167" t="str">
        <f>INDEX('Policy Characteristics'!I:I,MATCH(PolicyLevers!$C468,'Policy Characteristics'!$C:$C,0))</f>
        <v>% of fuel shifted</v>
      </c>
      <c r="P468" s="167" t="str">
        <f>INDEX('Policy Characteristics'!J:J,MATCH(PolicyLevers!$C468,'Policy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8" s="181" t="str">
        <f t="shared" si="65"/>
        <v>industry-ag-main.html#fuel-switching</v>
      </c>
      <c r="R468" s="181" t="str">
        <f t="shared" si="65"/>
        <v>industry-elec-and-hydrogen.html</v>
      </c>
      <c r="S468" s="169"/>
      <c r="T468" s="177"/>
    </row>
    <row r="469" spans="1:20" x14ac:dyDescent="0.2">
      <c r="A469" s="166" t="str">
        <f>INDEX('Policy Characteristics'!A:A,MATCH(PolicyLevers!$C469,'Policy Characteristics'!$C:$C,0))</f>
        <v>Industry</v>
      </c>
      <c r="B469" s="166" t="str">
        <f>INDEX('Policy Characteristics'!B:B,MATCH(PolicyLevers!$C469,'Policy Characteristics'!$C:$C,0))</f>
        <v>Electrification + Hydrogen</v>
      </c>
      <c r="C469" s="181" t="str">
        <f t="shared" si="64"/>
        <v>Fraction of Industrial Fuel Use Shifted to Other Fuels</v>
      </c>
      <c r="D469" s="179" t="s">
        <v>142</v>
      </c>
      <c r="E469" s="177" t="s">
        <v>1096</v>
      </c>
      <c r="F469" s="179" t="s">
        <v>739</v>
      </c>
      <c r="G469" s="177" t="s">
        <v>1100</v>
      </c>
      <c r="H469" s="184">
        <v>399</v>
      </c>
      <c r="I469" s="267" t="s">
        <v>47</v>
      </c>
      <c r="J469" s="167" t="str">
        <f>INDEX('Policy Characteristics'!D:D,MATCH(PolicyLevers!$C469,'Policy Characteristics'!$C:$C,0))</f>
        <v>Electrification + Hydrogen</v>
      </c>
      <c r="K469" s="167" t="str">
        <f>INDEX('Policy Characteristics'!E:E,MATCH(PolicyLevers!$C469,'Policy Characteristics'!$C:$C,0))</f>
        <v>indst fuel type shifting</v>
      </c>
      <c r="L469" s="167">
        <f>INDEX('Policy Characteristics'!F:F,MATCH(PolicyLevers!$C469,'Policy Characteristics'!$C:$C,0))</f>
        <v>0</v>
      </c>
      <c r="M469" s="167">
        <f>INDEX('Policy Characteristics'!G:G,MATCH(PolicyLevers!$C469,'Policy Characteristics'!$C:$C,0))</f>
        <v>1</v>
      </c>
      <c r="N469" s="167">
        <f>INDEX('Policy Characteristics'!H:H,MATCH(PolicyLevers!$C469,'Policy Characteristics'!$C:$C,0))</f>
        <v>0.01</v>
      </c>
      <c r="O469" s="167" t="str">
        <f>INDEX('Policy Characteristics'!I:I,MATCH(PolicyLevers!$C469,'Policy Characteristics'!$C:$C,0))</f>
        <v>% of fuel shifted</v>
      </c>
      <c r="P469" s="167" t="str">
        <f>INDEX('Policy Characteristics'!J:J,MATCH(PolicyLevers!$C469,'Policy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9" s="181" t="str">
        <f t="shared" si="65"/>
        <v>industry-ag-main.html#fuel-switching</v>
      </c>
      <c r="R469" s="181" t="str">
        <f t="shared" si="65"/>
        <v>industry-elec-and-hydrogen.html</v>
      </c>
      <c r="S469" s="169"/>
      <c r="T469" s="177"/>
    </row>
    <row r="470" spans="1:20" x14ac:dyDescent="0.2">
      <c r="A470" s="166" t="str">
        <f>INDEX('Policy Characteristics'!A:A,MATCH(PolicyLevers!$C470,'Policy Characteristics'!$C:$C,0))</f>
        <v>Industry</v>
      </c>
      <c r="B470" s="166" t="str">
        <f>INDEX('Policy Characteristics'!B:B,MATCH(PolicyLevers!$C470,'Policy Characteristics'!$C:$C,0))</f>
        <v>Electrification + Hydrogen</v>
      </c>
      <c r="C470" s="181" t="str">
        <f t="shared" si="64"/>
        <v>Fraction of Industrial Fuel Use Shifted to Other Fuels</v>
      </c>
      <c r="D470" s="179" t="s">
        <v>142</v>
      </c>
      <c r="E470" s="177" t="s">
        <v>1093</v>
      </c>
      <c r="F470" s="179" t="s">
        <v>739</v>
      </c>
      <c r="G470" s="177" t="s">
        <v>1098</v>
      </c>
      <c r="H470" s="184">
        <v>400</v>
      </c>
      <c r="I470" s="267" t="s">
        <v>47</v>
      </c>
      <c r="J470" s="167" t="str">
        <f>INDEX('Policy Characteristics'!D:D,MATCH(PolicyLevers!$C470,'Policy Characteristics'!$C:$C,0))</f>
        <v>Electrification + Hydrogen</v>
      </c>
      <c r="K470" s="167" t="str">
        <f>INDEX('Policy Characteristics'!E:E,MATCH(PolicyLevers!$C470,'Policy Characteristics'!$C:$C,0))</f>
        <v>indst fuel type shifting</v>
      </c>
      <c r="L470" s="167">
        <f>INDEX('Policy Characteristics'!F:F,MATCH(PolicyLevers!$C470,'Policy Characteristics'!$C:$C,0))</f>
        <v>0</v>
      </c>
      <c r="M470" s="167">
        <f>INDEX('Policy Characteristics'!G:G,MATCH(PolicyLevers!$C470,'Policy Characteristics'!$C:$C,0))</f>
        <v>1</v>
      </c>
      <c r="N470" s="167">
        <f>INDEX('Policy Characteristics'!H:H,MATCH(PolicyLevers!$C470,'Policy Characteristics'!$C:$C,0))</f>
        <v>0.01</v>
      </c>
      <c r="O470" s="167" t="str">
        <f>INDEX('Policy Characteristics'!I:I,MATCH(PolicyLevers!$C470,'Policy Characteristics'!$C:$C,0))</f>
        <v>% of fuel shifted</v>
      </c>
      <c r="P470" s="167" t="str">
        <f>INDEX('Policy Characteristics'!J:J,MATCH(PolicyLevers!$C470,'Policy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0" s="181" t="str">
        <f t="shared" si="65"/>
        <v>industry-ag-main.html#fuel-switching</v>
      </c>
      <c r="R470" s="181" t="str">
        <f t="shared" si="65"/>
        <v>industry-elec-and-hydrogen.html</v>
      </c>
      <c r="S470" s="169"/>
      <c r="T470" s="177"/>
    </row>
    <row r="471" spans="1:20" x14ac:dyDescent="0.2">
      <c r="A471" s="166" t="str">
        <f>INDEX('Policy Characteristics'!A:A,MATCH(PolicyLevers!$C471,'Policy Characteristics'!$C:$C,0))</f>
        <v>Industry</v>
      </c>
      <c r="B471" s="166" t="str">
        <f>INDEX('Policy Characteristics'!B:B,MATCH(PolicyLevers!$C471,'Policy Characteristics'!$C:$C,0))</f>
        <v>Electrification + Hydrogen</v>
      </c>
      <c r="C471" s="181" t="str">
        <f t="shared" si="64"/>
        <v>Fraction of Industrial Fuel Use Shifted to Other Fuels</v>
      </c>
      <c r="D471" s="179" t="s">
        <v>143</v>
      </c>
      <c r="E471" s="177" t="s">
        <v>724</v>
      </c>
      <c r="F471" s="179" t="s">
        <v>740</v>
      </c>
      <c r="G471" s="177" t="s">
        <v>730</v>
      </c>
      <c r="H471" s="184">
        <v>401</v>
      </c>
      <c r="I471" s="267" t="s">
        <v>47</v>
      </c>
      <c r="J471" s="167" t="str">
        <f>INDEX('Policy Characteristics'!D:D,MATCH(PolicyLevers!$C471,'Policy Characteristics'!$C:$C,0))</f>
        <v>Electrification + Hydrogen</v>
      </c>
      <c r="K471" s="167" t="str">
        <f>INDEX('Policy Characteristics'!E:E,MATCH(PolicyLevers!$C471,'Policy Characteristics'!$C:$C,0))</f>
        <v>indst fuel type shifting</v>
      </c>
      <c r="L471" s="167">
        <f>INDEX('Policy Characteristics'!F:F,MATCH(PolicyLevers!$C471,'Policy Characteristics'!$C:$C,0))</f>
        <v>0</v>
      </c>
      <c r="M471" s="167">
        <f>INDEX('Policy Characteristics'!G:G,MATCH(PolicyLevers!$C471,'Policy Characteristics'!$C:$C,0))</f>
        <v>1</v>
      </c>
      <c r="N471" s="167">
        <f>INDEX('Policy Characteristics'!H:H,MATCH(PolicyLevers!$C471,'Policy Characteristics'!$C:$C,0))</f>
        <v>0.01</v>
      </c>
      <c r="O471" s="167" t="str">
        <f>INDEX('Policy Characteristics'!I:I,MATCH(PolicyLevers!$C471,'Policy Characteristics'!$C:$C,0))</f>
        <v>% of fuel shifted</v>
      </c>
      <c r="P471" s="167" t="str">
        <f>INDEX('Policy Characteristics'!J:J,MATCH(PolicyLevers!$C471,'Policy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1" s="181" t="str">
        <f t="shared" si="65"/>
        <v>industry-ag-main.html#fuel-switching</v>
      </c>
      <c r="R471" s="181" t="str">
        <f t="shared" si="65"/>
        <v>industry-elec-and-hydrogen.html</v>
      </c>
      <c r="S471" s="169"/>
      <c r="T471" s="177"/>
    </row>
    <row r="472" spans="1:20" x14ac:dyDescent="0.2">
      <c r="A472" s="166" t="str">
        <f>INDEX('Policy Characteristics'!A:A,MATCH(PolicyLevers!$C472,'Policy Characteristics'!$C:$C,0))</f>
        <v>Industry</v>
      </c>
      <c r="B472" s="166" t="str">
        <f>INDEX('Policy Characteristics'!B:B,MATCH(PolicyLevers!$C472,'Policy Characteristics'!$C:$C,0))</f>
        <v>Electrification + Hydrogen</v>
      </c>
      <c r="C472" s="181" t="str">
        <f t="shared" si="64"/>
        <v>Fraction of Industrial Fuel Use Shifted to Other Fuels</v>
      </c>
      <c r="D472" s="179" t="s">
        <v>143</v>
      </c>
      <c r="E472" s="177" t="s">
        <v>725</v>
      </c>
      <c r="F472" s="179" t="s">
        <v>740</v>
      </c>
      <c r="G472" s="177" t="s">
        <v>733</v>
      </c>
      <c r="H472" s="184">
        <v>402</v>
      </c>
      <c r="I472" s="267" t="s">
        <v>46</v>
      </c>
      <c r="J472" s="167" t="str">
        <f>INDEX('Policy Characteristics'!D:D,MATCH(PolicyLevers!$C472,'Policy Characteristics'!$C:$C,0))</f>
        <v>Electrification + Hydrogen</v>
      </c>
      <c r="K472" s="167" t="str">
        <f>INDEX('Policy Characteristics'!E:E,MATCH(PolicyLevers!$C472,'Policy Characteristics'!$C:$C,0))</f>
        <v>indst fuel type shifting</v>
      </c>
      <c r="L472" s="167">
        <f>INDEX('Policy Characteristics'!F:F,MATCH(PolicyLevers!$C472,'Policy Characteristics'!$C:$C,0))</f>
        <v>0</v>
      </c>
      <c r="M472" s="167">
        <f>INDEX('Policy Characteristics'!G:G,MATCH(PolicyLevers!$C472,'Policy Characteristics'!$C:$C,0))</f>
        <v>1</v>
      </c>
      <c r="N472" s="167">
        <f>INDEX('Policy Characteristics'!H:H,MATCH(PolicyLevers!$C472,'Policy Characteristics'!$C:$C,0))</f>
        <v>0.01</v>
      </c>
      <c r="O472" s="167" t="str">
        <f>INDEX('Policy Characteristics'!I:I,MATCH(PolicyLevers!$C472,'Policy Characteristics'!$C:$C,0))</f>
        <v>% of fuel shifted</v>
      </c>
      <c r="P472" s="167" t="str">
        <f>INDEX('Policy Characteristics'!J:J,MATCH(PolicyLevers!$C472,'Policy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2" s="181" t="str">
        <f t="shared" si="65"/>
        <v>industry-ag-main.html#fuel-switching</v>
      </c>
      <c r="R472" s="181" t="str">
        <f t="shared" si="65"/>
        <v>industry-elec-and-hydrogen.html</v>
      </c>
      <c r="S472" s="169"/>
      <c r="T472" s="177"/>
    </row>
    <row r="473" spans="1:20" x14ac:dyDescent="0.2">
      <c r="A473" s="166" t="str">
        <f>INDEX('Policy Characteristics'!A:A,MATCH(PolicyLevers!$C473,'Policy Characteristics'!$C:$C,0))</f>
        <v>Industry</v>
      </c>
      <c r="B473" s="166" t="str">
        <f>INDEX('Policy Characteristics'!B:B,MATCH(PolicyLevers!$C473,'Policy Characteristics'!$C:$C,0))</f>
        <v>Electrification + Hydrogen</v>
      </c>
      <c r="C473" s="181" t="str">
        <f t="shared" si="64"/>
        <v>Fraction of Industrial Fuel Use Shifted to Other Fuels</v>
      </c>
      <c r="D473" s="179" t="s">
        <v>143</v>
      </c>
      <c r="E473" s="177" t="s">
        <v>726</v>
      </c>
      <c r="F473" s="179" t="s">
        <v>740</v>
      </c>
      <c r="G473" s="177" t="s">
        <v>734</v>
      </c>
      <c r="H473" s="184">
        <v>403</v>
      </c>
      <c r="I473" s="267" t="s">
        <v>46</v>
      </c>
      <c r="J473" s="167" t="str">
        <f>INDEX('Policy Characteristics'!D:D,MATCH(PolicyLevers!$C473,'Policy Characteristics'!$C:$C,0))</f>
        <v>Electrification + Hydrogen</v>
      </c>
      <c r="K473" s="167" t="str">
        <f>INDEX('Policy Characteristics'!E:E,MATCH(PolicyLevers!$C473,'Policy Characteristics'!$C:$C,0))</f>
        <v>indst fuel type shifting</v>
      </c>
      <c r="L473" s="167">
        <f>INDEX('Policy Characteristics'!F:F,MATCH(PolicyLevers!$C473,'Policy Characteristics'!$C:$C,0))</f>
        <v>0</v>
      </c>
      <c r="M473" s="167">
        <f>INDEX('Policy Characteristics'!G:G,MATCH(PolicyLevers!$C473,'Policy Characteristics'!$C:$C,0))</f>
        <v>1</v>
      </c>
      <c r="N473" s="167">
        <f>INDEX('Policy Characteristics'!H:H,MATCH(PolicyLevers!$C473,'Policy Characteristics'!$C:$C,0))</f>
        <v>0.01</v>
      </c>
      <c r="O473" s="167" t="str">
        <f>INDEX('Policy Characteristics'!I:I,MATCH(PolicyLevers!$C473,'Policy Characteristics'!$C:$C,0))</f>
        <v>% of fuel shifted</v>
      </c>
      <c r="P473" s="167" t="str">
        <f>INDEX('Policy Characteristics'!J:J,MATCH(PolicyLevers!$C473,'Policy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3" s="181" t="str">
        <f t="shared" si="65"/>
        <v>industry-ag-main.html#fuel-switching</v>
      </c>
      <c r="R473" s="181" t="str">
        <f t="shared" si="65"/>
        <v>industry-elec-and-hydrogen.html</v>
      </c>
      <c r="S473" s="169"/>
      <c r="T473" s="177"/>
    </row>
    <row r="474" spans="1:20" x14ac:dyDescent="0.2">
      <c r="A474" s="166" t="str">
        <f>INDEX('Policy Characteristics'!A:A,MATCH(PolicyLevers!$C474,'Policy Characteristics'!$C:$C,0))</f>
        <v>Industry</v>
      </c>
      <c r="B474" s="166" t="str">
        <f>INDEX('Policy Characteristics'!B:B,MATCH(PolicyLevers!$C474,'Policy Characteristics'!$C:$C,0))</f>
        <v>Electrification + Hydrogen</v>
      </c>
      <c r="C474" s="181" t="str">
        <f t="shared" si="64"/>
        <v>Fraction of Industrial Fuel Use Shifted to Other Fuels</v>
      </c>
      <c r="D474" s="179" t="s">
        <v>143</v>
      </c>
      <c r="E474" s="177" t="s">
        <v>727</v>
      </c>
      <c r="F474" s="179" t="s">
        <v>740</v>
      </c>
      <c r="G474" s="177" t="s">
        <v>731</v>
      </c>
      <c r="H474" s="184">
        <v>404</v>
      </c>
      <c r="I474" s="267" t="s">
        <v>47</v>
      </c>
      <c r="J474" s="167" t="str">
        <f>INDEX('Policy Characteristics'!D:D,MATCH(PolicyLevers!$C474,'Policy Characteristics'!$C:$C,0))</f>
        <v>Electrification + Hydrogen</v>
      </c>
      <c r="K474" s="167" t="str">
        <f>INDEX('Policy Characteristics'!E:E,MATCH(PolicyLevers!$C474,'Policy Characteristics'!$C:$C,0))</f>
        <v>indst fuel type shifting</v>
      </c>
      <c r="L474" s="167">
        <f>INDEX('Policy Characteristics'!F:F,MATCH(PolicyLevers!$C474,'Policy Characteristics'!$C:$C,0))</f>
        <v>0</v>
      </c>
      <c r="M474" s="167">
        <f>INDEX('Policy Characteristics'!G:G,MATCH(PolicyLevers!$C474,'Policy Characteristics'!$C:$C,0))</f>
        <v>1</v>
      </c>
      <c r="N474" s="167">
        <f>INDEX('Policy Characteristics'!H:H,MATCH(PolicyLevers!$C474,'Policy Characteristics'!$C:$C,0))</f>
        <v>0.01</v>
      </c>
      <c r="O474" s="167" t="str">
        <f>INDEX('Policy Characteristics'!I:I,MATCH(PolicyLevers!$C474,'Policy Characteristics'!$C:$C,0))</f>
        <v>% of fuel shifted</v>
      </c>
      <c r="P474" s="167" t="str">
        <f>INDEX('Policy Characteristics'!J:J,MATCH(PolicyLevers!$C474,'Policy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4" s="181" t="str">
        <f t="shared" si="65"/>
        <v>industry-ag-main.html#fuel-switching</v>
      </c>
      <c r="R474" s="181" t="str">
        <f t="shared" si="65"/>
        <v>industry-elec-and-hydrogen.html</v>
      </c>
      <c r="S474" s="169"/>
      <c r="T474" s="177"/>
    </row>
    <row r="475" spans="1:20" x14ac:dyDescent="0.2">
      <c r="A475" s="166" t="str">
        <f>INDEX('Policy Characteristics'!A:A,MATCH(PolicyLevers!$C475,'Policy Characteristics'!$C:$C,0))</f>
        <v>Industry</v>
      </c>
      <c r="B475" s="166" t="str">
        <f>INDEX('Policy Characteristics'!B:B,MATCH(PolicyLevers!$C475,'Policy Characteristics'!$C:$C,0))</f>
        <v>Electrification + Hydrogen</v>
      </c>
      <c r="C475" s="181" t="str">
        <f t="shared" si="64"/>
        <v>Fraction of Industrial Fuel Use Shifted to Other Fuels</v>
      </c>
      <c r="D475" s="179" t="s">
        <v>143</v>
      </c>
      <c r="E475" s="177" t="s">
        <v>728</v>
      </c>
      <c r="F475" s="179" t="s">
        <v>740</v>
      </c>
      <c r="G475" s="177" t="s">
        <v>732</v>
      </c>
      <c r="H475" s="184">
        <v>405</v>
      </c>
      <c r="I475" s="267" t="s">
        <v>46</v>
      </c>
      <c r="J475" s="167" t="str">
        <f>INDEX('Policy Characteristics'!D:D,MATCH(PolicyLevers!$C475,'Policy Characteristics'!$C:$C,0))</f>
        <v>Electrification + Hydrogen</v>
      </c>
      <c r="K475" s="167" t="str">
        <f>INDEX('Policy Characteristics'!E:E,MATCH(PolicyLevers!$C475,'Policy Characteristics'!$C:$C,0))</f>
        <v>indst fuel type shifting</v>
      </c>
      <c r="L475" s="167">
        <f>INDEX('Policy Characteristics'!F:F,MATCH(PolicyLevers!$C475,'Policy Characteristics'!$C:$C,0))</f>
        <v>0</v>
      </c>
      <c r="M475" s="167">
        <f>INDEX('Policy Characteristics'!G:G,MATCH(PolicyLevers!$C475,'Policy Characteristics'!$C:$C,0))</f>
        <v>1</v>
      </c>
      <c r="N475" s="167">
        <f>INDEX('Policy Characteristics'!H:H,MATCH(PolicyLevers!$C475,'Policy Characteristics'!$C:$C,0))</f>
        <v>0.01</v>
      </c>
      <c r="O475" s="167" t="str">
        <f>INDEX('Policy Characteristics'!I:I,MATCH(PolicyLevers!$C475,'Policy Characteristics'!$C:$C,0))</f>
        <v>% of fuel shifted</v>
      </c>
      <c r="P475" s="167" t="str">
        <f>INDEX('Policy Characteristics'!J:J,MATCH(PolicyLevers!$C475,'Policy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5" s="181" t="str">
        <f t="shared" si="65"/>
        <v>industry-ag-main.html#fuel-switching</v>
      </c>
      <c r="R475" s="181" t="str">
        <f t="shared" si="65"/>
        <v>industry-elec-and-hydrogen.html</v>
      </c>
      <c r="S475" s="169"/>
      <c r="T475" s="177"/>
    </row>
    <row r="476" spans="1:20" x14ac:dyDescent="0.2">
      <c r="A476" s="166" t="str">
        <f>INDEX('Policy Characteristics'!A:A,MATCH(PolicyLevers!$C476,'Policy Characteristics'!$C:$C,0))</f>
        <v>Industry</v>
      </c>
      <c r="B476" s="166" t="str">
        <f>INDEX('Policy Characteristics'!B:B,MATCH(PolicyLevers!$C476,'Policy Characteristics'!$C:$C,0))</f>
        <v>Electrification + Hydrogen</v>
      </c>
      <c r="C476" s="181" t="str">
        <f t="shared" si="64"/>
        <v>Fraction of Industrial Fuel Use Shifted to Other Fuels</v>
      </c>
      <c r="D476" s="179" t="s">
        <v>143</v>
      </c>
      <c r="E476" s="177" t="s">
        <v>729</v>
      </c>
      <c r="F476" s="179" t="s">
        <v>740</v>
      </c>
      <c r="G476" s="177" t="s">
        <v>735</v>
      </c>
      <c r="H476" s="184">
        <v>406</v>
      </c>
      <c r="I476" s="267" t="s">
        <v>47</v>
      </c>
      <c r="J476" s="167" t="str">
        <f>INDEX('Policy Characteristics'!D:D,MATCH(PolicyLevers!$C476,'Policy Characteristics'!$C:$C,0))</f>
        <v>Electrification + Hydrogen</v>
      </c>
      <c r="K476" s="167" t="str">
        <f>INDEX('Policy Characteristics'!E:E,MATCH(PolicyLevers!$C476,'Policy Characteristics'!$C:$C,0))</f>
        <v>indst fuel type shifting</v>
      </c>
      <c r="L476" s="167">
        <f>INDEX('Policy Characteristics'!F:F,MATCH(PolicyLevers!$C476,'Policy Characteristics'!$C:$C,0))</f>
        <v>0</v>
      </c>
      <c r="M476" s="167">
        <f>INDEX('Policy Characteristics'!G:G,MATCH(PolicyLevers!$C476,'Policy Characteristics'!$C:$C,0))</f>
        <v>1</v>
      </c>
      <c r="N476" s="167">
        <f>INDEX('Policy Characteristics'!H:H,MATCH(PolicyLevers!$C476,'Policy Characteristics'!$C:$C,0))</f>
        <v>0.01</v>
      </c>
      <c r="O476" s="167" t="str">
        <f>INDEX('Policy Characteristics'!I:I,MATCH(PolicyLevers!$C476,'Policy Characteristics'!$C:$C,0))</f>
        <v>% of fuel shifted</v>
      </c>
      <c r="P476" s="167" t="str">
        <f>INDEX('Policy Characteristics'!J:J,MATCH(PolicyLevers!$C476,'Policy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6" s="181" t="str">
        <f t="shared" si="65"/>
        <v>industry-ag-main.html#fuel-switching</v>
      </c>
      <c r="R476" s="181" t="str">
        <f t="shared" si="65"/>
        <v>industry-elec-and-hydrogen.html</v>
      </c>
      <c r="S476" s="169"/>
      <c r="T476" s="177"/>
    </row>
    <row r="477" spans="1:20" x14ac:dyDescent="0.2">
      <c r="A477" s="166" t="str">
        <f>INDEX('Policy Characteristics'!A:A,MATCH(PolicyLevers!$C477,'Policy Characteristics'!$C:$C,0))</f>
        <v>Industry</v>
      </c>
      <c r="B477" s="166" t="str">
        <f>INDEX('Policy Characteristics'!B:B,MATCH(PolicyLevers!$C477,'Policy Characteristics'!$C:$C,0))</f>
        <v>Electrification + Hydrogen</v>
      </c>
      <c r="C477" s="181" t="str">
        <f t="shared" si="64"/>
        <v>Fraction of Industrial Fuel Use Shifted to Other Fuels</v>
      </c>
      <c r="D477" s="179" t="s">
        <v>143</v>
      </c>
      <c r="E477" s="177" t="s">
        <v>1094</v>
      </c>
      <c r="F477" s="179" t="s">
        <v>740</v>
      </c>
      <c r="G477" s="177" t="s">
        <v>1097</v>
      </c>
      <c r="H477" s="184">
        <v>407</v>
      </c>
      <c r="I477" s="267" t="s">
        <v>47</v>
      </c>
      <c r="J477" s="167" t="str">
        <f>INDEX('Policy Characteristics'!D:D,MATCH(PolicyLevers!$C477,'Policy Characteristics'!$C:$C,0))</f>
        <v>Electrification + Hydrogen</v>
      </c>
      <c r="K477" s="167" t="str">
        <f>INDEX('Policy Characteristics'!E:E,MATCH(PolicyLevers!$C477,'Policy Characteristics'!$C:$C,0))</f>
        <v>indst fuel type shifting</v>
      </c>
      <c r="L477" s="167">
        <f>INDEX('Policy Characteristics'!F:F,MATCH(PolicyLevers!$C477,'Policy Characteristics'!$C:$C,0))</f>
        <v>0</v>
      </c>
      <c r="M477" s="167">
        <f>INDEX('Policy Characteristics'!G:G,MATCH(PolicyLevers!$C477,'Policy Characteristics'!$C:$C,0))</f>
        <v>1</v>
      </c>
      <c r="N477" s="167">
        <f>INDEX('Policy Characteristics'!H:H,MATCH(PolicyLevers!$C477,'Policy Characteristics'!$C:$C,0))</f>
        <v>0.01</v>
      </c>
      <c r="O477" s="167" t="str">
        <f>INDEX('Policy Characteristics'!I:I,MATCH(PolicyLevers!$C477,'Policy Characteristics'!$C:$C,0))</f>
        <v>% of fuel shifted</v>
      </c>
      <c r="P477" s="167" t="str">
        <f>INDEX('Policy Characteristics'!J:J,MATCH(PolicyLevers!$C477,'Policy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7" s="181" t="str">
        <f t="shared" si="65"/>
        <v>industry-ag-main.html#fuel-switching</v>
      </c>
      <c r="R477" s="181" t="str">
        <f t="shared" si="65"/>
        <v>industry-elec-and-hydrogen.html</v>
      </c>
      <c r="S477" s="169"/>
      <c r="T477" s="177"/>
    </row>
    <row r="478" spans="1:20" x14ac:dyDescent="0.2">
      <c r="A478" s="166" t="str">
        <f>INDEX('Policy Characteristics'!A:A,MATCH(PolicyLevers!$C478,'Policy Characteristics'!$C:$C,0))</f>
        <v>Industry</v>
      </c>
      <c r="B478" s="166" t="str">
        <f>INDEX('Policy Characteristics'!B:B,MATCH(PolicyLevers!$C478,'Policy Characteristics'!$C:$C,0))</f>
        <v>Electrification + Hydrogen</v>
      </c>
      <c r="C478" s="181" t="str">
        <f t="shared" si="64"/>
        <v>Fraction of Industrial Fuel Use Shifted to Other Fuels</v>
      </c>
      <c r="D478" s="179" t="s">
        <v>143</v>
      </c>
      <c r="E478" s="177" t="s">
        <v>1095</v>
      </c>
      <c r="F478" s="179" t="s">
        <v>740</v>
      </c>
      <c r="G478" s="177" t="s">
        <v>1099</v>
      </c>
      <c r="H478" s="184">
        <v>408</v>
      </c>
      <c r="I478" s="267" t="s">
        <v>46</v>
      </c>
      <c r="J478" s="167" t="str">
        <f>INDEX('Policy Characteristics'!D:D,MATCH(PolicyLevers!$C478,'Policy Characteristics'!$C:$C,0))</f>
        <v>Electrification + Hydrogen</v>
      </c>
      <c r="K478" s="167" t="str">
        <f>INDEX('Policy Characteristics'!E:E,MATCH(PolicyLevers!$C478,'Policy Characteristics'!$C:$C,0))</f>
        <v>indst fuel type shifting</v>
      </c>
      <c r="L478" s="167">
        <f>INDEX('Policy Characteristics'!F:F,MATCH(PolicyLevers!$C478,'Policy Characteristics'!$C:$C,0))</f>
        <v>0</v>
      </c>
      <c r="M478" s="167">
        <f>INDEX('Policy Characteristics'!G:G,MATCH(PolicyLevers!$C478,'Policy Characteristics'!$C:$C,0))</f>
        <v>1</v>
      </c>
      <c r="N478" s="167">
        <f>INDEX('Policy Characteristics'!H:H,MATCH(PolicyLevers!$C478,'Policy Characteristics'!$C:$C,0))</f>
        <v>0.01</v>
      </c>
      <c r="O478" s="167" t="str">
        <f>INDEX('Policy Characteristics'!I:I,MATCH(PolicyLevers!$C478,'Policy Characteristics'!$C:$C,0))</f>
        <v>% of fuel shifted</v>
      </c>
      <c r="P478" s="167" t="str">
        <f>INDEX('Policy Characteristics'!J:J,MATCH(PolicyLevers!$C478,'Policy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8" s="181" t="str">
        <f t="shared" si="65"/>
        <v>industry-ag-main.html#fuel-switching</v>
      </c>
      <c r="R478" s="181" t="str">
        <f t="shared" si="65"/>
        <v>industry-elec-and-hydrogen.html</v>
      </c>
      <c r="S478" s="169"/>
      <c r="T478" s="177"/>
    </row>
    <row r="479" spans="1:20" x14ac:dyDescent="0.2">
      <c r="A479" s="166" t="str">
        <f>INDEX('Policy Characteristics'!A:A,MATCH(PolicyLevers!$C479,'Policy Characteristics'!$C:$C,0))</f>
        <v>Industry</v>
      </c>
      <c r="B479" s="166" t="str">
        <f>INDEX('Policy Characteristics'!B:B,MATCH(PolicyLevers!$C479,'Policy Characteristics'!$C:$C,0))</f>
        <v>Electrification + Hydrogen</v>
      </c>
      <c r="C479" s="181" t="str">
        <f t="shared" si="64"/>
        <v>Fraction of Industrial Fuel Use Shifted to Other Fuels</v>
      </c>
      <c r="D479" s="179" t="s">
        <v>143</v>
      </c>
      <c r="E479" s="177" t="s">
        <v>1096</v>
      </c>
      <c r="F479" s="179" t="s">
        <v>740</v>
      </c>
      <c r="G479" s="177" t="s">
        <v>1100</v>
      </c>
      <c r="H479" s="184">
        <v>409</v>
      </c>
      <c r="I479" s="267" t="s">
        <v>46</v>
      </c>
      <c r="J479" s="167" t="str">
        <f>INDEX('Policy Characteristics'!D:D,MATCH(PolicyLevers!$C479,'Policy Characteristics'!$C:$C,0))</f>
        <v>Electrification + Hydrogen</v>
      </c>
      <c r="K479" s="167" t="str">
        <f>INDEX('Policy Characteristics'!E:E,MATCH(PolicyLevers!$C479,'Policy Characteristics'!$C:$C,0))</f>
        <v>indst fuel type shifting</v>
      </c>
      <c r="L479" s="167">
        <f>INDEX('Policy Characteristics'!F:F,MATCH(PolicyLevers!$C479,'Policy Characteristics'!$C:$C,0))</f>
        <v>0</v>
      </c>
      <c r="M479" s="167">
        <f>INDEX('Policy Characteristics'!G:G,MATCH(PolicyLevers!$C479,'Policy Characteristics'!$C:$C,0))</f>
        <v>1</v>
      </c>
      <c r="N479" s="167">
        <f>INDEX('Policy Characteristics'!H:H,MATCH(PolicyLevers!$C479,'Policy Characteristics'!$C:$C,0))</f>
        <v>0.01</v>
      </c>
      <c r="O479" s="167" t="str">
        <f>INDEX('Policy Characteristics'!I:I,MATCH(PolicyLevers!$C479,'Policy Characteristics'!$C:$C,0))</f>
        <v>% of fuel shifted</v>
      </c>
      <c r="P479" s="167" t="str">
        <f>INDEX('Policy Characteristics'!J:J,MATCH(PolicyLevers!$C479,'Policy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9" s="181" t="str">
        <f t="shared" si="65"/>
        <v>industry-ag-main.html#fuel-switching</v>
      </c>
      <c r="R479" s="181" t="str">
        <f t="shared" si="65"/>
        <v>industry-elec-and-hydrogen.html</v>
      </c>
      <c r="S479" s="169"/>
      <c r="T479" s="177"/>
    </row>
    <row r="480" spans="1:20" x14ac:dyDescent="0.2">
      <c r="A480" s="166" t="str">
        <f>INDEX('Policy Characteristics'!A:A,MATCH(PolicyLevers!$C480,'Policy Characteristics'!$C:$C,0))</f>
        <v>Industry</v>
      </c>
      <c r="B480" s="166" t="str">
        <f>INDEX('Policy Characteristics'!B:B,MATCH(PolicyLevers!$C480,'Policy Characteristics'!$C:$C,0))</f>
        <v>Electrification + Hydrogen</v>
      </c>
      <c r="C480" s="181" t="str">
        <f t="shared" si="64"/>
        <v>Fraction of Industrial Fuel Use Shifted to Other Fuels</v>
      </c>
      <c r="D480" s="179" t="s">
        <v>143</v>
      </c>
      <c r="E480" s="177" t="s">
        <v>1093</v>
      </c>
      <c r="F480" s="179" t="s">
        <v>740</v>
      </c>
      <c r="G480" s="177" t="s">
        <v>1098</v>
      </c>
      <c r="H480" s="184">
        <v>410</v>
      </c>
      <c r="I480" s="267" t="s">
        <v>47</v>
      </c>
      <c r="J480" s="167" t="str">
        <f>INDEX('Policy Characteristics'!D:D,MATCH(PolicyLevers!$C480,'Policy Characteristics'!$C:$C,0))</f>
        <v>Electrification + Hydrogen</v>
      </c>
      <c r="K480" s="167" t="str">
        <f>INDEX('Policy Characteristics'!E:E,MATCH(PolicyLevers!$C480,'Policy Characteristics'!$C:$C,0))</f>
        <v>indst fuel type shifting</v>
      </c>
      <c r="L480" s="167">
        <f>INDEX('Policy Characteristics'!F:F,MATCH(PolicyLevers!$C480,'Policy Characteristics'!$C:$C,0))</f>
        <v>0</v>
      </c>
      <c r="M480" s="167">
        <f>INDEX('Policy Characteristics'!G:G,MATCH(PolicyLevers!$C480,'Policy Characteristics'!$C:$C,0))</f>
        <v>1</v>
      </c>
      <c r="N480" s="167">
        <f>INDEX('Policy Characteristics'!H:H,MATCH(PolicyLevers!$C480,'Policy Characteristics'!$C:$C,0))</f>
        <v>0.01</v>
      </c>
      <c r="O480" s="167" t="str">
        <f>INDEX('Policy Characteristics'!I:I,MATCH(PolicyLevers!$C480,'Policy Characteristics'!$C:$C,0))</f>
        <v>% of fuel shifted</v>
      </c>
      <c r="P480" s="167" t="str">
        <f>INDEX('Policy Characteristics'!J:J,MATCH(PolicyLevers!$C480,'Policy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0" s="181" t="str">
        <f t="shared" si="65"/>
        <v>industry-ag-main.html#fuel-switching</v>
      </c>
      <c r="R480" s="181" t="str">
        <f t="shared" si="65"/>
        <v>industry-elec-and-hydrogen.html</v>
      </c>
      <c r="S480" s="169"/>
      <c r="T480" s="177"/>
    </row>
    <row r="481" spans="1:20" x14ac:dyDescent="0.2">
      <c r="A481" s="166" t="str">
        <f>INDEX('Policy Characteristics'!A:A,MATCH(PolicyLevers!$C481,'Policy Characteristics'!$C:$C,0))</f>
        <v>Industry</v>
      </c>
      <c r="B481" s="166" t="str">
        <f>INDEX('Policy Characteristics'!B:B,MATCH(PolicyLevers!$C481,'Policy Characteristics'!$C:$C,0))</f>
        <v>Electrification + Hydrogen</v>
      </c>
      <c r="C481" s="181" t="str">
        <f t="shared" si="64"/>
        <v>Fraction of Industrial Fuel Use Shifted to Other Fuels</v>
      </c>
      <c r="D481" s="179" t="s">
        <v>144</v>
      </c>
      <c r="E481" s="177" t="s">
        <v>724</v>
      </c>
      <c r="F481" s="179" t="s">
        <v>741</v>
      </c>
      <c r="G481" s="177" t="s">
        <v>730</v>
      </c>
      <c r="H481" s="184">
        <v>411</v>
      </c>
      <c r="I481" s="267" t="s">
        <v>47</v>
      </c>
      <c r="J481" s="167" t="str">
        <f>INDEX('Policy Characteristics'!D:D,MATCH(PolicyLevers!$C481,'Policy Characteristics'!$C:$C,0))</f>
        <v>Electrification + Hydrogen</v>
      </c>
      <c r="K481" s="167" t="str">
        <f>INDEX('Policy Characteristics'!E:E,MATCH(PolicyLevers!$C481,'Policy Characteristics'!$C:$C,0))</f>
        <v>indst fuel type shifting</v>
      </c>
      <c r="L481" s="167">
        <f>INDEX('Policy Characteristics'!F:F,MATCH(PolicyLevers!$C481,'Policy Characteristics'!$C:$C,0))</f>
        <v>0</v>
      </c>
      <c r="M481" s="167">
        <f>INDEX('Policy Characteristics'!G:G,MATCH(PolicyLevers!$C481,'Policy Characteristics'!$C:$C,0))</f>
        <v>1</v>
      </c>
      <c r="N481" s="167">
        <f>INDEX('Policy Characteristics'!H:H,MATCH(PolicyLevers!$C481,'Policy Characteristics'!$C:$C,0))</f>
        <v>0.01</v>
      </c>
      <c r="O481" s="167" t="str">
        <f>INDEX('Policy Characteristics'!I:I,MATCH(PolicyLevers!$C481,'Policy Characteristics'!$C:$C,0))</f>
        <v>% of fuel shifted</v>
      </c>
      <c r="P481" s="167" t="str">
        <f>INDEX('Policy Characteristics'!J:J,MATCH(PolicyLevers!$C481,'Policy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1" s="181" t="str">
        <f t="shared" si="65"/>
        <v>industry-ag-main.html#fuel-switching</v>
      </c>
      <c r="R481" s="181" t="str">
        <f t="shared" si="65"/>
        <v>industry-elec-and-hydrogen.html</v>
      </c>
      <c r="S481" s="169"/>
      <c r="T481" s="177"/>
    </row>
    <row r="482" spans="1:20" x14ac:dyDescent="0.2">
      <c r="A482" s="166" t="str">
        <f>INDEX('Policy Characteristics'!A:A,MATCH(PolicyLevers!$C482,'Policy Characteristics'!$C:$C,0))</f>
        <v>Industry</v>
      </c>
      <c r="B482" s="166" t="str">
        <f>INDEX('Policy Characteristics'!B:B,MATCH(PolicyLevers!$C482,'Policy Characteristics'!$C:$C,0))</f>
        <v>Electrification + Hydrogen</v>
      </c>
      <c r="C482" s="181" t="str">
        <f t="shared" si="64"/>
        <v>Fraction of Industrial Fuel Use Shifted to Other Fuels</v>
      </c>
      <c r="D482" s="179" t="s">
        <v>144</v>
      </c>
      <c r="E482" s="177" t="s">
        <v>725</v>
      </c>
      <c r="F482" s="179" t="s">
        <v>741</v>
      </c>
      <c r="G482" s="177" t="s">
        <v>733</v>
      </c>
      <c r="H482" s="184">
        <v>412</v>
      </c>
      <c r="I482" s="267" t="s">
        <v>46</v>
      </c>
      <c r="J482" s="167" t="str">
        <f>INDEX('Policy Characteristics'!D:D,MATCH(PolicyLevers!$C482,'Policy Characteristics'!$C:$C,0))</f>
        <v>Electrification + Hydrogen</v>
      </c>
      <c r="K482" s="167" t="str">
        <f>INDEX('Policy Characteristics'!E:E,MATCH(PolicyLevers!$C482,'Policy Characteristics'!$C:$C,0))</f>
        <v>indst fuel type shifting</v>
      </c>
      <c r="L482" s="167">
        <f>INDEX('Policy Characteristics'!F:F,MATCH(PolicyLevers!$C482,'Policy Characteristics'!$C:$C,0))</f>
        <v>0</v>
      </c>
      <c r="M482" s="167">
        <f>INDEX('Policy Characteristics'!G:G,MATCH(PolicyLevers!$C482,'Policy Characteristics'!$C:$C,0))</f>
        <v>1</v>
      </c>
      <c r="N482" s="167">
        <f>INDEX('Policy Characteristics'!H:H,MATCH(PolicyLevers!$C482,'Policy Characteristics'!$C:$C,0))</f>
        <v>0.01</v>
      </c>
      <c r="O482" s="167" t="str">
        <f>INDEX('Policy Characteristics'!I:I,MATCH(PolicyLevers!$C482,'Policy Characteristics'!$C:$C,0))</f>
        <v>% of fuel shifted</v>
      </c>
      <c r="P482" s="167" t="str">
        <f>INDEX('Policy Characteristics'!J:J,MATCH(PolicyLevers!$C482,'Policy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2" s="181" t="str">
        <f t="shared" si="65"/>
        <v>industry-ag-main.html#fuel-switching</v>
      </c>
      <c r="R482" s="181" t="str">
        <f t="shared" si="65"/>
        <v>industry-elec-and-hydrogen.html</v>
      </c>
      <c r="S482" s="169"/>
      <c r="T482" s="177"/>
    </row>
    <row r="483" spans="1:20" x14ac:dyDescent="0.2">
      <c r="A483" s="166" t="str">
        <f>INDEX('Policy Characteristics'!A:A,MATCH(PolicyLevers!$C483,'Policy Characteristics'!$C:$C,0))</f>
        <v>Industry</v>
      </c>
      <c r="B483" s="166" t="str">
        <f>INDEX('Policy Characteristics'!B:B,MATCH(PolicyLevers!$C483,'Policy Characteristics'!$C:$C,0))</f>
        <v>Electrification + Hydrogen</v>
      </c>
      <c r="C483" s="181" t="str">
        <f t="shared" si="64"/>
        <v>Fraction of Industrial Fuel Use Shifted to Other Fuels</v>
      </c>
      <c r="D483" s="179" t="s">
        <v>144</v>
      </c>
      <c r="E483" s="177" t="s">
        <v>726</v>
      </c>
      <c r="F483" s="179" t="s">
        <v>741</v>
      </c>
      <c r="G483" s="177" t="s">
        <v>734</v>
      </c>
      <c r="H483" s="184">
        <v>413</v>
      </c>
      <c r="I483" s="267" t="s">
        <v>46</v>
      </c>
      <c r="J483" s="167" t="str">
        <f>INDEX('Policy Characteristics'!D:D,MATCH(PolicyLevers!$C483,'Policy Characteristics'!$C:$C,0))</f>
        <v>Electrification + Hydrogen</v>
      </c>
      <c r="K483" s="167" t="str">
        <f>INDEX('Policy Characteristics'!E:E,MATCH(PolicyLevers!$C483,'Policy Characteristics'!$C:$C,0))</f>
        <v>indst fuel type shifting</v>
      </c>
      <c r="L483" s="167">
        <f>INDEX('Policy Characteristics'!F:F,MATCH(PolicyLevers!$C483,'Policy Characteristics'!$C:$C,0))</f>
        <v>0</v>
      </c>
      <c r="M483" s="167">
        <f>INDEX('Policy Characteristics'!G:G,MATCH(PolicyLevers!$C483,'Policy Characteristics'!$C:$C,0))</f>
        <v>1</v>
      </c>
      <c r="N483" s="167">
        <f>INDEX('Policy Characteristics'!H:H,MATCH(PolicyLevers!$C483,'Policy Characteristics'!$C:$C,0))</f>
        <v>0.01</v>
      </c>
      <c r="O483" s="167" t="str">
        <f>INDEX('Policy Characteristics'!I:I,MATCH(PolicyLevers!$C483,'Policy Characteristics'!$C:$C,0))</f>
        <v>% of fuel shifted</v>
      </c>
      <c r="P483" s="167" t="str">
        <f>INDEX('Policy Characteristics'!J:J,MATCH(PolicyLevers!$C483,'Policy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3" s="181" t="str">
        <f t="shared" si="65"/>
        <v>industry-ag-main.html#fuel-switching</v>
      </c>
      <c r="R483" s="181" t="str">
        <f t="shared" si="65"/>
        <v>industry-elec-and-hydrogen.html</v>
      </c>
      <c r="S483" s="169"/>
      <c r="T483" s="177"/>
    </row>
    <row r="484" spans="1:20" x14ac:dyDescent="0.2">
      <c r="A484" s="166" t="str">
        <f>INDEX('Policy Characteristics'!A:A,MATCH(PolicyLevers!$C484,'Policy Characteristics'!$C:$C,0))</f>
        <v>Industry</v>
      </c>
      <c r="B484" s="166" t="str">
        <f>INDEX('Policy Characteristics'!B:B,MATCH(PolicyLevers!$C484,'Policy Characteristics'!$C:$C,0))</f>
        <v>Electrification + Hydrogen</v>
      </c>
      <c r="C484" s="181" t="str">
        <f t="shared" ref="C484:C485" si="66">C$451</f>
        <v>Fraction of Industrial Fuel Use Shifted to Other Fuels</v>
      </c>
      <c r="D484" s="179" t="s">
        <v>144</v>
      </c>
      <c r="E484" s="177" t="s">
        <v>727</v>
      </c>
      <c r="F484" s="179" t="s">
        <v>741</v>
      </c>
      <c r="G484" s="177" t="s">
        <v>731</v>
      </c>
      <c r="H484" s="184">
        <v>414</v>
      </c>
      <c r="I484" s="267" t="s">
        <v>47</v>
      </c>
      <c r="J484" s="167" t="str">
        <f>INDEX('Policy Characteristics'!D:D,MATCH(PolicyLevers!$C484,'Policy Characteristics'!$C:$C,0))</f>
        <v>Electrification + Hydrogen</v>
      </c>
      <c r="K484" s="167" t="str">
        <f>INDEX('Policy Characteristics'!E:E,MATCH(PolicyLevers!$C484,'Policy Characteristics'!$C:$C,0))</f>
        <v>indst fuel type shifting</v>
      </c>
      <c r="L484" s="167">
        <f>INDEX('Policy Characteristics'!F:F,MATCH(PolicyLevers!$C484,'Policy Characteristics'!$C:$C,0))</f>
        <v>0</v>
      </c>
      <c r="M484" s="167">
        <f>INDEX('Policy Characteristics'!G:G,MATCH(PolicyLevers!$C484,'Policy Characteristics'!$C:$C,0))</f>
        <v>1</v>
      </c>
      <c r="N484" s="167">
        <f>INDEX('Policy Characteristics'!H:H,MATCH(PolicyLevers!$C484,'Policy Characteristics'!$C:$C,0))</f>
        <v>0.01</v>
      </c>
      <c r="O484" s="167" t="str">
        <f>INDEX('Policy Characteristics'!I:I,MATCH(PolicyLevers!$C484,'Policy Characteristics'!$C:$C,0))</f>
        <v>% of fuel shifted</v>
      </c>
      <c r="P484" s="167" t="str">
        <f>INDEX('Policy Characteristics'!J:J,MATCH(PolicyLevers!$C484,'Policy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4" s="181" t="str">
        <f t="shared" si="65"/>
        <v>industry-ag-main.html#fuel-switching</v>
      </c>
      <c r="R484" s="181" t="str">
        <f t="shared" si="65"/>
        <v>industry-elec-and-hydrogen.html</v>
      </c>
      <c r="S484" s="169"/>
      <c r="T484" s="177"/>
    </row>
    <row r="485" spans="1:20" x14ac:dyDescent="0.2">
      <c r="A485" s="166" t="str">
        <f>INDEX('Policy Characteristics'!A:A,MATCH(PolicyLevers!$C485,'Policy Characteristics'!$C:$C,0))</f>
        <v>Industry</v>
      </c>
      <c r="B485" s="166" t="str">
        <f>INDEX('Policy Characteristics'!B:B,MATCH(PolicyLevers!$C485,'Policy Characteristics'!$C:$C,0))</f>
        <v>Electrification + Hydrogen</v>
      </c>
      <c r="C485" s="181" t="str">
        <f t="shared" si="66"/>
        <v>Fraction of Industrial Fuel Use Shifted to Other Fuels</v>
      </c>
      <c r="D485" s="179" t="s">
        <v>144</v>
      </c>
      <c r="E485" s="177" t="s">
        <v>728</v>
      </c>
      <c r="F485" s="179" t="s">
        <v>741</v>
      </c>
      <c r="G485" s="177" t="s">
        <v>732</v>
      </c>
      <c r="H485" s="184">
        <v>415</v>
      </c>
      <c r="I485" s="267" t="s">
        <v>46</v>
      </c>
      <c r="J485" s="167" t="str">
        <f>INDEX('Policy Characteristics'!D:D,MATCH(PolicyLevers!$C485,'Policy Characteristics'!$C:$C,0))</f>
        <v>Electrification + Hydrogen</v>
      </c>
      <c r="K485" s="167" t="str">
        <f>INDEX('Policy Characteristics'!E:E,MATCH(PolicyLevers!$C485,'Policy Characteristics'!$C:$C,0))</f>
        <v>indst fuel type shifting</v>
      </c>
      <c r="L485" s="167">
        <f>INDEX('Policy Characteristics'!F:F,MATCH(PolicyLevers!$C485,'Policy Characteristics'!$C:$C,0))</f>
        <v>0</v>
      </c>
      <c r="M485" s="167">
        <f>INDEX('Policy Characteristics'!G:G,MATCH(PolicyLevers!$C485,'Policy Characteristics'!$C:$C,0))</f>
        <v>1</v>
      </c>
      <c r="N485" s="167">
        <f>INDEX('Policy Characteristics'!H:H,MATCH(PolicyLevers!$C485,'Policy Characteristics'!$C:$C,0))</f>
        <v>0.01</v>
      </c>
      <c r="O485" s="167" t="str">
        <f>INDEX('Policy Characteristics'!I:I,MATCH(PolicyLevers!$C485,'Policy Characteristics'!$C:$C,0))</f>
        <v>% of fuel shifted</v>
      </c>
      <c r="P485" s="167" t="str">
        <f>INDEX('Policy Characteristics'!J:J,MATCH(PolicyLevers!$C485,'Policy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5" s="181" t="str">
        <f t="shared" si="65"/>
        <v>industry-ag-main.html#fuel-switching</v>
      </c>
      <c r="R485" s="181" t="str">
        <f t="shared" si="65"/>
        <v>industry-elec-and-hydrogen.html</v>
      </c>
      <c r="S485" s="169"/>
      <c r="T485" s="177"/>
    </row>
    <row r="486" spans="1:20" x14ac:dyDescent="0.2">
      <c r="A486" s="166" t="str">
        <f>INDEX('Policy Characteristics'!A:A,MATCH(PolicyLevers!$C486,'Policy Characteristics'!$C:$C,0))</f>
        <v>Industry</v>
      </c>
      <c r="B486" s="166" t="str">
        <f>INDEX('Policy Characteristics'!B:B,MATCH(PolicyLevers!$C486,'Policy Characteristics'!$C:$C,0))</f>
        <v>Electrification + Hydrogen</v>
      </c>
      <c r="C486" s="181" t="str">
        <f t="shared" ref="C486:C530" si="67">C$451</f>
        <v>Fraction of Industrial Fuel Use Shifted to Other Fuels</v>
      </c>
      <c r="D486" s="179" t="s">
        <v>144</v>
      </c>
      <c r="E486" s="177" t="s">
        <v>729</v>
      </c>
      <c r="F486" s="179" t="s">
        <v>741</v>
      </c>
      <c r="G486" s="177" t="s">
        <v>735</v>
      </c>
      <c r="H486" s="184">
        <v>416</v>
      </c>
      <c r="I486" s="267" t="s">
        <v>47</v>
      </c>
      <c r="J486" s="167" t="str">
        <f>INDEX('Policy Characteristics'!D:D,MATCH(PolicyLevers!$C486,'Policy Characteristics'!$C:$C,0))</f>
        <v>Electrification + Hydrogen</v>
      </c>
      <c r="K486" s="167" t="str">
        <f>INDEX('Policy Characteristics'!E:E,MATCH(PolicyLevers!$C486,'Policy Characteristics'!$C:$C,0))</f>
        <v>indst fuel type shifting</v>
      </c>
      <c r="L486" s="167">
        <f>INDEX('Policy Characteristics'!F:F,MATCH(PolicyLevers!$C486,'Policy Characteristics'!$C:$C,0))</f>
        <v>0</v>
      </c>
      <c r="M486" s="167">
        <f>INDEX('Policy Characteristics'!G:G,MATCH(PolicyLevers!$C486,'Policy Characteristics'!$C:$C,0))</f>
        <v>1</v>
      </c>
      <c r="N486" s="167">
        <f>INDEX('Policy Characteristics'!H:H,MATCH(PolicyLevers!$C486,'Policy Characteristics'!$C:$C,0))</f>
        <v>0.01</v>
      </c>
      <c r="O486" s="167" t="str">
        <f>INDEX('Policy Characteristics'!I:I,MATCH(PolicyLevers!$C486,'Policy Characteristics'!$C:$C,0))</f>
        <v>% of fuel shifted</v>
      </c>
      <c r="P486" s="167" t="str">
        <f>INDEX('Policy Characteristics'!J:J,MATCH(PolicyLevers!$C486,'Policy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6" s="181" t="str">
        <f t="shared" si="65"/>
        <v>industry-ag-main.html#fuel-switching</v>
      </c>
      <c r="R486" s="181" t="str">
        <f t="shared" si="65"/>
        <v>industry-elec-and-hydrogen.html</v>
      </c>
      <c r="S486" s="169"/>
      <c r="T486" s="177"/>
    </row>
    <row r="487" spans="1:20" x14ac:dyDescent="0.2">
      <c r="A487" s="166" t="str">
        <f>INDEX('Policy Characteristics'!A:A,MATCH(PolicyLevers!$C487,'Policy Characteristics'!$C:$C,0))</f>
        <v>Industry</v>
      </c>
      <c r="B487" s="166" t="str">
        <f>INDEX('Policy Characteristics'!B:B,MATCH(PolicyLevers!$C487,'Policy Characteristics'!$C:$C,0))</f>
        <v>Electrification + Hydrogen</v>
      </c>
      <c r="C487" s="181" t="str">
        <f t="shared" si="67"/>
        <v>Fraction of Industrial Fuel Use Shifted to Other Fuels</v>
      </c>
      <c r="D487" s="179" t="s">
        <v>144</v>
      </c>
      <c r="E487" s="177" t="s">
        <v>1094</v>
      </c>
      <c r="F487" s="179" t="s">
        <v>741</v>
      </c>
      <c r="G487" s="177" t="s">
        <v>1097</v>
      </c>
      <c r="H487" s="184">
        <v>417</v>
      </c>
      <c r="I487" s="267" t="s">
        <v>47</v>
      </c>
      <c r="J487" s="167" t="str">
        <f>INDEX('Policy Characteristics'!D:D,MATCH(PolicyLevers!$C487,'Policy Characteristics'!$C:$C,0))</f>
        <v>Electrification + Hydrogen</v>
      </c>
      <c r="K487" s="167" t="str">
        <f>INDEX('Policy Characteristics'!E:E,MATCH(PolicyLevers!$C487,'Policy Characteristics'!$C:$C,0))</f>
        <v>indst fuel type shifting</v>
      </c>
      <c r="L487" s="167">
        <f>INDEX('Policy Characteristics'!F:F,MATCH(PolicyLevers!$C487,'Policy Characteristics'!$C:$C,0))</f>
        <v>0</v>
      </c>
      <c r="M487" s="167">
        <f>INDEX('Policy Characteristics'!G:G,MATCH(PolicyLevers!$C487,'Policy Characteristics'!$C:$C,0))</f>
        <v>1</v>
      </c>
      <c r="N487" s="167">
        <f>INDEX('Policy Characteristics'!H:H,MATCH(PolicyLevers!$C487,'Policy Characteristics'!$C:$C,0))</f>
        <v>0.01</v>
      </c>
      <c r="O487" s="167" t="str">
        <f>INDEX('Policy Characteristics'!I:I,MATCH(PolicyLevers!$C487,'Policy Characteristics'!$C:$C,0))</f>
        <v>% of fuel shifted</v>
      </c>
      <c r="P487" s="167" t="str">
        <f>INDEX('Policy Characteristics'!J:J,MATCH(PolicyLevers!$C487,'Policy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7" s="181" t="str">
        <f t="shared" si="65"/>
        <v>industry-ag-main.html#fuel-switching</v>
      </c>
      <c r="R487" s="181" t="str">
        <f t="shared" si="65"/>
        <v>industry-elec-and-hydrogen.html</v>
      </c>
      <c r="S487" s="169"/>
      <c r="T487" s="177"/>
    </row>
    <row r="488" spans="1:20" x14ac:dyDescent="0.2">
      <c r="A488" s="166" t="str">
        <f>INDEX('Policy Characteristics'!A:A,MATCH(PolicyLevers!$C488,'Policy Characteristics'!$C:$C,0))</f>
        <v>Industry</v>
      </c>
      <c r="B488" s="166" t="str">
        <f>INDEX('Policy Characteristics'!B:B,MATCH(PolicyLevers!$C488,'Policy Characteristics'!$C:$C,0))</f>
        <v>Electrification + Hydrogen</v>
      </c>
      <c r="C488" s="181" t="str">
        <f t="shared" si="67"/>
        <v>Fraction of Industrial Fuel Use Shifted to Other Fuels</v>
      </c>
      <c r="D488" s="179" t="s">
        <v>144</v>
      </c>
      <c r="E488" s="177" t="s">
        <v>1095</v>
      </c>
      <c r="F488" s="179" t="s">
        <v>741</v>
      </c>
      <c r="G488" s="177" t="s">
        <v>1099</v>
      </c>
      <c r="H488" s="184">
        <v>418</v>
      </c>
      <c r="I488" s="267" t="s">
        <v>46</v>
      </c>
      <c r="J488" s="167" t="str">
        <f>INDEX('Policy Characteristics'!D:D,MATCH(PolicyLevers!$C488,'Policy Characteristics'!$C:$C,0))</f>
        <v>Electrification + Hydrogen</v>
      </c>
      <c r="K488" s="167" t="str">
        <f>INDEX('Policy Characteristics'!E:E,MATCH(PolicyLevers!$C488,'Policy Characteristics'!$C:$C,0))</f>
        <v>indst fuel type shifting</v>
      </c>
      <c r="L488" s="167">
        <f>INDEX('Policy Characteristics'!F:F,MATCH(PolicyLevers!$C488,'Policy Characteristics'!$C:$C,0))</f>
        <v>0</v>
      </c>
      <c r="M488" s="167">
        <f>INDEX('Policy Characteristics'!G:G,MATCH(PolicyLevers!$C488,'Policy Characteristics'!$C:$C,0))</f>
        <v>1</v>
      </c>
      <c r="N488" s="167">
        <f>INDEX('Policy Characteristics'!H:H,MATCH(PolicyLevers!$C488,'Policy Characteristics'!$C:$C,0))</f>
        <v>0.01</v>
      </c>
      <c r="O488" s="167" t="str">
        <f>INDEX('Policy Characteristics'!I:I,MATCH(PolicyLevers!$C488,'Policy Characteristics'!$C:$C,0))</f>
        <v>% of fuel shifted</v>
      </c>
      <c r="P488" s="167" t="str">
        <f>INDEX('Policy Characteristics'!J:J,MATCH(PolicyLevers!$C488,'Policy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8" s="181" t="str">
        <f t="shared" si="65"/>
        <v>industry-ag-main.html#fuel-switching</v>
      </c>
      <c r="R488" s="181" t="str">
        <f t="shared" si="65"/>
        <v>industry-elec-and-hydrogen.html</v>
      </c>
      <c r="S488" s="169"/>
      <c r="T488" s="177"/>
    </row>
    <row r="489" spans="1:20" x14ac:dyDescent="0.2">
      <c r="A489" s="166" t="str">
        <f>INDEX('Policy Characteristics'!A:A,MATCH(PolicyLevers!$C489,'Policy Characteristics'!$C:$C,0))</f>
        <v>Industry</v>
      </c>
      <c r="B489" s="166" t="str">
        <f>INDEX('Policy Characteristics'!B:B,MATCH(PolicyLevers!$C489,'Policy Characteristics'!$C:$C,0))</f>
        <v>Electrification + Hydrogen</v>
      </c>
      <c r="C489" s="181" t="str">
        <f t="shared" si="67"/>
        <v>Fraction of Industrial Fuel Use Shifted to Other Fuels</v>
      </c>
      <c r="D489" s="179" t="s">
        <v>144</v>
      </c>
      <c r="E489" s="177" t="s">
        <v>1096</v>
      </c>
      <c r="F489" s="179" t="s">
        <v>741</v>
      </c>
      <c r="G489" s="177" t="s">
        <v>1100</v>
      </c>
      <c r="H489" s="184">
        <v>419</v>
      </c>
      <c r="I489" s="267" t="s">
        <v>46</v>
      </c>
      <c r="J489" s="167" t="str">
        <f>INDEX('Policy Characteristics'!D:D,MATCH(PolicyLevers!$C489,'Policy Characteristics'!$C:$C,0))</f>
        <v>Electrification + Hydrogen</v>
      </c>
      <c r="K489" s="167" t="str">
        <f>INDEX('Policy Characteristics'!E:E,MATCH(PolicyLevers!$C489,'Policy Characteristics'!$C:$C,0))</f>
        <v>indst fuel type shifting</v>
      </c>
      <c r="L489" s="167">
        <f>INDEX('Policy Characteristics'!F:F,MATCH(PolicyLevers!$C489,'Policy Characteristics'!$C:$C,0))</f>
        <v>0</v>
      </c>
      <c r="M489" s="167">
        <f>INDEX('Policy Characteristics'!G:G,MATCH(PolicyLevers!$C489,'Policy Characteristics'!$C:$C,0))</f>
        <v>1</v>
      </c>
      <c r="N489" s="167">
        <f>INDEX('Policy Characteristics'!H:H,MATCH(PolicyLevers!$C489,'Policy Characteristics'!$C:$C,0))</f>
        <v>0.01</v>
      </c>
      <c r="O489" s="167" t="str">
        <f>INDEX('Policy Characteristics'!I:I,MATCH(PolicyLevers!$C489,'Policy Characteristics'!$C:$C,0))</f>
        <v>% of fuel shifted</v>
      </c>
      <c r="P489" s="167" t="str">
        <f>INDEX('Policy Characteristics'!J:J,MATCH(PolicyLevers!$C489,'Policy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9" s="181" t="str">
        <f t="shared" si="65"/>
        <v>industry-ag-main.html#fuel-switching</v>
      </c>
      <c r="R489" s="181" t="str">
        <f t="shared" si="65"/>
        <v>industry-elec-and-hydrogen.html</v>
      </c>
      <c r="S489" s="169"/>
      <c r="T489" s="177"/>
    </row>
    <row r="490" spans="1:20" x14ac:dyDescent="0.2">
      <c r="A490" s="166" t="str">
        <f>INDEX('Policy Characteristics'!A:A,MATCH(PolicyLevers!$C490,'Policy Characteristics'!$C:$C,0))</f>
        <v>Industry</v>
      </c>
      <c r="B490" s="166" t="str">
        <f>INDEX('Policy Characteristics'!B:B,MATCH(PolicyLevers!$C490,'Policy Characteristics'!$C:$C,0))</f>
        <v>Electrification + Hydrogen</v>
      </c>
      <c r="C490" s="181" t="str">
        <f t="shared" si="67"/>
        <v>Fraction of Industrial Fuel Use Shifted to Other Fuels</v>
      </c>
      <c r="D490" s="179" t="s">
        <v>144</v>
      </c>
      <c r="E490" s="177" t="s">
        <v>1093</v>
      </c>
      <c r="F490" s="179" t="s">
        <v>741</v>
      </c>
      <c r="G490" s="177" t="s">
        <v>1098</v>
      </c>
      <c r="H490" s="184">
        <v>420</v>
      </c>
      <c r="I490" s="267" t="s">
        <v>47</v>
      </c>
      <c r="J490" s="167" t="str">
        <f>INDEX('Policy Characteristics'!D:D,MATCH(PolicyLevers!$C490,'Policy Characteristics'!$C:$C,0))</f>
        <v>Electrification + Hydrogen</v>
      </c>
      <c r="K490" s="167" t="str">
        <f>INDEX('Policy Characteristics'!E:E,MATCH(PolicyLevers!$C490,'Policy Characteristics'!$C:$C,0))</f>
        <v>indst fuel type shifting</v>
      </c>
      <c r="L490" s="167">
        <f>INDEX('Policy Characteristics'!F:F,MATCH(PolicyLevers!$C490,'Policy Characteristics'!$C:$C,0))</f>
        <v>0</v>
      </c>
      <c r="M490" s="167">
        <f>INDEX('Policy Characteristics'!G:G,MATCH(PolicyLevers!$C490,'Policy Characteristics'!$C:$C,0))</f>
        <v>1</v>
      </c>
      <c r="N490" s="167">
        <f>INDEX('Policy Characteristics'!H:H,MATCH(PolicyLevers!$C490,'Policy Characteristics'!$C:$C,0))</f>
        <v>0.01</v>
      </c>
      <c r="O490" s="167" t="str">
        <f>INDEX('Policy Characteristics'!I:I,MATCH(PolicyLevers!$C490,'Policy Characteristics'!$C:$C,0))</f>
        <v>% of fuel shifted</v>
      </c>
      <c r="P490" s="167" t="str">
        <f>INDEX('Policy Characteristics'!J:J,MATCH(PolicyLevers!$C490,'Policy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0" s="181" t="str">
        <f t="shared" si="65"/>
        <v>industry-ag-main.html#fuel-switching</v>
      </c>
      <c r="R490" s="181" t="str">
        <f t="shared" si="65"/>
        <v>industry-elec-and-hydrogen.html</v>
      </c>
      <c r="S490" s="169"/>
      <c r="T490" s="177"/>
    </row>
    <row r="491" spans="1:20" x14ac:dyDescent="0.2">
      <c r="A491" s="166" t="str">
        <f>INDEX('Policy Characteristics'!A:A,MATCH(PolicyLevers!$C491,'Policy Characteristics'!$C:$C,0))</f>
        <v>Industry</v>
      </c>
      <c r="B491" s="166" t="str">
        <f>INDEX('Policy Characteristics'!B:B,MATCH(PolicyLevers!$C491,'Policy Characteristics'!$C:$C,0))</f>
        <v>Electrification + Hydrogen</v>
      </c>
      <c r="C491" s="181" t="str">
        <f t="shared" si="67"/>
        <v>Fraction of Industrial Fuel Use Shifted to Other Fuels</v>
      </c>
      <c r="D491" s="179" t="s">
        <v>772</v>
      </c>
      <c r="E491" s="177" t="s">
        <v>724</v>
      </c>
      <c r="F491" s="177" t="s">
        <v>1167</v>
      </c>
      <c r="G491" s="177" t="s">
        <v>730</v>
      </c>
      <c r="H491" s="184">
        <v>421</v>
      </c>
      <c r="I491" s="267" t="s">
        <v>47</v>
      </c>
      <c r="J491" s="167" t="str">
        <f>INDEX('Policy Characteristics'!D:D,MATCH(PolicyLevers!$C491,'Policy Characteristics'!$C:$C,0))</f>
        <v>Electrification + Hydrogen</v>
      </c>
      <c r="K491" s="167" t="str">
        <f>INDEX('Policy Characteristics'!E:E,MATCH(PolicyLevers!$C491,'Policy Characteristics'!$C:$C,0))</f>
        <v>indst fuel type shifting</v>
      </c>
      <c r="L491" s="167">
        <f>INDEX('Policy Characteristics'!F:F,MATCH(PolicyLevers!$C491,'Policy Characteristics'!$C:$C,0))</f>
        <v>0</v>
      </c>
      <c r="M491" s="167">
        <f>INDEX('Policy Characteristics'!G:G,MATCH(PolicyLevers!$C491,'Policy Characteristics'!$C:$C,0))</f>
        <v>1</v>
      </c>
      <c r="N491" s="167">
        <f>INDEX('Policy Characteristics'!H:H,MATCH(PolicyLevers!$C491,'Policy Characteristics'!$C:$C,0))</f>
        <v>0.01</v>
      </c>
      <c r="O491" s="167" t="str">
        <f>INDEX('Policy Characteristics'!I:I,MATCH(PolicyLevers!$C491,'Policy Characteristics'!$C:$C,0))</f>
        <v>% of fuel shifted</v>
      </c>
      <c r="P491" s="167" t="str">
        <f>INDEX('Policy Characteristics'!J:J,MATCH(PolicyLevers!$C491,'Policy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1" s="181" t="str">
        <f t="shared" si="65"/>
        <v>industry-ag-main.html#fuel-switching</v>
      </c>
      <c r="R491" s="181" t="str">
        <f t="shared" si="65"/>
        <v>industry-elec-and-hydrogen.html</v>
      </c>
      <c r="S491" s="169"/>
      <c r="T491" s="177"/>
    </row>
    <row r="492" spans="1:20" x14ac:dyDescent="0.2">
      <c r="A492" s="166" t="str">
        <f>INDEX('Policy Characteristics'!A:A,MATCH(PolicyLevers!$C492,'Policy Characteristics'!$C:$C,0))</f>
        <v>Industry</v>
      </c>
      <c r="B492" s="166" t="str">
        <f>INDEX('Policy Characteristics'!B:B,MATCH(PolicyLevers!$C492,'Policy Characteristics'!$C:$C,0))</f>
        <v>Electrification + Hydrogen</v>
      </c>
      <c r="C492" s="181" t="str">
        <f t="shared" si="67"/>
        <v>Fraction of Industrial Fuel Use Shifted to Other Fuels</v>
      </c>
      <c r="D492" s="179" t="s">
        <v>772</v>
      </c>
      <c r="E492" s="177" t="s">
        <v>725</v>
      </c>
      <c r="F492" s="177" t="s">
        <v>1167</v>
      </c>
      <c r="G492" s="177" t="s">
        <v>733</v>
      </c>
      <c r="H492" s="184">
        <v>422</v>
      </c>
      <c r="I492" s="267" t="s">
        <v>46</v>
      </c>
      <c r="J492" s="167" t="str">
        <f>INDEX('Policy Characteristics'!D:D,MATCH(PolicyLevers!$C492,'Policy Characteristics'!$C:$C,0))</f>
        <v>Electrification + Hydrogen</v>
      </c>
      <c r="K492" s="167" t="str">
        <f>INDEX('Policy Characteristics'!E:E,MATCH(PolicyLevers!$C492,'Policy Characteristics'!$C:$C,0))</f>
        <v>indst fuel type shifting</v>
      </c>
      <c r="L492" s="167">
        <f>INDEX('Policy Characteristics'!F:F,MATCH(PolicyLevers!$C492,'Policy Characteristics'!$C:$C,0))</f>
        <v>0</v>
      </c>
      <c r="M492" s="167">
        <f>INDEX('Policy Characteristics'!G:G,MATCH(PolicyLevers!$C492,'Policy Characteristics'!$C:$C,0))</f>
        <v>1</v>
      </c>
      <c r="N492" s="167">
        <f>INDEX('Policy Characteristics'!H:H,MATCH(PolicyLevers!$C492,'Policy Characteristics'!$C:$C,0))</f>
        <v>0.01</v>
      </c>
      <c r="O492" s="167" t="str">
        <f>INDEX('Policy Characteristics'!I:I,MATCH(PolicyLevers!$C492,'Policy Characteristics'!$C:$C,0))</f>
        <v>% of fuel shifted</v>
      </c>
      <c r="P492" s="167" t="str">
        <f>INDEX('Policy Characteristics'!J:J,MATCH(PolicyLevers!$C492,'Policy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2" s="181" t="str">
        <f t="shared" si="65"/>
        <v>industry-ag-main.html#fuel-switching</v>
      </c>
      <c r="R492" s="181" t="str">
        <f t="shared" si="65"/>
        <v>industry-elec-and-hydrogen.html</v>
      </c>
      <c r="S492" s="169"/>
      <c r="T492" s="177"/>
    </row>
    <row r="493" spans="1:20" x14ac:dyDescent="0.2">
      <c r="A493" s="166" t="str">
        <f>INDEX('Policy Characteristics'!A:A,MATCH(PolicyLevers!$C493,'Policy Characteristics'!$C:$C,0))</f>
        <v>Industry</v>
      </c>
      <c r="B493" s="166" t="str">
        <f>INDEX('Policy Characteristics'!B:B,MATCH(PolicyLevers!$C493,'Policy Characteristics'!$C:$C,0))</f>
        <v>Electrification + Hydrogen</v>
      </c>
      <c r="C493" s="181" t="str">
        <f t="shared" si="67"/>
        <v>Fraction of Industrial Fuel Use Shifted to Other Fuels</v>
      </c>
      <c r="D493" s="179" t="s">
        <v>772</v>
      </c>
      <c r="E493" s="177" t="s">
        <v>726</v>
      </c>
      <c r="F493" s="177" t="s">
        <v>1167</v>
      </c>
      <c r="G493" s="177" t="s">
        <v>734</v>
      </c>
      <c r="H493" s="184">
        <v>423</v>
      </c>
      <c r="I493" s="267" t="s">
        <v>46</v>
      </c>
      <c r="J493" s="167" t="str">
        <f>INDEX('Policy Characteristics'!D:D,MATCH(PolicyLevers!$C493,'Policy Characteristics'!$C:$C,0))</f>
        <v>Electrification + Hydrogen</v>
      </c>
      <c r="K493" s="167" t="str">
        <f>INDEX('Policy Characteristics'!E:E,MATCH(PolicyLevers!$C493,'Policy Characteristics'!$C:$C,0))</f>
        <v>indst fuel type shifting</v>
      </c>
      <c r="L493" s="167">
        <f>INDEX('Policy Characteristics'!F:F,MATCH(PolicyLevers!$C493,'Policy Characteristics'!$C:$C,0))</f>
        <v>0</v>
      </c>
      <c r="M493" s="167">
        <f>INDEX('Policy Characteristics'!G:G,MATCH(PolicyLevers!$C493,'Policy Characteristics'!$C:$C,0))</f>
        <v>1</v>
      </c>
      <c r="N493" s="167">
        <f>INDEX('Policy Characteristics'!H:H,MATCH(PolicyLevers!$C493,'Policy Characteristics'!$C:$C,0))</f>
        <v>0.01</v>
      </c>
      <c r="O493" s="167" t="str">
        <f>INDEX('Policy Characteristics'!I:I,MATCH(PolicyLevers!$C493,'Policy Characteristics'!$C:$C,0))</f>
        <v>% of fuel shifted</v>
      </c>
      <c r="P493" s="167" t="str">
        <f>INDEX('Policy Characteristics'!J:J,MATCH(PolicyLevers!$C493,'Policy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3" s="181" t="str">
        <f t="shared" si="65"/>
        <v>industry-ag-main.html#fuel-switching</v>
      </c>
      <c r="R493" s="181" t="str">
        <f t="shared" si="65"/>
        <v>industry-elec-and-hydrogen.html</v>
      </c>
      <c r="S493" s="169"/>
      <c r="T493" s="177"/>
    </row>
    <row r="494" spans="1:20" x14ac:dyDescent="0.2">
      <c r="A494" s="166" t="str">
        <f>INDEX('Policy Characteristics'!A:A,MATCH(PolicyLevers!$C494,'Policy Characteristics'!$C:$C,0))</f>
        <v>Industry</v>
      </c>
      <c r="B494" s="166" t="str">
        <f>INDEX('Policy Characteristics'!B:B,MATCH(PolicyLevers!$C494,'Policy Characteristics'!$C:$C,0))</f>
        <v>Electrification + Hydrogen</v>
      </c>
      <c r="C494" s="181" t="str">
        <f t="shared" si="67"/>
        <v>Fraction of Industrial Fuel Use Shifted to Other Fuels</v>
      </c>
      <c r="D494" s="179" t="s">
        <v>772</v>
      </c>
      <c r="E494" s="177" t="s">
        <v>727</v>
      </c>
      <c r="F494" s="177" t="s">
        <v>1167</v>
      </c>
      <c r="G494" s="177" t="s">
        <v>731</v>
      </c>
      <c r="H494" s="184">
        <v>424</v>
      </c>
      <c r="I494" s="267" t="s">
        <v>47</v>
      </c>
      <c r="J494" s="167" t="str">
        <f>INDEX('Policy Characteristics'!D:D,MATCH(PolicyLevers!$C494,'Policy Characteristics'!$C:$C,0))</f>
        <v>Electrification + Hydrogen</v>
      </c>
      <c r="K494" s="167" t="str">
        <f>INDEX('Policy Characteristics'!E:E,MATCH(PolicyLevers!$C494,'Policy Characteristics'!$C:$C,0))</f>
        <v>indst fuel type shifting</v>
      </c>
      <c r="L494" s="167">
        <f>INDEX('Policy Characteristics'!F:F,MATCH(PolicyLevers!$C494,'Policy Characteristics'!$C:$C,0))</f>
        <v>0</v>
      </c>
      <c r="M494" s="167">
        <f>INDEX('Policy Characteristics'!G:G,MATCH(PolicyLevers!$C494,'Policy Characteristics'!$C:$C,0))</f>
        <v>1</v>
      </c>
      <c r="N494" s="167">
        <f>INDEX('Policy Characteristics'!H:H,MATCH(PolicyLevers!$C494,'Policy Characteristics'!$C:$C,0))</f>
        <v>0.01</v>
      </c>
      <c r="O494" s="167" t="str">
        <f>INDEX('Policy Characteristics'!I:I,MATCH(PolicyLevers!$C494,'Policy Characteristics'!$C:$C,0))</f>
        <v>% of fuel shifted</v>
      </c>
      <c r="P494" s="167" t="str">
        <f>INDEX('Policy Characteristics'!J:J,MATCH(PolicyLevers!$C494,'Policy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4" s="181" t="str">
        <f t="shared" si="65"/>
        <v>industry-ag-main.html#fuel-switching</v>
      </c>
      <c r="R494" s="181" t="str">
        <f t="shared" si="65"/>
        <v>industry-elec-and-hydrogen.html</v>
      </c>
      <c r="S494" s="169"/>
      <c r="T494" s="177"/>
    </row>
    <row r="495" spans="1:20" x14ac:dyDescent="0.2">
      <c r="A495" s="166" t="str">
        <f>INDEX('Policy Characteristics'!A:A,MATCH(PolicyLevers!$C495,'Policy Characteristics'!$C:$C,0))</f>
        <v>Industry</v>
      </c>
      <c r="B495" s="166" t="str">
        <f>INDEX('Policy Characteristics'!B:B,MATCH(PolicyLevers!$C495,'Policy Characteristics'!$C:$C,0))</f>
        <v>Electrification + Hydrogen</v>
      </c>
      <c r="C495" s="181" t="str">
        <f t="shared" si="67"/>
        <v>Fraction of Industrial Fuel Use Shifted to Other Fuels</v>
      </c>
      <c r="D495" s="179" t="s">
        <v>772</v>
      </c>
      <c r="E495" s="177" t="s">
        <v>728</v>
      </c>
      <c r="F495" s="177" t="s">
        <v>1167</v>
      </c>
      <c r="G495" s="177" t="s">
        <v>732</v>
      </c>
      <c r="H495" s="184">
        <v>425</v>
      </c>
      <c r="I495" s="267" t="s">
        <v>46</v>
      </c>
      <c r="J495" s="167" t="str">
        <f>INDEX('Policy Characteristics'!D:D,MATCH(PolicyLevers!$C495,'Policy Characteristics'!$C:$C,0))</f>
        <v>Electrification + Hydrogen</v>
      </c>
      <c r="K495" s="167" t="str">
        <f>INDEX('Policy Characteristics'!E:E,MATCH(PolicyLevers!$C495,'Policy Characteristics'!$C:$C,0))</f>
        <v>indst fuel type shifting</v>
      </c>
      <c r="L495" s="167">
        <f>INDEX('Policy Characteristics'!F:F,MATCH(PolicyLevers!$C495,'Policy Characteristics'!$C:$C,0))</f>
        <v>0</v>
      </c>
      <c r="M495" s="167">
        <f>INDEX('Policy Characteristics'!G:G,MATCH(PolicyLevers!$C495,'Policy Characteristics'!$C:$C,0))</f>
        <v>1</v>
      </c>
      <c r="N495" s="167">
        <f>INDEX('Policy Characteristics'!H:H,MATCH(PolicyLevers!$C495,'Policy Characteristics'!$C:$C,0))</f>
        <v>0.01</v>
      </c>
      <c r="O495" s="167" t="str">
        <f>INDEX('Policy Characteristics'!I:I,MATCH(PolicyLevers!$C495,'Policy Characteristics'!$C:$C,0))</f>
        <v>% of fuel shifted</v>
      </c>
      <c r="P495" s="167" t="str">
        <f>INDEX('Policy Characteristics'!J:J,MATCH(PolicyLevers!$C495,'Policy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5" s="181" t="str">
        <f t="shared" si="65"/>
        <v>industry-ag-main.html#fuel-switching</v>
      </c>
      <c r="R495" s="181" t="str">
        <f t="shared" si="65"/>
        <v>industry-elec-and-hydrogen.html</v>
      </c>
      <c r="S495" s="169"/>
      <c r="T495" s="177"/>
    </row>
    <row r="496" spans="1:20" x14ac:dyDescent="0.2">
      <c r="A496" s="166" t="str">
        <f>INDEX('Policy Characteristics'!A:A,MATCH(PolicyLevers!$C496,'Policy Characteristics'!$C:$C,0))</f>
        <v>Industry</v>
      </c>
      <c r="B496" s="166" t="str">
        <f>INDEX('Policy Characteristics'!B:B,MATCH(PolicyLevers!$C496,'Policy Characteristics'!$C:$C,0))</f>
        <v>Electrification + Hydrogen</v>
      </c>
      <c r="C496" s="181" t="str">
        <f t="shared" si="67"/>
        <v>Fraction of Industrial Fuel Use Shifted to Other Fuels</v>
      </c>
      <c r="D496" s="179" t="s">
        <v>772</v>
      </c>
      <c r="E496" s="177" t="s">
        <v>729</v>
      </c>
      <c r="F496" s="177" t="s">
        <v>1167</v>
      </c>
      <c r="G496" s="177" t="s">
        <v>735</v>
      </c>
      <c r="H496" s="184">
        <v>426</v>
      </c>
      <c r="I496" s="267" t="s">
        <v>47</v>
      </c>
      <c r="J496" s="167" t="str">
        <f>INDEX('Policy Characteristics'!D:D,MATCH(PolicyLevers!$C496,'Policy Characteristics'!$C:$C,0))</f>
        <v>Electrification + Hydrogen</v>
      </c>
      <c r="K496" s="167" t="str">
        <f>INDEX('Policy Characteristics'!E:E,MATCH(PolicyLevers!$C496,'Policy Characteristics'!$C:$C,0))</f>
        <v>indst fuel type shifting</v>
      </c>
      <c r="L496" s="167">
        <f>INDEX('Policy Characteristics'!F:F,MATCH(PolicyLevers!$C496,'Policy Characteristics'!$C:$C,0))</f>
        <v>0</v>
      </c>
      <c r="M496" s="167">
        <f>INDEX('Policy Characteristics'!G:G,MATCH(PolicyLevers!$C496,'Policy Characteristics'!$C:$C,0))</f>
        <v>1</v>
      </c>
      <c r="N496" s="167">
        <f>INDEX('Policy Characteristics'!H:H,MATCH(PolicyLevers!$C496,'Policy Characteristics'!$C:$C,0))</f>
        <v>0.01</v>
      </c>
      <c r="O496" s="167" t="str">
        <f>INDEX('Policy Characteristics'!I:I,MATCH(PolicyLevers!$C496,'Policy Characteristics'!$C:$C,0))</f>
        <v>% of fuel shifted</v>
      </c>
      <c r="P496" s="167" t="str">
        <f>INDEX('Policy Characteristics'!J:J,MATCH(PolicyLevers!$C496,'Policy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6" s="181" t="str">
        <f t="shared" si="65"/>
        <v>industry-ag-main.html#fuel-switching</v>
      </c>
      <c r="R496" s="181" t="str">
        <f t="shared" si="65"/>
        <v>industry-elec-and-hydrogen.html</v>
      </c>
      <c r="S496" s="169"/>
      <c r="T496" s="177"/>
    </row>
    <row r="497" spans="1:20" x14ac:dyDescent="0.2">
      <c r="A497" s="166" t="str">
        <f>INDEX('Policy Characteristics'!A:A,MATCH(PolicyLevers!$C497,'Policy Characteristics'!$C:$C,0))</f>
        <v>Industry</v>
      </c>
      <c r="B497" s="166" t="str">
        <f>INDEX('Policy Characteristics'!B:B,MATCH(PolicyLevers!$C497,'Policy Characteristics'!$C:$C,0))</f>
        <v>Electrification + Hydrogen</v>
      </c>
      <c r="C497" s="181" t="str">
        <f t="shared" si="67"/>
        <v>Fraction of Industrial Fuel Use Shifted to Other Fuels</v>
      </c>
      <c r="D497" s="179" t="s">
        <v>772</v>
      </c>
      <c r="E497" s="177" t="s">
        <v>1094</v>
      </c>
      <c r="F497" s="177" t="s">
        <v>1167</v>
      </c>
      <c r="G497" s="177" t="s">
        <v>1097</v>
      </c>
      <c r="H497" s="184">
        <v>427</v>
      </c>
      <c r="I497" s="267" t="s">
        <v>47</v>
      </c>
      <c r="J497" s="167" t="str">
        <f>INDEX('Policy Characteristics'!D:D,MATCH(PolicyLevers!$C497,'Policy Characteristics'!$C:$C,0))</f>
        <v>Electrification + Hydrogen</v>
      </c>
      <c r="K497" s="167" t="str">
        <f>INDEX('Policy Characteristics'!E:E,MATCH(PolicyLevers!$C497,'Policy Characteristics'!$C:$C,0))</f>
        <v>indst fuel type shifting</v>
      </c>
      <c r="L497" s="167">
        <f>INDEX('Policy Characteristics'!F:F,MATCH(PolicyLevers!$C497,'Policy Characteristics'!$C:$C,0))</f>
        <v>0</v>
      </c>
      <c r="M497" s="167">
        <f>INDEX('Policy Characteristics'!G:G,MATCH(PolicyLevers!$C497,'Policy Characteristics'!$C:$C,0))</f>
        <v>1</v>
      </c>
      <c r="N497" s="167">
        <f>INDEX('Policy Characteristics'!H:H,MATCH(PolicyLevers!$C497,'Policy Characteristics'!$C:$C,0))</f>
        <v>0.01</v>
      </c>
      <c r="O497" s="167" t="str">
        <f>INDEX('Policy Characteristics'!I:I,MATCH(PolicyLevers!$C497,'Policy Characteristics'!$C:$C,0))</f>
        <v>% of fuel shifted</v>
      </c>
      <c r="P497" s="167" t="str">
        <f>INDEX('Policy Characteristics'!J:J,MATCH(PolicyLevers!$C497,'Policy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7" s="181" t="str">
        <f t="shared" si="65"/>
        <v>industry-ag-main.html#fuel-switching</v>
      </c>
      <c r="R497" s="181" t="str">
        <f t="shared" si="65"/>
        <v>industry-elec-and-hydrogen.html</v>
      </c>
      <c r="S497" s="169"/>
      <c r="T497" s="177"/>
    </row>
    <row r="498" spans="1:20" x14ac:dyDescent="0.2">
      <c r="A498" s="166" t="str">
        <f>INDEX('Policy Characteristics'!A:A,MATCH(PolicyLevers!$C498,'Policy Characteristics'!$C:$C,0))</f>
        <v>Industry</v>
      </c>
      <c r="B498" s="166" t="str">
        <f>INDEX('Policy Characteristics'!B:B,MATCH(PolicyLevers!$C498,'Policy Characteristics'!$C:$C,0))</f>
        <v>Electrification + Hydrogen</v>
      </c>
      <c r="C498" s="181" t="str">
        <f t="shared" si="67"/>
        <v>Fraction of Industrial Fuel Use Shifted to Other Fuels</v>
      </c>
      <c r="D498" s="179" t="s">
        <v>772</v>
      </c>
      <c r="E498" s="177" t="s">
        <v>1095</v>
      </c>
      <c r="F498" s="177" t="s">
        <v>1167</v>
      </c>
      <c r="G498" s="177" t="s">
        <v>1099</v>
      </c>
      <c r="H498" s="184">
        <v>428</v>
      </c>
      <c r="I498" s="267" t="s">
        <v>46</v>
      </c>
      <c r="J498" s="167" t="str">
        <f>INDEX('Policy Characteristics'!D:D,MATCH(PolicyLevers!$C498,'Policy Characteristics'!$C:$C,0))</f>
        <v>Electrification + Hydrogen</v>
      </c>
      <c r="K498" s="167" t="str">
        <f>INDEX('Policy Characteristics'!E:E,MATCH(PolicyLevers!$C498,'Policy Characteristics'!$C:$C,0))</f>
        <v>indst fuel type shifting</v>
      </c>
      <c r="L498" s="167">
        <f>INDEX('Policy Characteristics'!F:F,MATCH(PolicyLevers!$C498,'Policy Characteristics'!$C:$C,0))</f>
        <v>0</v>
      </c>
      <c r="M498" s="167">
        <f>INDEX('Policy Characteristics'!G:G,MATCH(PolicyLevers!$C498,'Policy Characteristics'!$C:$C,0))</f>
        <v>1</v>
      </c>
      <c r="N498" s="167">
        <f>INDEX('Policy Characteristics'!H:H,MATCH(PolicyLevers!$C498,'Policy Characteristics'!$C:$C,0))</f>
        <v>0.01</v>
      </c>
      <c r="O498" s="167" t="str">
        <f>INDEX('Policy Characteristics'!I:I,MATCH(PolicyLevers!$C498,'Policy Characteristics'!$C:$C,0))</f>
        <v>% of fuel shifted</v>
      </c>
      <c r="P498" s="167" t="str">
        <f>INDEX('Policy Characteristics'!J:J,MATCH(PolicyLevers!$C498,'Policy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8" s="181" t="str">
        <f t="shared" si="65"/>
        <v>industry-ag-main.html#fuel-switching</v>
      </c>
      <c r="R498" s="181" t="str">
        <f t="shared" si="65"/>
        <v>industry-elec-and-hydrogen.html</v>
      </c>
      <c r="S498" s="169"/>
      <c r="T498" s="177"/>
    </row>
    <row r="499" spans="1:20" x14ac:dyDescent="0.2">
      <c r="A499" s="166" t="str">
        <f>INDEX('Policy Characteristics'!A:A,MATCH(PolicyLevers!$C499,'Policy Characteristics'!$C:$C,0))</f>
        <v>Industry</v>
      </c>
      <c r="B499" s="166" t="str">
        <f>INDEX('Policy Characteristics'!B:B,MATCH(PolicyLevers!$C499,'Policy Characteristics'!$C:$C,0))</f>
        <v>Electrification + Hydrogen</v>
      </c>
      <c r="C499" s="181" t="str">
        <f t="shared" si="67"/>
        <v>Fraction of Industrial Fuel Use Shifted to Other Fuels</v>
      </c>
      <c r="D499" s="179" t="s">
        <v>772</v>
      </c>
      <c r="E499" s="177" t="s">
        <v>1096</v>
      </c>
      <c r="F499" s="177" t="s">
        <v>1167</v>
      </c>
      <c r="G499" s="177" t="s">
        <v>1100</v>
      </c>
      <c r="H499" s="184">
        <v>464</v>
      </c>
      <c r="I499" s="267" t="s">
        <v>47</v>
      </c>
      <c r="J499" s="167" t="str">
        <f>INDEX('Policy Characteristics'!D:D,MATCH(PolicyLevers!$C499,'Policy Characteristics'!$C:$C,0))</f>
        <v>Electrification + Hydrogen</v>
      </c>
      <c r="K499" s="167" t="str">
        <f>INDEX('Policy Characteristics'!E:E,MATCH(PolicyLevers!$C499,'Policy Characteristics'!$C:$C,0))</f>
        <v>indst fuel type shifting</v>
      </c>
      <c r="L499" s="167">
        <f>INDEX('Policy Characteristics'!F:F,MATCH(PolicyLevers!$C499,'Policy Characteristics'!$C:$C,0))</f>
        <v>0</v>
      </c>
      <c r="M499" s="167">
        <f>INDEX('Policy Characteristics'!G:G,MATCH(PolicyLevers!$C499,'Policy Characteristics'!$C:$C,0))</f>
        <v>1</v>
      </c>
      <c r="N499" s="167">
        <f>INDEX('Policy Characteristics'!H:H,MATCH(PolicyLevers!$C499,'Policy Characteristics'!$C:$C,0))</f>
        <v>0.01</v>
      </c>
      <c r="O499" s="167" t="str">
        <f>INDEX('Policy Characteristics'!I:I,MATCH(PolicyLevers!$C499,'Policy Characteristics'!$C:$C,0))</f>
        <v>% of fuel shifted</v>
      </c>
      <c r="P499" s="167" t="str">
        <f>INDEX('Policy Characteristics'!J:J,MATCH(PolicyLevers!$C499,'Policy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9" s="181" t="str">
        <f t="shared" si="65"/>
        <v>industry-ag-main.html#fuel-switching</v>
      </c>
      <c r="R499" s="181" t="str">
        <f t="shared" si="65"/>
        <v>industry-elec-and-hydrogen.html</v>
      </c>
      <c r="S499" s="169"/>
      <c r="T499" s="177"/>
    </row>
    <row r="500" spans="1:20" x14ac:dyDescent="0.2">
      <c r="A500" s="166" t="str">
        <f>INDEX('Policy Characteristics'!A:A,MATCH(PolicyLevers!$C500,'Policy Characteristics'!$C:$C,0))</f>
        <v>Industry</v>
      </c>
      <c r="B500" s="166" t="str">
        <f>INDEX('Policy Characteristics'!B:B,MATCH(PolicyLevers!$C500,'Policy Characteristics'!$C:$C,0))</f>
        <v>Electrification + Hydrogen</v>
      </c>
      <c r="C500" s="181" t="str">
        <f t="shared" si="67"/>
        <v>Fraction of Industrial Fuel Use Shifted to Other Fuels</v>
      </c>
      <c r="D500" s="179" t="s">
        <v>772</v>
      </c>
      <c r="E500" s="177" t="s">
        <v>1093</v>
      </c>
      <c r="F500" s="177" t="s">
        <v>1167</v>
      </c>
      <c r="G500" s="177" t="s">
        <v>1098</v>
      </c>
      <c r="H500" s="184">
        <v>465</v>
      </c>
      <c r="I500" s="267" t="s">
        <v>47</v>
      </c>
      <c r="J500" s="167" t="str">
        <f>INDEX('Policy Characteristics'!D:D,MATCH(PolicyLevers!$C500,'Policy Characteristics'!$C:$C,0))</f>
        <v>Electrification + Hydrogen</v>
      </c>
      <c r="K500" s="167" t="str">
        <f>INDEX('Policy Characteristics'!E:E,MATCH(PolicyLevers!$C500,'Policy Characteristics'!$C:$C,0))</f>
        <v>indst fuel type shifting</v>
      </c>
      <c r="L500" s="167">
        <f>INDEX('Policy Characteristics'!F:F,MATCH(PolicyLevers!$C500,'Policy Characteristics'!$C:$C,0))</f>
        <v>0</v>
      </c>
      <c r="M500" s="167">
        <f>INDEX('Policy Characteristics'!G:G,MATCH(PolicyLevers!$C500,'Policy Characteristics'!$C:$C,0))</f>
        <v>1</v>
      </c>
      <c r="N500" s="167">
        <f>INDEX('Policy Characteristics'!H:H,MATCH(PolicyLevers!$C500,'Policy Characteristics'!$C:$C,0))</f>
        <v>0.01</v>
      </c>
      <c r="O500" s="167" t="str">
        <f>INDEX('Policy Characteristics'!I:I,MATCH(PolicyLevers!$C500,'Policy Characteristics'!$C:$C,0))</f>
        <v>% of fuel shifted</v>
      </c>
      <c r="P500" s="167" t="str">
        <f>INDEX('Policy Characteristics'!J:J,MATCH(PolicyLevers!$C500,'Policy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0" s="181" t="str">
        <f t="shared" si="65"/>
        <v>industry-ag-main.html#fuel-switching</v>
      </c>
      <c r="R500" s="181" t="str">
        <f t="shared" si="65"/>
        <v>industry-elec-and-hydrogen.html</v>
      </c>
      <c r="S500" s="169"/>
      <c r="T500" s="177"/>
    </row>
    <row r="501" spans="1:20" x14ac:dyDescent="0.2">
      <c r="A501" s="166" t="str">
        <f>INDEX('Policy Characteristics'!A:A,MATCH(PolicyLevers!$C501,'Policy Characteristics'!$C:$C,0))</f>
        <v>Industry</v>
      </c>
      <c r="B501" s="166" t="str">
        <f>INDEX('Policy Characteristics'!B:B,MATCH(PolicyLevers!$C501,'Policy Characteristics'!$C:$C,0))</f>
        <v>Electrification + Hydrogen</v>
      </c>
      <c r="C501" s="181" t="str">
        <f t="shared" si="67"/>
        <v>Fraction of Industrial Fuel Use Shifted to Other Fuels</v>
      </c>
      <c r="D501" s="179" t="s">
        <v>145</v>
      </c>
      <c r="E501" s="177" t="s">
        <v>724</v>
      </c>
      <c r="F501" s="179" t="s">
        <v>771</v>
      </c>
      <c r="G501" s="177" t="s">
        <v>730</v>
      </c>
      <c r="H501" s="184">
        <v>466</v>
      </c>
      <c r="I501" s="267" t="s">
        <v>47</v>
      </c>
      <c r="J501" s="167" t="str">
        <f>INDEX('Policy Characteristics'!D:D,MATCH(PolicyLevers!$C501,'Policy Characteristics'!$C:$C,0))</f>
        <v>Electrification + Hydrogen</v>
      </c>
      <c r="K501" s="167" t="str">
        <f>INDEX('Policy Characteristics'!E:E,MATCH(PolicyLevers!$C501,'Policy Characteristics'!$C:$C,0))</f>
        <v>indst fuel type shifting</v>
      </c>
      <c r="L501" s="167">
        <f>INDEX('Policy Characteristics'!F:F,MATCH(PolicyLevers!$C501,'Policy Characteristics'!$C:$C,0))</f>
        <v>0</v>
      </c>
      <c r="M501" s="167">
        <f>INDEX('Policy Characteristics'!G:G,MATCH(PolicyLevers!$C501,'Policy Characteristics'!$C:$C,0))</f>
        <v>1</v>
      </c>
      <c r="N501" s="167">
        <f>INDEX('Policy Characteristics'!H:H,MATCH(PolicyLevers!$C501,'Policy Characteristics'!$C:$C,0))</f>
        <v>0.01</v>
      </c>
      <c r="O501" s="167" t="str">
        <f>INDEX('Policy Characteristics'!I:I,MATCH(PolicyLevers!$C501,'Policy Characteristics'!$C:$C,0))</f>
        <v>% of fuel shifted</v>
      </c>
      <c r="P501" s="167" t="str">
        <f>INDEX('Policy Characteristics'!J:J,MATCH(PolicyLevers!$C501,'Policy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1" s="181" t="str">
        <f t="shared" si="65"/>
        <v>industry-ag-main.html#fuel-switching</v>
      </c>
      <c r="R501" s="181" t="str">
        <f t="shared" si="65"/>
        <v>industry-elec-and-hydrogen.html</v>
      </c>
      <c r="S501" s="169"/>
      <c r="T501" s="177"/>
    </row>
    <row r="502" spans="1:20" x14ac:dyDescent="0.2">
      <c r="A502" s="166" t="str">
        <f>INDEX('Policy Characteristics'!A:A,MATCH(PolicyLevers!$C502,'Policy Characteristics'!$C:$C,0))</f>
        <v>Industry</v>
      </c>
      <c r="B502" s="166" t="str">
        <f>INDEX('Policy Characteristics'!B:B,MATCH(PolicyLevers!$C502,'Policy Characteristics'!$C:$C,0))</f>
        <v>Electrification + Hydrogen</v>
      </c>
      <c r="C502" s="181" t="str">
        <f t="shared" si="67"/>
        <v>Fraction of Industrial Fuel Use Shifted to Other Fuels</v>
      </c>
      <c r="D502" s="179" t="s">
        <v>145</v>
      </c>
      <c r="E502" s="177" t="s">
        <v>725</v>
      </c>
      <c r="F502" s="179" t="s">
        <v>771</v>
      </c>
      <c r="G502" s="177" t="s">
        <v>733</v>
      </c>
      <c r="H502" s="184">
        <v>467</v>
      </c>
      <c r="I502" s="267" t="s">
        <v>47</v>
      </c>
      <c r="J502" s="167" t="str">
        <f>INDEX('Policy Characteristics'!D:D,MATCH(PolicyLevers!$C502,'Policy Characteristics'!$C:$C,0))</f>
        <v>Electrification + Hydrogen</v>
      </c>
      <c r="K502" s="167" t="str">
        <f>INDEX('Policy Characteristics'!E:E,MATCH(PolicyLevers!$C502,'Policy Characteristics'!$C:$C,0))</f>
        <v>indst fuel type shifting</v>
      </c>
      <c r="L502" s="167">
        <f>INDEX('Policy Characteristics'!F:F,MATCH(PolicyLevers!$C502,'Policy Characteristics'!$C:$C,0))</f>
        <v>0</v>
      </c>
      <c r="M502" s="167">
        <f>INDEX('Policy Characteristics'!G:G,MATCH(PolicyLevers!$C502,'Policy Characteristics'!$C:$C,0))</f>
        <v>1</v>
      </c>
      <c r="N502" s="167">
        <f>INDEX('Policy Characteristics'!H:H,MATCH(PolicyLevers!$C502,'Policy Characteristics'!$C:$C,0))</f>
        <v>0.01</v>
      </c>
      <c r="O502" s="167" t="str">
        <f>INDEX('Policy Characteristics'!I:I,MATCH(PolicyLevers!$C502,'Policy Characteristics'!$C:$C,0))</f>
        <v>% of fuel shifted</v>
      </c>
      <c r="P502" s="167" t="str">
        <f>INDEX('Policy Characteristics'!J:J,MATCH(PolicyLevers!$C502,'Policy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2" s="181" t="str">
        <f t="shared" si="65"/>
        <v>industry-ag-main.html#fuel-switching</v>
      </c>
      <c r="R502" s="181" t="str">
        <f t="shared" si="65"/>
        <v>industry-elec-and-hydrogen.html</v>
      </c>
      <c r="S502" s="169"/>
      <c r="T502" s="177"/>
    </row>
    <row r="503" spans="1:20" x14ac:dyDescent="0.2">
      <c r="A503" s="166" t="str">
        <f>INDEX('Policy Characteristics'!A:A,MATCH(PolicyLevers!$C503,'Policy Characteristics'!$C:$C,0))</f>
        <v>Industry</v>
      </c>
      <c r="B503" s="166" t="str">
        <f>INDEX('Policy Characteristics'!B:B,MATCH(PolicyLevers!$C503,'Policy Characteristics'!$C:$C,0))</f>
        <v>Electrification + Hydrogen</v>
      </c>
      <c r="C503" s="181" t="str">
        <f t="shared" si="67"/>
        <v>Fraction of Industrial Fuel Use Shifted to Other Fuels</v>
      </c>
      <c r="D503" s="179" t="s">
        <v>145</v>
      </c>
      <c r="E503" s="177" t="s">
        <v>726</v>
      </c>
      <c r="F503" s="179" t="s">
        <v>771</v>
      </c>
      <c r="G503" s="177" t="s">
        <v>734</v>
      </c>
      <c r="H503" s="184">
        <v>468</v>
      </c>
      <c r="I503" s="267" t="s">
        <v>47</v>
      </c>
      <c r="J503" s="167" t="str">
        <f>INDEX('Policy Characteristics'!D:D,MATCH(PolicyLevers!$C503,'Policy Characteristics'!$C:$C,0))</f>
        <v>Electrification + Hydrogen</v>
      </c>
      <c r="K503" s="167" t="str">
        <f>INDEX('Policy Characteristics'!E:E,MATCH(PolicyLevers!$C503,'Policy Characteristics'!$C:$C,0))</f>
        <v>indst fuel type shifting</v>
      </c>
      <c r="L503" s="167">
        <f>INDEX('Policy Characteristics'!F:F,MATCH(PolicyLevers!$C503,'Policy Characteristics'!$C:$C,0))</f>
        <v>0</v>
      </c>
      <c r="M503" s="167">
        <f>INDEX('Policy Characteristics'!G:G,MATCH(PolicyLevers!$C503,'Policy Characteristics'!$C:$C,0))</f>
        <v>1</v>
      </c>
      <c r="N503" s="167">
        <f>INDEX('Policy Characteristics'!H:H,MATCH(PolicyLevers!$C503,'Policy Characteristics'!$C:$C,0))</f>
        <v>0.01</v>
      </c>
      <c r="O503" s="167" t="str">
        <f>INDEX('Policy Characteristics'!I:I,MATCH(PolicyLevers!$C503,'Policy Characteristics'!$C:$C,0))</f>
        <v>% of fuel shifted</v>
      </c>
      <c r="P503" s="167" t="str">
        <f>INDEX('Policy Characteristics'!J:J,MATCH(PolicyLevers!$C503,'Policy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3" s="181" t="str">
        <f t="shared" si="65"/>
        <v>industry-ag-main.html#fuel-switching</v>
      </c>
      <c r="R503" s="181" t="str">
        <f t="shared" si="65"/>
        <v>industry-elec-and-hydrogen.html</v>
      </c>
      <c r="S503" s="169"/>
      <c r="T503" s="177"/>
    </row>
    <row r="504" spans="1:20" x14ac:dyDescent="0.2">
      <c r="A504" s="166" t="str">
        <f>INDEX('Policy Characteristics'!A:A,MATCH(PolicyLevers!$C504,'Policy Characteristics'!$C:$C,0))</f>
        <v>Industry</v>
      </c>
      <c r="B504" s="166" t="str">
        <f>INDEX('Policy Characteristics'!B:B,MATCH(PolicyLevers!$C504,'Policy Characteristics'!$C:$C,0))</f>
        <v>Electrification + Hydrogen</v>
      </c>
      <c r="C504" s="181" t="str">
        <f t="shared" si="67"/>
        <v>Fraction of Industrial Fuel Use Shifted to Other Fuels</v>
      </c>
      <c r="D504" s="179" t="s">
        <v>145</v>
      </c>
      <c r="E504" s="177" t="s">
        <v>727</v>
      </c>
      <c r="F504" s="179" t="s">
        <v>771</v>
      </c>
      <c r="G504" s="177" t="s">
        <v>731</v>
      </c>
      <c r="H504" s="184">
        <v>469</v>
      </c>
      <c r="I504" s="267" t="s">
        <v>47</v>
      </c>
      <c r="J504" s="167" t="str">
        <f>INDEX('Policy Characteristics'!D:D,MATCH(PolicyLevers!$C504,'Policy Characteristics'!$C:$C,0))</f>
        <v>Electrification + Hydrogen</v>
      </c>
      <c r="K504" s="167" t="str">
        <f>INDEX('Policy Characteristics'!E:E,MATCH(PolicyLevers!$C504,'Policy Characteristics'!$C:$C,0))</f>
        <v>indst fuel type shifting</v>
      </c>
      <c r="L504" s="167">
        <f>INDEX('Policy Characteristics'!F:F,MATCH(PolicyLevers!$C504,'Policy Characteristics'!$C:$C,0))</f>
        <v>0</v>
      </c>
      <c r="M504" s="167">
        <f>INDEX('Policy Characteristics'!G:G,MATCH(PolicyLevers!$C504,'Policy Characteristics'!$C:$C,0))</f>
        <v>1</v>
      </c>
      <c r="N504" s="167">
        <f>INDEX('Policy Characteristics'!H:H,MATCH(PolicyLevers!$C504,'Policy Characteristics'!$C:$C,0))</f>
        <v>0.01</v>
      </c>
      <c r="O504" s="167" t="str">
        <f>INDEX('Policy Characteristics'!I:I,MATCH(PolicyLevers!$C504,'Policy Characteristics'!$C:$C,0))</f>
        <v>% of fuel shifted</v>
      </c>
      <c r="P504" s="167" t="str">
        <f>INDEX('Policy Characteristics'!J:J,MATCH(PolicyLevers!$C504,'Policy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4" s="181" t="str">
        <f t="shared" si="65"/>
        <v>industry-ag-main.html#fuel-switching</v>
      </c>
      <c r="R504" s="181" t="str">
        <f t="shared" si="65"/>
        <v>industry-elec-and-hydrogen.html</v>
      </c>
      <c r="S504" s="169"/>
      <c r="T504" s="177"/>
    </row>
    <row r="505" spans="1:20" x14ac:dyDescent="0.2">
      <c r="A505" s="166" t="str">
        <f>INDEX('Policy Characteristics'!A:A,MATCH(PolicyLevers!$C505,'Policy Characteristics'!$C:$C,0))</f>
        <v>Industry</v>
      </c>
      <c r="B505" s="166" t="str">
        <f>INDEX('Policy Characteristics'!B:B,MATCH(PolicyLevers!$C505,'Policy Characteristics'!$C:$C,0))</f>
        <v>Electrification + Hydrogen</v>
      </c>
      <c r="C505" s="181" t="str">
        <f t="shared" si="67"/>
        <v>Fraction of Industrial Fuel Use Shifted to Other Fuels</v>
      </c>
      <c r="D505" s="179" t="s">
        <v>145</v>
      </c>
      <c r="E505" s="177" t="s">
        <v>728</v>
      </c>
      <c r="F505" s="179" t="s">
        <v>771</v>
      </c>
      <c r="G505" s="177" t="s">
        <v>732</v>
      </c>
      <c r="H505" s="184">
        <v>470</v>
      </c>
      <c r="I505" s="267" t="s">
        <v>47</v>
      </c>
      <c r="J505" s="167" t="str">
        <f>INDEX('Policy Characteristics'!D:D,MATCH(PolicyLevers!$C505,'Policy Characteristics'!$C:$C,0))</f>
        <v>Electrification + Hydrogen</v>
      </c>
      <c r="K505" s="167" t="str">
        <f>INDEX('Policy Characteristics'!E:E,MATCH(PolicyLevers!$C505,'Policy Characteristics'!$C:$C,0))</f>
        <v>indst fuel type shifting</v>
      </c>
      <c r="L505" s="167">
        <f>INDEX('Policy Characteristics'!F:F,MATCH(PolicyLevers!$C505,'Policy Characteristics'!$C:$C,0))</f>
        <v>0</v>
      </c>
      <c r="M505" s="167">
        <f>INDEX('Policy Characteristics'!G:G,MATCH(PolicyLevers!$C505,'Policy Characteristics'!$C:$C,0))</f>
        <v>1</v>
      </c>
      <c r="N505" s="167">
        <f>INDEX('Policy Characteristics'!H:H,MATCH(PolicyLevers!$C505,'Policy Characteristics'!$C:$C,0))</f>
        <v>0.01</v>
      </c>
      <c r="O505" s="167" t="str">
        <f>INDEX('Policy Characteristics'!I:I,MATCH(PolicyLevers!$C505,'Policy Characteristics'!$C:$C,0))</f>
        <v>% of fuel shifted</v>
      </c>
      <c r="P505" s="167" t="str">
        <f>INDEX('Policy Characteristics'!J:J,MATCH(PolicyLevers!$C505,'Policy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5" s="181" t="str">
        <f t="shared" si="65"/>
        <v>industry-ag-main.html#fuel-switching</v>
      </c>
      <c r="R505" s="181" t="str">
        <f t="shared" si="65"/>
        <v>industry-elec-and-hydrogen.html</v>
      </c>
      <c r="S505" s="169"/>
      <c r="T505" s="177"/>
    </row>
    <row r="506" spans="1:20" x14ac:dyDescent="0.2">
      <c r="A506" s="166" t="str">
        <f>INDEX('Policy Characteristics'!A:A,MATCH(PolicyLevers!$C506,'Policy Characteristics'!$C:$C,0))</f>
        <v>Industry</v>
      </c>
      <c r="B506" s="166" t="str">
        <f>INDEX('Policy Characteristics'!B:B,MATCH(PolicyLevers!$C506,'Policy Characteristics'!$C:$C,0))</f>
        <v>Electrification + Hydrogen</v>
      </c>
      <c r="C506" s="181" t="str">
        <f t="shared" si="67"/>
        <v>Fraction of Industrial Fuel Use Shifted to Other Fuels</v>
      </c>
      <c r="D506" s="179" t="s">
        <v>145</v>
      </c>
      <c r="E506" s="177" t="s">
        <v>729</v>
      </c>
      <c r="F506" s="179" t="s">
        <v>771</v>
      </c>
      <c r="G506" s="177" t="s">
        <v>735</v>
      </c>
      <c r="H506" s="184">
        <v>471</v>
      </c>
      <c r="I506" s="267" t="s">
        <v>47</v>
      </c>
      <c r="J506" s="167" t="str">
        <f>INDEX('Policy Characteristics'!D:D,MATCH(PolicyLevers!$C506,'Policy Characteristics'!$C:$C,0))</f>
        <v>Electrification + Hydrogen</v>
      </c>
      <c r="K506" s="167" t="str">
        <f>INDEX('Policy Characteristics'!E:E,MATCH(PolicyLevers!$C506,'Policy Characteristics'!$C:$C,0))</f>
        <v>indst fuel type shifting</v>
      </c>
      <c r="L506" s="167">
        <f>INDEX('Policy Characteristics'!F:F,MATCH(PolicyLevers!$C506,'Policy Characteristics'!$C:$C,0))</f>
        <v>0</v>
      </c>
      <c r="M506" s="167">
        <f>INDEX('Policy Characteristics'!G:G,MATCH(PolicyLevers!$C506,'Policy Characteristics'!$C:$C,0))</f>
        <v>1</v>
      </c>
      <c r="N506" s="167">
        <f>INDEX('Policy Characteristics'!H:H,MATCH(PolicyLevers!$C506,'Policy Characteristics'!$C:$C,0))</f>
        <v>0.01</v>
      </c>
      <c r="O506" s="167" t="str">
        <f>INDEX('Policy Characteristics'!I:I,MATCH(PolicyLevers!$C506,'Policy Characteristics'!$C:$C,0))</f>
        <v>% of fuel shifted</v>
      </c>
      <c r="P506" s="167" t="str">
        <f>INDEX('Policy Characteristics'!J:J,MATCH(PolicyLevers!$C506,'Policy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6" s="181" t="str">
        <f t="shared" si="65"/>
        <v>industry-ag-main.html#fuel-switching</v>
      </c>
      <c r="R506" s="181" t="str">
        <f t="shared" si="65"/>
        <v>industry-elec-and-hydrogen.html</v>
      </c>
      <c r="S506" s="169"/>
      <c r="T506" s="177"/>
    </row>
    <row r="507" spans="1:20" x14ac:dyDescent="0.2">
      <c r="A507" s="166" t="str">
        <f>INDEX('Policy Characteristics'!A:A,MATCH(PolicyLevers!$C507,'Policy Characteristics'!$C:$C,0))</f>
        <v>Industry</v>
      </c>
      <c r="B507" s="166" t="str">
        <f>INDEX('Policy Characteristics'!B:B,MATCH(PolicyLevers!$C507,'Policy Characteristics'!$C:$C,0))</f>
        <v>Electrification + Hydrogen</v>
      </c>
      <c r="C507" s="181" t="str">
        <f t="shared" si="67"/>
        <v>Fraction of Industrial Fuel Use Shifted to Other Fuels</v>
      </c>
      <c r="D507" s="179" t="s">
        <v>145</v>
      </c>
      <c r="E507" s="177" t="s">
        <v>1094</v>
      </c>
      <c r="F507" s="179" t="s">
        <v>771</v>
      </c>
      <c r="G507" s="177" t="s">
        <v>1097</v>
      </c>
      <c r="H507" s="184">
        <v>472</v>
      </c>
      <c r="I507" s="267" t="s">
        <v>47</v>
      </c>
      <c r="J507" s="167" t="str">
        <f>INDEX('Policy Characteristics'!D:D,MATCH(PolicyLevers!$C507,'Policy Characteristics'!$C:$C,0))</f>
        <v>Electrification + Hydrogen</v>
      </c>
      <c r="K507" s="167" t="str">
        <f>INDEX('Policy Characteristics'!E:E,MATCH(PolicyLevers!$C507,'Policy Characteristics'!$C:$C,0))</f>
        <v>indst fuel type shifting</v>
      </c>
      <c r="L507" s="167">
        <f>INDEX('Policy Characteristics'!F:F,MATCH(PolicyLevers!$C507,'Policy Characteristics'!$C:$C,0))</f>
        <v>0</v>
      </c>
      <c r="M507" s="167">
        <f>INDEX('Policy Characteristics'!G:G,MATCH(PolicyLevers!$C507,'Policy Characteristics'!$C:$C,0))</f>
        <v>1</v>
      </c>
      <c r="N507" s="167">
        <f>INDEX('Policy Characteristics'!H:H,MATCH(PolicyLevers!$C507,'Policy Characteristics'!$C:$C,0))</f>
        <v>0.01</v>
      </c>
      <c r="O507" s="167" t="str">
        <f>INDEX('Policy Characteristics'!I:I,MATCH(PolicyLevers!$C507,'Policy Characteristics'!$C:$C,0))</f>
        <v>% of fuel shifted</v>
      </c>
      <c r="P507" s="167" t="str">
        <f>INDEX('Policy Characteristics'!J:J,MATCH(PolicyLevers!$C507,'Policy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7" s="181" t="str">
        <f t="shared" si="65"/>
        <v>industry-ag-main.html#fuel-switching</v>
      </c>
      <c r="R507" s="181" t="str">
        <f t="shared" si="65"/>
        <v>industry-elec-and-hydrogen.html</v>
      </c>
      <c r="S507" s="169"/>
      <c r="T507" s="177"/>
    </row>
    <row r="508" spans="1:20" x14ac:dyDescent="0.2">
      <c r="A508" s="166" t="str">
        <f>INDEX('Policy Characteristics'!A:A,MATCH(PolicyLevers!$C508,'Policy Characteristics'!$C:$C,0))</f>
        <v>Industry</v>
      </c>
      <c r="B508" s="166" t="str">
        <f>INDEX('Policy Characteristics'!B:B,MATCH(PolicyLevers!$C508,'Policy Characteristics'!$C:$C,0))</f>
        <v>Electrification + Hydrogen</v>
      </c>
      <c r="C508" s="181" t="str">
        <f t="shared" si="67"/>
        <v>Fraction of Industrial Fuel Use Shifted to Other Fuels</v>
      </c>
      <c r="D508" s="179" t="s">
        <v>145</v>
      </c>
      <c r="E508" s="177" t="s">
        <v>1095</v>
      </c>
      <c r="F508" s="179" t="s">
        <v>771</v>
      </c>
      <c r="G508" s="177" t="s">
        <v>1099</v>
      </c>
      <c r="H508" s="184">
        <v>473</v>
      </c>
      <c r="I508" s="267" t="s">
        <v>47</v>
      </c>
      <c r="J508" s="167" t="str">
        <f>INDEX('Policy Characteristics'!D:D,MATCH(PolicyLevers!$C508,'Policy Characteristics'!$C:$C,0))</f>
        <v>Electrification + Hydrogen</v>
      </c>
      <c r="K508" s="167" t="str">
        <f>INDEX('Policy Characteristics'!E:E,MATCH(PolicyLevers!$C508,'Policy Characteristics'!$C:$C,0))</f>
        <v>indst fuel type shifting</v>
      </c>
      <c r="L508" s="167">
        <f>INDEX('Policy Characteristics'!F:F,MATCH(PolicyLevers!$C508,'Policy Characteristics'!$C:$C,0))</f>
        <v>0</v>
      </c>
      <c r="M508" s="167">
        <f>INDEX('Policy Characteristics'!G:G,MATCH(PolicyLevers!$C508,'Policy Characteristics'!$C:$C,0))</f>
        <v>1</v>
      </c>
      <c r="N508" s="167">
        <f>INDEX('Policy Characteristics'!H:H,MATCH(PolicyLevers!$C508,'Policy Characteristics'!$C:$C,0))</f>
        <v>0.01</v>
      </c>
      <c r="O508" s="167" t="str">
        <f>INDEX('Policy Characteristics'!I:I,MATCH(PolicyLevers!$C508,'Policy Characteristics'!$C:$C,0))</f>
        <v>% of fuel shifted</v>
      </c>
      <c r="P508" s="167" t="str">
        <f>INDEX('Policy Characteristics'!J:J,MATCH(PolicyLevers!$C508,'Policy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8" s="181" t="str">
        <f t="shared" si="65"/>
        <v>industry-ag-main.html#fuel-switching</v>
      </c>
      <c r="R508" s="181" t="str">
        <f t="shared" si="65"/>
        <v>industry-elec-and-hydrogen.html</v>
      </c>
      <c r="S508" s="169"/>
      <c r="T508" s="177"/>
    </row>
    <row r="509" spans="1:20" x14ac:dyDescent="0.2">
      <c r="A509" s="166" t="str">
        <f>INDEX('Policy Characteristics'!A:A,MATCH(PolicyLevers!$C509,'Policy Characteristics'!$C:$C,0))</f>
        <v>Industry</v>
      </c>
      <c r="B509" s="166" t="str">
        <f>INDEX('Policy Characteristics'!B:B,MATCH(PolicyLevers!$C509,'Policy Characteristics'!$C:$C,0))</f>
        <v>Electrification + Hydrogen</v>
      </c>
      <c r="C509" s="181" t="str">
        <f t="shared" si="67"/>
        <v>Fraction of Industrial Fuel Use Shifted to Other Fuels</v>
      </c>
      <c r="D509" s="179" t="s">
        <v>145</v>
      </c>
      <c r="E509" s="177" t="s">
        <v>1096</v>
      </c>
      <c r="F509" s="179" t="s">
        <v>771</v>
      </c>
      <c r="G509" s="177" t="s">
        <v>1100</v>
      </c>
      <c r="H509" s="184">
        <v>474</v>
      </c>
      <c r="I509" s="267" t="s">
        <v>47</v>
      </c>
      <c r="J509" s="167" t="str">
        <f>INDEX('Policy Characteristics'!D:D,MATCH(PolicyLevers!$C509,'Policy Characteristics'!$C:$C,0))</f>
        <v>Electrification + Hydrogen</v>
      </c>
      <c r="K509" s="167" t="str">
        <f>INDEX('Policy Characteristics'!E:E,MATCH(PolicyLevers!$C509,'Policy Characteristics'!$C:$C,0))</f>
        <v>indst fuel type shifting</v>
      </c>
      <c r="L509" s="167">
        <f>INDEX('Policy Characteristics'!F:F,MATCH(PolicyLevers!$C509,'Policy Characteristics'!$C:$C,0))</f>
        <v>0</v>
      </c>
      <c r="M509" s="167">
        <f>INDEX('Policy Characteristics'!G:G,MATCH(PolicyLevers!$C509,'Policy Characteristics'!$C:$C,0))</f>
        <v>1</v>
      </c>
      <c r="N509" s="167">
        <f>INDEX('Policy Characteristics'!H:H,MATCH(PolicyLevers!$C509,'Policy Characteristics'!$C:$C,0))</f>
        <v>0.01</v>
      </c>
      <c r="O509" s="167" t="str">
        <f>INDEX('Policy Characteristics'!I:I,MATCH(PolicyLevers!$C509,'Policy Characteristics'!$C:$C,0))</f>
        <v>% of fuel shifted</v>
      </c>
      <c r="P509" s="167" t="str">
        <f>INDEX('Policy Characteristics'!J:J,MATCH(PolicyLevers!$C509,'Policy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9" s="181" t="str">
        <f t="shared" si="65"/>
        <v>industry-ag-main.html#fuel-switching</v>
      </c>
      <c r="R509" s="181" t="str">
        <f t="shared" si="65"/>
        <v>industry-elec-and-hydrogen.html</v>
      </c>
      <c r="S509" s="169"/>
      <c r="T509" s="177"/>
    </row>
    <row r="510" spans="1:20" x14ac:dyDescent="0.2">
      <c r="A510" s="166" t="str">
        <f>INDEX('Policy Characteristics'!A:A,MATCH(PolicyLevers!$C510,'Policy Characteristics'!$C:$C,0))</f>
        <v>Industry</v>
      </c>
      <c r="B510" s="166" t="str">
        <f>INDEX('Policy Characteristics'!B:B,MATCH(PolicyLevers!$C510,'Policy Characteristics'!$C:$C,0))</f>
        <v>Electrification + Hydrogen</v>
      </c>
      <c r="C510" s="181" t="str">
        <f t="shared" si="67"/>
        <v>Fraction of Industrial Fuel Use Shifted to Other Fuels</v>
      </c>
      <c r="D510" s="179" t="s">
        <v>145</v>
      </c>
      <c r="E510" s="177" t="s">
        <v>1093</v>
      </c>
      <c r="F510" s="179" t="s">
        <v>771</v>
      </c>
      <c r="G510" s="177" t="s">
        <v>1098</v>
      </c>
      <c r="H510" s="184">
        <v>475</v>
      </c>
      <c r="I510" s="267" t="s">
        <v>47</v>
      </c>
      <c r="J510" s="167" t="str">
        <f>INDEX('Policy Characteristics'!D:D,MATCH(PolicyLevers!$C510,'Policy Characteristics'!$C:$C,0))</f>
        <v>Electrification + Hydrogen</v>
      </c>
      <c r="K510" s="167" t="str">
        <f>INDEX('Policy Characteristics'!E:E,MATCH(PolicyLevers!$C510,'Policy Characteristics'!$C:$C,0))</f>
        <v>indst fuel type shifting</v>
      </c>
      <c r="L510" s="167">
        <f>INDEX('Policy Characteristics'!F:F,MATCH(PolicyLevers!$C510,'Policy Characteristics'!$C:$C,0))</f>
        <v>0</v>
      </c>
      <c r="M510" s="167">
        <f>INDEX('Policy Characteristics'!G:G,MATCH(PolicyLevers!$C510,'Policy Characteristics'!$C:$C,0))</f>
        <v>1</v>
      </c>
      <c r="N510" s="167">
        <f>INDEX('Policy Characteristics'!H:H,MATCH(PolicyLevers!$C510,'Policy Characteristics'!$C:$C,0))</f>
        <v>0.01</v>
      </c>
      <c r="O510" s="167" t="str">
        <f>INDEX('Policy Characteristics'!I:I,MATCH(PolicyLevers!$C510,'Policy Characteristics'!$C:$C,0))</f>
        <v>% of fuel shifted</v>
      </c>
      <c r="P510" s="167" t="str">
        <f>INDEX('Policy Characteristics'!J:J,MATCH(PolicyLevers!$C510,'Policy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0" s="181" t="str">
        <f t="shared" si="65"/>
        <v>industry-ag-main.html#fuel-switching</v>
      </c>
      <c r="R510" s="181" t="str">
        <f t="shared" si="65"/>
        <v>industry-elec-and-hydrogen.html</v>
      </c>
      <c r="S510" s="169"/>
      <c r="T510" s="177"/>
    </row>
    <row r="511" spans="1:20" x14ac:dyDescent="0.2">
      <c r="A511" s="166" t="str">
        <f>INDEX('Policy Characteristics'!A:A,MATCH(PolicyLevers!$C511,'Policy Characteristics'!$C:$C,0))</f>
        <v>Industry</v>
      </c>
      <c r="B511" s="166" t="str">
        <f>INDEX('Policy Characteristics'!B:B,MATCH(PolicyLevers!$C511,'Policy Characteristics'!$C:$C,0))</f>
        <v>Electrification + Hydrogen</v>
      </c>
      <c r="C511" s="181" t="str">
        <f t="shared" si="67"/>
        <v>Fraction of Industrial Fuel Use Shifted to Other Fuels</v>
      </c>
      <c r="D511" s="179" t="s">
        <v>146</v>
      </c>
      <c r="E511" s="177" t="s">
        <v>724</v>
      </c>
      <c r="F511" s="179" t="s">
        <v>148</v>
      </c>
      <c r="G511" s="177" t="s">
        <v>730</v>
      </c>
      <c r="H511" s="184">
        <v>476</v>
      </c>
      <c r="I511" s="267" t="s">
        <v>47</v>
      </c>
      <c r="J511" s="167" t="str">
        <f>INDEX('Policy Characteristics'!D:D,MATCH(PolicyLevers!$C511,'Policy Characteristics'!$C:$C,0))</f>
        <v>Electrification + Hydrogen</v>
      </c>
      <c r="K511" s="167" t="str">
        <f>INDEX('Policy Characteristics'!E:E,MATCH(PolicyLevers!$C511,'Policy Characteristics'!$C:$C,0))</f>
        <v>indst fuel type shifting</v>
      </c>
      <c r="L511" s="167">
        <f>INDEX('Policy Characteristics'!F:F,MATCH(PolicyLevers!$C511,'Policy Characteristics'!$C:$C,0))</f>
        <v>0</v>
      </c>
      <c r="M511" s="167">
        <f>INDEX('Policy Characteristics'!G:G,MATCH(PolicyLevers!$C511,'Policy Characteristics'!$C:$C,0))</f>
        <v>1</v>
      </c>
      <c r="N511" s="167">
        <f>INDEX('Policy Characteristics'!H:H,MATCH(PolicyLevers!$C511,'Policy Characteristics'!$C:$C,0))</f>
        <v>0.01</v>
      </c>
      <c r="O511" s="167" t="str">
        <f>INDEX('Policy Characteristics'!I:I,MATCH(PolicyLevers!$C511,'Policy Characteristics'!$C:$C,0))</f>
        <v>% of fuel shifted</v>
      </c>
      <c r="P511" s="167" t="str">
        <f>INDEX('Policy Characteristics'!J:J,MATCH(PolicyLevers!$C511,'Policy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1" s="181" t="str">
        <f t="shared" si="65"/>
        <v>industry-ag-main.html#fuel-switching</v>
      </c>
      <c r="R511" s="181" t="str">
        <f t="shared" si="65"/>
        <v>industry-elec-and-hydrogen.html</v>
      </c>
      <c r="S511" s="169"/>
      <c r="T511" s="177"/>
    </row>
    <row r="512" spans="1:20" x14ac:dyDescent="0.2">
      <c r="A512" s="166" t="str">
        <f>INDEX('Policy Characteristics'!A:A,MATCH(PolicyLevers!$C512,'Policy Characteristics'!$C:$C,0))</f>
        <v>Industry</v>
      </c>
      <c r="B512" s="166" t="str">
        <f>INDEX('Policy Characteristics'!B:B,MATCH(PolicyLevers!$C512,'Policy Characteristics'!$C:$C,0))</f>
        <v>Electrification + Hydrogen</v>
      </c>
      <c r="C512" s="181" t="str">
        <f t="shared" si="67"/>
        <v>Fraction of Industrial Fuel Use Shifted to Other Fuels</v>
      </c>
      <c r="D512" s="179" t="s">
        <v>146</v>
      </c>
      <c r="E512" s="177" t="s">
        <v>725</v>
      </c>
      <c r="F512" s="179" t="s">
        <v>148</v>
      </c>
      <c r="G512" s="177" t="s">
        <v>733</v>
      </c>
      <c r="H512" s="184">
        <v>477</v>
      </c>
      <c r="I512" s="267" t="s">
        <v>47</v>
      </c>
      <c r="J512" s="167" t="str">
        <f>INDEX('Policy Characteristics'!D:D,MATCH(PolicyLevers!$C512,'Policy Characteristics'!$C:$C,0))</f>
        <v>Electrification + Hydrogen</v>
      </c>
      <c r="K512" s="167" t="str">
        <f>INDEX('Policy Characteristics'!E:E,MATCH(PolicyLevers!$C512,'Policy Characteristics'!$C:$C,0))</f>
        <v>indst fuel type shifting</v>
      </c>
      <c r="L512" s="167">
        <f>INDEX('Policy Characteristics'!F:F,MATCH(PolicyLevers!$C512,'Policy Characteristics'!$C:$C,0))</f>
        <v>0</v>
      </c>
      <c r="M512" s="167">
        <f>INDEX('Policy Characteristics'!G:G,MATCH(PolicyLevers!$C512,'Policy Characteristics'!$C:$C,0))</f>
        <v>1</v>
      </c>
      <c r="N512" s="167">
        <f>INDEX('Policy Characteristics'!H:H,MATCH(PolicyLevers!$C512,'Policy Characteristics'!$C:$C,0))</f>
        <v>0.01</v>
      </c>
      <c r="O512" s="167" t="str">
        <f>INDEX('Policy Characteristics'!I:I,MATCH(PolicyLevers!$C512,'Policy Characteristics'!$C:$C,0))</f>
        <v>% of fuel shifted</v>
      </c>
      <c r="P512" s="167" t="str">
        <f>INDEX('Policy Characteristics'!J:J,MATCH(PolicyLevers!$C512,'Policy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2" s="181" t="str">
        <f t="shared" si="65"/>
        <v>industry-ag-main.html#fuel-switching</v>
      </c>
      <c r="R512" s="181" t="str">
        <f t="shared" si="65"/>
        <v>industry-elec-and-hydrogen.html</v>
      </c>
      <c r="S512" s="169"/>
      <c r="T512" s="177"/>
    </row>
    <row r="513" spans="1:20" x14ac:dyDescent="0.2">
      <c r="A513" s="166" t="str">
        <f>INDEX('Policy Characteristics'!A:A,MATCH(PolicyLevers!$C513,'Policy Characteristics'!$C:$C,0))</f>
        <v>Industry</v>
      </c>
      <c r="B513" s="166" t="str">
        <f>INDEX('Policy Characteristics'!B:B,MATCH(PolicyLevers!$C513,'Policy Characteristics'!$C:$C,0))</f>
        <v>Electrification + Hydrogen</v>
      </c>
      <c r="C513" s="181" t="str">
        <f t="shared" si="67"/>
        <v>Fraction of Industrial Fuel Use Shifted to Other Fuels</v>
      </c>
      <c r="D513" s="179" t="s">
        <v>146</v>
      </c>
      <c r="E513" s="177" t="s">
        <v>726</v>
      </c>
      <c r="F513" s="179" t="s">
        <v>148</v>
      </c>
      <c r="G513" s="177" t="s">
        <v>734</v>
      </c>
      <c r="H513" s="184">
        <v>478</v>
      </c>
      <c r="I513" s="267" t="s">
        <v>46</v>
      </c>
      <c r="J513" s="167" t="str">
        <f>INDEX('Policy Characteristics'!D:D,MATCH(PolicyLevers!$C513,'Policy Characteristics'!$C:$C,0))</f>
        <v>Electrification + Hydrogen</v>
      </c>
      <c r="K513" s="167" t="str">
        <f>INDEX('Policy Characteristics'!E:E,MATCH(PolicyLevers!$C513,'Policy Characteristics'!$C:$C,0))</f>
        <v>indst fuel type shifting</v>
      </c>
      <c r="L513" s="167">
        <f>INDEX('Policy Characteristics'!F:F,MATCH(PolicyLevers!$C513,'Policy Characteristics'!$C:$C,0))</f>
        <v>0</v>
      </c>
      <c r="M513" s="167">
        <f>INDEX('Policy Characteristics'!G:G,MATCH(PolicyLevers!$C513,'Policy Characteristics'!$C:$C,0))</f>
        <v>1</v>
      </c>
      <c r="N513" s="167">
        <f>INDEX('Policy Characteristics'!H:H,MATCH(PolicyLevers!$C513,'Policy Characteristics'!$C:$C,0))</f>
        <v>0.01</v>
      </c>
      <c r="O513" s="167" t="str">
        <f>INDEX('Policy Characteristics'!I:I,MATCH(PolicyLevers!$C513,'Policy Characteristics'!$C:$C,0))</f>
        <v>% of fuel shifted</v>
      </c>
      <c r="P513" s="167" t="str">
        <f>INDEX('Policy Characteristics'!J:J,MATCH(PolicyLevers!$C513,'Policy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3" s="181" t="str">
        <f t="shared" si="65"/>
        <v>industry-ag-main.html#fuel-switching</v>
      </c>
      <c r="R513" s="181" t="str">
        <f t="shared" si="65"/>
        <v>industry-elec-and-hydrogen.html</v>
      </c>
      <c r="S513" s="169"/>
      <c r="T513" s="177"/>
    </row>
    <row r="514" spans="1:20" x14ac:dyDescent="0.2">
      <c r="A514" s="166" t="str">
        <f>INDEX('Policy Characteristics'!A:A,MATCH(PolicyLevers!$C514,'Policy Characteristics'!$C:$C,0))</f>
        <v>Industry</v>
      </c>
      <c r="B514" s="166" t="str">
        <f>INDEX('Policy Characteristics'!B:B,MATCH(PolicyLevers!$C514,'Policy Characteristics'!$C:$C,0))</f>
        <v>Electrification + Hydrogen</v>
      </c>
      <c r="C514" s="181" t="str">
        <f t="shared" si="67"/>
        <v>Fraction of Industrial Fuel Use Shifted to Other Fuels</v>
      </c>
      <c r="D514" s="179" t="s">
        <v>146</v>
      </c>
      <c r="E514" s="177" t="s">
        <v>727</v>
      </c>
      <c r="F514" s="179" t="s">
        <v>148</v>
      </c>
      <c r="G514" s="177" t="s">
        <v>731</v>
      </c>
      <c r="H514" s="184">
        <v>479</v>
      </c>
      <c r="I514" s="267" t="s">
        <v>47</v>
      </c>
      <c r="J514" s="167" t="str">
        <f>INDEX('Policy Characteristics'!D:D,MATCH(PolicyLevers!$C514,'Policy Characteristics'!$C:$C,0))</f>
        <v>Electrification + Hydrogen</v>
      </c>
      <c r="K514" s="167" t="str">
        <f>INDEX('Policy Characteristics'!E:E,MATCH(PolicyLevers!$C514,'Policy Characteristics'!$C:$C,0))</f>
        <v>indst fuel type shifting</v>
      </c>
      <c r="L514" s="167">
        <f>INDEX('Policy Characteristics'!F:F,MATCH(PolicyLevers!$C514,'Policy Characteristics'!$C:$C,0))</f>
        <v>0</v>
      </c>
      <c r="M514" s="167">
        <f>INDEX('Policy Characteristics'!G:G,MATCH(PolicyLevers!$C514,'Policy Characteristics'!$C:$C,0))</f>
        <v>1</v>
      </c>
      <c r="N514" s="167">
        <f>INDEX('Policy Characteristics'!H:H,MATCH(PolicyLevers!$C514,'Policy Characteristics'!$C:$C,0))</f>
        <v>0.01</v>
      </c>
      <c r="O514" s="167" t="str">
        <f>INDEX('Policy Characteristics'!I:I,MATCH(PolicyLevers!$C514,'Policy Characteristics'!$C:$C,0))</f>
        <v>% of fuel shifted</v>
      </c>
      <c r="P514" s="167" t="str">
        <f>INDEX('Policy Characteristics'!J:J,MATCH(PolicyLevers!$C514,'Policy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4" s="181" t="str">
        <f t="shared" si="65"/>
        <v>industry-ag-main.html#fuel-switching</v>
      </c>
      <c r="R514" s="181" t="str">
        <f t="shared" si="65"/>
        <v>industry-elec-and-hydrogen.html</v>
      </c>
      <c r="S514" s="169"/>
      <c r="T514" s="177"/>
    </row>
    <row r="515" spans="1:20" x14ac:dyDescent="0.2">
      <c r="A515" s="166" t="str">
        <f>INDEX('Policy Characteristics'!A:A,MATCH(PolicyLevers!$C515,'Policy Characteristics'!$C:$C,0))</f>
        <v>Industry</v>
      </c>
      <c r="B515" s="166" t="str">
        <f>INDEX('Policy Characteristics'!B:B,MATCH(PolicyLevers!$C515,'Policy Characteristics'!$C:$C,0))</f>
        <v>Electrification + Hydrogen</v>
      </c>
      <c r="C515" s="181" t="str">
        <f t="shared" si="67"/>
        <v>Fraction of Industrial Fuel Use Shifted to Other Fuels</v>
      </c>
      <c r="D515" s="179" t="s">
        <v>146</v>
      </c>
      <c r="E515" s="177" t="s">
        <v>728</v>
      </c>
      <c r="F515" s="179" t="s">
        <v>148</v>
      </c>
      <c r="G515" s="177" t="s">
        <v>732</v>
      </c>
      <c r="H515" s="184">
        <v>480</v>
      </c>
      <c r="I515" s="267" t="s">
        <v>46</v>
      </c>
      <c r="J515" s="167" t="str">
        <f>INDEX('Policy Characteristics'!D:D,MATCH(PolicyLevers!$C515,'Policy Characteristics'!$C:$C,0))</f>
        <v>Electrification + Hydrogen</v>
      </c>
      <c r="K515" s="167" t="str">
        <f>INDEX('Policy Characteristics'!E:E,MATCH(PolicyLevers!$C515,'Policy Characteristics'!$C:$C,0))</f>
        <v>indst fuel type shifting</v>
      </c>
      <c r="L515" s="167">
        <f>INDEX('Policy Characteristics'!F:F,MATCH(PolicyLevers!$C515,'Policy Characteristics'!$C:$C,0))</f>
        <v>0</v>
      </c>
      <c r="M515" s="167">
        <f>INDEX('Policy Characteristics'!G:G,MATCH(PolicyLevers!$C515,'Policy Characteristics'!$C:$C,0))</f>
        <v>1</v>
      </c>
      <c r="N515" s="167">
        <f>INDEX('Policy Characteristics'!H:H,MATCH(PolicyLevers!$C515,'Policy Characteristics'!$C:$C,0))</f>
        <v>0.01</v>
      </c>
      <c r="O515" s="167" t="str">
        <f>INDEX('Policy Characteristics'!I:I,MATCH(PolicyLevers!$C515,'Policy Characteristics'!$C:$C,0))</f>
        <v>% of fuel shifted</v>
      </c>
      <c r="P515" s="167" t="str">
        <f>INDEX('Policy Characteristics'!J:J,MATCH(PolicyLevers!$C515,'Policy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5" s="181" t="str">
        <f t="shared" si="65"/>
        <v>industry-ag-main.html#fuel-switching</v>
      </c>
      <c r="R515" s="181" t="str">
        <f t="shared" si="65"/>
        <v>industry-elec-and-hydrogen.html</v>
      </c>
      <c r="S515" s="169"/>
      <c r="T515" s="177"/>
    </row>
    <row r="516" spans="1:20" x14ac:dyDescent="0.2">
      <c r="A516" s="166" t="str">
        <f>INDEX('Policy Characteristics'!A:A,MATCH(PolicyLevers!$C516,'Policy Characteristics'!$C:$C,0))</f>
        <v>Industry</v>
      </c>
      <c r="B516" s="166" t="str">
        <f>INDEX('Policy Characteristics'!B:B,MATCH(PolicyLevers!$C516,'Policy Characteristics'!$C:$C,0))</f>
        <v>Electrification + Hydrogen</v>
      </c>
      <c r="C516" s="181" t="str">
        <f t="shared" si="67"/>
        <v>Fraction of Industrial Fuel Use Shifted to Other Fuels</v>
      </c>
      <c r="D516" s="179" t="s">
        <v>146</v>
      </c>
      <c r="E516" s="177" t="s">
        <v>729</v>
      </c>
      <c r="F516" s="179" t="s">
        <v>148</v>
      </c>
      <c r="G516" s="177" t="s">
        <v>735</v>
      </c>
      <c r="H516" s="184">
        <v>481</v>
      </c>
      <c r="I516" s="267" t="s">
        <v>47</v>
      </c>
      <c r="J516" s="167" t="str">
        <f>INDEX('Policy Characteristics'!D:D,MATCH(PolicyLevers!$C516,'Policy Characteristics'!$C:$C,0))</f>
        <v>Electrification + Hydrogen</v>
      </c>
      <c r="K516" s="167" t="str">
        <f>INDEX('Policy Characteristics'!E:E,MATCH(PolicyLevers!$C516,'Policy Characteristics'!$C:$C,0))</f>
        <v>indst fuel type shifting</v>
      </c>
      <c r="L516" s="167">
        <f>INDEX('Policy Characteristics'!F:F,MATCH(PolicyLevers!$C516,'Policy Characteristics'!$C:$C,0))</f>
        <v>0</v>
      </c>
      <c r="M516" s="167">
        <f>INDEX('Policy Characteristics'!G:G,MATCH(PolicyLevers!$C516,'Policy Characteristics'!$C:$C,0))</f>
        <v>1</v>
      </c>
      <c r="N516" s="167">
        <f>INDEX('Policy Characteristics'!H:H,MATCH(PolicyLevers!$C516,'Policy Characteristics'!$C:$C,0))</f>
        <v>0.01</v>
      </c>
      <c r="O516" s="167" t="str">
        <f>INDEX('Policy Characteristics'!I:I,MATCH(PolicyLevers!$C516,'Policy Characteristics'!$C:$C,0))</f>
        <v>% of fuel shifted</v>
      </c>
      <c r="P516" s="167" t="str">
        <f>INDEX('Policy Characteristics'!J:J,MATCH(PolicyLevers!$C516,'Policy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6" s="181" t="str">
        <f t="shared" si="65"/>
        <v>industry-ag-main.html#fuel-switching</v>
      </c>
      <c r="R516" s="181" t="str">
        <f t="shared" si="65"/>
        <v>industry-elec-and-hydrogen.html</v>
      </c>
      <c r="S516" s="169"/>
      <c r="T516" s="177"/>
    </row>
    <row r="517" spans="1:20" x14ac:dyDescent="0.2">
      <c r="A517" s="166" t="str">
        <f>INDEX('Policy Characteristics'!A:A,MATCH(PolicyLevers!$C517,'Policy Characteristics'!$C:$C,0))</f>
        <v>Industry</v>
      </c>
      <c r="B517" s="166" t="str">
        <f>INDEX('Policy Characteristics'!B:B,MATCH(PolicyLevers!$C517,'Policy Characteristics'!$C:$C,0))</f>
        <v>Electrification + Hydrogen</v>
      </c>
      <c r="C517" s="181" t="str">
        <f t="shared" si="67"/>
        <v>Fraction of Industrial Fuel Use Shifted to Other Fuels</v>
      </c>
      <c r="D517" s="179" t="s">
        <v>146</v>
      </c>
      <c r="E517" s="177" t="s">
        <v>1094</v>
      </c>
      <c r="F517" s="179" t="s">
        <v>148</v>
      </c>
      <c r="G517" s="177" t="s">
        <v>1097</v>
      </c>
      <c r="H517" s="184">
        <v>482</v>
      </c>
      <c r="I517" s="267" t="s">
        <v>47</v>
      </c>
      <c r="J517" s="167" t="str">
        <f>INDEX('Policy Characteristics'!D:D,MATCH(PolicyLevers!$C517,'Policy Characteristics'!$C:$C,0))</f>
        <v>Electrification + Hydrogen</v>
      </c>
      <c r="K517" s="167" t="str">
        <f>INDEX('Policy Characteristics'!E:E,MATCH(PolicyLevers!$C517,'Policy Characteristics'!$C:$C,0))</f>
        <v>indst fuel type shifting</v>
      </c>
      <c r="L517" s="167">
        <f>INDEX('Policy Characteristics'!F:F,MATCH(PolicyLevers!$C517,'Policy Characteristics'!$C:$C,0))</f>
        <v>0</v>
      </c>
      <c r="M517" s="167">
        <f>INDEX('Policy Characteristics'!G:G,MATCH(PolicyLevers!$C517,'Policy Characteristics'!$C:$C,0))</f>
        <v>1</v>
      </c>
      <c r="N517" s="167">
        <f>INDEX('Policy Characteristics'!H:H,MATCH(PolicyLevers!$C517,'Policy Characteristics'!$C:$C,0))</f>
        <v>0.01</v>
      </c>
      <c r="O517" s="167" t="str">
        <f>INDEX('Policy Characteristics'!I:I,MATCH(PolicyLevers!$C517,'Policy Characteristics'!$C:$C,0))</f>
        <v>% of fuel shifted</v>
      </c>
      <c r="P517" s="167" t="str">
        <f>INDEX('Policy Characteristics'!J:J,MATCH(PolicyLevers!$C517,'Policy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7" s="181" t="str">
        <f t="shared" si="65"/>
        <v>industry-ag-main.html#fuel-switching</v>
      </c>
      <c r="R517" s="181" t="str">
        <f t="shared" si="65"/>
        <v>industry-elec-and-hydrogen.html</v>
      </c>
      <c r="S517" s="169"/>
      <c r="T517" s="177"/>
    </row>
    <row r="518" spans="1:20" x14ac:dyDescent="0.2">
      <c r="A518" s="166" t="str">
        <f>INDEX('Policy Characteristics'!A:A,MATCH(PolicyLevers!$C518,'Policy Characteristics'!$C:$C,0))</f>
        <v>Industry</v>
      </c>
      <c r="B518" s="166" t="str">
        <f>INDEX('Policy Characteristics'!B:B,MATCH(PolicyLevers!$C518,'Policy Characteristics'!$C:$C,0))</f>
        <v>Electrification + Hydrogen</v>
      </c>
      <c r="C518" s="181" t="str">
        <f t="shared" si="67"/>
        <v>Fraction of Industrial Fuel Use Shifted to Other Fuels</v>
      </c>
      <c r="D518" s="179" t="s">
        <v>146</v>
      </c>
      <c r="E518" s="177" t="s">
        <v>1095</v>
      </c>
      <c r="F518" s="179" t="s">
        <v>148</v>
      </c>
      <c r="G518" s="177" t="s">
        <v>1099</v>
      </c>
      <c r="H518" s="184">
        <v>483</v>
      </c>
      <c r="I518" s="267" t="s">
        <v>46</v>
      </c>
      <c r="J518" s="167" t="str">
        <f>INDEX('Policy Characteristics'!D:D,MATCH(PolicyLevers!$C518,'Policy Characteristics'!$C:$C,0))</f>
        <v>Electrification + Hydrogen</v>
      </c>
      <c r="K518" s="167" t="str">
        <f>INDEX('Policy Characteristics'!E:E,MATCH(PolicyLevers!$C518,'Policy Characteristics'!$C:$C,0))</f>
        <v>indst fuel type shifting</v>
      </c>
      <c r="L518" s="167">
        <f>INDEX('Policy Characteristics'!F:F,MATCH(PolicyLevers!$C518,'Policy Characteristics'!$C:$C,0))</f>
        <v>0</v>
      </c>
      <c r="M518" s="167">
        <f>INDEX('Policy Characteristics'!G:G,MATCH(PolicyLevers!$C518,'Policy Characteristics'!$C:$C,0))</f>
        <v>1</v>
      </c>
      <c r="N518" s="167">
        <f>INDEX('Policy Characteristics'!H:H,MATCH(PolicyLevers!$C518,'Policy Characteristics'!$C:$C,0))</f>
        <v>0.01</v>
      </c>
      <c r="O518" s="167" t="str">
        <f>INDEX('Policy Characteristics'!I:I,MATCH(PolicyLevers!$C518,'Policy Characteristics'!$C:$C,0))</f>
        <v>% of fuel shifted</v>
      </c>
      <c r="P518" s="167" t="str">
        <f>INDEX('Policy Characteristics'!J:J,MATCH(PolicyLevers!$C518,'Policy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8" s="181" t="str">
        <f t="shared" si="65"/>
        <v>industry-ag-main.html#fuel-switching</v>
      </c>
      <c r="R518" s="181" t="str">
        <f t="shared" si="65"/>
        <v>industry-elec-and-hydrogen.html</v>
      </c>
      <c r="S518" s="169"/>
      <c r="T518" s="177"/>
    </row>
    <row r="519" spans="1:20" x14ac:dyDescent="0.2">
      <c r="A519" s="166" t="str">
        <f>INDEX('Policy Characteristics'!A:A,MATCH(PolicyLevers!$C519,'Policy Characteristics'!$C:$C,0))</f>
        <v>Industry</v>
      </c>
      <c r="B519" s="166" t="str">
        <f>INDEX('Policy Characteristics'!B:B,MATCH(PolicyLevers!$C519,'Policy Characteristics'!$C:$C,0))</f>
        <v>Electrification + Hydrogen</v>
      </c>
      <c r="C519" s="181" t="str">
        <f t="shared" si="67"/>
        <v>Fraction of Industrial Fuel Use Shifted to Other Fuels</v>
      </c>
      <c r="D519" s="179" t="s">
        <v>146</v>
      </c>
      <c r="E519" s="177" t="s">
        <v>1096</v>
      </c>
      <c r="F519" s="179" t="s">
        <v>148</v>
      </c>
      <c r="G519" s="177" t="s">
        <v>1100</v>
      </c>
      <c r="H519" s="184">
        <v>484</v>
      </c>
      <c r="I519" s="267" t="s">
        <v>46</v>
      </c>
      <c r="J519" s="167" t="str">
        <f>INDEX('Policy Characteristics'!D:D,MATCH(PolicyLevers!$C519,'Policy Characteristics'!$C:$C,0))</f>
        <v>Electrification + Hydrogen</v>
      </c>
      <c r="K519" s="167" t="str">
        <f>INDEX('Policy Characteristics'!E:E,MATCH(PolicyLevers!$C519,'Policy Characteristics'!$C:$C,0))</f>
        <v>indst fuel type shifting</v>
      </c>
      <c r="L519" s="167">
        <f>INDEX('Policy Characteristics'!F:F,MATCH(PolicyLevers!$C519,'Policy Characteristics'!$C:$C,0))</f>
        <v>0</v>
      </c>
      <c r="M519" s="167">
        <f>INDEX('Policy Characteristics'!G:G,MATCH(PolicyLevers!$C519,'Policy Characteristics'!$C:$C,0))</f>
        <v>1</v>
      </c>
      <c r="N519" s="167">
        <f>INDEX('Policy Characteristics'!H:H,MATCH(PolicyLevers!$C519,'Policy Characteristics'!$C:$C,0))</f>
        <v>0.01</v>
      </c>
      <c r="O519" s="167" t="str">
        <f>INDEX('Policy Characteristics'!I:I,MATCH(PolicyLevers!$C519,'Policy Characteristics'!$C:$C,0))</f>
        <v>% of fuel shifted</v>
      </c>
      <c r="P519" s="167" t="str">
        <f>INDEX('Policy Characteristics'!J:J,MATCH(PolicyLevers!$C519,'Policy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9" s="181" t="str">
        <f t="shared" si="65"/>
        <v>industry-ag-main.html#fuel-switching</v>
      </c>
      <c r="R519" s="181" t="str">
        <f t="shared" si="65"/>
        <v>industry-elec-and-hydrogen.html</v>
      </c>
      <c r="S519" s="169"/>
      <c r="T519" s="177"/>
    </row>
    <row r="520" spans="1:20" x14ac:dyDescent="0.2">
      <c r="A520" s="166" t="str">
        <f>INDEX('Policy Characteristics'!A:A,MATCH(PolicyLevers!$C520,'Policy Characteristics'!$C:$C,0))</f>
        <v>Industry</v>
      </c>
      <c r="B520" s="166" t="str">
        <f>INDEX('Policy Characteristics'!B:B,MATCH(PolicyLevers!$C520,'Policy Characteristics'!$C:$C,0))</f>
        <v>Electrification + Hydrogen</v>
      </c>
      <c r="C520" s="181" t="str">
        <f t="shared" si="67"/>
        <v>Fraction of Industrial Fuel Use Shifted to Other Fuels</v>
      </c>
      <c r="D520" s="179" t="s">
        <v>146</v>
      </c>
      <c r="E520" s="177" t="s">
        <v>1093</v>
      </c>
      <c r="F520" s="179" t="s">
        <v>148</v>
      </c>
      <c r="G520" s="177" t="s">
        <v>1098</v>
      </c>
      <c r="H520" s="184">
        <v>485</v>
      </c>
      <c r="I520" s="267" t="s">
        <v>47</v>
      </c>
      <c r="J520" s="167" t="str">
        <f>INDEX('Policy Characteristics'!D:D,MATCH(PolicyLevers!$C520,'Policy Characteristics'!$C:$C,0))</f>
        <v>Electrification + Hydrogen</v>
      </c>
      <c r="K520" s="167" t="str">
        <f>INDEX('Policy Characteristics'!E:E,MATCH(PolicyLevers!$C520,'Policy Characteristics'!$C:$C,0))</f>
        <v>indst fuel type shifting</v>
      </c>
      <c r="L520" s="167">
        <f>INDEX('Policy Characteristics'!F:F,MATCH(PolicyLevers!$C520,'Policy Characteristics'!$C:$C,0))</f>
        <v>0</v>
      </c>
      <c r="M520" s="167">
        <f>INDEX('Policy Characteristics'!G:G,MATCH(PolicyLevers!$C520,'Policy Characteristics'!$C:$C,0))</f>
        <v>1</v>
      </c>
      <c r="N520" s="167">
        <f>INDEX('Policy Characteristics'!H:H,MATCH(PolicyLevers!$C520,'Policy Characteristics'!$C:$C,0))</f>
        <v>0.01</v>
      </c>
      <c r="O520" s="167" t="str">
        <f>INDEX('Policy Characteristics'!I:I,MATCH(PolicyLevers!$C520,'Policy Characteristics'!$C:$C,0))</f>
        <v>% of fuel shifted</v>
      </c>
      <c r="P520" s="167" t="str">
        <f>INDEX('Policy Characteristics'!J:J,MATCH(PolicyLevers!$C520,'Policy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0" s="181" t="str">
        <f t="shared" si="65"/>
        <v>industry-ag-main.html#fuel-switching</v>
      </c>
      <c r="R520" s="181" t="str">
        <f t="shared" si="65"/>
        <v>industry-elec-and-hydrogen.html</v>
      </c>
      <c r="S520" s="169"/>
      <c r="T520" s="177"/>
    </row>
    <row r="521" spans="1:20" x14ac:dyDescent="0.2">
      <c r="A521" s="166" t="str">
        <f>INDEX('Policy Characteristics'!A:A,MATCH(PolicyLevers!$C521,'Policy Characteristics'!$C:$C,0))</f>
        <v>Industry</v>
      </c>
      <c r="B521" s="166" t="str">
        <f>INDEX('Policy Characteristics'!B:B,MATCH(PolicyLevers!$C521,'Policy Characteristics'!$C:$C,0))</f>
        <v>Electrification + Hydrogen</v>
      </c>
      <c r="C521" s="181" t="str">
        <f t="shared" si="67"/>
        <v>Fraction of Industrial Fuel Use Shifted to Other Fuels</v>
      </c>
      <c r="D521" s="179" t="s">
        <v>147</v>
      </c>
      <c r="E521" s="177" t="s">
        <v>724</v>
      </c>
      <c r="F521" s="179" t="s">
        <v>149</v>
      </c>
      <c r="G521" s="177" t="s">
        <v>730</v>
      </c>
      <c r="H521" s="184">
        <v>486</v>
      </c>
      <c r="I521" s="267" t="s">
        <v>47</v>
      </c>
      <c r="J521" s="167" t="str">
        <f>INDEX('Policy Characteristics'!D:D,MATCH(PolicyLevers!$C521,'Policy Characteristics'!$C:$C,0))</f>
        <v>Electrification + Hydrogen</v>
      </c>
      <c r="K521" s="167" t="str">
        <f>INDEX('Policy Characteristics'!E:E,MATCH(PolicyLevers!$C521,'Policy Characteristics'!$C:$C,0))</f>
        <v>indst fuel type shifting</v>
      </c>
      <c r="L521" s="167">
        <f>INDEX('Policy Characteristics'!F:F,MATCH(PolicyLevers!$C521,'Policy Characteristics'!$C:$C,0))</f>
        <v>0</v>
      </c>
      <c r="M521" s="167">
        <f>INDEX('Policy Characteristics'!G:G,MATCH(PolicyLevers!$C521,'Policy Characteristics'!$C:$C,0))</f>
        <v>1</v>
      </c>
      <c r="N521" s="167">
        <f>INDEX('Policy Characteristics'!H:H,MATCH(PolicyLevers!$C521,'Policy Characteristics'!$C:$C,0))</f>
        <v>0.01</v>
      </c>
      <c r="O521" s="167" t="str">
        <f>INDEX('Policy Characteristics'!I:I,MATCH(PolicyLevers!$C521,'Policy Characteristics'!$C:$C,0))</f>
        <v>% of fuel shifted</v>
      </c>
      <c r="P521" s="167" t="str">
        <f>INDEX('Policy Characteristics'!J:J,MATCH(PolicyLevers!$C521,'Policy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1" s="181" t="str">
        <f t="shared" si="65"/>
        <v>industry-ag-main.html#fuel-switching</v>
      </c>
      <c r="R521" s="181" t="str">
        <f t="shared" si="65"/>
        <v>industry-elec-and-hydrogen.html</v>
      </c>
      <c r="S521" s="169"/>
      <c r="T521" s="177"/>
    </row>
    <row r="522" spans="1:20" x14ac:dyDescent="0.2">
      <c r="A522" s="166" t="str">
        <f>INDEX('Policy Characteristics'!A:A,MATCH(PolicyLevers!$C522,'Policy Characteristics'!$C:$C,0))</f>
        <v>Industry</v>
      </c>
      <c r="B522" s="166" t="str">
        <f>INDEX('Policy Characteristics'!B:B,MATCH(PolicyLevers!$C522,'Policy Characteristics'!$C:$C,0))</f>
        <v>Electrification + Hydrogen</v>
      </c>
      <c r="C522" s="181" t="str">
        <f t="shared" si="67"/>
        <v>Fraction of Industrial Fuel Use Shifted to Other Fuels</v>
      </c>
      <c r="D522" s="179" t="s">
        <v>147</v>
      </c>
      <c r="E522" s="177" t="s">
        <v>725</v>
      </c>
      <c r="F522" s="179" t="s">
        <v>149</v>
      </c>
      <c r="G522" s="177" t="s">
        <v>733</v>
      </c>
      <c r="H522" s="184">
        <v>487</v>
      </c>
      <c r="I522" s="267" t="s">
        <v>46</v>
      </c>
      <c r="J522" s="167" t="str">
        <f>INDEX('Policy Characteristics'!D:D,MATCH(PolicyLevers!$C522,'Policy Characteristics'!$C:$C,0))</f>
        <v>Electrification + Hydrogen</v>
      </c>
      <c r="K522" s="167" t="str">
        <f>INDEX('Policy Characteristics'!E:E,MATCH(PolicyLevers!$C522,'Policy Characteristics'!$C:$C,0))</f>
        <v>indst fuel type shifting</v>
      </c>
      <c r="L522" s="167">
        <f>INDEX('Policy Characteristics'!F:F,MATCH(PolicyLevers!$C522,'Policy Characteristics'!$C:$C,0))</f>
        <v>0</v>
      </c>
      <c r="M522" s="167">
        <f>INDEX('Policy Characteristics'!G:G,MATCH(PolicyLevers!$C522,'Policy Characteristics'!$C:$C,0))</f>
        <v>1</v>
      </c>
      <c r="N522" s="167">
        <f>INDEX('Policy Characteristics'!H:H,MATCH(PolicyLevers!$C522,'Policy Characteristics'!$C:$C,0))</f>
        <v>0.01</v>
      </c>
      <c r="O522" s="167" t="str">
        <f>INDEX('Policy Characteristics'!I:I,MATCH(PolicyLevers!$C522,'Policy Characteristics'!$C:$C,0))</f>
        <v>% of fuel shifted</v>
      </c>
      <c r="P522" s="167" t="str">
        <f>INDEX('Policy Characteristics'!J:J,MATCH(PolicyLevers!$C522,'Policy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2" s="181" t="str">
        <f t="shared" si="65"/>
        <v>industry-ag-main.html#fuel-switching</v>
      </c>
      <c r="R522" s="181" t="str">
        <f t="shared" si="65"/>
        <v>industry-elec-and-hydrogen.html</v>
      </c>
      <c r="S522" s="169"/>
      <c r="T522" s="177"/>
    </row>
    <row r="523" spans="1:20" x14ac:dyDescent="0.2">
      <c r="A523" s="166" t="str">
        <f>INDEX('Policy Characteristics'!A:A,MATCH(PolicyLevers!$C523,'Policy Characteristics'!$C:$C,0))</f>
        <v>Industry</v>
      </c>
      <c r="B523" s="166" t="str">
        <f>INDEX('Policy Characteristics'!B:B,MATCH(PolicyLevers!$C523,'Policy Characteristics'!$C:$C,0))</f>
        <v>Electrification + Hydrogen</v>
      </c>
      <c r="C523" s="181" t="str">
        <f t="shared" si="67"/>
        <v>Fraction of Industrial Fuel Use Shifted to Other Fuels</v>
      </c>
      <c r="D523" s="179" t="s">
        <v>147</v>
      </c>
      <c r="E523" s="177" t="s">
        <v>726</v>
      </c>
      <c r="F523" s="179" t="s">
        <v>149</v>
      </c>
      <c r="G523" s="177" t="s">
        <v>734</v>
      </c>
      <c r="H523" s="184">
        <v>488</v>
      </c>
      <c r="I523" s="267" t="s">
        <v>46</v>
      </c>
      <c r="J523" s="167" t="str">
        <f>INDEX('Policy Characteristics'!D:D,MATCH(PolicyLevers!$C523,'Policy Characteristics'!$C:$C,0))</f>
        <v>Electrification + Hydrogen</v>
      </c>
      <c r="K523" s="167" t="str">
        <f>INDEX('Policy Characteristics'!E:E,MATCH(PolicyLevers!$C523,'Policy Characteristics'!$C:$C,0))</f>
        <v>indst fuel type shifting</v>
      </c>
      <c r="L523" s="167">
        <f>INDEX('Policy Characteristics'!F:F,MATCH(PolicyLevers!$C523,'Policy Characteristics'!$C:$C,0))</f>
        <v>0</v>
      </c>
      <c r="M523" s="167">
        <f>INDEX('Policy Characteristics'!G:G,MATCH(PolicyLevers!$C523,'Policy Characteristics'!$C:$C,0))</f>
        <v>1</v>
      </c>
      <c r="N523" s="167">
        <f>INDEX('Policy Characteristics'!H:H,MATCH(PolicyLevers!$C523,'Policy Characteristics'!$C:$C,0))</f>
        <v>0.01</v>
      </c>
      <c r="O523" s="167" t="str">
        <f>INDEX('Policy Characteristics'!I:I,MATCH(PolicyLevers!$C523,'Policy Characteristics'!$C:$C,0))</f>
        <v>% of fuel shifted</v>
      </c>
      <c r="P523" s="167" t="str">
        <f>INDEX('Policy Characteristics'!J:J,MATCH(PolicyLevers!$C523,'Policy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3" s="181" t="str">
        <f t="shared" si="65"/>
        <v>industry-ag-main.html#fuel-switching</v>
      </c>
      <c r="R523" s="181" t="str">
        <f t="shared" si="65"/>
        <v>industry-elec-and-hydrogen.html</v>
      </c>
      <c r="S523" s="169"/>
      <c r="T523" s="177"/>
    </row>
    <row r="524" spans="1:20" x14ac:dyDescent="0.2">
      <c r="A524" s="166" t="str">
        <f>INDEX('Policy Characteristics'!A:A,MATCH(PolicyLevers!$C524,'Policy Characteristics'!$C:$C,0))</f>
        <v>Industry</v>
      </c>
      <c r="B524" s="166" t="str">
        <f>INDEX('Policy Characteristics'!B:B,MATCH(PolicyLevers!$C524,'Policy Characteristics'!$C:$C,0))</f>
        <v>Electrification + Hydrogen</v>
      </c>
      <c r="C524" s="181" t="str">
        <f t="shared" si="67"/>
        <v>Fraction of Industrial Fuel Use Shifted to Other Fuels</v>
      </c>
      <c r="D524" s="179" t="s">
        <v>147</v>
      </c>
      <c r="E524" s="177" t="s">
        <v>727</v>
      </c>
      <c r="F524" s="179" t="s">
        <v>149</v>
      </c>
      <c r="G524" s="177" t="s">
        <v>731</v>
      </c>
      <c r="H524" s="184">
        <v>489</v>
      </c>
      <c r="I524" s="267" t="s">
        <v>47</v>
      </c>
      <c r="J524" s="167" t="str">
        <f>INDEX('Policy Characteristics'!D:D,MATCH(PolicyLevers!$C524,'Policy Characteristics'!$C:$C,0))</f>
        <v>Electrification + Hydrogen</v>
      </c>
      <c r="K524" s="167" t="str">
        <f>INDEX('Policy Characteristics'!E:E,MATCH(PolicyLevers!$C524,'Policy Characteristics'!$C:$C,0))</f>
        <v>indst fuel type shifting</v>
      </c>
      <c r="L524" s="167">
        <f>INDEX('Policy Characteristics'!F:F,MATCH(PolicyLevers!$C524,'Policy Characteristics'!$C:$C,0))</f>
        <v>0</v>
      </c>
      <c r="M524" s="167">
        <f>INDEX('Policy Characteristics'!G:G,MATCH(PolicyLevers!$C524,'Policy Characteristics'!$C:$C,0))</f>
        <v>1</v>
      </c>
      <c r="N524" s="167">
        <f>INDEX('Policy Characteristics'!H:H,MATCH(PolicyLevers!$C524,'Policy Characteristics'!$C:$C,0))</f>
        <v>0.01</v>
      </c>
      <c r="O524" s="167" t="str">
        <f>INDEX('Policy Characteristics'!I:I,MATCH(PolicyLevers!$C524,'Policy Characteristics'!$C:$C,0))</f>
        <v>% of fuel shifted</v>
      </c>
      <c r="P524" s="167" t="str">
        <f>INDEX('Policy Characteristics'!J:J,MATCH(PolicyLevers!$C524,'Policy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4" s="181" t="str">
        <f t="shared" si="65"/>
        <v>industry-ag-main.html#fuel-switching</v>
      </c>
      <c r="R524" s="181" t="str">
        <f t="shared" si="65"/>
        <v>industry-elec-and-hydrogen.html</v>
      </c>
      <c r="S524" s="169"/>
      <c r="T524" s="177"/>
    </row>
    <row r="525" spans="1:20" x14ac:dyDescent="0.2">
      <c r="A525" s="166" t="str">
        <f>INDEX('Policy Characteristics'!A:A,MATCH(PolicyLevers!$C525,'Policy Characteristics'!$C:$C,0))</f>
        <v>Industry</v>
      </c>
      <c r="B525" s="166" t="str">
        <f>INDEX('Policy Characteristics'!B:B,MATCH(PolicyLevers!$C525,'Policy Characteristics'!$C:$C,0))</f>
        <v>Electrification + Hydrogen</v>
      </c>
      <c r="C525" s="181" t="str">
        <f t="shared" si="67"/>
        <v>Fraction of Industrial Fuel Use Shifted to Other Fuels</v>
      </c>
      <c r="D525" s="179" t="s">
        <v>147</v>
      </c>
      <c r="E525" s="177" t="s">
        <v>728</v>
      </c>
      <c r="F525" s="179" t="s">
        <v>149</v>
      </c>
      <c r="G525" s="177" t="s">
        <v>732</v>
      </c>
      <c r="H525" s="184">
        <v>490</v>
      </c>
      <c r="I525" s="267" t="s">
        <v>46</v>
      </c>
      <c r="J525" s="167" t="str">
        <f>INDEX('Policy Characteristics'!D:D,MATCH(PolicyLevers!$C525,'Policy Characteristics'!$C:$C,0))</f>
        <v>Electrification + Hydrogen</v>
      </c>
      <c r="K525" s="167" t="str">
        <f>INDEX('Policy Characteristics'!E:E,MATCH(PolicyLevers!$C525,'Policy Characteristics'!$C:$C,0))</f>
        <v>indst fuel type shifting</v>
      </c>
      <c r="L525" s="167">
        <f>INDEX('Policy Characteristics'!F:F,MATCH(PolicyLevers!$C525,'Policy Characteristics'!$C:$C,0))</f>
        <v>0</v>
      </c>
      <c r="M525" s="167">
        <f>INDEX('Policy Characteristics'!G:G,MATCH(PolicyLevers!$C525,'Policy Characteristics'!$C:$C,0))</f>
        <v>1</v>
      </c>
      <c r="N525" s="167">
        <f>INDEX('Policy Characteristics'!H:H,MATCH(PolicyLevers!$C525,'Policy Characteristics'!$C:$C,0))</f>
        <v>0.01</v>
      </c>
      <c r="O525" s="167" t="str">
        <f>INDEX('Policy Characteristics'!I:I,MATCH(PolicyLevers!$C525,'Policy Characteristics'!$C:$C,0))</f>
        <v>% of fuel shifted</v>
      </c>
      <c r="P525" s="167" t="str">
        <f>INDEX('Policy Characteristics'!J:J,MATCH(PolicyLevers!$C525,'Policy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5" s="181" t="str">
        <f t="shared" si="65"/>
        <v>industry-ag-main.html#fuel-switching</v>
      </c>
      <c r="R525" s="181" t="str">
        <f t="shared" si="65"/>
        <v>industry-elec-and-hydrogen.html</v>
      </c>
      <c r="S525" s="169"/>
      <c r="T525" s="177"/>
    </row>
    <row r="526" spans="1:20" x14ac:dyDescent="0.2">
      <c r="A526" s="166" t="str">
        <f>INDEX('Policy Characteristics'!A:A,MATCH(PolicyLevers!$C526,'Policy Characteristics'!$C:$C,0))</f>
        <v>Industry</v>
      </c>
      <c r="B526" s="166" t="str">
        <f>INDEX('Policy Characteristics'!B:B,MATCH(PolicyLevers!$C526,'Policy Characteristics'!$C:$C,0))</f>
        <v>Electrification + Hydrogen</v>
      </c>
      <c r="C526" s="181" t="str">
        <f t="shared" si="67"/>
        <v>Fraction of Industrial Fuel Use Shifted to Other Fuels</v>
      </c>
      <c r="D526" s="179" t="s">
        <v>147</v>
      </c>
      <c r="E526" s="177" t="s">
        <v>729</v>
      </c>
      <c r="F526" s="179" t="s">
        <v>149</v>
      </c>
      <c r="G526" s="177" t="s">
        <v>735</v>
      </c>
      <c r="H526" s="184">
        <v>491</v>
      </c>
      <c r="I526" s="267" t="s">
        <v>47</v>
      </c>
      <c r="J526" s="167" t="str">
        <f>INDEX('Policy Characteristics'!D:D,MATCH(PolicyLevers!$C526,'Policy Characteristics'!$C:$C,0))</f>
        <v>Electrification + Hydrogen</v>
      </c>
      <c r="K526" s="167" t="str">
        <f>INDEX('Policy Characteristics'!E:E,MATCH(PolicyLevers!$C526,'Policy Characteristics'!$C:$C,0))</f>
        <v>indst fuel type shifting</v>
      </c>
      <c r="L526" s="167">
        <f>INDEX('Policy Characteristics'!F:F,MATCH(PolicyLevers!$C526,'Policy Characteristics'!$C:$C,0))</f>
        <v>0</v>
      </c>
      <c r="M526" s="167">
        <f>INDEX('Policy Characteristics'!G:G,MATCH(PolicyLevers!$C526,'Policy Characteristics'!$C:$C,0))</f>
        <v>1</v>
      </c>
      <c r="N526" s="167">
        <f>INDEX('Policy Characteristics'!H:H,MATCH(PolicyLevers!$C526,'Policy Characteristics'!$C:$C,0))</f>
        <v>0.01</v>
      </c>
      <c r="O526" s="167" t="str">
        <f>INDEX('Policy Characteristics'!I:I,MATCH(PolicyLevers!$C526,'Policy Characteristics'!$C:$C,0))</f>
        <v>% of fuel shifted</v>
      </c>
      <c r="P526" s="167" t="str">
        <f>INDEX('Policy Characteristics'!J:J,MATCH(PolicyLevers!$C526,'Policy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6" s="181" t="str">
        <f t="shared" si="65"/>
        <v>industry-ag-main.html#fuel-switching</v>
      </c>
      <c r="R526" s="181" t="str">
        <f t="shared" si="65"/>
        <v>industry-elec-and-hydrogen.html</v>
      </c>
      <c r="S526" s="169"/>
      <c r="T526" s="177"/>
    </row>
    <row r="527" spans="1:20" x14ac:dyDescent="0.2">
      <c r="A527" s="166" t="str">
        <f>INDEX('Policy Characteristics'!A:A,MATCH(PolicyLevers!$C527,'Policy Characteristics'!$C:$C,0))</f>
        <v>Industry</v>
      </c>
      <c r="B527" s="166" t="str">
        <f>INDEX('Policy Characteristics'!B:B,MATCH(PolicyLevers!$C527,'Policy Characteristics'!$C:$C,0))</f>
        <v>Electrification + Hydrogen</v>
      </c>
      <c r="C527" s="181" t="str">
        <f t="shared" si="67"/>
        <v>Fraction of Industrial Fuel Use Shifted to Other Fuels</v>
      </c>
      <c r="D527" s="179" t="s">
        <v>147</v>
      </c>
      <c r="E527" s="177" t="s">
        <v>1094</v>
      </c>
      <c r="F527" s="179" t="s">
        <v>149</v>
      </c>
      <c r="G527" s="177" t="s">
        <v>1097</v>
      </c>
      <c r="H527" s="184">
        <v>492</v>
      </c>
      <c r="I527" s="267" t="s">
        <v>47</v>
      </c>
      <c r="J527" s="167" t="str">
        <f>INDEX('Policy Characteristics'!D:D,MATCH(PolicyLevers!$C527,'Policy Characteristics'!$C:$C,0))</f>
        <v>Electrification + Hydrogen</v>
      </c>
      <c r="K527" s="167" t="str">
        <f>INDEX('Policy Characteristics'!E:E,MATCH(PolicyLevers!$C527,'Policy Characteristics'!$C:$C,0))</f>
        <v>indst fuel type shifting</v>
      </c>
      <c r="L527" s="167">
        <f>INDEX('Policy Characteristics'!F:F,MATCH(PolicyLevers!$C527,'Policy Characteristics'!$C:$C,0))</f>
        <v>0</v>
      </c>
      <c r="M527" s="167">
        <f>INDEX('Policy Characteristics'!G:G,MATCH(PolicyLevers!$C527,'Policy Characteristics'!$C:$C,0))</f>
        <v>1</v>
      </c>
      <c r="N527" s="167">
        <f>INDEX('Policy Characteristics'!H:H,MATCH(PolicyLevers!$C527,'Policy Characteristics'!$C:$C,0))</f>
        <v>0.01</v>
      </c>
      <c r="O527" s="167" t="str">
        <f>INDEX('Policy Characteristics'!I:I,MATCH(PolicyLevers!$C527,'Policy Characteristics'!$C:$C,0))</f>
        <v>% of fuel shifted</v>
      </c>
      <c r="P527" s="167" t="str">
        <f>INDEX('Policy Characteristics'!J:J,MATCH(PolicyLevers!$C527,'Policy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7" s="181" t="str">
        <f t="shared" ref="Q527:R530" si="68">Q$451</f>
        <v>industry-ag-main.html#fuel-switching</v>
      </c>
      <c r="R527" s="181" t="str">
        <f t="shared" si="68"/>
        <v>industry-elec-and-hydrogen.html</v>
      </c>
      <c r="S527" s="169"/>
      <c r="T527" s="177"/>
    </row>
    <row r="528" spans="1:20" x14ac:dyDescent="0.2">
      <c r="A528" s="166" t="str">
        <f>INDEX('Policy Characteristics'!A:A,MATCH(PolicyLevers!$C528,'Policy Characteristics'!$C:$C,0))</f>
        <v>Industry</v>
      </c>
      <c r="B528" s="166" t="str">
        <f>INDEX('Policy Characteristics'!B:B,MATCH(PolicyLevers!$C528,'Policy Characteristics'!$C:$C,0))</f>
        <v>Electrification + Hydrogen</v>
      </c>
      <c r="C528" s="181" t="str">
        <f t="shared" si="67"/>
        <v>Fraction of Industrial Fuel Use Shifted to Other Fuels</v>
      </c>
      <c r="D528" s="179" t="s">
        <v>147</v>
      </c>
      <c r="E528" s="177" t="s">
        <v>1095</v>
      </c>
      <c r="F528" s="179" t="s">
        <v>149</v>
      </c>
      <c r="G528" s="177" t="s">
        <v>1099</v>
      </c>
      <c r="H528" s="184">
        <v>493</v>
      </c>
      <c r="I528" s="267" t="s">
        <v>46</v>
      </c>
      <c r="J528" s="167" t="str">
        <f>INDEX('Policy Characteristics'!D:D,MATCH(PolicyLevers!$C528,'Policy Characteristics'!$C:$C,0))</f>
        <v>Electrification + Hydrogen</v>
      </c>
      <c r="K528" s="167" t="str">
        <f>INDEX('Policy Characteristics'!E:E,MATCH(PolicyLevers!$C528,'Policy Characteristics'!$C:$C,0))</f>
        <v>indst fuel type shifting</v>
      </c>
      <c r="L528" s="167">
        <f>INDEX('Policy Characteristics'!F:F,MATCH(PolicyLevers!$C528,'Policy Characteristics'!$C:$C,0))</f>
        <v>0</v>
      </c>
      <c r="M528" s="167">
        <f>INDEX('Policy Characteristics'!G:G,MATCH(PolicyLevers!$C528,'Policy Characteristics'!$C:$C,0))</f>
        <v>1</v>
      </c>
      <c r="N528" s="167">
        <f>INDEX('Policy Characteristics'!H:H,MATCH(PolicyLevers!$C528,'Policy Characteristics'!$C:$C,0))</f>
        <v>0.01</v>
      </c>
      <c r="O528" s="167" t="str">
        <f>INDEX('Policy Characteristics'!I:I,MATCH(PolicyLevers!$C528,'Policy Characteristics'!$C:$C,0))</f>
        <v>% of fuel shifted</v>
      </c>
      <c r="P528" s="167" t="str">
        <f>INDEX('Policy Characteristics'!J:J,MATCH(PolicyLevers!$C528,'Policy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8" s="181" t="str">
        <f t="shared" si="68"/>
        <v>industry-ag-main.html#fuel-switching</v>
      </c>
      <c r="R528" s="181" t="str">
        <f t="shared" si="68"/>
        <v>industry-elec-and-hydrogen.html</v>
      </c>
      <c r="S528" s="169"/>
      <c r="T528" s="177"/>
    </row>
    <row r="529" spans="1:20" x14ac:dyDescent="0.2">
      <c r="A529" s="166" t="str">
        <f>INDEX('Policy Characteristics'!A:A,MATCH(PolicyLevers!$C529,'Policy Characteristics'!$C:$C,0))</f>
        <v>Industry</v>
      </c>
      <c r="B529" s="166" t="str">
        <f>INDEX('Policy Characteristics'!B:B,MATCH(PolicyLevers!$C529,'Policy Characteristics'!$C:$C,0))</f>
        <v>Electrification + Hydrogen</v>
      </c>
      <c r="C529" s="181" t="str">
        <f t="shared" si="67"/>
        <v>Fraction of Industrial Fuel Use Shifted to Other Fuels</v>
      </c>
      <c r="D529" s="179" t="s">
        <v>147</v>
      </c>
      <c r="E529" s="177" t="s">
        <v>1096</v>
      </c>
      <c r="F529" s="179" t="s">
        <v>149</v>
      </c>
      <c r="G529" s="177" t="s">
        <v>1100</v>
      </c>
      <c r="H529" s="184">
        <v>494</v>
      </c>
      <c r="I529" s="267" t="s">
        <v>46</v>
      </c>
      <c r="J529" s="167" t="str">
        <f>INDEX('Policy Characteristics'!D:D,MATCH(PolicyLevers!$C529,'Policy Characteristics'!$C:$C,0))</f>
        <v>Electrification + Hydrogen</v>
      </c>
      <c r="K529" s="167" t="str">
        <f>INDEX('Policy Characteristics'!E:E,MATCH(PolicyLevers!$C529,'Policy Characteristics'!$C:$C,0))</f>
        <v>indst fuel type shifting</v>
      </c>
      <c r="L529" s="167">
        <f>INDEX('Policy Characteristics'!F:F,MATCH(PolicyLevers!$C529,'Policy Characteristics'!$C:$C,0))</f>
        <v>0</v>
      </c>
      <c r="M529" s="167">
        <f>INDEX('Policy Characteristics'!G:G,MATCH(PolicyLevers!$C529,'Policy Characteristics'!$C:$C,0))</f>
        <v>1</v>
      </c>
      <c r="N529" s="167">
        <f>INDEX('Policy Characteristics'!H:H,MATCH(PolicyLevers!$C529,'Policy Characteristics'!$C:$C,0))</f>
        <v>0.01</v>
      </c>
      <c r="O529" s="167" t="str">
        <f>INDEX('Policy Characteristics'!I:I,MATCH(PolicyLevers!$C529,'Policy Characteristics'!$C:$C,0))</f>
        <v>% of fuel shifted</v>
      </c>
      <c r="P529" s="167" t="str">
        <f>INDEX('Policy Characteristics'!J:J,MATCH(PolicyLevers!$C529,'Policy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9" s="181" t="str">
        <f t="shared" si="68"/>
        <v>industry-ag-main.html#fuel-switching</v>
      </c>
      <c r="R529" s="181" t="str">
        <f t="shared" si="68"/>
        <v>industry-elec-and-hydrogen.html</v>
      </c>
      <c r="S529" s="169"/>
      <c r="T529" s="177"/>
    </row>
    <row r="530" spans="1:20" x14ac:dyDescent="0.2">
      <c r="A530" s="166" t="str">
        <f>INDEX('Policy Characteristics'!A:A,MATCH(PolicyLevers!$C530,'Policy Characteristics'!$C:$C,0))</f>
        <v>Industry</v>
      </c>
      <c r="B530" s="166" t="str">
        <f>INDEX('Policy Characteristics'!B:B,MATCH(PolicyLevers!$C530,'Policy Characteristics'!$C:$C,0))</f>
        <v>Electrification + Hydrogen</v>
      </c>
      <c r="C530" s="181" t="str">
        <f t="shared" si="67"/>
        <v>Fraction of Industrial Fuel Use Shifted to Other Fuels</v>
      </c>
      <c r="D530" s="179" t="s">
        <v>147</v>
      </c>
      <c r="E530" s="177" t="s">
        <v>1093</v>
      </c>
      <c r="F530" s="179" t="s">
        <v>149</v>
      </c>
      <c r="G530" s="177" t="s">
        <v>1098</v>
      </c>
      <c r="H530" s="184">
        <v>495</v>
      </c>
      <c r="I530" s="267" t="s">
        <v>47</v>
      </c>
      <c r="J530" s="167" t="str">
        <f>INDEX('Policy Characteristics'!D:D,MATCH(PolicyLevers!$C530,'Policy Characteristics'!$C:$C,0))</f>
        <v>Electrification + Hydrogen</v>
      </c>
      <c r="K530" s="167" t="str">
        <f>INDEX('Policy Characteristics'!E:E,MATCH(PolicyLevers!$C530,'Policy Characteristics'!$C:$C,0))</f>
        <v>indst fuel type shifting</v>
      </c>
      <c r="L530" s="167">
        <f>INDEX('Policy Characteristics'!F:F,MATCH(PolicyLevers!$C530,'Policy Characteristics'!$C:$C,0))</f>
        <v>0</v>
      </c>
      <c r="M530" s="167">
        <f>INDEX('Policy Characteristics'!G:G,MATCH(PolicyLevers!$C530,'Policy Characteristics'!$C:$C,0))</f>
        <v>1</v>
      </c>
      <c r="N530" s="167">
        <f>INDEX('Policy Characteristics'!H:H,MATCH(PolicyLevers!$C530,'Policy Characteristics'!$C:$C,0))</f>
        <v>0.01</v>
      </c>
      <c r="O530" s="167" t="str">
        <f>INDEX('Policy Characteristics'!I:I,MATCH(PolicyLevers!$C530,'Policy Characteristics'!$C:$C,0))</f>
        <v>% of fuel shifted</v>
      </c>
      <c r="P530" s="167" t="str">
        <f>INDEX('Policy Characteristics'!J:J,MATCH(PolicyLevers!$C530,'Policy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30" s="181" t="str">
        <f t="shared" si="68"/>
        <v>industry-ag-main.html#fuel-switching</v>
      </c>
      <c r="R530" s="181" t="str">
        <f t="shared" si="68"/>
        <v>industry-elec-and-hydrogen.html</v>
      </c>
      <c r="S530" s="169"/>
      <c r="T530" s="177"/>
    </row>
    <row r="531" spans="1:20" s="167" customFormat="1" x14ac:dyDescent="0.2">
      <c r="A531" s="166" t="str">
        <f>INDEX('Policy Characteristics'!A:A,MATCH(PolicyLevers!$C531,'Policy Characteristics'!$C:$C,0))</f>
        <v>Industry</v>
      </c>
      <c r="B531" s="166" t="str">
        <f>INDEX('Policy Characteristics'!B:B,MATCH(PolicyLevers!$C531,'Policy Characteristics'!$C:$C,0))</f>
        <v>F-Gas Substitution</v>
      </c>
      <c r="C531" s="176" t="s">
        <v>1182</v>
      </c>
      <c r="D531" s="179"/>
      <c r="E531" s="179"/>
      <c r="F531" s="179"/>
      <c r="G531" s="179"/>
      <c r="H531" s="180">
        <v>58</v>
      </c>
      <c r="I531" s="267" t="s">
        <v>46</v>
      </c>
      <c r="J531" s="167" t="str">
        <f>INDEX('Policy Characteristics'!D:D,MATCH(PolicyLevers!$C531,'Policy Characteristics'!$C:$C,0))</f>
        <v>F-gas Measures</v>
      </c>
      <c r="K531" s="167" t="str">
        <f>INDEX('Policy Characteristics'!E:E,MATCH(PolicyLevers!$C531,'Policy Characteristics'!$C:$C,0))</f>
        <v>indst f gas substitution</v>
      </c>
      <c r="L531" s="167">
        <f>INDEX('Policy Characteristics'!F:F,MATCH(PolicyLevers!$C531,'Policy Characteristics'!$C:$C,0))</f>
        <v>0</v>
      </c>
      <c r="M531" s="167">
        <f>INDEX('Policy Characteristics'!G:G,MATCH(PolicyLevers!$C531,'Policy Characteristics'!$C:$C,0))</f>
        <v>1</v>
      </c>
      <c r="N531" s="167">
        <f>INDEX('Policy Characteristics'!H:H,MATCH(PolicyLevers!$C531,'Policy Characteristics'!$C:$C,0))</f>
        <v>0.01</v>
      </c>
      <c r="O531" s="167" t="str">
        <f>INDEX('Policy Characteristics'!I:I,MATCH(PolicyLevers!$C531,'Policy Characteristics'!$C:$C,0))</f>
        <v>% of potential achieved</v>
      </c>
      <c r="P531" s="167" t="str">
        <f>INDEX('Policy Characteristics'!J:J,MATCH(PolicyLevers!$C531,'Policy Characteristics'!$C:$C,0))</f>
        <v>**Description:** This policy reduces emissions of high-GWP, fluorinated gases (F-gases) from the industry sector by substituting less-harmful chemicals. // **Guidance for setting values: ** If this policy is fully implemented, F-gas emissions in 2050 are reduced by 77%.</v>
      </c>
      <c r="Q531" s="179" t="s">
        <v>558</v>
      </c>
      <c r="R531" s="179" t="s">
        <v>559</v>
      </c>
      <c r="S531" s="169" t="s">
        <v>168</v>
      </c>
      <c r="T531" s="179"/>
    </row>
    <row r="532" spans="1:20" s="167" customFormat="1" x14ac:dyDescent="0.2">
      <c r="A532" s="166" t="str">
        <f>INDEX('Policy Characteristics'!A:A,MATCH(PolicyLevers!$C532,'Policy Characteristics'!$C:$C,0))</f>
        <v>Industry</v>
      </c>
      <c r="B532" s="166" t="str">
        <f>INDEX('Policy Characteristics'!B:B,MATCH(PolicyLevers!$C532,'Policy Characteristics'!$C:$C,0))</f>
        <v>F-Gas Destruction</v>
      </c>
      <c r="C532" s="176" t="s">
        <v>1183</v>
      </c>
      <c r="D532" s="179"/>
      <c r="E532" s="179"/>
      <c r="F532" s="179"/>
      <c r="G532" s="179"/>
      <c r="H532" s="180">
        <v>510</v>
      </c>
      <c r="I532" s="267" t="s">
        <v>46</v>
      </c>
      <c r="J532" s="167" t="str">
        <f>INDEX('Policy Characteristics'!D:D,MATCH(PolicyLevers!$C532,'Policy Characteristics'!$C:$C,0))</f>
        <v>F-gas Measures</v>
      </c>
      <c r="K532" s="167" t="str">
        <f>INDEX('Policy Characteristics'!E:E,MATCH(PolicyLevers!$C532,'Policy Characteristics'!$C:$C,0))</f>
        <v>indst f gas destruction</v>
      </c>
      <c r="L532" s="167">
        <f>INDEX('Policy Characteristics'!F:F,MATCH(PolicyLevers!$C532,'Policy Characteristics'!$C:$C,0))</f>
        <v>0</v>
      </c>
      <c r="M532" s="167">
        <f>INDEX('Policy Characteristics'!G:G,MATCH(PolicyLevers!$C532,'Policy Characteristics'!$C:$C,0))</f>
        <v>1</v>
      </c>
      <c r="N532" s="167">
        <f>INDEX('Policy Characteristics'!H:H,MATCH(PolicyLevers!$C532,'Policy Characteristics'!$C:$C,0))</f>
        <v>0.01</v>
      </c>
      <c r="O532" s="167" t="str">
        <f>INDEX('Policy Characteristics'!I:I,MATCH(PolicyLevers!$C532,'Policy Characteristics'!$C:$C,0))</f>
        <v>% of potential achieved</v>
      </c>
      <c r="P532" s="167" t="str">
        <f>INDEX('Policy Characteristics'!J:J,MATCH(PolicyLevers!$C532,'Policy Characteristics'!$C:$C,0))</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10%.</v>
      </c>
      <c r="Q532" s="179" t="s">
        <v>558</v>
      </c>
      <c r="R532" s="179" t="s">
        <v>559</v>
      </c>
      <c r="S532" s="169"/>
      <c r="T532" s="179"/>
    </row>
    <row r="533" spans="1:20" s="167" customFormat="1" x14ac:dyDescent="0.2">
      <c r="A533" s="166" t="str">
        <f>INDEX('Policy Characteristics'!A:A,MATCH(PolicyLevers!$C533,'Policy Characteristics'!$C:$C,0))</f>
        <v>Industry</v>
      </c>
      <c r="B533" s="166" t="str">
        <f>INDEX('Policy Characteristics'!B:B,MATCH(PolicyLevers!$C533,'Policy Characteristics'!$C:$C,0))</f>
        <v>F-Gas Recovery</v>
      </c>
      <c r="C533" s="176" t="s">
        <v>1184</v>
      </c>
      <c r="D533" s="179"/>
      <c r="E533" s="179"/>
      <c r="F533" s="179"/>
      <c r="G533" s="179"/>
      <c r="H533" s="180">
        <v>511</v>
      </c>
      <c r="I533" s="267" t="s">
        <v>46</v>
      </c>
      <c r="J533" s="167" t="str">
        <f>INDEX('Policy Characteristics'!D:D,MATCH(PolicyLevers!$C533,'Policy Characteristics'!$C:$C,0))</f>
        <v>F-gas Measures</v>
      </c>
      <c r="K533" s="167" t="str">
        <f>INDEX('Policy Characteristics'!E:E,MATCH(PolicyLevers!$C533,'Policy Characteristics'!$C:$C,0))</f>
        <v>indst f gas recovery</v>
      </c>
      <c r="L533" s="167">
        <f>INDEX('Policy Characteristics'!F:F,MATCH(PolicyLevers!$C533,'Policy Characteristics'!$C:$C,0))</f>
        <v>0</v>
      </c>
      <c r="M533" s="167">
        <f>INDEX('Policy Characteristics'!G:G,MATCH(PolicyLevers!$C533,'Policy Characteristics'!$C:$C,0))</f>
        <v>1</v>
      </c>
      <c r="N533" s="167">
        <f>INDEX('Policy Characteristics'!H:H,MATCH(PolicyLevers!$C533,'Policy Characteristics'!$C:$C,0))</f>
        <v>0.01</v>
      </c>
      <c r="O533" s="167" t="str">
        <f>INDEX('Policy Characteristics'!I:I,MATCH(PolicyLevers!$C533,'Policy Characteristics'!$C:$C,0))</f>
        <v>% of potential achieved</v>
      </c>
      <c r="P533" s="167" t="str">
        <f>INDEX('Policy Characteristics'!J:J,MATCH(PolicyLevers!$C533,'Policy Characteristics'!$C:$C,0))</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22%.</v>
      </c>
      <c r="Q533" s="179" t="s">
        <v>558</v>
      </c>
      <c r="R533" s="179" t="s">
        <v>559</v>
      </c>
      <c r="S533" s="169"/>
      <c r="T533" s="179"/>
    </row>
    <row r="534" spans="1:20" s="167" customFormat="1" x14ac:dyDescent="0.2">
      <c r="A534" s="166" t="str">
        <f>INDEX('Policy Characteristics'!A:A,MATCH(PolicyLevers!$C534,'Policy Characteristics'!$C:$C,0))</f>
        <v>Industry</v>
      </c>
      <c r="B534" s="166" t="str">
        <f>INDEX('Policy Characteristics'!B:B,MATCH(PolicyLevers!$C534,'Policy Characteristics'!$C:$C,0))</f>
        <v>F-Gas Eqpt. Maintenance &amp; Retrofits</v>
      </c>
      <c r="C534" s="176" t="s">
        <v>1185</v>
      </c>
      <c r="D534" s="179"/>
      <c r="E534" s="179"/>
      <c r="F534" s="179"/>
      <c r="G534" s="179"/>
      <c r="H534" s="180">
        <v>512</v>
      </c>
      <c r="I534" s="267" t="s">
        <v>46</v>
      </c>
      <c r="J534" s="167" t="str">
        <f>INDEX('Policy Characteristics'!D:D,MATCH(PolicyLevers!$C534,'Policy Characteristics'!$C:$C,0))</f>
        <v>F-gas Measures</v>
      </c>
      <c r="K534" s="167" t="str">
        <f>INDEX('Policy Characteristics'!E:E,MATCH(PolicyLevers!$C534,'Policy Characteristics'!$C:$C,0))</f>
        <v>indst f gas inspct maint retrofit</v>
      </c>
      <c r="L534" s="167">
        <f>INDEX('Policy Characteristics'!F:F,MATCH(PolicyLevers!$C534,'Policy Characteristics'!$C:$C,0))</f>
        <v>0</v>
      </c>
      <c r="M534" s="167">
        <f>INDEX('Policy Characteristics'!G:G,MATCH(PolicyLevers!$C534,'Policy Characteristics'!$C:$C,0))</f>
        <v>1</v>
      </c>
      <c r="N534" s="167">
        <f>INDEX('Policy Characteristics'!H:H,MATCH(PolicyLevers!$C534,'Policy Characteristics'!$C:$C,0))</f>
        <v>0.01</v>
      </c>
      <c r="O534" s="167" t="str">
        <f>INDEX('Policy Characteristics'!I:I,MATCH(PolicyLevers!$C534,'Policy Characteristics'!$C:$C,0))</f>
        <v>% of potential achieved</v>
      </c>
      <c r="P534" s="167" t="str">
        <f>INDEX('Policy Characteristics'!J:J,MATCH(PolicyLevers!$C534,'Policy Characteristics'!$C:$C,0))</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0.5%.</v>
      </c>
      <c r="Q534" s="179" t="s">
        <v>558</v>
      </c>
      <c r="R534" s="179" t="s">
        <v>559</v>
      </c>
      <c r="S534" s="169"/>
      <c r="T534" s="179"/>
    </row>
    <row r="535" spans="1:20" s="174" customFormat="1" x14ac:dyDescent="0.2">
      <c r="A535" s="166" t="str">
        <f>INDEX('Policy Characteristics'!A:A,MATCH(PolicyLevers!$C535,'Policy Characteristics'!$C:$C,0))</f>
        <v>Industry</v>
      </c>
      <c r="B535" s="166" t="str">
        <f>INDEX('Policy Characteristics'!B:B,MATCH(PolicyLevers!$C535,'Policy Characteristics'!$C:$C,0))</f>
        <v>Material Efficiency, Longevity, &amp; Re-Use</v>
      </c>
      <c r="C535" s="178" t="s">
        <v>769</v>
      </c>
      <c r="D535" s="177" t="s">
        <v>141</v>
      </c>
      <c r="E535" s="177"/>
      <c r="F535" s="179" t="s">
        <v>738</v>
      </c>
      <c r="G535" s="177"/>
      <c r="H535" s="184">
        <v>429</v>
      </c>
      <c r="I535" s="267" t="s">
        <v>46</v>
      </c>
      <c r="J535" s="167" t="str">
        <f>INDEX('Policy Characteristics'!D:D,MATCH(PolicyLevers!$C535,'Policy Characteristics'!$C:$C,0))</f>
        <v>Material Efficiency, Longevity, &amp; Re-Use</v>
      </c>
      <c r="K535" s="167" t="str">
        <f>INDEX('Policy Characteristics'!E:E,MATCH(PolicyLevers!$C535,'Policy Characteristics'!$C:$C,0))</f>
        <v>indst reduce nonenergy product demand</v>
      </c>
      <c r="L535" s="167">
        <f>INDEX('Policy Characteristics'!F:F,MATCH(PolicyLevers!$C535,'Policy Characteristics'!$C:$C,0))</f>
        <v>0</v>
      </c>
      <c r="M535" s="167">
        <f>INDEX('Policy Characteristics'!G:G,MATCH(PolicyLevers!$C535,'Policy Characteristics'!$C:$C,0))</f>
        <v>1</v>
      </c>
      <c r="N535" s="167">
        <f>INDEX('Policy Characteristics'!H:H,MATCH(PolicyLevers!$C535,'Policy Characteristics'!$C:$C,0))</f>
        <v>0.01</v>
      </c>
      <c r="O535" s="167" t="str">
        <f>INDEX('Policy Characteristics'!I:I,MATCH(PolicyLevers!$C535,'Policy Characteristics'!$C:$C,0))</f>
        <v>% demand reduction</v>
      </c>
      <c r="P535" s="167" t="str">
        <f>INDEX('Policy Characteristics'!J:J,MATCH(PolicyLevers!$C535,'Policy Characteristics'!$C:$C,0))</f>
        <v>**Description:**0**Guidance for setting values: **//**Cement Industry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Industry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&amp;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535" s="177"/>
      <c r="R535" s="179" t="s">
        <v>1084</v>
      </c>
      <c r="S535" s="169" t="s">
        <v>775</v>
      </c>
      <c r="T535" s="185"/>
    </row>
    <row r="536" spans="1:20" s="174" customFormat="1" x14ac:dyDescent="0.2">
      <c r="A536" s="166" t="str">
        <f>INDEX('Policy Characteristics'!A:A,MATCH(PolicyLevers!$C536,'Policy Characteristics'!$C:$C,0))</f>
        <v>Industry</v>
      </c>
      <c r="B536" s="166" t="str">
        <f>INDEX('Policy Characteristics'!B:B,MATCH(PolicyLevers!$C536,'Policy Characteristics'!$C:$C,0))</f>
        <v>Material Efficiency, Longevity, &amp; Re-Use</v>
      </c>
      <c r="C536" s="181" t="str">
        <f t="shared" ref="C536" si="69">C$535</f>
        <v>Percent Reduction in Nonenergy Nonagriculture Industry Product Demand</v>
      </c>
      <c r="D536" s="179" t="s">
        <v>143</v>
      </c>
      <c r="E536" s="177"/>
      <c r="F536" s="179" t="s">
        <v>740</v>
      </c>
      <c r="G536" s="177"/>
      <c r="H536" s="184">
        <v>430</v>
      </c>
      <c r="I536" s="267" t="s">
        <v>46</v>
      </c>
      <c r="J536" s="167" t="str">
        <f>INDEX('Policy Characteristics'!D:D,MATCH(PolicyLevers!$C536,'Policy Characteristics'!$C:$C,0))</f>
        <v>Material Efficiency, Longevity, &amp; Re-Use</v>
      </c>
      <c r="K536" s="167" t="str">
        <f>INDEX('Policy Characteristics'!E:E,MATCH(PolicyLevers!$C536,'Policy Characteristics'!$C:$C,0))</f>
        <v>indst reduce nonenergy product demand</v>
      </c>
      <c r="L536" s="167">
        <f>INDEX('Policy Characteristics'!F:F,MATCH(PolicyLevers!$C536,'Policy Characteristics'!$C:$C,0))</f>
        <v>0</v>
      </c>
      <c r="M536" s="167">
        <f>INDEX('Policy Characteristics'!G:G,MATCH(PolicyLevers!$C536,'Policy Characteristics'!$C:$C,0))</f>
        <v>1</v>
      </c>
      <c r="N536" s="167">
        <f>INDEX('Policy Characteristics'!H:H,MATCH(PolicyLevers!$C536,'Policy Characteristics'!$C:$C,0))</f>
        <v>0.01</v>
      </c>
      <c r="O536" s="167" t="str">
        <f>INDEX('Policy Characteristics'!I:I,MATCH(PolicyLevers!$C536,'Policy Characteristics'!$C:$C,0))</f>
        <v>% demand reduction</v>
      </c>
      <c r="P536" s="167" t="str">
        <f>INDEX('Policy Characteristics'!J:J,MATCH(PolicyLevers!$C536,'Policy Characteristics'!$C:$C,0))</f>
        <v>**Description:**0**Guidance for setting values: **//**Cement Industry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Industry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&amp;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536" s="177"/>
      <c r="R536" s="181" t="str">
        <f t="shared" ref="R536" si="70">R$535</f>
        <v>material-efficiency-longevity-reuse.html</v>
      </c>
      <c r="S536" s="169" t="s">
        <v>776</v>
      </c>
      <c r="T536" s="185"/>
    </row>
    <row r="537" spans="1:20" s="174" customFormat="1" x14ac:dyDescent="0.2">
      <c r="A537" s="166" t="str">
        <f>INDEX('Policy Characteristics'!A:A,MATCH(PolicyLevers!$C537,'Policy Characteristics'!$C:$C,0))</f>
        <v>Industry</v>
      </c>
      <c r="B537" s="166" t="str">
        <f>INDEX('Policy Characteristics'!B:B,MATCH(PolicyLevers!$C537,'Policy Characteristics'!$C:$C,0))</f>
        <v>Material Efficiency, Longevity, &amp; Re-Use</v>
      </c>
      <c r="C537" s="181" t="str">
        <f t="shared" ref="C537" si="71">C$535</f>
        <v>Percent Reduction in Nonenergy Nonagriculture Industry Product Demand</v>
      </c>
      <c r="D537" s="179" t="s">
        <v>145</v>
      </c>
      <c r="E537" s="177"/>
      <c r="F537" s="179" t="s">
        <v>771</v>
      </c>
      <c r="G537" s="177"/>
      <c r="H537" s="184">
        <v>432</v>
      </c>
      <c r="I537" s="267" t="s">
        <v>46</v>
      </c>
      <c r="J537" s="167" t="str">
        <f>INDEX('Policy Characteristics'!D:D,MATCH(PolicyLevers!$C537,'Policy Characteristics'!$C:$C,0))</f>
        <v>Material Efficiency, Longevity, &amp; Re-Use</v>
      </c>
      <c r="K537" s="167" t="str">
        <f>INDEX('Policy Characteristics'!E:E,MATCH(PolicyLevers!$C537,'Policy Characteristics'!$C:$C,0))</f>
        <v>indst reduce nonenergy product demand</v>
      </c>
      <c r="L537" s="167">
        <f>INDEX('Policy Characteristics'!F:F,MATCH(PolicyLevers!$C537,'Policy Characteristics'!$C:$C,0))</f>
        <v>0</v>
      </c>
      <c r="M537" s="167">
        <f>INDEX('Policy Characteristics'!G:G,MATCH(PolicyLevers!$C537,'Policy Characteristics'!$C:$C,0))</f>
        <v>1</v>
      </c>
      <c r="N537" s="167">
        <f>INDEX('Policy Characteristics'!H:H,MATCH(PolicyLevers!$C537,'Policy Characteristics'!$C:$C,0))</f>
        <v>0.01</v>
      </c>
      <c r="O537" s="167" t="str">
        <f>INDEX('Policy Characteristics'!I:I,MATCH(PolicyLevers!$C537,'Policy Characteristics'!$C:$C,0))</f>
        <v>% demand reduction</v>
      </c>
      <c r="P537" s="167" t="str">
        <f>INDEX('Policy Characteristics'!J:J,MATCH(PolicyLevers!$C537,'Policy Characteristics'!$C:$C,0))</f>
        <v>**Description:**0**Guidance for setting values: **//**Cement Industry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Industry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&amp;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537" s="177"/>
      <c r="R537" s="179" t="s">
        <v>1085</v>
      </c>
      <c r="S537" s="169" t="s">
        <v>778</v>
      </c>
      <c r="T537" s="185"/>
    </row>
    <row r="538" spans="1:20" x14ac:dyDescent="0.2">
      <c r="A538" s="166" t="str">
        <f>INDEX('Policy Characteristics'!A:A,MATCH(PolicyLevers!$C538,'Policy Characteristics'!$C:$C,0))</f>
        <v>Industry</v>
      </c>
      <c r="B538" s="166" t="str">
        <f>INDEX('Policy Characteristics'!B:B,MATCH(PolicyLevers!$C538,'Policy Characteristics'!$C:$C,0))</f>
        <v>Methane Capture</v>
      </c>
      <c r="C538" s="178" t="s">
        <v>311</v>
      </c>
      <c r="D538" s="177" t="s">
        <v>142</v>
      </c>
      <c r="E538" s="177"/>
      <c r="F538" s="179" t="s">
        <v>739</v>
      </c>
      <c r="G538" s="177"/>
      <c r="H538" s="184">
        <v>56</v>
      </c>
      <c r="I538" s="267" t="s">
        <v>46</v>
      </c>
      <c r="J538" s="167" t="str">
        <f>INDEX('Policy Characteristics'!D:D,MATCH(PolicyLevers!$C538,'Policy Characteristics'!$C:$C,0))</f>
        <v>Methane Capture and Destruction</v>
      </c>
      <c r="K538" s="167" t="str">
        <f>INDEX('Policy Characteristics'!E:E,MATCH(PolicyLevers!$C538,'Policy Characteristics'!$C:$C,0))</f>
        <v>indst methane capture</v>
      </c>
      <c r="L538" s="167">
        <f>INDEX('Policy Characteristics'!F:F,MATCH(PolicyLevers!$C538,'Policy Characteristics'!$C:$C,0))</f>
        <v>0</v>
      </c>
      <c r="M538" s="167">
        <f>INDEX('Policy Characteristics'!G:G,MATCH(PolicyLevers!$C538,'Policy Characteristics'!$C:$C,0))</f>
        <v>1</v>
      </c>
      <c r="N538" s="167">
        <f>INDEX('Policy Characteristics'!H:H,MATCH(PolicyLevers!$C538,'Policy Characteristics'!$C:$C,0))</f>
        <v>0.01</v>
      </c>
      <c r="O538" s="167" t="str">
        <f>INDEX('Policy Characteristics'!I:I,MATCH(PolicyLevers!$C538,'Policy Characteristics'!$C:$C,0))</f>
        <v>% of potential achieved</v>
      </c>
      <c r="P538" s="167" t="str">
        <f>INDEX('Policy Characteristics'!J:J,MATCH(PolicyLevers!$C538,'Policy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are reduced by 70.5% from the natural gas and petroleum industry in that year.//**Coal Mining Industry : ** If this policy is fully implemented, process emissions in 2050 are reduced by 8% from the mining industry..//**Water &amp; Waste : ** If this policy is fully implemented, process emissions in 2050 are reduced by 7% from the waste management industry.</v>
      </c>
      <c r="Q538" s="177" t="s">
        <v>247</v>
      </c>
      <c r="R538" s="179" t="s">
        <v>248</v>
      </c>
      <c r="S538" s="169" t="s">
        <v>168</v>
      </c>
      <c r="T538" s="177"/>
    </row>
    <row r="539" spans="1:20" x14ac:dyDescent="0.2">
      <c r="A539" s="166" t="str">
        <f>INDEX('Policy Characteristics'!A:A,MATCH(PolicyLevers!$C539,'Policy Characteristics'!$C:$C,0))</f>
        <v>Industry</v>
      </c>
      <c r="B539" s="166" t="str">
        <f>INDEX('Policy Characteristics'!B:B,MATCH(PolicyLevers!$C539,'Policy Characteristics'!$C:$C,0))</f>
        <v>Methane Capture</v>
      </c>
      <c r="C539" s="181" t="str">
        <f t="shared" ref="C539:C540" si="72">C$538</f>
        <v>Fraction of Methane Capture Opportunities Achieved</v>
      </c>
      <c r="D539" s="177" t="s">
        <v>772</v>
      </c>
      <c r="E539" s="177"/>
      <c r="F539" s="177" t="s">
        <v>1167</v>
      </c>
      <c r="G539" s="177"/>
      <c r="H539" s="184">
        <v>513</v>
      </c>
      <c r="I539" s="267" t="s">
        <v>46</v>
      </c>
      <c r="J539" s="167" t="str">
        <f>INDEX('Policy Characteristics'!D:D,MATCH(PolicyLevers!$C539,'Policy Characteristics'!$C:$C,0))</f>
        <v>Methane Capture and Destruction</v>
      </c>
      <c r="K539" s="167" t="str">
        <f>INDEX('Policy Characteristics'!E:E,MATCH(PolicyLevers!$C539,'Policy Characteristics'!$C:$C,0))</f>
        <v>indst methane capture</v>
      </c>
      <c r="L539" s="167">
        <f>INDEX('Policy Characteristics'!F:F,MATCH(PolicyLevers!$C539,'Policy Characteristics'!$C:$C,0))</f>
        <v>0</v>
      </c>
      <c r="M539" s="167">
        <f>INDEX('Policy Characteristics'!G:G,MATCH(PolicyLevers!$C539,'Policy Characteristics'!$C:$C,0))</f>
        <v>1</v>
      </c>
      <c r="N539" s="167">
        <f>INDEX('Policy Characteristics'!H:H,MATCH(PolicyLevers!$C539,'Policy Characteristics'!$C:$C,0))</f>
        <v>0.01</v>
      </c>
      <c r="O539" s="167" t="str">
        <f>INDEX('Policy Characteristics'!I:I,MATCH(PolicyLevers!$C539,'Policy Characteristics'!$C:$C,0))</f>
        <v>% of potential achieved</v>
      </c>
      <c r="P539" s="167" t="str">
        <f>INDEX('Policy Characteristics'!J:J,MATCH(PolicyLevers!$C539,'Policy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are reduced by 70.5% from the natural gas and petroleum industry in that year.//**Coal Mining Industry : ** If this policy is fully implemented, process emissions in 2050 are reduced by 8% from the mining industry..//**Water &amp; Waste : ** If this policy is fully implemented, process emissions in 2050 are reduced by 7% from the waste management industry.</v>
      </c>
      <c r="Q539" s="181" t="str">
        <f t="shared" ref="Q539:S540" si="73">Q$538</f>
        <v>industry-ag-main.html#methane-capture</v>
      </c>
      <c r="R539" s="181" t="str">
        <f t="shared" si="73"/>
        <v>methane-capture.html</v>
      </c>
      <c r="S539" s="191" t="str">
        <f t="shared" si="73"/>
        <v>Calculated from model data; see the relevant variable(s) in the InputData folder for source information.</v>
      </c>
      <c r="T539" s="177"/>
    </row>
    <row r="540" spans="1:20" x14ac:dyDescent="0.2">
      <c r="A540" s="166" t="str">
        <f>INDEX('Policy Characteristics'!A:A,MATCH(PolicyLevers!$C540,'Policy Characteristics'!$C:$C,0))</f>
        <v>Industry</v>
      </c>
      <c r="B540" s="166" t="str">
        <f>INDEX('Policy Characteristics'!B:B,MATCH(PolicyLevers!$C540,'Policy Characteristics'!$C:$C,0))</f>
        <v>Methane Capture</v>
      </c>
      <c r="C540" s="181" t="str">
        <f t="shared" si="72"/>
        <v>Fraction of Methane Capture Opportunities Achieved</v>
      </c>
      <c r="D540" s="177" t="s">
        <v>145</v>
      </c>
      <c r="E540" s="177"/>
      <c r="F540" s="179" t="s">
        <v>771</v>
      </c>
      <c r="G540" s="177"/>
      <c r="H540" s="184">
        <v>514</v>
      </c>
      <c r="I540" s="267" t="s">
        <v>46</v>
      </c>
      <c r="J540" s="167" t="str">
        <f>INDEX('Policy Characteristics'!D:D,MATCH(PolicyLevers!$C540,'Policy Characteristics'!$C:$C,0))</f>
        <v>Methane Capture and Destruction</v>
      </c>
      <c r="K540" s="167" t="str">
        <f>INDEX('Policy Characteristics'!E:E,MATCH(PolicyLevers!$C540,'Policy Characteristics'!$C:$C,0))</f>
        <v>indst methane capture</v>
      </c>
      <c r="L540" s="167">
        <f>INDEX('Policy Characteristics'!F:F,MATCH(PolicyLevers!$C540,'Policy Characteristics'!$C:$C,0))</f>
        <v>0</v>
      </c>
      <c r="M540" s="167">
        <f>INDEX('Policy Characteristics'!G:G,MATCH(PolicyLevers!$C540,'Policy Characteristics'!$C:$C,0))</f>
        <v>1</v>
      </c>
      <c r="N540" s="167">
        <f>INDEX('Policy Characteristics'!H:H,MATCH(PolicyLevers!$C540,'Policy Characteristics'!$C:$C,0))</f>
        <v>0.01</v>
      </c>
      <c r="O540" s="167" t="str">
        <f>INDEX('Policy Characteristics'!I:I,MATCH(PolicyLevers!$C540,'Policy Characteristics'!$C:$C,0))</f>
        <v>% of potential achieved</v>
      </c>
      <c r="P540" s="167" t="str">
        <f>INDEX('Policy Characteristics'!J:J,MATCH(PolicyLevers!$C540,'Policy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are reduced by 70.5% from the natural gas and petroleum industry in that year.//**Coal Mining Industry : ** If this policy is fully implemented, process emissions in 2050 are reduced by 8% from the mining industry..//**Water &amp; Waste : ** If this policy is fully implemented, process emissions in 2050 are reduced by 7% from the waste management industry.</v>
      </c>
      <c r="Q540" s="181" t="str">
        <f t="shared" si="73"/>
        <v>industry-ag-main.html#methane-capture</v>
      </c>
      <c r="R540" s="181" t="str">
        <f t="shared" si="73"/>
        <v>methane-capture.html</v>
      </c>
      <c r="S540" s="191" t="str">
        <f t="shared" si="73"/>
        <v>Calculated from model data; see the relevant variable(s) in the InputData folder for source information.</v>
      </c>
      <c r="T540" s="177"/>
    </row>
    <row r="541" spans="1:20" x14ac:dyDescent="0.2">
      <c r="A541" s="166" t="str">
        <f>INDEX('Policy Characteristics'!A:A,MATCH(PolicyLevers!$C541,'Policy Characteristics'!$C:$C,0))</f>
        <v>Industry</v>
      </c>
      <c r="B541" s="166" t="str">
        <f>INDEX('Policy Characteristics'!B:B,MATCH(PolicyLevers!$C541,'Policy Characteristics'!$C:$C,0))</f>
        <v>Methane Destruction</v>
      </c>
      <c r="C541" s="178" t="s">
        <v>312</v>
      </c>
      <c r="D541" s="177" t="s">
        <v>142</v>
      </c>
      <c r="E541" s="177"/>
      <c r="F541" s="179" t="s">
        <v>739</v>
      </c>
      <c r="G541" s="177"/>
      <c r="H541" s="184">
        <v>57</v>
      </c>
      <c r="I541" s="267" t="s">
        <v>46</v>
      </c>
      <c r="J541" s="167" t="str">
        <f>INDEX('Policy Characteristics'!D:D,MATCH(PolicyLevers!$C541,'Policy Characteristics'!$C:$C,0))</f>
        <v>Methane Capture and Destruction</v>
      </c>
      <c r="K541" s="167" t="str">
        <f>INDEX('Policy Characteristics'!E:E,MATCH(PolicyLevers!$C541,'Policy Characteristics'!$C:$C,0))</f>
        <v>indst methane destruction</v>
      </c>
      <c r="L541" s="167">
        <f>INDEX('Policy Characteristics'!F:F,MATCH(PolicyLevers!$C541,'Policy Characteristics'!$C:$C,0))</f>
        <v>0</v>
      </c>
      <c r="M541" s="167">
        <f>INDEX('Policy Characteristics'!G:G,MATCH(PolicyLevers!$C541,'Policy Characteristics'!$C:$C,0))</f>
        <v>1</v>
      </c>
      <c r="N541" s="167">
        <f>INDEX('Policy Characteristics'!H:H,MATCH(PolicyLevers!$C541,'Policy Characteristics'!$C:$C,0))</f>
        <v>0.01</v>
      </c>
      <c r="O541" s="167" t="str">
        <f>INDEX('Policy Characteristics'!I:I,MATCH(PolicyLevers!$C541,'Policy Characteristics'!$C:$C,0))</f>
        <v>% of potential achieved</v>
      </c>
      <c r="P541" s="167" t="str">
        <f>INDEX('Policy Characteristics'!J:J,MATCH(PolicyLevers!$C541,'Policy Characteristics'!$C:$C,0))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are reduced by 1.5% from the natural gas and petroleum industry that year.//**Coal Mining Industry : ** If this policy is fully implemented, process emissions in 2050 are reduced by 32% from the mining industry.//**Water &amp; Waste : ** If this policy is fully implemented, process emissions in 2050 are reduced by 2% from the waste management industry.</v>
      </c>
      <c r="Q541" s="177" t="s">
        <v>249</v>
      </c>
      <c r="R541" s="179" t="s">
        <v>250</v>
      </c>
      <c r="S541" s="169" t="s">
        <v>168</v>
      </c>
      <c r="T541" s="177"/>
    </row>
    <row r="542" spans="1:20" x14ac:dyDescent="0.2">
      <c r="A542" s="166" t="str">
        <f>INDEX('Policy Characteristics'!A:A,MATCH(PolicyLevers!$C542,'Policy Characteristics'!$C:$C,0))</f>
        <v>Industry</v>
      </c>
      <c r="B542" s="166" t="str">
        <f>INDEX('Policy Characteristics'!B:B,MATCH(PolicyLevers!$C542,'Policy Characteristics'!$C:$C,0))</f>
        <v>Methane Destruction</v>
      </c>
      <c r="C542" s="181" t="str">
        <f t="shared" ref="C542:C543" si="74">C$541</f>
        <v>Fraction of Methane Destruction Opportunities Achieved</v>
      </c>
      <c r="D542" s="177" t="s">
        <v>772</v>
      </c>
      <c r="E542" s="177"/>
      <c r="F542" s="177" t="s">
        <v>1167</v>
      </c>
      <c r="G542" s="177"/>
      <c r="H542" s="184">
        <v>515</v>
      </c>
      <c r="I542" s="267" t="s">
        <v>46</v>
      </c>
      <c r="J542" s="167" t="str">
        <f>INDEX('Policy Characteristics'!D:D,MATCH(PolicyLevers!$C542,'Policy Characteristics'!$C:$C,0))</f>
        <v>Methane Capture and Destruction</v>
      </c>
      <c r="K542" s="167" t="str">
        <f>INDEX('Policy Characteristics'!E:E,MATCH(PolicyLevers!$C542,'Policy Characteristics'!$C:$C,0))</f>
        <v>indst methane destruction</v>
      </c>
      <c r="L542" s="167">
        <f>INDEX('Policy Characteristics'!F:F,MATCH(PolicyLevers!$C542,'Policy Characteristics'!$C:$C,0))</f>
        <v>0</v>
      </c>
      <c r="M542" s="167">
        <f>INDEX('Policy Characteristics'!G:G,MATCH(PolicyLevers!$C542,'Policy Characteristics'!$C:$C,0))</f>
        <v>1</v>
      </c>
      <c r="N542" s="167">
        <f>INDEX('Policy Characteristics'!H:H,MATCH(PolicyLevers!$C542,'Policy Characteristics'!$C:$C,0))</f>
        <v>0.01</v>
      </c>
      <c r="O542" s="167" t="str">
        <f>INDEX('Policy Characteristics'!I:I,MATCH(PolicyLevers!$C542,'Policy Characteristics'!$C:$C,0))</f>
        <v>% of potential achieved</v>
      </c>
      <c r="P542" s="167" t="str">
        <f>INDEX('Policy Characteristics'!J:J,MATCH(PolicyLevers!$C542,'Policy Characteristics'!$C:$C,0))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are reduced by 1.5% from the natural gas and petroleum industry that year.//**Coal Mining Industry : ** If this policy is fully implemented, process emissions in 2050 are reduced by 32% from the mining industry.//**Water &amp; Waste : ** If this policy is fully implemented, process emissions in 2050 are reduced by 2% from the waste management industry.</v>
      </c>
      <c r="Q542" s="181" t="str">
        <f t="shared" ref="Q542:S543" si="75">Q$541</f>
        <v>industry-ag-main.html#methane-destr</v>
      </c>
      <c r="R542" s="181" t="str">
        <f t="shared" si="75"/>
        <v>methane-destruction.html</v>
      </c>
      <c r="S542" s="191" t="str">
        <f t="shared" si="75"/>
        <v>Calculated from model data; see the relevant variable(s) in the InputData folder for source information.</v>
      </c>
      <c r="T542" s="177"/>
    </row>
    <row r="543" spans="1:20" x14ac:dyDescent="0.2">
      <c r="A543" s="166" t="str">
        <f>INDEX('Policy Characteristics'!A:A,MATCH(PolicyLevers!$C543,'Policy Characteristics'!$C:$C,0))</f>
        <v>Industry</v>
      </c>
      <c r="B543" s="166" t="str">
        <f>INDEX('Policy Characteristics'!B:B,MATCH(PolicyLevers!$C543,'Policy Characteristics'!$C:$C,0))</f>
        <v>Methane Destruction</v>
      </c>
      <c r="C543" s="181" t="str">
        <f t="shared" si="74"/>
        <v>Fraction of Methane Destruction Opportunities Achieved</v>
      </c>
      <c r="D543" s="177" t="s">
        <v>145</v>
      </c>
      <c r="E543" s="177"/>
      <c r="F543" s="179" t="s">
        <v>771</v>
      </c>
      <c r="G543" s="177"/>
      <c r="H543" s="184">
        <v>516</v>
      </c>
      <c r="I543" s="267" t="s">
        <v>46</v>
      </c>
      <c r="J543" s="167" t="str">
        <f>INDEX('Policy Characteristics'!D:D,MATCH(PolicyLevers!$C543,'Policy Characteristics'!$C:$C,0))</f>
        <v>Methane Capture and Destruction</v>
      </c>
      <c r="K543" s="167" t="str">
        <f>INDEX('Policy Characteristics'!E:E,MATCH(PolicyLevers!$C543,'Policy Characteristics'!$C:$C,0))</f>
        <v>indst methane destruction</v>
      </c>
      <c r="L543" s="167">
        <f>INDEX('Policy Characteristics'!F:F,MATCH(PolicyLevers!$C543,'Policy Characteristics'!$C:$C,0))</f>
        <v>0</v>
      </c>
      <c r="M543" s="167">
        <f>INDEX('Policy Characteristics'!G:G,MATCH(PolicyLevers!$C543,'Policy Characteristics'!$C:$C,0))</f>
        <v>1</v>
      </c>
      <c r="N543" s="167">
        <f>INDEX('Policy Characteristics'!H:H,MATCH(PolicyLevers!$C543,'Policy Characteristics'!$C:$C,0))</f>
        <v>0.01</v>
      </c>
      <c r="O543" s="167" t="str">
        <f>INDEX('Policy Characteristics'!I:I,MATCH(PolicyLevers!$C543,'Policy Characteristics'!$C:$C,0))</f>
        <v>% of potential achieved</v>
      </c>
      <c r="P543" s="167" t="str">
        <f>INDEX('Policy Characteristics'!J:J,MATCH(PolicyLevers!$C543,'Policy Characteristics'!$C:$C,0))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are reduced by 1.5% from the natural gas and petroleum industry that year.//**Coal Mining Industry : ** If this policy is fully implemented, process emissions in 2050 are reduced by 32% from the mining industry.//**Water &amp; Waste : ** If this policy is fully implemented, process emissions in 2050 are reduced by 2% from the waste management industry.</v>
      </c>
      <c r="Q543" s="181" t="str">
        <f t="shared" si="75"/>
        <v>industry-ag-main.html#methane-destr</v>
      </c>
      <c r="R543" s="181" t="str">
        <f t="shared" si="75"/>
        <v>methane-destruction.html</v>
      </c>
      <c r="S543" s="191" t="str">
        <f t="shared" si="75"/>
        <v>Calculated from model data; see the relevant variable(s) in the InputData folder for source information.</v>
      </c>
      <c r="T543" s="177"/>
    </row>
    <row r="544" spans="1:20" x14ac:dyDescent="0.2">
      <c r="A544" s="166" t="str">
        <f>INDEX('Policy Characteristics'!A:A,MATCH(PolicyLevers!$C544,'Policy Characteristics'!$C:$C,0))</f>
        <v>Industry</v>
      </c>
      <c r="B544" s="166" t="str">
        <f>INDEX('Policy Characteristics'!B:B,MATCH(PolicyLevers!$C544,'Policy Characteristics'!$C:$C,0))</f>
        <v>Reduce Fossil Fuel Exports</v>
      </c>
      <c r="C544" s="178" t="s">
        <v>837</v>
      </c>
      <c r="D544" s="179" t="s">
        <v>495</v>
      </c>
      <c r="E544" s="177"/>
      <c r="F544" s="179" t="s">
        <v>492</v>
      </c>
      <c r="G544" s="177"/>
      <c r="H544" s="184">
        <v>451</v>
      </c>
      <c r="I544" s="267" t="s">
        <v>46</v>
      </c>
      <c r="J544" s="167" t="str">
        <f>INDEX('Policy Characteristics'!D:D,MATCH(PolicyLevers!$C544,'Policy Characteristics'!$C:$C,0))</f>
        <v>Percent Reduction in Fossil Fuel Exports</v>
      </c>
      <c r="K544" s="167" t="str">
        <f>INDEX('Policy Characteristics'!E:E,MATCH(PolicyLevers!$C544,'Policy Characteristics'!$C:$C,0))</f>
        <v>indst reduce fossil fuel exports</v>
      </c>
      <c r="L544" s="167">
        <f>INDEX('Policy Characteristics'!F:F,MATCH(PolicyLevers!$C544,'Policy Characteristics'!$C:$C,0))</f>
        <v>0</v>
      </c>
      <c r="M544" s="167">
        <f>INDEX('Policy Characteristics'!G:G,MATCH(PolicyLevers!$C544,'Policy Characteristics'!$C:$C,0))</f>
        <v>1</v>
      </c>
      <c r="N544" s="167">
        <f>INDEX('Policy Characteristics'!H:H,MATCH(PolicyLevers!$C544,'Policy Characteristics'!$C:$C,0))</f>
        <v>0.01</v>
      </c>
      <c r="O544" s="167" t="str">
        <f>INDEX('Policy Characteristics'!I:I,MATCH(PolicyLevers!$C544,'Policy Characteristics'!$C:$C,0))</f>
        <v>% reduction in exports</v>
      </c>
      <c r="P544" s="167" t="str">
        <f>INDEX('Policy Characteristics'!J:J,MATCH(PolicyLevers!$C544,'Policy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Colorado exported half of all coal produced in the state.</v>
      </c>
      <c r="Q544" s="177"/>
      <c r="R544" s="179" t="s">
        <v>1086</v>
      </c>
      <c r="S544" s="169" t="s">
        <v>1477</v>
      </c>
      <c r="T544" s="177"/>
    </row>
    <row r="545" spans="1:20" x14ac:dyDescent="0.2">
      <c r="A545" s="166" t="str">
        <f>INDEX('Policy Characteristics'!A:A,MATCH(PolicyLevers!$C545,'Policy Characteristics'!$C:$C,0))</f>
        <v>Industry</v>
      </c>
      <c r="B545" s="166" t="str">
        <f>INDEX('Policy Characteristics'!B:B,MATCH(PolicyLevers!$C545,'Policy Characteristics'!$C:$C,0))</f>
        <v>Reduce Fossil Fuel Exports</v>
      </c>
      <c r="C545" s="181" t="str">
        <f t="shared" ref="C545:C552" si="76">C$544</f>
        <v>Percent Reduction in Fossil Fuel Exports</v>
      </c>
      <c r="D545" s="179" t="s">
        <v>49</v>
      </c>
      <c r="E545" s="177"/>
      <c r="F545" s="179" t="s">
        <v>93</v>
      </c>
      <c r="G545" s="177"/>
      <c r="H545" s="184">
        <v>452</v>
      </c>
      <c r="I545" s="267" t="s">
        <v>47</v>
      </c>
      <c r="J545" s="167" t="str">
        <f>INDEX('Policy Characteristics'!D:D,MATCH(PolicyLevers!$C545,'Policy Characteristics'!$C:$C,0))</f>
        <v>Percent Reduction in Fossil Fuel Exports</v>
      </c>
      <c r="K545" s="167" t="str">
        <f>INDEX('Policy Characteristics'!E:E,MATCH(PolicyLevers!$C545,'Policy Characteristics'!$C:$C,0))</f>
        <v>indst reduce fossil fuel exports</v>
      </c>
      <c r="L545" s="167">
        <f>INDEX('Policy Characteristics'!F:F,MATCH(PolicyLevers!$C545,'Policy Characteristics'!$C:$C,0))</f>
        <v>0</v>
      </c>
      <c r="M545" s="167">
        <f>INDEX('Policy Characteristics'!G:G,MATCH(PolicyLevers!$C545,'Policy Characteristics'!$C:$C,0))</f>
        <v>1</v>
      </c>
      <c r="N545" s="167">
        <f>INDEX('Policy Characteristics'!H:H,MATCH(PolicyLevers!$C545,'Policy Characteristics'!$C:$C,0))</f>
        <v>0.01</v>
      </c>
      <c r="O545" s="167" t="str">
        <f>INDEX('Policy Characteristics'!I:I,MATCH(PolicyLevers!$C545,'Policy Characteristics'!$C:$C,0))</f>
        <v>% reduction in exports</v>
      </c>
      <c r="P545" s="167" t="str">
        <f>INDEX('Policy Characteristics'!J:J,MATCH(PolicyLevers!$C545,'Policy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Colorado exported half of all coal produced in the state.</v>
      </c>
      <c r="Q545" s="177"/>
      <c r="R545" s="181" t="str">
        <f t="shared" ref="R545:S548" si="77">R$544</f>
        <v>reduce-fuel-exports.html</v>
      </c>
      <c r="S545" s="191" t="str">
        <f t="shared" si="77"/>
        <v>Calculated from model data; see the relevant variable(s) in the InputData folder for source information.
https://www.eia.gov/state/analysis.php?sid=CO</v>
      </c>
      <c r="T545" s="177"/>
    </row>
    <row r="546" spans="1:20" x14ac:dyDescent="0.2">
      <c r="A546" s="166" t="str">
        <f>INDEX('Policy Characteristics'!A:A,MATCH(PolicyLevers!$C546,'Policy Characteristics'!$C:$C,0))</f>
        <v>Industry</v>
      </c>
      <c r="B546" s="166" t="str">
        <f>INDEX('Policy Characteristics'!B:B,MATCH(PolicyLevers!$C546,'Policy Characteristics'!$C:$C,0))</f>
        <v>Reduce Fossil Fuel Exports</v>
      </c>
      <c r="C546" s="181" t="str">
        <f t="shared" si="76"/>
        <v>Percent Reduction in Fossil Fuel Exports</v>
      </c>
      <c r="D546" s="179" t="s">
        <v>56</v>
      </c>
      <c r="E546" s="177"/>
      <c r="F546" s="179" t="s">
        <v>101</v>
      </c>
      <c r="G546" s="177"/>
      <c r="H546" s="184">
        <v>453</v>
      </c>
      <c r="I546" s="267" t="s">
        <v>47</v>
      </c>
      <c r="J546" s="167" t="str">
        <f>INDEX('Policy Characteristics'!D:D,MATCH(PolicyLevers!$C546,'Policy Characteristics'!$C:$C,0))</f>
        <v>Percent Reduction in Fossil Fuel Exports</v>
      </c>
      <c r="K546" s="167" t="str">
        <f>INDEX('Policy Characteristics'!E:E,MATCH(PolicyLevers!$C546,'Policy Characteristics'!$C:$C,0))</f>
        <v>indst reduce fossil fuel exports</v>
      </c>
      <c r="L546" s="167">
        <f>INDEX('Policy Characteristics'!F:F,MATCH(PolicyLevers!$C546,'Policy Characteristics'!$C:$C,0))</f>
        <v>0</v>
      </c>
      <c r="M546" s="167">
        <f>INDEX('Policy Characteristics'!G:G,MATCH(PolicyLevers!$C546,'Policy Characteristics'!$C:$C,0))</f>
        <v>1</v>
      </c>
      <c r="N546" s="167">
        <f>INDEX('Policy Characteristics'!H:H,MATCH(PolicyLevers!$C546,'Policy Characteristics'!$C:$C,0))</f>
        <v>0.01</v>
      </c>
      <c r="O546" s="167" t="str">
        <f>INDEX('Policy Characteristics'!I:I,MATCH(PolicyLevers!$C546,'Policy Characteristics'!$C:$C,0))</f>
        <v>% reduction in exports</v>
      </c>
      <c r="P546" s="167" t="str">
        <f>INDEX('Policy Characteristics'!J:J,MATCH(PolicyLevers!$C546,'Policy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Colorado exported half of all coal produced in the state.</v>
      </c>
      <c r="Q546" s="177"/>
      <c r="R546" s="181" t="str">
        <f t="shared" si="77"/>
        <v>reduce-fuel-exports.html</v>
      </c>
      <c r="S546" s="191" t="str">
        <f t="shared" si="77"/>
        <v>Calculated from model data; see the relevant variable(s) in the InputData folder for source information.
https://www.eia.gov/state/analysis.php?sid=CO</v>
      </c>
      <c r="T546" s="177"/>
    </row>
    <row r="547" spans="1:20" x14ac:dyDescent="0.2">
      <c r="A547" s="166" t="str">
        <f>INDEX('Policy Characteristics'!A:A,MATCH(PolicyLevers!$C547,'Policy Characteristics'!$C:$C,0))</f>
        <v>Industry</v>
      </c>
      <c r="B547" s="166" t="str">
        <f>INDEX('Policy Characteristics'!B:B,MATCH(PolicyLevers!$C547,'Policy Characteristics'!$C:$C,0))</f>
        <v>Reduce Fossil Fuel Exports</v>
      </c>
      <c r="C547" s="181" t="str">
        <f t="shared" si="76"/>
        <v>Percent Reduction in Fossil Fuel Exports</v>
      </c>
      <c r="D547" s="179" t="s">
        <v>57</v>
      </c>
      <c r="E547" s="177"/>
      <c r="F547" s="179" t="s">
        <v>102</v>
      </c>
      <c r="G547" s="177"/>
      <c r="H547" s="184">
        <v>454</v>
      </c>
      <c r="I547" s="267" t="s">
        <v>47</v>
      </c>
      <c r="J547" s="167" t="str">
        <f>INDEX('Policy Characteristics'!D:D,MATCH(PolicyLevers!$C547,'Policy Characteristics'!$C:$C,0))</f>
        <v>Percent Reduction in Fossil Fuel Exports</v>
      </c>
      <c r="K547" s="167" t="str">
        <f>INDEX('Policy Characteristics'!E:E,MATCH(PolicyLevers!$C547,'Policy Characteristics'!$C:$C,0))</f>
        <v>indst reduce fossil fuel exports</v>
      </c>
      <c r="L547" s="167">
        <f>INDEX('Policy Characteristics'!F:F,MATCH(PolicyLevers!$C547,'Policy Characteristics'!$C:$C,0))</f>
        <v>0</v>
      </c>
      <c r="M547" s="167">
        <f>INDEX('Policy Characteristics'!G:G,MATCH(PolicyLevers!$C547,'Policy Characteristics'!$C:$C,0))</f>
        <v>1</v>
      </c>
      <c r="N547" s="167">
        <f>INDEX('Policy Characteristics'!H:H,MATCH(PolicyLevers!$C547,'Policy Characteristics'!$C:$C,0))</f>
        <v>0.01</v>
      </c>
      <c r="O547" s="167" t="str">
        <f>INDEX('Policy Characteristics'!I:I,MATCH(PolicyLevers!$C547,'Policy Characteristics'!$C:$C,0))</f>
        <v>% reduction in exports</v>
      </c>
      <c r="P547" s="167" t="str">
        <f>INDEX('Policy Characteristics'!J:J,MATCH(PolicyLevers!$C547,'Policy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Colorado exported half of all coal produced in the state.</v>
      </c>
      <c r="Q547" s="177"/>
      <c r="R547" s="181" t="str">
        <f t="shared" si="77"/>
        <v>reduce-fuel-exports.html</v>
      </c>
      <c r="S547" s="191" t="str">
        <f t="shared" si="77"/>
        <v>Calculated from model data; see the relevant variable(s) in the InputData folder for source information.
https://www.eia.gov/state/analysis.php?sid=CO</v>
      </c>
      <c r="T547" s="177"/>
    </row>
    <row r="548" spans="1:20" x14ac:dyDescent="0.2">
      <c r="A548" s="166" t="str">
        <f>INDEX('Policy Characteristics'!A:A,MATCH(PolicyLevers!$C548,'Policy Characteristics'!$C:$C,0))</f>
        <v>Industry</v>
      </c>
      <c r="B548" s="166" t="str">
        <f>INDEX('Policy Characteristics'!B:B,MATCH(PolicyLevers!$C548,'Policy Characteristics'!$C:$C,0))</f>
        <v>Reduce Fossil Fuel Exports</v>
      </c>
      <c r="C548" s="181" t="str">
        <f t="shared" si="76"/>
        <v>Percent Reduction in Fossil Fuel Exports</v>
      </c>
      <c r="D548" s="179" t="s">
        <v>819</v>
      </c>
      <c r="E548" s="177"/>
      <c r="F548" s="179" t="s">
        <v>820</v>
      </c>
      <c r="G548" s="177"/>
      <c r="H548" s="184">
        <v>455</v>
      </c>
      <c r="I548" s="267" t="s">
        <v>47</v>
      </c>
      <c r="J548" s="167" t="str">
        <f>INDEX('Policy Characteristics'!D:D,MATCH(PolicyLevers!$C548,'Policy Characteristics'!$C:$C,0))</f>
        <v>Percent Reduction in Fossil Fuel Exports</v>
      </c>
      <c r="K548" s="167" t="str">
        <f>INDEX('Policy Characteristics'!E:E,MATCH(PolicyLevers!$C548,'Policy Characteristics'!$C:$C,0))</f>
        <v>indst reduce fossil fuel exports</v>
      </c>
      <c r="L548" s="167">
        <f>INDEX('Policy Characteristics'!F:F,MATCH(PolicyLevers!$C548,'Policy Characteristics'!$C:$C,0))</f>
        <v>0</v>
      </c>
      <c r="M548" s="167">
        <f>INDEX('Policy Characteristics'!G:G,MATCH(PolicyLevers!$C548,'Policy Characteristics'!$C:$C,0))</f>
        <v>1</v>
      </c>
      <c r="N548" s="167">
        <f>INDEX('Policy Characteristics'!H:H,MATCH(PolicyLevers!$C548,'Policy Characteristics'!$C:$C,0))</f>
        <v>0.01</v>
      </c>
      <c r="O548" s="167" t="str">
        <f>INDEX('Policy Characteristics'!I:I,MATCH(PolicyLevers!$C548,'Policy Characteristics'!$C:$C,0))</f>
        <v>% reduction in exports</v>
      </c>
      <c r="P548" s="167" t="str">
        <f>INDEX('Policy Characteristics'!J:J,MATCH(PolicyLevers!$C548,'Policy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Colorado exported half of all coal produced in the state.</v>
      </c>
      <c r="Q548" s="177"/>
      <c r="R548" s="181" t="str">
        <f t="shared" si="77"/>
        <v>reduce-fuel-exports.html</v>
      </c>
      <c r="S548" s="191" t="str">
        <f t="shared" si="77"/>
        <v>Calculated from model data; see the relevant variable(s) in the InputData folder for source information.
https://www.eia.gov/state/analysis.php?sid=CO</v>
      </c>
      <c r="T548" s="177"/>
    </row>
    <row r="549" spans="1:20" x14ac:dyDescent="0.2">
      <c r="A549" s="166" t="str">
        <f>INDEX('Policy Characteristics'!A:A,MATCH(PolicyLevers!$C549,'Policy Characteristics'!$C:$C,0))</f>
        <v>Industry</v>
      </c>
      <c r="B549" s="166" t="str">
        <f>INDEX('Policy Characteristics'!B:B,MATCH(PolicyLevers!$C549,'Policy Characteristics'!$C:$C,0))</f>
        <v>Reduce Fossil Fuel Exports</v>
      </c>
      <c r="C549" s="181" t="str">
        <f t="shared" si="76"/>
        <v>Percent Reduction in Fossil Fuel Exports</v>
      </c>
      <c r="D549" s="179" t="s">
        <v>488</v>
      </c>
      <c r="E549" s="177"/>
      <c r="F549" s="179" t="s">
        <v>489</v>
      </c>
      <c r="G549" s="177"/>
      <c r="H549" s="184">
        <v>456</v>
      </c>
      <c r="I549" s="267" t="s">
        <v>47</v>
      </c>
      <c r="J549" s="167" t="str">
        <f>INDEX('Policy Characteristics'!D:D,MATCH(PolicyLevers!$C549,'Policy Characteristics'!$C:$C,0))</f>
        <v>Percent Reduction in Fossil Fuel Exports</v>
      </c>
      <c r="K549" s="167" t="str">
        <f>INDEX('Policy Characteristics'!E:E,MATCH(PolicyLevers!$C549,'Policy Characteristics'!$C:$C,0))</f>
        <v>indst reduce fossil fuel exports</v>
      </c>
      <c r="L549" s="167">
        <f>INDEX('Policy Characteristics'!F:F,MATCH(PolicyLevers!$C549,'Policy Characteristics'!$C:$C,0))</f>
        <v>0</v>
      </c>
      <c r="M549" s="167">
        <f>INDEX('Policy Characteristics'!G:G,MATCH(PolicyLevers!$C549,'Policy Characteristics'!$C:$C,0))</f>
        <v>1</v>
      </c>
      <c r="N549" s="167">
        <f>INDEX('Policy Characteristics'!H:H,MATCH(PolicyLevers!$C549,'Policy Characteristics'!$C:$C,0))</f>
        <v>0.01</v>
      </c>
      <c r="O549" s="167" t="str">
        <f>INDEX('Policy Characteristics'!I:I,MATCH(PolicyLevers!$C549,'Policy Characteristics'!$C:$C,0))</f>
        <v>% reduction in exports</v>
      </c>
      <c r="P549" s="167" t="str">
        <f>INDEX('Policy Characteristics'!J:J,MATCH(PolicyLevers!$C549,'Policy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Colorado exported half of all coal produced in the state.</v>
      </c>
      <c r="Q549" s="177"/>
      <c r="R549" s="179"/>
      <c r="S549" s="191" t="str">
        <f>S$544</f>
        <v>Calculated from model data; see the relevant variable(s) in the InputData folder for source information.
https://www.eia.gov/state/analysis.php?sid=CO</v>
      </c>
      <c r="T549" s="177"/>
    </row>
    <row r="550" spans="1:20" x14ac:dyDescent="0.2">
      <c r="A550" s="166" t="str">
        <f>INDEX('Policy Characteristics'!A:A,MATCH(PolicyLevers!$C550,'Policy Characteristics'!$C:$C,0))</f>
        <v>Industry</v>
      </c>
      <c r="B550" s="166" t="str">
        <f>INDEX('Policy Characteristics'!B:B,MATCH(PolicyLevers!$C550,'Policy Characteristics'!$C:$C,0))</f>
        <v>Reduce Fossil Fuel Exports</v>
      </c>
      <c r="C550" s="181" t="str">
        <f t="shared" si="76"/>
        <v>Percent Reduction in Fossil Fuel Exports</v>
      </c>
      <c r="D550" s="179" t="s">
        <v>811</v>
      </c>
      <c r="E550" s="177"/>
      <c r="F550" s="179" t="s">
        <v>815</v>
      </c>
      <c r="G550" s="177"/>
      <c r="H550" s="184">
        <v>457</v>
      </c>
      <c r="I550" s="267" t="s">
        <v>47</v>
      </c>
      <c r="J550" s="167" t="str">
        <f>INDEX('Policy Characteristics'!D:D,MATCH(PolicyLevers!$C550,'Policy Characteristics'!$C:$C,0))</f>
        <v>Percent Reduction in Fossil Fuel Exports</v>
      </c>
      <c r="K550" s="167" t="str">
        <f>INDEX('Policy Characteristics'!E:E,MATCH(PolicyLevers!$C550,'Policy Characteristics'!$C:$C,0))</f>
        <v>indst reduce fossil fuel exports</v>
      </c>
      <c r="L550" s="167">
        <f>INDEX('Policy Characteristics'!F:F,MATCH(PolicyLevers!$C550,'Policy Characteristics'!$C:$C,0))</f>
        <v>0</v>
      </c>
      <c r="M550" s="167">
        <f>INDEX('Policy Characteristics'!G:G,MATCH(PolicyLevers!$C550,'Policy Characteristics'!$C:$C,0))</f>
        <v>1</v>
      </c>
      <c r="N550" s="167">
        <f>INDEX('Policy Characteristics'!H:H,MATCH(PolicyLevers!$C550,'Policy Characteristics'!$C:$C,0))</f>
        <v>0.01</v>
      </c>
      <c r="O550" s="167" t="str">
        <f>INDEX('Policy Characteristics'!I:I,MATCH(PolicyLevers!$C550,'Policy Characteristics'!$C:$C,0))</f>
        <v>% reduction in exports</v>
      </c>
      <c r="P550" s="167" t="str">
        <f>INDEX('Policy Characteristics'!J:J,MATCH(PolicyLevers!$C550,'Policy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Colorado exported half of all coal produced in the state.</v>
      </c>
      <c r="Q550" s="177"/>
      <c r="R550" s="181" t="str">
        <f t="shared" ref="R550:S552" si="78">R$544</f>
        <v>reduce-fuel-exports.html</v>
      </c>
      <c r="S550" s="191" t="str">
        <f t="shared" si="78"/>
        <v>Calculated from model data; see the relevant variable(s) in the InputData folder for source information.
https://www.eia.gov/state/analysis.php?sid=CO</v>
      </c>
      <c r="T550" s="177"/>
    </row>
    <row r="551" spans="1:20" x14ac:dyDescent="0.2">
      <c r="A551" s="166" t="str">
        <f>INDEX('Policy Characteristics'!A:A,MATCH(PolicyLevers!$C551,'Policy Characteristics'!$C:$C,0))</f>
        <v>Industry</v>
      </c>
      <c r="B551" s="166" t="str">
        <f>INDEX('Policy Characteristics'!B:B,MATCH(PolicyLevers!$C551,'Policy Characteristics'!$C:$C,0))</f>
        <v>Reduce Fossil Fuel Exports</v>
      </c>
      <c r="C551" s="181" t="str">
        <f t="shared" si="76"/>
        <v>Percent Reduction in Fossil Fuel Exports</v>
      </c>
      <c r="D551" s="179" t="s">
        <v>821</v>
      </c>
      <c r="E551" s="177"/>
      <c r="F551" s="179" t="s">
        <v>822</v>
      </c>
      <c r="G551" s="177"/>
      <c r="H551" s="184">
        <v>458</v>
      </c>
      <c r="I551" s="267" t="s">
        <v>47</v>
      </c>
      <c r="J551" s="167" t="str">
        <f>INDEX('Policy Characteristics'!D:D,MATCH(PolicyLevers!$C551,'Policy Characteristics'!$C:$C,0))</f>
        <v>Percent Reduction in Fossil Fuel Exports</v>
      </c>
      <c r="K551" s="167" t="str">
        <f>INDEX('Policy Characteristics'!E:E,MATCH(PolicyLevers!$C551,'Policy Characteristics'!$C:$C,0))</f>
        <v>indst reduce fossil fuel exports</v>
      </c>
      <c r="L551" s="167">
        <f>INDEX('Policy Characteristics'!F:F,MATCH(PolicyLevers!$C551,'Policy Characteristics'!$C:$C,0))</f>
        <v>0</v>
      </c>
      <c r="M551" s="167">
        <f>INDEX('Policy Characteristics'!G:G,MATCH(PolicyLevers!$C551,'Policy Characteristics'!$C:$C,0))</f>
        <v>1</v>
      </c>
      <c r="N551" s="167">
        <f>INDEX('Policy Characteristics'!H:H,MATCH(PolicyLevers!$C551,'Policy Characteristics'!$C:$C,0))</f>
        <v>0.01</v>
      </c>
      <c r="O551" s="167" t="str">
        <f>INDEX('Policy Characteristics'!I:I,MATCH(PolicyLevers!$C551,'Policy Characteristics'!$C:$C,0))</f>
        <v>% reduction in exports</v>
      </c>
      <c r="P551" s="167" t="str">
        <f>INDEX('Policy Characteristics'!J:J,MATCH(PolicyLevers!$C551,'Policy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Colorado exported half of all coal produced in the state.</v>
      </c>
      <c r="Q551" s="177"/>
      <c r="R551" s="181" t="str">
        <f t="shared" si="78"/>
        <v>reduce-fuel-exports.html</v>
      </c>
      <c r="S551" s="191" t="str">
        <f t="shared" si="78"/>
        <v>Calculated from model data; see the relevant variable(s) in the InputData folder for source information.
https://www.eia.gov/state/analysis.php?sid=CO</v>
      </c>
      <c r="T551" s="177"/>
    </row>
    <row r="552" spans="1:20" x14ac:dyDescent="0.2">
      <c r="A552" s="166" t="str">
        <f>INDEX('Policy Characteristics'!A:A,MATCH(PolicyLevers!$C552,'Policy Characteristics'!$C:$C,0))</f>
        <v>Industry</v>
      </c>
      <c r="B552" s="166" t="str">
        <f>INDEX('Policy Characteristics'!B:B,MATCH(PolicyLevers!$C552,'Policy Characteristics'!$C:$C,0))</f>
        <v>Reduce Fossil Fuel Exports</v>
      </c>
      <c r="C552" s="181" t="str">
        <f t="shared" si="76"/>
        <v>Percent Reduction in Fossil Fuel Exports</v>
      </c>
      <c r="D552" s="179" t="s">
        <v>812</v>
      </c>
      <c r="E552" s="177"/>
      <c r="F552" s="179" t="s">
        <v>816</v>
      </c>
      <c r="G552" s="177"/>
      <c r="H552" s="184">
        <v>459</v>
      </c>
      <c r="I552" s="267" t="s">
        <v>47</v>
      </c>
      <c r="J552" s="167" t="str">
        <f>INDEX('Policy Characteristics'!D:D,MATCH(PolicyLevers!$C552,'Policy Characteristics'!$C:$C,0))</f>
        <v>Percent Reduction in Fossil Fuel Exports</v>
      </c>
      <c r="K552" s="167" t="str">
        <f>INDEX('Policy Characteristics'!E:E,MATCH(PolicyLevers!$C552,'Policy Characteristics'!$C:$C,0))</f>
        <v>indst reduce fossil fuel exports</v>
      </c>
      <c r="L552" s="167">
        <f>INDEX('Policy Characteristics'!F:F,MATCH(PolicyLevers!$C552,'Policy Characteristics'!$C:$C,0))</f>
        <v>0</v>
      </c>
      <c r="M552" s="167">
        <f>INDEX('Policy Characteristics'!G:G,MATCH(PolicyLevers!$C552,'Policy Characteristics'!$C:$C,0))</f>
        <v>1</v>
      </c>
      <c r="N552" s="167">
        <f>INDEX('Policy Characteristics'!H:H,MATCH(PolicyLevers!$C552,'Policy Characteristics'!$C:$C,0))</f>
        <v>0.01</v>
      </c>
      <c r="O552" s="167" t="str">
        <f>INDEX('Policy Characteristics'!I:I,MATCH(PolicyLevers!$C552,'Policy Characteristics'!$C:$C,0))</f>
        <v>% reduction in exports</v>
      </c>
      <c r="P552" s="167" t="str">
        <f>INDEX('Policy Characteristics'!J:J,MATCH(PolicyLevers!$C552,'Policy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Colorado exported half of all coal produced in the state.</v>
      </c>
      <c r="Q552" s="177"/>
      <c r="R552" s="181" t="str">
        <f t="shared" si="78"/>
        <v>reduce-fuel-exports.html</v>
      </c>
      <c r="S552" s="191" t="str">
        <f t="shared" si="78"/>
        <v>Calculated from model data; see the relevant variable(s) in the InputData folder for source information.
https://www.eia.gov/state/analysis.php?sid=CO</v>
      </c>
      <c r="T552" s="177"/>
    </row>
    <row r="553" spans="1:20" x14ac:dyDescent="0.2">
      <c r="A553" s="166" t="str">
        <f>INDEX('Policy Characteristics'!A:A,MATCH(PolicyLevers!$C553,'Policy Characteristics'!$C:$C,0))</f>
        <v>Agriculture, Land Use, and Forestry</v>
      </c>
      <c r="B553" s="166" t="str">
        <f>INDEX('Policy Characteristics'!B:B,MATCH(PolicyLevers!$C553,'Policy Characteristics'!$C:$C,0))</f>
        <v>Afforestation and Reforestation</v>
      </c>
      <c r="C553" s="178" t="s">
        <v>473</v>
      </c>
      <c r="D553" s="177"/>
      <c r="E553" s="177"/>
      <c r="F553" s="177"/>
      <c r="G553" s="177"/>
      <c r="H553" s="184">
        <v>60</v>
      </c>
      <c r="I553" s="267" t="s">
        <v>46</v>
      </c>
      <c r="J553" s="167" t="str">
        <f>INDEX('Policy Characteristics'!D:D,MATCH(PolicyLevers!$C553,'Policy Characteristics'!$C:$C,0))</f>
        <v>Afforestation and Reforestation</v>
      </c>
      <c r="K553" s="167" t="str">
        <f>INDEX('Policy Characteristics'!E:E,MATCH(PolicyLevers!$C553,'Policy Characteristics'!$C:$C,0))</f>
        <v>land afforestation and reforestation</v>
      </c>
      <c r="L553" s="167">
        <f>INDEX('Policy Characteristics'!F:F,MATCH(PolicyLevers!$C553,'Policy Characteristics'!$C:$C,0))</f>
        <v>0</v>
      </c>
      <c r="M553" s="167">
        <f>INDEX('Policy Characteristics'!G:G,MATCH(PolicyLevers!$C553,'Policy Characteristics'!$C:$C,0))</f>
        <v>1</v>
      </c>
      <c r="N553" s="167">
        <f>INDEX('Policy Characteristics'!H:H,MATCH(PolicyLevers!$C553,'Policy Characteristics'!$C:$C,0))</f>
        <v>0.01</v>
      </c>
      <c r="O553" s="167" t="str">
        <f>INDEX('Policy Characteristics'!I:I,MATCH(PolicyLevers!$C553,'Policy Characteristics'!$C:$C,0))</f>
        <v>% of potential achieved</v>
      </c>
      <c r="P553" s="167" t="str">
        <f>INDEX('Policy Characteristics'!J:J,MATCH(PolicyLevers!$C553,'Policy Characteristics'!$C:$C,0))</f>
        <v>**Description:** This policy increases the sequestration of CO2 by planting forests.  Planted forests are assumed to be managed with best practices and are not used for timber harvesting. // **Guidance for setting values: ** 4.4 million acres could shift to forest in Colorado.</v>
      </c>
      <c r="Q553" s="177" t="s">
        <v>251</v>
      </c>
      <c r="R553" s="179" t="s">
        <v>252</v>
      </c>
      <c r="S553" s="169" t="s">
        <v>1478</v>
      </c>
      <c r="T553" s="177" t="s">
        <v>202</v>
      </c>
    </row>
    <row r="554" spans="1:20" x14ac:dyDescent="0.2">
      <c r="A554" s="166" t="str">
        <f>INDEX('Policy Characteristics'!A:A,MATCH(PolicyLevers!$C554,'Policy Characteristics'!$C:$C,0))</f>
        <v>Agriculture, Land Use, and Forestry</v>
      </c>
      <c r="B554" s="166" t="str">
        <f>INDEX('Policy Characteristics'!B:B,MATCH(PolicyLevers!$C554,'Policy Characteristics'!$C:$C,0))</f>
        <v>Avoid Deforestation</v>
      </c>
      <c r="C554" s="178" t="s">
        <v>482</v>
      </c>
      <c r="D554" s="177"/>
      <c r="E554" s="177"/>
      <c r="F554" s="177"/>
      <c r="G554" s="177"/>
      <c r="H554" s="184">
        <v>705</v>
      </c>
      <c r="I554" s="267" t="s">
        <v>47</v>
      </c>
      <c r="J554" s="167" t="str">
        <f>INDEX('Policy Characteristics'!D:D,MATCH(PolicyLevers!$C554,'Policy Characteristics'!$C:$C,0))</f>
        <v>Avoid Deforestation</v>
      </c>
      <c r="K554" s="167" t="str">
        <f>INDEX('Policy Characteristics'!E:E,MATCH(PolicyLevers!$C554,'Policy Characteristics'!$C:$C,0))</f>
        <v>land avoid deforestation</v>
      </c>
      <c r="L554" s="167">
        <f>INDEX('Policy Characteristics'!F:F,MATCH(PolicyLevers!$C554,'Policy Characteristics'!$C:$C,0))</f>
        <v>0</v>
      </c>
      <c r="M554" s="167">
        <f>INDEX('Policy Characteristics'!G:G,MATCH(PolicyLevers!$C554,'Policy Characteristics'!$C:$C,0))</f>
        <v>0</v>
      </c>
      <c r="N554" s="167">
        <f>INDEX('Policy Characteristics'!H:H,MATCH(PolicyLevers!$C554,'Policy Characteristics'!$C:$C,0))</f>
        <v>0</v>
      </c>
      <c r="O554" s="167">
        <f>INDEX('Policy Characteristics'!I:I,MATCH(PolicyLevers!$C554,'Policy Characteristics'!$C:$C,0))</f>
        <v>0</v>
      </c>
      <c r="P554" s="167" t="str">
        <f>INDEX('Policy Characteristics'!J:J,MATCH(PolicyLevers!$C554,'Policy Characteristics'!$C:$C,0))</f>
        <v>**Description:**This policy prevents the release of CO2 that accompanies deforestation. //**Guidance for setting values: **</v>
      </c>
      <c r="Q554" s="177" t="s">
        <v>345</v>
      </c>
      <c r="R554" s="179" t="s">
        <v>346</v>
      </c>
      <c r="S554" s="169"/>
      <c r="T554" s="177"/>
    </row>
    <row r="555" spans="1:20" x14ac:dyDescent="0.2">
      <c r="A555" s="166" t="str">
        <f>INDEX('Policy Characteristics'!A:A,MATCH(PolicyLevers!$C555,'Policy Characteristics'!$C:$C,0))</f>
        <v>Agriculture, Land Use, and Forestry</v>
      </c>
      <c r="B555" s="166" t="str">
        <f>INDEX('Policy Characteristics'!B:B,MATCH(PolicyLevers!$C555,'Policy Characteristics'!$C:$C,0))</f>
        <v>Forest Restoration</v>
      </c>
      <c r="C555" s="178" t="s">
        <v>479</v>
      </c>
      <c r="D555" s="177"/>
      <c r="E555" s="177"/>
      <c r="F555" s="177"/>
      <c r="G555" s="177"/>
      <c r="H555" s="184">
        <v>177</v>
      </c>
      <c r="I555" s="267" t="s">
        <v>47</v>
      </c>
      <c r="J555" s="167" t="str">
        <f>INDEX('Policy Characteristics'!D:D,MATCH(PolicyLevers!$C555,'Policy Characteristics'!$C:$C,0))</f>
        <v>Forest Restoration</v>
      </c>
      <c r="K555" s="167" t="str">
        <f>INDEX('Policy Characteristics'!E:E,MATCH(PolicyLevers!$C555,'Policy Characteristics'!$C:$C,0))</f>
        <v>land forest restoration</v>
      </c>
      <c r="L555" s="167">
        <f>INDEX('Policy Characteristics'!F:F,MATCH(PolicyLevers!$C555,'Policy Characteristics'!$C:$C,0))</f>
        <v>0</v>
      </c>
      <c r="M555" s="167">
        <f>INDEX('Policy Characteristics'!G:G,MATCH(PolicyLevers!$C555,'Policy Characteristics'!$C:$C,0))</f>
        <v>0</v>
      </c>
      <c r="N555" s="167">
        <f>INDEX('Policy Characteristics'!H:H,MATCH(PolicyLevers!$C555,'Policy Characteristics'!$C:$C,0))</f>
        <v>0</v>
      </c>
      <c r="O555" s="167">
        <f>INDEX('Policy Characteristics'!I:I,MATCH(PolicyLevers!$C555,'Policy Characteristics'!$C:$C,0))</f>
        <v>0</v>
      </c>
      <c r="P555" s="167" t="str">
        <f>INDEX('Policy Characteristics'!J:J,MATCH(PolicyLevers!$C555,'Policy Characteristics'!$C:$C,0))</f>
        <v>**Description:** This policy restores degraded forest, increasing the rate of carbon sequestration of the forest.//**Guidance for setting values: **</v>
      </c>
      <c r="Q555" s="177"/>
      <c r="R555" s="179" t="s">
        <v>1091</v>
      </c>
      <c r="S555" s="169"/>
      <c r="T555" s="177"/>
    </row>
    <row r="556" spans="1:20" x14ac:dyDescent="0.2">
      <c r="A556" s="166" t="str">
        <f>INDEX('Policy Characteristics'!A:A,MATCH(PolicyLevers!$C556,'Policy Characteristics'!$C:$C,0))</f>
        <v>Agriculture, Land Use, and Forestry</v>
      </c>
      <c r="B556" s="166" t="str">
        <f>INDEX('Policy Characteristics'!B:B,MATCH(PolicyLevers!$C556,'Policy Characteristics'!$C:$C,0))</f>
        <v>Forest Set-Asides</v>
      </c>
      <c r="C556" s="178" t="s">
        <v>474</v>
      </c>
      <c r="D556" s="177"/>
      <c r="E556" s="177"/>
      <c r="F556" s="177"/>
      <c r="G556" s="177"/>
      <c r="H556" s="184">
        <v>61</v>
      </c>
      <c r="I556" s="267" t="s">
        <v>46</v>
      </c>
      <c r="J556" s="167" t="str">
        <f>INDEX('Policy Characteristics'!D:D,MATCH(PolicyLevers!$C556,'Policy Characteristics'!$C:$C,0))</f>
        <v>Forest Set-Asides</v>
      </c>
      <c r="K556" s="167" t="str">
        <f>INDEX('Policy Characteristics'!E:E,MATCH(PolicyLevers!$C556,'Policy Characteristics'!$C:$C,0))</f>
        <v>land forest set asides</v>
      </c>
      <c r="L556" s="167">
        <f>INDEX('Policy Characteristics'!F:F,MATCH(PolicyLevers!$C556,'Policy Characteristics'!$C:$C,0))</f>
        <v>0</v>
      </c>
      <c r="M556" s="167">
        <f>INDEX('Policy Characteristics'!G:G,MATCH(PolicyLevers!$C556,'Policy Characteristics'!$C:$C,0))</f>
        <v>1</v>
      </c>
      <c r="N556" s="167">
        <f>INDEX('Policy Characteristics'!H:H,MATCH(PolicyLevers!$C556,'Policy Characteristics'!$C:$C,0))</f>
        <v>0.01</v>
      </c>
      <c r="O556" s="167" t="str">
        <f>INDEX('Policy Characteristics'!I:I,MATCH(PolicyLevers!$C556,'Policy Characteristics'!$C:$C,0))</f>
        <v>% of potential achieved</v>
      </c>
      <c r="P556" s="167" t="str">
        <f>INDEX('Policy Characteristics'!J:J,MATCH(PolicyLevers!$C556,'Policy Characteristics'!$C:$C,0))</f>
        <v>**Description:** This policy avoids the release of CO2 from forests by reducing timber harvesting. // **Guidance for setting values: ** A 100% setting of this lever reduces timber harvesting by 2% of the BAU amount per year, reaching a roughly 70% reduction in timber harvesting by 2050.</v>
      </c>
      <c r="Q556" s="177" t="s">
        <v>253</v>
      </c>
      <c r="R556" s="179" t="s">
        <v>254</v>
      </c>
      <c r="S556" s="169" t="s">
        <v>168</v>
      </c>
      <c r="T556" s="177"/>
    </row>
    <row r="557" spans="1:20" x14ac:dyDescent="0.2">
      <c r="A557" s="166" t="str">
        <f>INDEX('Policy Characteristics'!A:A,MATCH(PolicyLevers!$C557,'Policy Characteristics'!$C:$C,0))</f>
        <v>Agriculture, Land Use, and Forestry</v>
      </c>
      <c r="B557" s="166" t="str">
        <f>INDEX('Policy Characteristics'!B:B,MATCH(PolicyLevers!$C557,'Policy Characteristics'!$C:$C,0))</f>
        <v>Cropland and Rice Measures</v>
      </c>
      <c r="C557" s="178" t="s">
        <v>1177</v>
      </c>
      <c r="D557" s="177"/>
      <c r="E557" s="177"/>
      <c r="F557" s="177"/>
      <c r="G557" s="177"/>
      <c r="H557" s="184">
        <v>62</v>
      </c>
      <c r="I557" s="267" t="s">
        <v>46</v>
      </c>
      <c r="J557" s="167" t="str">
        <f>INDEX('Policy Characteristics'!D:D,MATCH(PolicyLevers!$C557,'Policy Characteristics'!$C:$C,0))</f>
        <v>Cropland and Rice Measures</v>
      </c>
      <c r="K557" s="167" t="str">
        <f>INDEX('Policy Characteristics'!E:E,MATCH(PolicyLevers!$C557,'Policy Characteristics'!$C:$C,0))</f>
        <v>indst cropland and rice measures</v>
      </c>
      <c r="L557" s="167">
        <f>INDEX('Policy Characteristics'!F:F,MATCH(PolicyLevers!$C557,'Policy Characteristics'!$C:$C,0))</f>
        <v>0</v>
      </c>
      <c r="M557" s="167">
        <f>INDEX('Policy Characteristics'!G:G,MATCH(PolicyLevers!$C557,'Policy Characteristics'!$C:$C,0))</f>
        <v>1</v>
      </c>
      <c r="N557" s="167">
        <f>INDEX('Policy Characteristics'!H:H,MATCH(PolicyLevers!$C557,'Policy Characteristics'!$C:$C,0))</f>
        <v>0.01</v>
      </c>
      <c r="O557" s="167" t="str">
        <f>INDEX('Policy Characteristics'!I:I,MATCH(PolicyLevers!$C557,'Policy Characteristics'!$C:$C,0))</f>
        <v>% of potential achieved</v>
      </c>
      <c r="P557" s="167" t="str">
        <f>INDEX('Policy Characteristics'!J:J,MATCH(PolicyLevers!$C557,'Policy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2%.</v>
      </c>
      <c r="Q557" s="177" t="s">
        <v>255</v>
      </c>
      <c r="R557" s="179" t="s">
        <v>256</v>
      </c>
      <c r="S557" s="169" t="s">
        <v>168</v>
      </c>
      <c r="T557" s="177"/>
    </row>
    <row r="558" spans="1:20" x14ac:dyDescent="0.2">
      <c r="A558" s="166" t="str">
        <f>INDEX('Policy Characteristics'!A:A,MATCH(PolicyLevers!$C558,'Policy Characteristics'!$C:$C,0))</f>
        <v>Agriculture, Land Use, and Forestry</v>
      </c>
      <c r="B558" s="166" t="str">
        <f>INDEX('Policy Characteristics'!B:B,MATCH(PolicyLevers!$C558,'Policy Characteristics'!$C:$C,0))</f>
        <v>Improved Forest Management</v>
      </c>
      <c r="C558" s="178" t="s">
        <v>475</v>
      </c>
      <c r="D558" s="177"/>
      <c r="E558" s="177"/>
      <c r="F558" s="177"/>
      <c r="G558" s="177"/>
      <c r="H558" s="184">
        <v>63</v>
      </c>
      <c r="I558" s="267" t="s">
        <v>46</v>
      </c>
      <c r="J558" s="167" t="str">
        <f>INDEX('Policy Characteristics'!D:D,MATCH(PolicyLevers!$C558,'Policy Characteristics'!$C:$C,0))</f>
        <v>Improved Forest Management</v>
      </c>
      <c r="K558" s="167" t="str">
        <f>INDEX('Policy Characteristics'!E:E,MATCH(PolicyLevers!$C558,'Policy Characteristics'!$C:$C,0))</f>
        <v>land forest management</v>
      </c>
      <c r="L558" s="167">
        <f>INDEX('Policy Characteristics'!F:F,MATCH(PolicyLevers!$C558,'Policy Characteristics'!$C:$C,0))</f>
        <v>0</v>
      </c>
      <c r="M558" s="167">
        <f>INDEX('Policy Characteristics'!G:G,MATCH(PolicyLevers!$C558,'Policy Characteristics'!$C:$C,0))</f>
        <v>1</v>
      </c>
      <c r="N558" s="167">
        <f>INDEX('Policy Characteristics'!H:H,MATCH(PolicyLevers!$C558,'Policy Characteristics'!$C:$C,0))</f>
        <v>0.01</v>
      </c>
      <c r="O558" s="167" t="str">
        <f>INDEX('Policy Characteristics'!I:I,MATCH(PolicyLevers!$C558,'Policy Characteristics'!$C:$C,0))</f>
        <v>% of potential achieved</v>
      </c>
      <c r="P558" s="167" t="str">
        <f>INDEX('Policy Characteristics'!J:J,MATCH(PolicyLevers!$C558,'Policy Characteristics'!$C:$C,0))</f>
        <v>**Description:** This policy increases CO2 sequestration by forests through improved forest management practices.  // **Guidance for setting values: ** If this policy is fully implemented, half of the 94 million acres of forest not currently under best management practices will instead be managed with best practices by 2050.</v>
      </c>
      <c r="Q558" s="177" t="s">
        <v>257</v>
      </c>
      <c r="R558" s="179" t="s">
        <v>258</v>
      </c>
      <c r="S558" s="169" t="s">
        <v>168</v>
      </c>
      <c r="T558" s="177"/>
    </row>
    <row r="559" spans="1:20" x14ac:dyDescent="0.2">
      <c r="A559" s="166" t="str">
        <f>INDEX('Policy Characteristics'!A:A,MATCH(PolicyLevers!$C559,'Policy Characteristics'!$C:$C,0))</f>
        <v>Agriculture, Land Use, and Forestry</v>
      </c>
      <c r="B559" s="166" t="str">
        <f>INDEX('Policy Characteristics'!B:B,MATCH(PolicyLevers!$C559,'Policy Characteristics'!$C:$C,0))</f>
        <v>Livestock Measures</v>
      </c>
      <c r="C559" s="178" t="s">
        <v>1212</v>
      </c>
      <c r="D559" s="177"/>
      <c r="E559" s="177"/>
      <c r="F559" s="177"/>
      <c r="G559" s="177"/>
      <c r="H559" s="184">
        <v>64</v>
      </c>
      <c r="I559" s="267" t="s">
        <v>46</v>
      </c>
      <c r="J559" s="167" t="str">
        <f>INDEX('Policy Characteristics'!D:D,MATCH(PolicyLevers!$C559,'Policy Characteristics'!$C:$C,0))</f>
        <v>Livestock Measures</v>
      </c>
      <c r="K559" s="167" t="str">
        <f>INDEX('Policy Characteristics'!E:E,MATCH(PolicyLevers!$C559,'Policy Characteristics'!$C:$C,0))</f>
        <v>indst livestock measures</v>
      </c>
      <c r="L559" s="167">
        <f>INDEX('Policy Characteristics'!F:F,MATCH(PolicyLevers!$C559,'Policy Characteristics'!$C:$C,0))</f>
        <v>0</v>
      </c>
      <c r="M559" s="167">
        <f>INDEX('Policy Characteristics'!G:G,MATCH(PolicyLevers!$C559,'Policy Characteristics'!$C:$C,0))</f>
        <v>1</v>
      </c>
      <c r="N559" s="167">
        <f>INDEX('Policy Characteristics'!H:H,MATCH(PolicyLevers!$C559,'Policy Characteristics'!$C:$C,0))</f>
        <v>0.01</v>
      </c>
      <c r="O559" s="167" t="str">
        <f>INDEX('Policy Characteristics'!I:I,MATCH(PolicyLevers!$C559,'Policy Characteristics'!$C:$C,0))</f>
        <v>% of potential achieved</v>
      </c>
      <c r="P559" s="167" t="str">
        <f>INDEX('Policy Characteristics'!J:J,MATCH(PolicyLevers!$C559,'Policy Characteristics'!$C:$C,0))</f>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10%.</v>
      </c>
      <c r="Q559" s="177" t="s">
        <v>259</v>
      </c>
      <c r="R559" s="179" t="s">
        <v>260</v>
      </c>
      <c r="S559" s="169" t="s">
        <v>168</v>
      </c>
      <c r="T559" s="177"/>
    </row>
    <row r="560" spans="1:20" x14ac:dyDescent="0.2">
      <c r="A560" s="166" t="str">
        <f>INDEX('Policy Characteristics'!A:A,MATCH(PolicyLevers!$C560,'Policy Characteristics'!$C:$C,0))</f>
        <v>Agriculture, Land Use, and Forestry</v>
      </c>
      <c r="B560" s="166" t="str">
        <f>INDEX('Policy Characteristics'!B:B,MATCH(PolicyLevers!$C560,'Policy Characteristics'!$C:$C,0))</f>
        <v>Peatland Restoration</v>
      </c>
      <c r="C560" s="178" t="s">
        <v>477</v>
      </c>
      <c r="D560" s="177"/>
      <c r="E560" s="177"/>
      <c r="F560" s="177"/>
      <c r="G560" s="177"/>
      <c r="H560" s="184">
        <v>178</v>
      </c>
      <c r="I560" s="267" t="s">
        <v>47</v>
      </c>
      <c r="J560" s="167" t="str">
        <f>INDEX('Policy Characteristics'!D:D,MATCH(PolicyLevers!$C560,'Policy Characteristics'!$C:$C,0))</f>
        <v>Peatland Restoration</v>
      </c>
      <c r="K560" s="167" t="str">
        <f>INDEX('Policy Characteristics'!E:E,MATCH(PolicyLevers!$C560,'Policy Characteristics'!$C:$C,0))</f>
        <v>land peatland restoration</v>
      </c>
      <c r="L560" s="167">
        <f>INDEX('Policy Characteristics'!F:F,MATCH(PolicyLevers!$C560,'Policy Characteristics'!$C:$C,0))</f>
        <v>0</v>
      </c>
      <c r="M560" s="167">
        <f>INDEX('Policy Characteristics'!G:G,MATCH(PolicyLevers!$C560,'Policy Characteristics'!$C:$C,0))</f>
        <v>0</v>
      </c>
      <c r="N560" s="167">
        <f>INDEX('Policy Characteristics'!H:H,MATCH(PolicyLevers!$C560,'Policy Characteristics'!$C:$C,0))</f>
        <v>0</v>
      </c>
      <c r="O560" s="167">
        <f>INDEX('Policy Characteristics'!I:I,MATCH(PolicyLevers!$C560,'Policy Characteristics'!$C:$C,0))</f>
        <v>0</v>
      </c>
      <c r="P560" s="167" t="str">
        <f>INDEX('Policy Characteristics'!J:J,MATCH(PolicyLevers!$C560,'Policy Characteristics'!$C:$C,0))</f>
        <v>**Description:**0**Guidance for setting values: **</v>
      </c>
      <c r="Q560" s="177"/>
      <c r="R560" s="179" t="s">
        <v>1092</v>
      </c>
      <c r="S560" s="169"/>
      <c r="T560" s="177"/>
    </row>
    <row r="561" spans="1:20" x14ac:dyDescent="0.2">
      <c r="A561" s="166" t="str">
        <f>INDEX('Policy Characteristics'!A:A,MATCH(PolicyLevers!$C561,'Policy Characteristics'!$C:$C,0))</f>
        <v>Agriculture, Land Use, and Forestry</v>
      </c>
      <c r="B561" s="166" t="str">
        <f>INDEX('Policy Characteristics'!B:B,MATCH(PolicyLevers!$C561,'Policy Characteristics'!$C:$C,0))</f>
        <v>Shift to Non-Animal Products</v>
      </c>
      <c r="C561" s="178" t="s">
        <v>780</v>
      </c>
      <c r="D561" s="177"/>
      <c r="E561" s="177"/>
      <c r="F561" s="177"/>
      <c r="G561" s="177"/>
      <c r="H561" s="184">
        <v>434</v>
      </c>
      <c r="I561" s="267" t="s">
        <v>46</v>
      </c>
      <c r="J561" s="167" t="str">
        <f>INDEX('Policy Characteristics'!D:D,MATCH(PolicyLevers!$C561,'Policy Characteristics'!$C:$C,0))</f>
        <v>Shift to Non-Animal Products</v>
      </c>
      <c r="K561" s="167" t="str">
        <f>INDEX('Policy Characteristics'!E:E,MATCH(PolicyLevers!$C561,'Policy Characteristics'!$C:$C,0))</f>
        <v>indst shift to nonanimal products</v>
      </c>
      <c r="L561" s="167">
        <f>INDEX('Policy Characteristics'!F:F,MATCH(PolicyLevers!$C561,'Policy Characteristics'!$C:$C,0))</f>
        <v>0</v>
      </c>
      <c r="M561" s="167">
        <f>INDEX('Policy Characteristics'!G:G,MATCH(PolicyLevers!$C561,'Policy Characteristics'!$C:$C,0))</f>
        <v>1</v>
      </c>
      <c r="N561" s="167">
        <f>INDEX('Policy Characteristics'!H:H,MATCH(PolicyLevers!$C561,'Policy Characteristics'!$C:$C,0))</f>
        <v>0.01</v>
      </c>
      <c r="O561" s="167" t="str">
        <f>INDEX('Policy Characteristics'!I:I,MATCH(PolicyLevers!$C561,'Policy Characteristics'!$C:$C,0))</f>
        <v>% reduction in animal products</v>
      </c>
      <c r="P561" s="167" t="str">
        <f>INDEX('Policy Characteristics'!J:J,MATCH(PolicyLevers!$C561,'Policy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561" s="177"/>
      <c r="R561" s="179" t="s">
        <v>1087</v>
      </c>
      <c r="S561" s="172" t="s">
        <v>783</v>
      </c>
      <c r="T561" s="177"/>
    </row>
    <row r="562" spans="1:20" s="167" customFormat="1" x14ac:dyDescent="0.2">
      <c r="A562" s="166" t="str">
        <f>INDEX('Policy Characteristics'!A:A,MATCH(PolicyLevers!$C562,'Policy Characteristics'!$C:$C,0))</f>
        <v>District Heat and Hydrogen</v>
      </c>
      <c r="B562" s="166" t="str">
        <f>INDEX('Policy Characteristics'!B:B,MATCH(PolicyLevers!$C562,'Policy Characteristics'!$C:$C,0))</f>
        <v>Use CHP for District Heat</v>
      </c>
      <c r="C562" s="176" t="s">
        <v>313</v>
      </c>
      <c r="D562" s="179"/>
      <c r="E562" s="179"/>
      <c r="F562" s="179"/>
      <c r="G562" s="179"/>
      <c r="H562" s="184">
        <v>68</v>
      </c>
      <c r="I562" s="267" t="s">
        <v>47</v>
      </c>
      <c r="J562" s="167" t="str">
        <f>INDEX('Policy Characteristics'!D:D,MATCH(PolicyLevers!$C562,'Policy Characteristics'!$C:$C,0))</f>
        <v>District Heat CHP</v>
      </c>
      <c r="K562" s="167" t="str">
        <f>INDEX('Policy Characteristics'!E:E,MATCH(PolicyLevers!$C562,'Policy Characteristics'!$C:$C,0))</f>
        <v>heat convert heat to CHP</v>
      </c>
      <c r="L562" s="167">
        <f>INDEX('Policy Characteristics'!F:F,MATCH(PolicyLevers!$C562,'Policy Characteristics'!$C:$C,0))</f>
        <v>0</v>
      </c>
      <c r="M562" s="167">
        <f>INDEX('Policy Characteristics'!G:G,MATCH(PolicyLevers!$C562,'Policy Characteristics'!$C:$C,0))</f>
        <v>1</v>
      </c>
      <c r="N562" s="167">
        <f>INDEX('Policy Characteristics'!H:H,MATCH(PolicyLevers!$C562,'Policy Characteristics'!$C:$C,0))</f>
        <v>0.01</v>
      </c>
      <c r="O562" s="167" t="str">
        <f>INDEX('Policy Characteristics'!I:I,MATCH(PolicyLevers!$C562,'Policy Characteristics'!$C:$C,0))</f>
        <v>% non-CHP heat converted</v>
      </c>
      <c r="P562" s="167" t="str">
        <f>INDEX('Policy Characteristics'!J:J,MATCH(PolicyLevers!$C562,'Policy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v>
      </c>
      <c r="Q562" s="179" t="s">
        <v>265</v>
      </c>
      <c r="R562" s="179" t="s">
        <v>266</v>
      </c>
      <c r="S562" s="169" t="s">
        <v>168</v>
      </c>
      <c r="T562" s="179"/>
    </row>
    <row r="563" spans="1:20" s="167" customFormat="1" x14ac:dyDescent="0.2">
      <c r="A563" s="166" t="str">
        <f>INDEX('Policy Characteristics'!A:A,MATCH(PolicyLevers!$C563,'Policy Characteristics'!$C:$C,0))</f>
        <v>District Heat and Hydrogen</v>
      </c>
      <c r="B563" s="166" t="str">
        <f>INDEX('Policy Characteristics'!B:B,MATCH(PolicyLevers!$C563,'Policy Characteristics'!$C:$C,0))</f>
        <v>Produce District Heat with Hydrogen</v>
      </c>
      <c r="C563" s="176" t="s">
        <v>1129</v>
      </c>
      <c r="D563" s="179"/>
      <c r="E563" s="179"/>
      <c r="F563" s="179"/>
      <c r="G563" s="179"/>
      <c r="H563" s="184">
        <v>176</v>
      </c>
      <c r="I563" s="267" t="s">
        <v>46</v>
      </c>
      <c r="J563" s="167" t="str">
        <f>INDEX('Policy Characteristics'!D:D,MATCH(PolicyLevers!$C563,'Policy Characteristics'!$C:$C,0))</f>
        <v>District Heat Fuel Switching</v>
      </c>
      <c r="K563" s="167" t="str">
        <f>INDEX('Policy Characteristics'!E:E,MATCH(PolicyLevers!$C563,'Policy Characteristics'!$C:$C,0))</f>
        <v>heat fuel type shifting</v>
      </c>
      <c r="L563" s="167">
        <f>INDEX('Policy Characteristics'!F:F,MATCH(PolicyLevers!$C563,'Policy Characteristics'!$C:$C,0))</f>
        <v>0</v>
      </c>
      <c r="M563" s="167">
        <f>INDEX('Policy Characteristics'!G:G,MATCH(PolicyLevers!$C563,'Policy Characteristics'!$C:$C,0))</f>
        <v>1</v>
      </c>
      <c r="N563" s="167">
        <f>INDEX('Policy Characteristics'!H:H,MATCH(PolicyLevers!$C563,'Policy Characteristics'!$C:$C,0))</f>
        <v>0.01</v>
      </c>
      <c r="O563" s="167" t="str">
        <f>INDEX('Policy Characteristics'!I:I,MATCH(PolicyLevers!$C563,'Policy Characteristics'!$C:$C,0))</f>
        <v>% of fuel use</v>
      </c>
      <c r="P563" s="167" t="str">
        <f>INDEX('Policy Characteristics'!J:J,MATCH(PolicyLevers!$C563,'Policy Characteristics'!$C:$C,0))</f>
        <v>**Description:** This policy causes a percentage of the district heat to be generated by burning hydrogen instead of the fuels used in the BAU case. // **Guidance for setting values: ** In the United States, 64% of district heat is made by burning natural gas, 17% from coal, 16% from biomass, and 3% from petroleum. This is estimated to be similar for district heating in Colorado. Hydrogen technologies are still emerging, and it is not yet clear if it will be more economical to electrify end uses of heat (ceasing to use district heat), or if decarbonizing district heat facilities will be an economical pathway.</v>
      </c>
      <c r="Q563" s="179" t="s">
        <v>381</v>
      </c>
      <c r="R563" s="179" t="s">
        <v>1088</v>
      </c>
      <c r="S563" s="169" t="s">
        <v>168</v>
      </c>
      <c r="T563" s="179"/>
    </row>
    <row r="564" spans="1:20" s="167" customFormat="1" x14ac:dyDescent="0.2">
      <c r="A564" s="166" t="str">
        <f>INDEX('Policy Characteristics'!A:A,MATCH(PolicyLevers!$C564,'Policy Characteristics'!$C:$C,0))</f>
        <v>District Heat and Hydrogen</v>
      </c>
      <c r="B564" s="166" t="str">
        <f>INDEX('Policy Characteristics'!B:B,MATCH(PolicyLevers!$C564,'Policy Characteristics'!$C:$C,0))</f>
        <v>Shift Hydrogen Production to Electrolysis</v>
      </c>
      <c r="C564" s="176" t="s">
        <v>825</v>
      </c>
      <c r="D564" s="179"/>
      <c r="E564" s="179"/>
      <c r="F564" s="179"/>
      <c r="G564" s="179"/>
      <c r="H564" s="184">
        <v>450</v>
      </c>
      <c r="I564" s="267" t="s">
        <v>46</v>
      </c>
      <c r="J564" s="167" t="str">
        <f>INDEX('Policy Characteristics'!D:D,MATCH(PolicyLevers!$C564,'Policy Characteristics'!$C:$C,0))</f>
        <v>Hydrogen Electrolysis</v>
      </c>
      <c r="K564" s="167" t="str">
        <f>INDEX('Policy Characteristics'!E:E,MATCH(PolicyLevers!$C564,'Policy Characteristics'!$C:$C,0))</f>
        <v>hydgn shift production pathways</v>
      </c>
      <c r="L564" s="167">
        <f>INDEX('Policy Characteristics'!F:F,MATCH(PolicyLevers!$C564,'Policy Characteristics'!$C:$C,0))</f>
        <v>0</v>
      </c>
      <c r="M564" s="167">
        <f>INDEX('Policy Characteristics'!G:G,MATCH(PolicyLevers!$C564,'Policy Characteristics'!$C:$C,0))</f>
        <v>1</v>
      </c>
      <c r="N564" s="167">
        <f>INDEX('Policy Characteristics'!H:H,MATCH(PolicyLevers!$C564,'Policy Characteristics'!$C:$C,0))</f>
        <v>0.01</v>
      </c>
      <c r="O564" s="167" t="str">
        <f>INDEX('Policy Characteristics'!I:I,MATCH(PolicyLevers!$C564,'Policy Characteristics'!$C:$C,0))</f>
        <v>% of hydrogen production</v>
      </c>
      <c r="P564" s="167" t="str">
        <f>INDEX('Policy Characteristics'!J:J,MATCH(PolicyLevers!$C564,'Policy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 Today, in the United States, roughly 95% of hydrogen is produced via steam reforming of natural gas and 5% is produced via electrolysis.  These shares are not projected to change in the BAU case.</v>
      </c>
      <c r="Q564" s="179"/>
      <c r="R564" s="179" t="s">
        <v>1089</v>
      </c>
      <c r="S564" s="169"/>
      <c r="T564" s="179"/>
    </row>
    <row r="565" spans="1:20" s="174" customFormat="1" x14ac:dyDescent="0.2">
      <c r="A565" s="166" t="str">
        <f>INDEX('Policy Characteristics'!A:A,MATCH(PolicyLevers!$C565,'Policy Characteristics'!$C:$C,0))</f>
        <v>Cross-Sector</v>
      </c>
      <c r="B565" s="166" t="str">
        <f>INDEX('Policy Characteristics'!B:B,MATCH(PolicyLevers!$C565,'Policy Characteristics'!$C:$C,0))</f>
        <v>Carbon Price</v>
      </c>
      <c r="C565" s="178" t="s">
        <v>744</v>
      </c>
      <c r="D565" s="177" t="s">
        <v>371</v>
      </c>
      <c r="E565" s="177"/>
      <c r="F565" s="177" t="s">
        <v>375</v>
      </c>
      <c r="G565" s="177"/>
      <c r="H565" s="184">
        <v>171</v>
      </c>
      <c r="I565" s="267" t="s">
        <v>46</v>
      </c>
      <c r="J565" s="167" t="str">
        <f>INDEX('Policy Characteristics'!D:D,MATCH(PolicyLevers!$C565,'Policy Characteristics'!$C:$C,0))</f>
        <v>Carbon Price</v>
      </c>
      <c r="K565" s="167" t="str">
        <f>INDEX('Policy Characteristics'!E:E,MATCH(PolicyLevers!$C565,'Policy Characteristics'!$C:$C,0))</f>
        <v>cross carbon tax</v>
      </c>
      <c r="L565" s="167">
        <f>INDEX('Policy Characteristics'!F:F,MATCH(PolicyLevers!$C565,'Policy Characteristics'!$C:$C,0))</f>
        <v>0</v>
      </c>
      <c r="M565" s="167">
        <f>INDEX('Policy Characteristics'!G:G,MATCH(PolicyLevers!$C565,'Policy Characteristics'!$C:$C,0))</f>
        <v>300</v>
      </c>
      <c r="N565" s="167">
        <f>INDEX('Policy Characteristics'!H:H,MATCH(PolicyLevers!$C565,'Policy Characteristics'!$C:$C,0))</f>
        <v>5</v>
      </c>
      <c r="O565" s="167" t="str">
        <f>INDEX('Policy Characteristics'!I:I,MATCH(PolicyLevers!$C565,'Policy Characteristics'!$C:$C,0))</f>
        <v>$/metric ton CO2e</v>
      </c>
      <c r="P565" s="167" t="str">
        <f>INDEX('Policy Characteristics'!J:J,MATCH(PolicyLevers!$C565,'Policy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Colorado does not currently apply carbon pricing to the transportation sector. The U.S. government's revised 2015 Social Cost of Carbon estimates for the year 2050 range from $32 to $115 per ton (in inflation-adjusted 2018 dollars), depending on one's choice of discount rate.//**Electricity Sector : ** Colorado does not currently apply carbon pricing to the electricity sector. The U.S. government's revised 2015 Social Cost of Carbon estimates for the year 2050 range from $32 to $115 per ton (in inflation-adjusted 2018 dollars), depending on one's choice of discount rate.//**Residential Bldg Sector : ** Colorado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Colorado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Colorado does not currently apply carbon pricing to the district heat and hydrogen sector. The U.S. government's revised 2015 Social Cost of Carbon estimates for the year 2050 range from $32 to $115 per ton (in inflation-adjusted 2018 dollars), depending on one's choice of discount rate.</v>
      </c>
      <c r="Q565" s="177" t="s">
        <v>263</v>
      </c>
      <c r="R565" s="179" t="s">
        <v>264</v>
      </c>
      <c r="S565" s="169" t="s">
        <v>713</v>
      </c>
      <c r="T565" s="179" t="s">
        <v>439</v>
      </c>
    </row>
    <row r="566" spans="1:20" s="174" customFormat="1" x14ac:dyDescent="0.2">
      <c r="A566" s="166" t="str">
        <f>INDEX('Policy Characteristics'!A:A,MATCH(PolicyLevers!$C566,'Policy Characteristics'!$C:$C,0))</f>
        <v>Cross-Sector</v>
      </c>
      <c r="B566" s="166" t="str">
        <f>INDEX('Policy Characteristics'!B:B,MATCH(PolicyLevers!$C566,'Policy Characteristics'!$C:$C,0))</f>
        <v>Carbon Price</v>
      </c>
      <c r="C566" s="181" t="str">
        <f t="shared" ref="C566" si="79">C$565</f>
        <v>Additional Carbon Tax Rate</v>
      </c>
      <c r="D566" s="177" t="s">
        <v>379</v>
      </c>
      <c r="E566" s="177"/>
      <c r="F566" s="177" t="s">
        <v>380</v>
      </c>
      <c r="G566" s="177"/>
      <c r="H566" s="184">
        <v>172</v>
      </c>
      <c r="I566" s="267" t="s">
        <v>46</v>
      </c>
      <c r="J566" s="167" t="str">
        <f>INDEX('Policy Characteristics'!D:D,MATCH(PolicyLevers!$C566,'Policy Characteristics'!$C:$C,0))</f>
        <v>Carbon Price</v>
      </c>
      <c r="K566" s="167" t="str">
        <f>INDEX('Policy Characteristics'!E:E,MATCH(PolicyLevers!$C566,'Policy Characteristics'!$C:$C,0))</f>
        <v>cross carbon tax</v>
      </c>
      <c r="L566" s="167">
        <f>INDEX('Policy Characteristics'!F:F,MATCH(PolicyLevers!$C566,'Policy Characteristics'!$C:$C,0))</f>
        <v>0</v>
      </c>
      <c r="M566" s="167">
        <f>INDEX('Policy Characteristics'!G:G,MATCH(PolicyLevers!$C566,'Policy Characteristics'!$C:$C,0))</f>
        <v>300</v>
      </c>
      <c r="N566" s="167">
        <f>INDEX('Policy Characteristics'!H:H,MATCH(PolicyLevers!$C566,'Policy Characteristics'!$C:$C,0))</f>
        <v>5</v>
      </c>
      <c r="O566" s="167" t="str">
        <f>INDEX('Policy Characteristics'!I:I,MATCH(PolicyLevers!$C566,'Policy Characteristics'!$C:$C,0))</f>
        <v>$/metric ton CO2e</v>
      </c>
      <c r="P566" s="167" t="str">
        <f>INDEX('Policy Characteristics'!J:J,MATCH(PolicyLevers!$C566,'Policy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Colorado does not currently apply carbon pricing to the transportation sector. The U.S. government's revised 2015 Social Cost of Carbon estimates for the year 2050 range from $32 to $115 per ton (in inflation-adjusted 2018 dollars), depending on one's choice of discount rate.//**Electricity Sector : ** Colorado does not currently apply carbon pricing to the electricity sector. The U.S. government's revised 2015 Social Cost of Carbon estimates for the year 2050 range from $32 to $115 per ton (in inflation-adjusted 2018 dollars), depending on one's choice of discount rate.//**Residential Bldg Sector : ** Colorado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Colorado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Colorado does not currently apply carbon pricing to the district heat and hydrogen sector. The U.S. government's revised 2015 Social Cost of Carbon estimates for the year 2050 range from $32 to $115 per ton (in inflation-adjusted 2018 dollars), depending on one's choice of discount rate.</v>
      </c>
      <c r="Q566" s="185" t="str">
        <f t="shared" ref="Q566:R570" si="80">Q$565</f>
        <v>fuels.html#carbon-tax</v>
      </c>
      <c r="R566" s="185" t="str">
        <f t="shared" si="80"/>
        <v>carbon-tax.html</v>
      </c>
      <c r="S566" s="193" t="s">
        <v>1479</v>
      </c>
      <c r="T566" s="185"/>
    </row>
    <row r="567" spans="1:20" s="174" customFormat="1" x14ac:dyDescent="0.2">
      <c r="A567" s="166" t="str">
        <f>INDEX('Policy Characteristics'!A:A,MATCH(PolicyLevers!$C567,'Policy Characteristics'!$C:$C,0))</f>
        <v>Cross-Sector</v>
      </c>
      <c r="B567" s="166" t="str">
        <f>INDEX('Policy Characteristics'!B:B,MATCH(PolicyLevers!$C567,'Policy Characteristics'!$C:$C,0))</f>
        <v>Carbon Price</v>
      </c>
      <c r="C567" s="181" t="str">
        <f t="shared" ref="C567:C570" si="81">C$565</f>
        <v>Additional Carbon Tax Rate</v>
      </c>
      <c r="D567" s="177" t="s">
        <v>373</v>
      </c>
      <c r="E567" s="177"/>
      <c r="F567" s="177" t="s">
        <v>377</v>
      </c>
      <c r="G567" s="177"/>
      <c r="H567" s="184">
        <v>173</v>
      </c>
      <c r="I567" s="267" t="s">
        <v>46</v>
      </c>
      <c r="J567" s="167" t="str">
        <f>INDEX('Policy Characteristics'!D:D,MATCH(PolicyLevers!$C567,'Policy Characteristics'!$C:$C,0))</f>
        <v>Carbon Price</v>
      </c>
      <c r="K567" s="167" t="str">
        <f>INDEX('Policy Characteristics'!E:E,MATCH(PolicyLevers!$C567,'Policy Characteristics'!$C:$C,0))</f>
        <v>cross carbon tax</v>
      </c>
      <c r="L567" s="167">
        <f>INDEX('Policy Characteristics'!F:F,MATCH(PolicyLevers!$C567,'Policy Characteristics'!$C:$C,0))</f>
        <v>0</v>
      </c>
      <c r="M567" s="167">
        <f>INDEX('Policy Characteristics'!G:G,MATCH(PolicyLevers!$C567,'Policy Characteristics'!$C:$C,0))</f>
        <v>300</v>
      </c>
      <c r="N567" s="167">
        <f>INDEX('Policy Characteristics'!H:H,MATCH(PolicyLevers!$C567,'Policy Characteristics'!$C:$C,0))</f>
        <v>5</v>
      </c>
      <c r="O567" s="167" t="str">
        <f>INDEX('Policy Characteristics'!I:I,MATCH(PolicyLevers!$C567,'Policy Characteristics'!$C:$C,0))</f>
        <v>$/metric ton CO2e</v>
      </c>
      <c r="P567" s="167" t="str">
        <f>INDEX('Policy Characteristics'!J:J,MATCH(PolicyLevers!$C567,'Policy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Colorado does not currently apply carbon pricing to the transportation sector. The U.S. government's revised 2015 Social Cost of Carbon estimates for the year 2050 range from $32 to $115 per ton (in inflation-adjusted 2018 dollars), depending on one's choice of discount rate.//**Electricity Sector : ** Colorado does not currently apply carbon pricing to the electricity sector. The U.S. government's revised 2015 Social Cost of Carbon estimates for the year 2050 range from $32 to $115 per ton (in inflation-adjusted 2018 dollars), depending on one's choice of discount rate.//**Residential Bldg Sector : ** Colorado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Colorado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Colorado does not currently apply carbon pricing to the district heat and hydrogen sector. The U.S. government's revised 2015 Social Cost of Carbon estimates for the year 2050 range from $32 to $115 per ton (in inflation-adjusted 2018 dollars), depending on one's choice of discount rate.</v>
      </c>
      <c r="Q567" s="185" t="str">
        <f t="shared" si="80"/>
        <v>fuels.html#carbon-tax</v>
      </c>
      <c r="R567" s="185" t="str">
        <f t="shared" si="80"/>
        <v>carbon-tax.html</v>
      </c>
      <c r="S567" s="169"/>
      <c r="T567" s="185"/>
    </row>
    <row r="568" spans="1:20" s="174" customFormat="1" x14ac:dyDescent="0.2">
      <c r="A568" s="166" t="str">
        <f>INDEX('Policy Characteristics'!A:A,MATCH(PolicyLevers!$C568,'Policy Characteristics'!$C:$C,0))</f>
        <v>Cross-Sector</v>
      </c>
      <c r="B568" s="166" t="str">
        <f>INDEX('Policy Characteristics'!B:B,MATCH(PolicyLevers!$C568,'Policy Characteristics'!$C:$C,0))</f>
        <v>Carbon Price</v>
      </c>
      <c r="C568" s="181" t="str">
        <f t="shared" si="81"/>
        <v>Additional Carbon Tax Rate</v>
      </c>
      <c r="D568" s="177" t="s">
        <v>374</v>
      </c>
      <c r="E568" s="177"/>
      <c r="F568" s="177" t="s">
        <v>378</v>
      </c>
      <c r="G568" s="177"/>
      <c r="H568" s="184">
        <v>174</v>
      </c>
      <c r="I568" s="267" t="s">
        <v>46</v>
      </c>
      <c r="J568" s="167" t="str">
        <f>INDEX('Policy Characteristics'!D:D,MATCH(PolicyLevers!$C568,'Policy Characteristics'!$C:$C,0))</f>
        <v>Carbon Price</v>
      </c>
      <c r="K568" s="167" t="str">
        <f>INDEX('Policy Characteristics'!E:E,MATCH(PolicyLevers!$C568,'Policy Characteristics'!$C:$C,0))</f>
        <v>cross carbon tax</v>
      </c>
      <c r="L568" s="167">
        <f>INDEX('Policy Characteristics'!F:F,MATCH(PolicyLevers!$C568,'Policy Characteristics'!$C:$C,0))</f>
        <v>0</v>
      </c>
      <c r="M568" s="167">
        <f>INDEX('Policy Characteristics'!G:G,MATCH(PolicyLevers!$C568,'Policy Characteristics'!$C:$C,0))</f>
        <v>300</v>
      </c>
      <c r="N568" s="167">
        <f>INDEX('Policy Characteristics'!H:H,MATCH(PolicyLevers!$C568,'Policy Characteristics'!$C:$C,0))</f>
        <v>5</v>
      </c>
      <c r="O568" s="167" t="str">
        <f>INDEX('Policy Characteristics'!I:I,MATCH(PolicyLevers!$C568,'Policy Characteristics'!$C:$C,0))</f>
        <v>$/metric ton CO2e</v>
      </c>
      <c r="P568" s="167" t="str">
        <f>INDEX('Policy Characteristics'!J:J,MATCH(PolicyLevers!$C568,'Policy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Colorado does not currently apply carbon pricing to the transportation sector. The U.S. government's revised 2015 Social Cost of Carbon estimates for the year 2050 range from $32 to $115 per ton (in inflation-adjusted 2018 dollars), depending on one's choice of discount rate.//**Electricity Sector : ** Colorado does not currently apply carbon pricing to the electricity sector. The U.S. government's revised 2015 Social Cost of Carbon estimates for the year 2050 range from $32 to $115 per ton (in inflation-adjusted 2018 dollars), depending on one's choice of discount rate.//**Residential Bldg Sector : ** Colorado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Colorado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Colorado does not currently apply carbon pricing to the district heat and hydrogen sector. The U.S. government's revised 2015 Social Cost of Carbon estimates for the year 2050 range from $32 to $115 per ton (in inflation-adjusted 2018 dollars), depending on one's choice of discount rate.</v>
      </c>
      <c r="Q568" s="185" t="str">
        <f t="shared" si="80"/>
        <v>fuels.html#carbon-tax</v>
      </c>
      <c r="R568" s="185" t="str">
        <f t="shared" si="80"/>
        <v>carbon-tax.html</v>
      </c>
      <c r="S568" s="169"/>
      <c r="T568" s="185"/>
    </row>
    <row r="569" spans="1:20" s="174" customFormat="1" x14ac:dyDescent="0.2">
      <c r="A569" s="166" t="str">
        <f>INDEX('Policy Characteristics'!A:A,MATCH(PolicyLevers!$C569,'Policy Characteristics'!$C:$C,0))</f>
        <v>Cross-Sector</v>
      </c>
      <c r="B569" s="166" t="str">
        <f>INDEX('Policy Characteristics'!B:B,MATCH(PolicyLevers!$C569,'Policy Characteristics'!$C:$C,0))</f>
        <v>Carbon Price</v>
      </c>
      <c r="C569" s="181" t="str">
        <f t="shared" si="81"/>
        <v>Additional Carbon Tax Rate</v>
      </c>
      <c r="D569" s="177" t="s">
        <v>372</v>
      </c>
      <c r="E569" s="177"/>
      <c r="F569" s="177" t="s">
        <v>376</v>
      </c>
      <c r="G569" s="177"/>
      <c r="H569" s="184">
        <v>175</v>
      </c>
      <c r="I569" s="267" t="s">
        <v>46</v>
      </c>
      <c r="J569" s="167" t="str">
        <f>INDEX('Policy Characteristics'!D:D,MATCH(PolicyLevers!$C569,'Policy Characteristics'!$C:$C,0))</f>
        <v>Carbon Price</v>
      </c>
      <c r="K569" s="167" t="str">
        <f>INDEX('Policy Characteristics'!E:E,MATCH(PolicyLevers!$C569,'Policy Characteristics'!$C:$C,0))</f>
        <v>cross carbon tax</v>
      </c>
      <c r="L569" s="167">
        <f>INDEX('Policy Characteristics'!F:F,MATCH(PolicyLevers!$C569,'Policy Characteristics'!$C:$C,0))</f>
        <v>0</v>
      </c>
      <c r="M569" s="167">
        <f>INDEX('Policy Characteristics'!G:G,MATCH(PolicyLevers!$C569,'Policy Characteristics'!$C:$C,0))</f>
        <v>300</v>
      </c>
      <c r="N569" s="167">
        <f>INDEX('Policy Characteristics'!H:H,MATCH(PolicyLevers!$C569,'Policy Characteristics'!$C:$C,0))</f>
        <v>5</v>
      </c>
      <c r="O569" s="167" t="str">
        <f>INDEX('Policy Characteristics'!I:I,MATCH(PolicyLevers!$C569,'Policy Characteristics'!$C:$C,0))</f>
        <v>$/metric ton CO2e</v>
      </c>
      <c r="P569" s="167" t="str">
        <f>INDEX('Policy Characteristics'!J:J,MATCH(PolicyLevers!$C569,'Policy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Colorado does not currently apply carbon pricing to the transportation sector. The U.S. government's revised 2015 Social Cost of Carbon estimates for the year 2050 range from $32 to $115 per ton (in inflation-adjusted 2018 dollars), depending on one's choice of discount rate.//**Electricity Sector : ** Colorado does not currently apply carbon pricing to the electricity sector. The U.S. government's revised 2015 Social Cost of Carbon estimates for the year 2050 range from $32 to $115 per ton (in inflation-adjusted 2018 dollars), depending on one's choice of discount rate.//**Residential Bldg Sector : ** Colorado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Colorado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Colorado does not currently apply carbon pricing to the district heat and hydrogen sector. The U.S. government's revised 2015 Social Cost of Carbon estimates for the year 2050 range from $32 to $115 per ton (in inflation-adjusted 2018 dollars), depending on one's choice of discount rate.</v>
      </c>
      <c r="Q569" s="185" t="str">
        <f t="shared" si="80"/>
        <v>fuels.html#carbon-tax</v>
      </c>
      <c r="R569" s="185" t="str">
        <f t="shared" si="80"/>
        <v>carbon-tax.html</v>
      </c>
      <c r="S569" s="169"/>
      <c r="T569" s="185"/>
    </row>
    <row r="570" spans="1:20" s="174" customFormat="1" x14ac:dyDescent="0.2">
      <c r="A570" s="166" t="str">
        <f>INDEX('Policy Characteristics'!A:A,MATCH(PolicyLevers!$C570,'Policy Characteristics'!$C:$C,0))</f>
        <v>Cross-Sector</v>
      </c>
      <c r="B570" s="166" t="str">
        <f>INDEX('Policy Characteristics'!B:B,MATCH(PolicyLevers!$C570,'Policy Characteristics'!$C:$C,0))</f>
        <v>Carbon Price</v>
      </c>
      <c r="C570" s="181" t="str">
        <f t="shared" si="81"/>
        <v>Additional Carbon Tax Rate</v>
      </c>
      <c r="D570" s="177" t="s">
        <v>843</v>
      </c>
      <c r="E570" s="177"/>
      <c r="F570" s="177" t="s">
        <v>1298</v>
      </c>
      <c r="G570" s="177"/>
      <c r="H570" s="184">
        <v>544</v>
      </c>
      <c r="I570" s="267" t="s">
        <v>46</v>
      </c>
      <c r="J570" s="167" t="str">
        <f>INDEX('Policy Characteristics'!D:D,MATCH(PolicyLevers!$C570,'Policy Characteristics'!$C:$C,0))</f>
        <v>Carbon Price</v>
      </c>
      <c r="K570" s="167" t="str">
        <f>INDEX('Policy Characteristics'!E:E,MATCH(PolicyLevers!$C570,'Policy Characteristics'!$C:$C,0))</f>
        <v>cross carbon tax</v>
      </c>
      <c r="L570" s="167">
        <f>INDEX('Policy Characteristics'!F:F,MATCH(PolicyLevers!$C570,'Policy Characteristics'!$C:$C,0))</f>
        <v>0</v>
      </c>
      <c r="M570" s="167">
        <f>INDEX('Policy Characteristics'!G:G,MATCH(PolicyLevers!$C570,'Policy Characteristics'!$C:$C,0))</f>
        <v>300</v>
      </c>
      <c r="N570" s="167">
        <f>INDEX('Policy Characteristics'!H:H,MATCH(PolicyLevers!$C570,'Policy Characteristics'!$C:$C,0))</f>
        <v>5</v>
      </c>
      <c r="O570" s="167" t="str">
        <f>INDEX('Policy Characteristics'!I:I,MATCH(PolicyLevers!$C570,'Policy Characteristics'!$C:$C,0))</f>
        <v>$/metric ton CO2e</v>
      </c>
      <c r="P570" s="167" t="str">
        <f>INDEX('Policy Characteristics'!J:J,MATCH(PolicyLevers!$C570,'Policy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Colorado does not currently apply carbon pricing to the transportation sector. The U.S. government's revised 2015 Social Cost of Carbon estimates for the year 2050 range from $32 to $115 per ton (in inflation-adjusted 2018 dollars), depending on one's choice of discount rate.//**Electricity Sector : ** Colorado does not currently apply carbon pricing to the electricity sector. The U.S. government's revised 2015 Social Cost of Carbon estimates for the year 2050 range from $32 to $115 per ton (in inflation-adjusted 2018 dollars), depending on one's choice of discount rate.//**Residential Bldg Sector : ** Colorado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Colorado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Colorado does not currently apply carbon pricing to the district heat and hydrogen sector. The U.S. government's revised 2015 Social Cost of Carbon estimates for the year 2050 range from $32 to $115 per ton (in inflation-adjusted 2018 dollars), depending on one's choice of discount rate.</v>
      </c>
      <c r="Q570" s="185" t="str">
        <f t="shared" si="80"/>
        <v>fuels.html#carbon-tax</v>
      </c>
      <c r="R570" s="185" t="str">
        <f t="shared" si="80"/>
        <v>carbon-tax.html</v>
      </c>
      <c r="S570" s="169"/>
      <c r="T570" s="185"/>
    </row>
    <row r="571" spans="1:20" s="174" customFormat="1" x14ac:dyDescent="0.2">
      <c r="A571" s="166" t="str">
        <f>INDEX('Policy Characteristics'!A:A,MATCH(PolicyLevers!$C571,'Policy Characteristics'!$C:$C,0))</f>
        <v>Cross-Sector</v>
      </c>
      <c r="B571" s="166" t="str">
        <f>INDEX('Policy Characteristics'!B:B,MATCH(PolicyLevers!$C571,'Policy Characteristics'!$C:$C,0))</f>
        <v>End Existing Subsidies</v>
      </c>
      <c r="C571" s="178" t="s">
        <v>156</v>
      </c>
      <c r="D571" s="177" t="s">
        <v>55</v>
      </c>
      <c r="E571" s="177"/>
      <c r="F571" s="177" t="s">
        <v>99</v>
      </c>
      <c r="G571" s="177"/>
      <c r="H571" s="184">
        <v>706</v>
      </c>
      <c r="I571" s="267" t="s">
        <v>47</v>
      </c>
      <c r="J571" s="167" t="str">
        <f>INDEX('Policy Characteristics'!D:D,MATCH(PolicyLevers!$C571,'Policy Characteristics'!$C:$C,0))</f>
        <v>End Existing Subsidies</v>
      </c>
      <c r="K571" s="167" t="str">
        <f>INDEX('Policy Characteristics'!E:E,MATCH(PolicyLevers!$C571,'Policy Characteristics'!$C:$C,0))</f>
        <v>cross reduce BAU subsidies</v>
      </c>
      <c r="L571" s="167">
        <f>INDEX('Policy Characteristics'!F:F,MATCH(PolicyLevers!$C571,'Policy Characteristics'!$C:$C,0))</f>
        <v>0</v>
      </c>
      <c r="M571" s="167">
        <f>INDEX('Policy Characteristics'!G:G,MATCH(PolicyLevers!$C571,'Policy Characteristics'!$C:$C,0))</f>
        <v>0</v>
      </c>
      <c r="N571" s="167">
        <f>INDEX('Policy Characteristics'!H:H,MATCH(PolicyLevers!$C571,'Policy Characteristics'!$C:$C,0))</f>
        <v>0</v>
      </c>
      <c r="O571" s="167">
        <f>INDEX('Policy Characteristics'!I:I,MATCH(PolicyLevers!$C571,'Policy Characteristics'!$C:$C,0))</f>
        <v>0</v>
      </c>
      <c r="P571" s="167" t="str">
        <f>INDEX('Policy Characteristics'!J:J,MATCH(PolicyLevers!$C571,'Policy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71" s="185"/>
      <c r="R571" s="179"/>
      <c r="S571" s="191"/>
      <c r="T571" s="185"/>
    </row>
    <row r="572" spans="1:20" s="174" customFormat="1" x14ac:dyDescent="0.2">
      <c r="A572" s="166" t="str">
        <f>INDEX('Policy Characteristics'!A:A,MATCH(PolicyLevers!$C572,'Policy Characteristics'!$C:$C,0))</f>
        <v>Cross-Sector</v>
      </c>
      <c r="B572" s="166" t="str">
        <f>INDEX('Policy Characteristics'!B:B,MATCH(PolicyLevers!$C572,'Policy Characteristics'!$C:$C,0))</f>
        <v>End Existing Subsidies</v>
      </c>
      <c r="C572" s="181" t="str">
        <f t="shared" ref="C572:C587" si="82">C$571</f>
        <v>Percent Reduction in BAU Subsidies</v>
      </c>
      <c r="D572" s="179" t="s">
        <v>495</v>
      </c>
      <c r="E572" s="177"/>
      <c r="F572" s="179" t="s">
        <v>492</v>
      </c>
      <c r="G572" s="177"/>
      <c r="H572" s="184">
        <v>69</v>
      </c>
      <c r="I572" s="267" t="s">
        <v>46</v>
      </c>
      <c r="J572" s="167" t="str">
        <f>INDEX('Policy Characteristics'!D:D,MATCH(PolicyLevers!$C572,'Policy Characteristics'!$C:$C,0))</f>
        <v>End Existing Subsidies</v>
      </c>
      <c r="K572" s="167" t="str">
        <f>INDEX('Policy Characteristics'!E:E,MATCH(PolicyLevers!$C572,'Policy Characteristics'!$C:$C,0))</f>
        <v>cross reduce BAU subsidies</v>
      </c>
      <c r="L572" s="167">
        <f>INDEX('Policy Characteristics'!F:F,MATCH(PolicyLevers!$C572,'Policy Characteristics'!$C:$C,0))</f>
        <v>0</v>
      </c>
      <c r="M572" s="167">
        <f>INDEX('Policy Characteristics'!G:G,MATCH(PolicyLevers!$C572,'Policy Characteristics'!$C:$C,0))</f>
        <v>0</v>
      </c>
      <c r="N572" s="167">
        <f>INDEX('Policy Characteristics'!H:H,MATCH(PolicyLevers!$C572,'Policy Characteristics'!$C:$C,0))</f>
        <v>0</v>
      </c>
      <c r="O572" s="167">
        <f>INDEX('Policy Characteristics'!I:I,MATCH(PolicyLevers!$C572,'Policy Characteristics'!$C:$C,0))</f>
        <v>0</v>
      </c>
      <c r="P572" s="167" t="str">
        <f>INDEX('Policy Characteristics'!J:J,MATCH(PolicyLevers!$C572,'Policy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72" s="179" t="s">
        <v>267</v>
      </c>
      <c r="R572" s="179" t="s">
        <v>268</v>
      </c>
      <c r="S572" s="169" t="s">
        <v>168</v>
      </c>
      <c r="T572" s="185"/>
    </row>
    <row r="573" spans="1:20" s="174" customFormat="1" x14ac:dyDescent="0.2">
      <c r="A573" s="166" t="str">
        <f>INDEX('Policy Characteristics'!A:A,MATCH(PolicyLevers!$C573,'Policy Characteristics'!$C:$C,0))</f>
        <v>Cross-Sector</v>
      </c>
      <c r="B573" s="166" t="str">
        <f>INDEX('Policy Characteristics'!B:B,MATCH(PolicyLevers!$C573,'Policy Characteristics'!$C:$C,0))</f>
        <v>End Existing Subsidies</v>
      </c>
      <c r="C573" s="181" t="str">
        <f t="shared" si="82"/>
        <v>Percent Reduction in BAU Subsidies</v>
      </c>
      <c r="D573" s="179" t="s">
        <v>49</v>
      </c>
      <c r="E573" s="177"/>
      <c r="F573" s="179" t="s">
        <v>93</v>
      </c>
      <c r="G573" s="177"/>
      <c r="H573" s="184">
        <v>70</v>
      </c>
      <c r="I573" s="267" t="s">
        <v>46</v>
      </c>
      <c r="J573" s="167" t="str">
        <f>INDEX('Policy Characteristics'!D:D,MATCH(PolicyLevers!$C573,'Policy Characteristics'!$C:$C,0))</f>
        <v>End Existing Subsidies</v>
      </c>
      <c r="K573" s="167" t="str">
        <f>INDEX('Policy Characteristics'!E:E,MATCH(PolicyLevers!$C573,'Policy Characteristics'!$C:$C,0))</f>
        <v>cross reduce BAU subsidies</v>
      </c>
      <c r="L573" s="167">
        <f>INDEX('Policy Characteristics'!F:F,MATCH(PolicyLevers!$C573,'Policy Characteristics'!$C:$C,0))</f>
        <v>0</v>
      </c>
      <c r="M573" s="167">
        <f>INDEX('Policy Characteristics'!G:G,MATCH(PolicyLevers!$C573,'Policy Characteristics'!$C:$C,0))</f>
        <v>0</v>
      </c>
      <c r="N573" s="167">
        <f>INDEX('Policy Characteristics'!H:H,MATCH(PolicyLevers!$C573,'Policy Characteristics'!$C:$C,0))</f>
        <v>0</v>
      </c>
      <c r="O573" s="167">
        <f>INDEX('Policy Characteristics'!I:I,MATCH(PolicyLevers!$C573,'Policy Characteristics'!$C:$C,0))</f>
        <v>0</v>
      </c>
      <c r="P573" s="167" t="str">
        <f>INDEX('Policy Characteristics'!J:J,MATCH(PolicyLevers!$C573,'Policy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73" s="179" t="s">
        <v>267</v>
      </c>
      <c r="R573" s="179" t="s">
        <v>268</v>
      </c>
      <c r="S573" s="169" t="s">
        <v>168</v>
      </c>
      <c r="T573" s="185"/>
    </row>
    <row r="574" spans="1:20" s="174" customFormat="1" x14ac:dyDescent="0.2">
      <c r="A574" s="166" t="str">
        <f>INDEX('Policy Characteristics'!A:A,MATCH(PolicyLevers!$C574,'Policy Characteristics'!$C:$C,0))</f>
        <v>Cross-Sector</v>
      </c>
      <c r="B574" s="166" t="str">
        <f>INDEX('Policy Characteristics'!B:B,MATCH(PolicyLevers!$C574,'Policy Characteristics'!$C:$C,0))</f>
        <v>End Existing Subsidies</v>
      </c>
      <c r="C574" s="181" t="str">
        <f t="shared" si="82"/>
        <v>Percent Reduction in BAU Subsidies</v>
      </c>
      <c r="D574" s="179" t="s">
        <v>50</v>
      </c>
      <c r="E574" s="177"/>
      <c r="F574" s="179" t="s">
        <v>94</v>
      </c>
      <c r="G574" s="177"/>
      <c r="H574" s="184">
        <v>71</v>
      </c>
      <c r="I574" s="267" t="s">
        <v>46</v>
      </c>
      <c r="J574" s="167" t="str">
        <f>INDEX('Policy Characteristics'!D:D,MATCH(PolicyLevers!$C574,'Policy Characteristics'!$C:$C,0))</f>
        <v>End Existing Subsidies</v>
      </c>
      <c r="K574" s="167" t="str">
        <f>INDEX('Policy Characteristics'!E:E,MATCH(PolicyLevers!$C574,'Policy Characteristics'!$C:$C,0))</f>
        <v>cross reduce BAU subsidies</v>
      </c>
      <c r="L574" s="167">
        <f>INDEX('Policy Characteristics'!F:F,MATCH(PolicyLevers!$C574,'Policy Characteristics'!$C:$C,0))</f>
        <v>0</v>
      </c>
      <c r="M574" s="167">
        <f>INDEX('Policy Characteristics'!G:G,MATCH(PolicyLevers!$C574,'Policy Characteristics'!$C:$C,0))</f>
        <v>0</v>
      </c>
      <c r="N574" s="167">
        <f>INDEX('Policy Characteristics'!H:H,MATCH(PolicyLevers!$C574,'Policy Characteristics'!$C:$C,0))</f>
        <v>0</v>
      </c>
      <c r="O574" s="167">
        <f>INDEX('Policy Characteristics'!I:I,MATCH(PolicyLevers!$C574,'Policy Characteristics'!$C:$C,0))</f>
        <v>0</v>
      </c>
      <c r="P574" s="167" t="str">
        <f>INDEX('Policy Characteristics'!J:J,MATCH(PolicyLevers!$C574,'Policy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74" s="179" t="s">
        <v>267</v>
      </c>
      <c r="R574" s="179" t="s">
        <v>268</v>
      </c>
      <c r="S574" s="169" t="s">
        <v>168</v>
      </c>
      <c r="T574" s="185"/>
    </row>
    <row r="575" spans="1:20" s="174" customFormat="1" x14ac:dyDescent="0.2">
      <c r="A575" s="166" t="str">
        <f>INDEX('Policy Characteristics'!A:A,MATCH(PolicyLevers!$C575,'Policy Characteristics'!$C:$C,0))</f>
        <v>Cross-Sector</v>
      </c>
      <c r="B575" s="166" t="str">
        <f>INDEX('Policy Characteristics'!B:B,MATCH(PolicyLevers!$C575,'Policy Characteristics'!$C:$C,0))</f>
        <v>End Existing Subsidies</v>
      </c>
      <c r="C575" s="181" t="str">
        <f t="shared" si="82"/>
        <v>Percent Reduction in BAU Subsidies</v>
      </c>
      <c r="D575" s="179" t="s">
        <v>51</v>
      </c>
      <c r="E575" s="177"/>
      <c r="F575" s="179" t="s">
        <v>95</v>
      </c>
      <c r="G575" s="177"/>
      <c r="H575" s="184">
        <v>72</v>
      </c>
      <c r="I575" s="267" t="s">
        <v>47</v>
      </c>
      <c r="J575" s="167" t="str">
        <f>INDEX('Policy Characteristics'!D:D,MATCH(PolicyLevers!$C575,'Policy Characteristics'!$C:$C,0))</f>
        <v>End Existing Subsidies</v>
      </c>
      <c r="K575" s="167" t="str">
        <f>INDEX('Policy Characteristics'!E:E,MATCH(PolicyLevers!$C575,'Policy Characteristics'!$C:$C,0))</f>
        <v>cross reduce BAU subsidies</v>
      </c>
      <c r="L575" s="167">
        <f>INDEX('Policy Characteristics'!F:F,MATCH(PolicyLevers!$C575,'Policy Characteristics'!$C:$C,0))</f>
        <v>0</v>
      </c>
      <c r="M575" s="167">
        <f>INDEX('Policy Characteristics'!G:G,MATCH(PolicyLevers!$C575,'Policy Characteristics'!$C:$C,0))</f>
        <v>0</v>
      </c>
      <c r="N575" s="167">
        <f>INDEX('Policy Characteristics'!H:H,MATCH(PolicyLevers!$C575,'Policy Characteristics'!$C:$C,0))</f>
        <v>0</v>
      </c>
      <c r="O575" s="167">
        <f>INDEX('Policy Characteristics'!I:I,MATCH(PolicyLevers!$C575,'Policy Characteristics'!$C:$C,0))</f>
        <v>0</v>
      </c>
      <c r="P575" s="167" t="str">
        <f>INDEX('Policy Characteristics'!J:J,MATCH(PolicyLevers!$C575,'Policy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75" s="179"/>
      <c r="R575" s="179"/>
      <c r="S575" s="169"/>
      <c r="T575" s="185"/>
    </row>
    <row r="576" spans="1:20" s="174" customFormat="1" x14ac:dyDescent="0.2">
      <c r="A576" s="166" t="str">
        <f>INDEX('Policy Characteristics'!A:A,MATCH(PolicyLevers!$C576,'Policy Characteristics'!$C:$C,0))</f>
        <v>Cross-Sector</v>
      </c>
      <c r="B576" s="166" t="str">
        <f>INDEX('Policy Characteristics'!B:B,MATCH(PolicyLevers!$C576,'Policy Characteristics'!$C:$C,0))</f>
        <v>End Existing Subsidies</v>
      </c>
      <c r="C576" s="181" t="str">
        <f t="shared" si="82"/>
        <v>Percent Reduction in BAU Subsidies</v>
      </c>
      <c r="D576" s="179" t="s">
        <v>52</v>
      </c>
      <c r="E576" s="177"/>
      <c r="F576" s="179" t="s">
        <v>497</v>
      </c>
      <c r="G576" s="177"/>
      <c r="H576" s="184">
        <v>73</v>
      </c>
      <c r="I576" s="267" t="s">
        <v>47</v>
      </c>
      <c r="J576" s="167" t="str">
        <f>INDEX('Policy Characteristics'!D:D,MATCH(PolicyLevers!$C576,'Policy Characteristics'!$C:$C,0))</f>
        <v>End Existing Subsidies</v>
      </c>
      <c r="K576" s="167" t="str">
        <f>INDEX('Policy Characteristics'!E:E,MATCH(PolicyLevers!$C576,'Policy Characteristics'!$C:$C,0))</f>
        <v>cross reduce BAU subsidies</v>
      </c>
      <c r="L576" s="167">
        <f>INDEX('Policy Characteristics'!F:F,MATCH(PolicyLevers!$C576,'Policy Characteristics'!$C:$C,0))</f>
        <v>0</v>
      </c>
      <c r="M576" s="167">
        <f>INDEX('Policy Characteristics'!G:G,MATCH(PolicyLevers!$C576,'Policy Characteristics'!$C:$C,0))</f>
        <v>0</v>
      </c>
      <c r="N576" s="167">
        <f>INDEX('Policy Characteristics'!H:H,MATCH(PolicyLevers!$C576,'Policy Characteristics'!$C:$C,0))</f>
        <v>0</v>
      </c>
      <c r="O576" s="167">
        <f>INDEX('Policy Characteristics'!I:I,MATCH(PolicyLevers!$C576,'Policy Characteristics'!$C:$C,0))</f>
        <v>0</v>
      </c>
      <c r="P576" s="167" t="str">
        <f>INDEX('Policy Characteristics'!J:J,MATCH(PolicyLevers!$C576,'Policy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76" s="179"/>
      <c r="R576" s="179"/>
      <c r="S576" s="169"/>
      <c r="T576" s="185"/>
    </row>
    <row r="577" spans="1:20" s="174" customFormat="1" x14ac:dyDescent="0.2">
      <c r="A577" s="166" t="str">
        <f>INDEX('Policy Characteristics'!A:A,MATCH(PolicyLevers!$C577,'Policy Characteristics'!$C:$C,0))</f>
        <v>Cross-Sector</v>
      </c>
      <c r="B577" s="166" t="str">
        <f>INDEX('Policy Characteristics'!B:B,MATCH(PolicyLevers!$C577,'Policy Characteristics'!$C:$C,0))</f>
        <v>End Existing Subsidies</v>
      </c>
      <c r="C577" s="181" t="str">
        <f t="shared" si="82"/>
        <v>Percent Reduction in BAU Subsidies</v>
      </c>
      <c r="D577" s="179" t="s">
        <v>53</v>
      </c>
      <c r="E577" s="177"/>
      <c r="F577" s="179" t="s">
        <v>100</v>
      </c>
      <c r="G577" s="177"/>
      <c r="H577" s="184">
        <v>74</v>
      </c>
      <c r="I577" s="267" t="s">
        <v>46</v>
      </c>
      <c r="J577" s="167" t="str">
        <f>INDEX('Policy Characteristics'!D:D,MATCH(PolicyLevers!$C577,'Policy Characteristics'!$C:$C,0))</f>
        <v>End Existing Subsidies</v>
      </c>
      <c r="K577" s="167" t="str">
        <f>INDEX('Policy Characteristics'!E:E,MATCH(PolicyLevers!$C577,'Policy Characteristics'!$C:$C,0))</f>
        <v>cross reduce BAU subsidies</v>
      </c>
      <c r="L577" s="167">
        <f>INDEX('Policy Characteristics'!F:F,MATCH(PolicyLevers!$C577,'Policy Characteristics'!$C:$C,0))</f>
        <v>0</v>
      </c>
      <c r="M577" s="167">
        <f>INDEX('Policy Characteristics'!G:G,MATCH(PolicyLevers!$C577,'Policy Characteristics'!$C:$C,0))</f>
        <v>0</v>
      </c>
      <c r="N577" s="167">
        <f>INDEX('Policy Characteristics'!H:H,MATCH(PolicyLevers!$C577,'Policy Characteristics'!$C:$C,0))</f>
        <v>0</v>
      </c>
      <c r="O577" s="167">
        <f>INDEX('Policy Characteristics'!I:I,MATCH(PolicyLevers!$C577,'Policy Characteristics'!$C:$C,0))</f>
        <v>0</v>
      </c>
      <c r="P577" s="167" t="str">
        <f>INDEX('Policy Characteristics'!J:J,MATCH(PolicyLevers!$C577,'Policy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77" s="179" t="s">
        <v>267</v>
      </c>
      <c r="R577" s="179" t="s">
        <v>268</v>
      </c>
      <c r="S577" s="169" t="s">
        <v>168</v>
      </c>
      <c r="T577" s="185"/>
    </row>
    <row r="578" spans="1:20" s="174" customFormat="1" x14ac:dyDescent="0.2">
      <c r="A578" s="166" t="str">
        <f>INDEX('Policy Characteristics'!A:A,MATCH(PolicyLevers!$C578,'Policy Characteristics'!$C:$C,0))</f>
        <v>Cross-Sector</v>
      </c>
      <c r="B578" s="166" t="str">
        <f>INDEX('Policy Characteristics'!B:B,MATCH(PolicyLevers!$C578,'Policy Characteristics'!$C:$C,0))</f>
        <v>End Existing Subsidies</v>
      </c>
      <c r="C578" s="181" t="str">
        <f t="shared" si="82"/>
        <v>Percent Reduction in BAU Subsidies</v>
      </c>
      <c r="D578" s="179" t="s">
        <v>54</v>
      </c>
      <c r="E578" s="177"/>
      <c r="F578" s="179" t="s">
        <v>98</v>
      </c>
      <c r="G578" s="177"/>
      <c r="H578" s="184">
        <v>707</v>
      </c>
      <c r="I578" s="267" t="s">
        <v>47</v>
      </c>
      <c r="J578" s="167" t="str">
        <f>INDEX('Policy Characteristics'!D:D,MATCH(PolicyLevers!$C578,'Policy Characteristics'!$C:$C,0))</f>
        <v>End Existing Subsidies</v>
      </c>
      <c r="K578" s="167" t="str">
        <f>INDEX('Policy Characteristics'!E:E,MATCH(PolicyLevers!$C578,'Policy Characteristics'!$C:$C,0))</f>
        <v>cross reduce BAU subsidies</v>
      </c>
      <c r="L578" s="167">
        <f>INDEX('Policy Characteristics'!F:F,MATCH(PolicyLevers!$C578,'Policy Characteristics'!$C:$C,0))</f>
        <v>0</v>
      </c>
      <c r="M578" s="167">
        <f>INDEX('Policy Characteristics'!G:G,MATCH(PolicyLevers!$C578,'Policy Characteristics'!$C:$C,0))</f>
        <v>0</v>
      </c>
      <c r="N578" s="167">
        <f>INDEX('Policy Characteristics'!H:H,MATCH(PolicyLevers!$C578,'Policy Characteristics'!$C:$C,0))</f>
        <v>0</v>
      </c>
      <c r="O578" s="167">
        <f>INDEX('Policy Characteristics'!I:I,MATCH(PolicyLevers!$C578,'Policy Characteristics'!$C:$C,0))</f>
        <v>0</v>
      </c>
      <c r="P578" s="167" t="str">
        <f>INDEX('Policy Characteristics'!J:J,MATCH(PolicyLevers!$C578,'Policy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78" s="185"/>
      <c r="R578" s="179"/>
      <c r="S578" s="191"/>
      <c r="T578" s="185"/>
    </row>
    <row r="579" spans="1:20" s="174" customFormat="1" x14ac:dyDescent="0.2">
      <c r="A579" s="166" t="str">
        <f>INDEX('Policy Characteristics'!A:A,MATCH(PolicyLevers!$C579,'Policy Characteristics'!$C:$C,0))</f>
        <v>Cross-Sector</v>
      </c>
      <c r="B579" s="166" t="str">
        <f>INDEX('Policy Characteristics'!B:B,MATCH(PolicyLevers!$C579,'Policy Characteristics'!$C:$C,0))</f>
        <v>End Existing Subsidies</v>
      </c>
      <c r="C579" s="181" t="str">
        <f t="shared" si="82"/>
        <v>Percent Reduction in BAU Subsidies</v>
      </c>
      <c r="D579" s="179" t="s">
        <v>56</v>
      </c>
      <c r="E579" s="177"/>
      <c r="F579" s="179" t="s">
        <v>101</v>
      </c>
      <c r="G579" s="177"/>
      <c r="H579" s="184">
        <v>75</v>
      </c>
      <c r="I579" s="267" t="s">
        <v>46</v>
      </c>
      <c r="J579" s="167" t="str">
        <f>INDEX('Policy Characteristics'!D:D,MATCH(PolicyLevers!$C579,'Policy Characteristics'!$C:$C,0))</f>
        <v>End Existing Subsidies</v>
      </c>
      <c r="K579" s="167" t="str">
        <f>INDEX('Policy Characteristics'!E:E,MATCH(PolicyLevers!$C579,'Policy Characteristics'!$C:$C,0))</f>
        <v>cross reduce BAU subsidies</v>
      </c>
      <c r="L579" s="167">
        <f>INDEX('Policy Characteristics'!F:F,MATCH(PolicyLevers!$C579,'Policy Characteristics'!$C:$C,0))</f>
        <v>0</v>
      </c>
      <c r="M579" s="167">
        <f>INDEX('Policy Characteristics'!G:G,MATCH(PolicyLevers!$C579,'Policy Characteristics'!$C:$C,0))</f>
        <v>0</v>
      </c>
      <c r="N579" s="167">
        <f>INDEX('Policy Characteristics'!H:H,MATCH(PolicyLevers!$C579,'Policy Characteristics'!$C:$C,0))</f>
        <v>0</v>
      </c>
      <c r="O579" s="167">
        <f>INDEX('Policy Characteristics'!I:I,MATCH(PolicyLevers!$C579,'Policy Characteristics'!$C:$C,0))</f>
        <v>0</v>
      </c>
      <c r="P579" s="167" t="str">
        <f>INDEX('Policy Characteristics'!J:J,MATCH(PolicyLevers!$C579,'Policy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79" s="179" t="s">
        <v>267</v>
      </c>
      <c r="R579" s="179" t="s">
        <v>268</v>
      </c>
      <c r="S579" s="169" t="s">
        <v>168</v>
      </c>
      <c r="T579" s="185"/>
    </row>
    <row r="580" spans="1:20" s="174" customFormat="1" x14ac:dyDescent="0.2">
      <c r="A580" s="166" t="str">
        <f>INDEX('Policy Characteristics'!A:A,MATCH(PolicyLevers!$C580,'Policy Characteristics'!$C:$C,0))</f>
        <v>Cross-Sector</v>
      </c>
      <c r="B580" s="166" t="str">
        <f>INDEX('Policy Characteristics'!B:B,MATCH(PolicyLevers!$C580,'Policy Characteristics'!$C:$C,0))</f>
        <v>End Existing Subsidies</v>
      </c>
      <c r="C580" s="181" t="str">
        <f t="shared" si="82"/>
        <v>Percent Reduction in BAU Subsidies</v>
      </c>
      <c r="D580" s="179" t="s">
        <v>57</v>
      </c>
      <c r="E580" s="177"/>
      <c r="F580" s="179" t="s">
        <v>102</v>
      </c>
      <c r="G580" s="177"/>
      <c r="H580" s="184">
        <v>76</v>
      </c>
      <c r="I580" s="267" t="s">
        <v>46</v>
      </c>
      <c r="J580" s="167" t="str">
        <f>INDEX('Policy Characteristics'!D:D,MATCH(PolicyLevers!$C580,'Policy Characteristics'!$C:$C,0))</f>
        <v>End Existing Subsidies</v>
      </c>
      <c r="K580" s="167" t="str">
        <f>INDEX('Policy Characteristics'!E:E,MATCH(PolicyLevers!$C580,'Policy Characteristics'!$C:$C,0))</f>
        <v>cross reduce BAU subsidies</v>
      </c>
      <c r="L580" s="167">
        <f>INDEX('Policy Characteristics'!F:F,MATCH(PolicyLevers!$C580,'Policy Characteristics'!$C:$C,0))</f>
        <v>0</v>
      </c>
      <c r="M580" s="167">
        <f>INDEX('Policy Characteristics'!G:G,MATCH(PolicyLevers!$C580,'Policy Characteristics'!$C:$C,0))</f>
        <v>0</v>
      </c>
      <c r="N580" s="167">
        <f>INDEX('Policy Characteristics'!H:H,MATCH(PolicyLevers!$C580,'Policy Characteristics'!$C:$C,0))</f>
        <v>0</v>
      </c>
      <c r="O580" s="167">
        <f>INDEX('Policy Characteristics'!I:I,MATCH(PolicyLevers!$C580,'Policy Characteristics'!$C:$C,0))</f>
        <v>0</v>
      </c>
      <c r="P580" s="167" t="str">
        <f>INDEX('Policy Characteristics'!J:J,MATCH(PolicyLevers!$C580,'Policy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0" s="179" t="s">
        <v>267</v>
      </c>
      <c r="R580" s="179" t="s">
        <v>268</v>
      </c>
      <c r="S580" s="169" t="s">
        <v>168</v>
      </c>
      <c r="T580" s="185"/>
    </row>
    <row r="581" spans="1:20" s="174" customFormat="1" x14ac:dyDescent="0.2">
      <c r="A581" s="166" t="str">
        <f>INDEX('Policy Characteristics'!A:A,MATCH(PolicyLevers!$C581,'Policy Characteristics'!$C:$C,0))</f>
        <v>Cross-Sector</v>
      </c>
      <c r="B581" s="166" t="str">
        <f>INDEX('Policy Characteristics'!B:B,MATCH(PolicyLevers!$C581,'Policy Characteristics'!$C:$C,0))</f>
        <v>End Existing Subsidies</v>
      </c>
      <c r="C581" s="181" t="str">
        <f t="shared" si="82"/>
        <v>Percent Reduction in BAU Subsidies</v>
      </c>
      <c r="D581" s="179" t="s">
        <v>58</v>
      </c>
      <c r="E581" s="177"/>
      <c r="F581" s="179" t="s">
        <v>103</v>
      </c>
      <c r="G581" s="177"/>
      <c r="H581" s="184">
        <v>708</v>
      </c>
      <c r="I581" s="267" t="s">
        <v>47</v>
      </c>
      <c r="J581" s="167" t="str">
        <f>INDEX('Policy Characteristics'!D:D,MATCH(PolicyLevers!$C581,'Policy Characteristics'!$C:$C,0))</f>
        <v>End Existing Subsidies</v>
      </c>
      <c r="K581" s="167" t="str">
        <f>INDEX('Policy Characteristics'!E:E,MATCH(PolicyLevers!$C581,'Policy Characteristics'!$C:$C,0))</f>
        <v>cross reduce BAU subsidies</v>
      </c>
      <c r="L581" s="167">
        <f>INDEX('Policy Characteristics'!F:F,MATCH(PolicyLevers!$C581,'Policy Characteristics'!$C:$C,0))</f>
        <v>0</v>
      </c>
      <c r="M581" s="167">
        <f>INDEX('Policy Characteristics'!G:G,MATCH(PolicyLevers!$C581,'Policy Characteristics'!$C:$C,0))</f>
        <v>0</v>
      </c>
      <c r="N581" s="167">
        <f>INDEX('Policy Characteristics'!H:H,MATCH(PolicyLevers!$C581,'Policy Characteristics'!$C:$C,0))</f>
        <v>0</v>
      </c>
      <c r="O581" s="167">
        <f>INDEX('Policy Characteristics'!I:I,MATCH(PolicyLevers!$C581,'Policy Characteristics'!$C:$C,0))</f>
        <v>0</v>
      </c>
      <c r="P581" s="167" t="str">
        <f>INDEX('Policy Characteristics'!J:J,MATCH(PolicyLevers!$C581,'Policy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1" s="185"/>
      <c r="R581" s="179"/>
      <c r="S581" s="191"/>
      <c r="T581" s="185"/>
    </row>
    <row r="582" spans="1:20" s="174" customFormat="1" x14ac:dyDescent="0.2">
      <c r="A582" s="166" t="str">
        <f>INDEX('Policy Characteristics'!A:A,MATCH(PolicyLevers!$C582,'Policy Characteristics'!$C:$C,0))</f>
        <v>Cross-Sector</v>
      </c>
      <c r="B582" s="166" t="str">
        <f>INDEX('Policy Characteristics'!B:B,MATCH(PolicyLevers!$C582,'Policy Characteristics'!$C:$C,0))</f>
        <v>End Existing Subsidies</v>
      </c>
      <c r="C582" s="181" t="str">
        <f t="shared" si="82"/>
        <v>Percent Reduction in BAU Subsidies</v>
      </c>
      <c r="D582" s="179" t="s">
        <v>59</v>
      </c>
      <c r="E582" s="177"/>
      <c r="F582" s="179" t="s">
        <v>104</v>
      </c>
      <c r="G582" s="177"/>
      <c r="H582" s="184">
        <v>709</v>
      </c>
      <c r="I582" s="267" t="s">
        <v>47</v>
      </c>
      <c r="J582" s="167" t="str">
        <f>INDEX('Policy Characteristics'!D:D,MATCH(PolicyLevers!$C582,'Policy Characteristics'!$C:$C,0))</f>
        <v>End Existing Subsidies</v>
      </c>
      <c r="K582" s="167" t="str">
        <f>INDEX('Policy Characteristics'!E:E,MATCH(PolicyLevers!$C582,'Policy Characteristics'!$C:$C,0))</f>
        <v>cross reduce BAU subsidies</v>
      </c>
      <c r="L582" s="167">
        <f>INDEX('Policy Characteristics'!F:F,MATCH(PolicyLevers!$C582,'Policy Characteristics'!$C:$C,0))</f>
        <v>0</v>
      </c>
      <c r="M582" s="167">
        <f>INDEX('Policy Characteristics'!G:G,MATCH(PolicyLevers!$C582,'Policy Characteristics'!$C:$C,0))</f>
        <v>0</v>
      </c>
      <c r="N582" s="167">
        <f>INDEX('Policy Characteristics'!H:H,MATCH(PolicyLevers!$C582,'Policy Characteristics'!$C:$C,0))</f>
        <v>0</v>
      </c>
      <c r="O582" s="167">
        <f>INDEX('Policy Characteristics'!I:I,MATCH(PolicyLevers!$C582,'Policy Characteristics'!$C:$C,0))</f>
        <v>0</v>
      </c>
      <c r="P582" s="167" t="str">
        <f>INDEX('Policy Characteristics'!J:J,MATCH(PolicyLevers!$C582,'Policy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2" s="185"/>
      <c r="R582" s="179"/>
      <c r="S582" s="193" t="s">
        <v>1480</v>
      </c>
      <c r="T582" s="185"/>
    </row>
    <row r="583" spans="1:20" s="174" customFormat="1" x14ac:dyDescent="0.2">
      <c r="A583" s="166" t="str">
        <f>INDEX('Policy Characteristics'!A:A,MATCH(PolicyLevers!$C583,'Policy Characteristics'!$C:$C,0))</f>
        <v>Cross-Sector</v>
      </c>
      <c r="B583" s="166" t="str">
        <f>INDEX('Policy Characteristics'!B:B,MATCH(PolicyLevers!$C583,'Policy Characteristics'!$C:$C,0))</f>
        <v>End Existing Subsidies</v>
      </c>
      <c r="C583" s="181" t="str">
        <f t="shared" si="82"/>
        <v>Percent Reduction in BAU Subsidies</v>
      </c>
      <c r="D583" s="179" t="s">
        <v>819</v>
      </c>
      <c r="E583" s="177"/>
      <c r="F583" s="179" t="s">
        <v>820</v>
      </c>
      <c r="G583" s="177"/>
      <c r="H583" s="184">
        <v>710</v>
      </c>
      <c r="I583" s="267" t="s">
        <v>47</v>
      </c>
      <c r="J583" s="167" t="str">
        <f>INDEX('Policy Characteristics'!D:D,MATCH(PolicyLevers!$C583,'Policy Characteristics'!$C:$C,0))</f>
        <v>End Existing Subsidies</v>
      </c>
      <c r="K583" s="167" t="str">
        <f>INDEX('Policy Characteristics'!E:E,MATCH(PolicyLevers!$C583,'Policy Characteristics'!$C:$C,0))</f>
        <v>cross reduce BAU subsidies</v>
      </c>
      <c r="L583" s="167">
        <f>INDEX('Policy Characteristics'!F:F,MATCH(PolicyLevers!$C583,'Policy Characteristics'!$C:$C,0))</f>
        <v>0</v>
      </c>
      <c r="M583" s="167">
        <f>INDEX('Policy Characteristics'!G:G,MATCH(PolicyLevers!$C583,'Policy Characteristics'!$C:$C,0))</f>
        <v>0</v>
      </c>
      <c r="N583" s="167">
        <f>INDEX('Policy Characteristics'!H:H,MATCH(PolicyLevers!$C583,'Policy Characteristics'!$C:$C,0))</f>
        <v>0</v>
      </c>
      <c r="O583" s="167">
        <f>INDEX('Policy Characteristics'!I:I,MATCH(PolicyLevers!$C583,'Policy Characteristics'!$C:$C,0))</f>
        <v>0</v>
      </c>
      <c r="P583" s="167" t="str">
        <f>INDEX('Policy Characteristics'!J:J,MATCH(PolicyLevers!$C583,'Policy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3" s="179"/>
      <c r="R583" s="179"/>
      <c r="S583" s="169"/>
      <c r="T583" s="185"/>
    </row>
    <row r="584" spans="1:20" s="174" customFormat="1" x14ac:dyDescent="0.2">
      <c r="A584" s="166" t="str">
        <f>INDEX('Policy Characteristics'!A:A,MATCH(PolicyLevers!$C584,'Policy Characteristics'!$C:$C,0))</f>
        <v>Cross-Sector</v>
      </c>
      <c r="B584" s="166" t="str">
        <f>INDEX('Policy Characteristics'!B:B,MATCH(PolicyLevers!$C584,'Policy Characteristics'!$C:$C,0))</f>
        <v>End Existing Subsidies</v>
      </c>
      <c r="C584" s="181" t="str">
        <f t="shared" si="82"/>
        <v>Percent Reduction in BAU Subsidies</v>
      </c>
      <c r="D584" s="179" t="s">
        <v>78</v>
      </c>
      <c r="E584" s="177"/>
      <c r="F584" s="179" t="s">
        <v>105</v>
      </c>
      <c r="G584" s="177"/>
      <c r="H584" s="184">
        <v>711</v>
      </c>
      <c r="I584" s="267" t="s">
        <v>47</v>
      </c>
      <c r="J584" s="167" t="str">
        <f>INDEX('Policy Characteristics'!D:D,MATCH(PolicyLevers!$C584,'Policy Characteristics'!$C:$C,0))</f>
        <v>End Existing Subsidies</v>
      </c>
      <c r="K584" s="167" t="str">
        <f>INDEX('Policy Characteristics'!E:E,MATCH(PolicyLevers!$C584,'Policy Characteristics'!$C:$C,0))</f>
        <v>cross reduce BAU subsidies</v>
      </c>
      <c r="L584" s="167">
        <f>INDEX('Policy Characteristics'!F:F,MATCH(PolicyLevers!$C584,'Policy Characteristics'!$C:$C,0))</f>
        <v>0</v>
      </c>
      <c r="M584" s="167">
        <f>INDEX('Policy Characteristics'!G:G,MATCH(PolicyLevers!$C584,'Policy Characteristics'!$C:$C,0))</f>
        <v>0</v>
      </c>
      <c r="N584" s="167">
        <f>INDEX('Policy Characteristics'!H:H,MATCH(PolicyLevers!$C584,'Policy Characteristics'!$C:$C,0))</f>
        <v>0</v>
      </c>
      <c r="O584" s="167">
        <f>INDEX('Policy Characteristics'!I:I,MATCH(PolicyLevers!$C584,'Policy Characteristics'!$C:$C,0))</f>
        <v>0</v>
      </c>
      <c r="P584" s="167" t="str">
        <f>INDEX('Policy Characteristics'!J:J,MATCH(PolicyLevers!$C584,'Policy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4" s="185"/>
      <c r="R584" s="179"/>
      <c r="S584" s="191"/>
      <c r="T584" s="185"/>
    </row>
    <row r="585" spans="1:20" s="174" customFormat="1" x14ac:dyDescent="0.2">
      <c r="A585" s="166" t="str">
        <f>INDEX('Policy Characteristics'!A:A,MATCH(PolicyLevers!$C585,'Policy Characteristics'!$C:$C,0))</f>
        <v>Cross-Sector</v>
      </c>
      <c r="B585" s="166" t="str">
        <f>INDEX('Policy Characteristics'!B:B,MATCH(PolicyLevers!$C585,'Policy Characteristics'!$C:$C,0))</f>
        <v>End Existing Subsidies</v>
      </c>
      <c r="C585" s="181" t="str">
        <f t="shared" si="82"/>
        <v>Percent Reduction in BAU Subsidies</v>
      </c>
      <c r="D585" s="179" t="s">
        <v>480</v>
      </c>
      <c r="E585" s="177"/>
      <c r="F585" s="179" t="s">
        <v>481</v>
      </c>
      <c r="G585" s="177"/>
      <c r="H585" s="184">
        <v>712</v>
      </c>
      <c r="I585" s="267" t="s">
        <v>47</v>
      </c>
      <c r="J585" s="167" t="str">
        <f>INDEX('Policy Characteristics'!D:D,MATCH(PolicyLevers!$C585,'Policy Characteristics'!$C:$C,0))</f>
        <v>End Existing Subsidies</v>
      </c>
      <c r="K585" s="167" t="str">
        <f>INDEX('Policy Characteristics'!E:E,MATCH(PolicyLevers!$C585,'Policy Characteristics'!$C:$C,0))</f>
        <v>cross reduce BAU subsidies</v>
      </c>
      <c r="L585" s="167">
        <f>INDEX('Policy Characteristics'!F:F,MATCH(PolicyLevers!$C585,'Policy Characteristics'!$C:$C,0))</f>
        <v>0</v>
      </c>
      <c r="M585" s="167">
        <f>INDEX('Policy Characteristics'!G:G,MATCH(PolicyLevers!$C585,'Policy Characteristics'!$C:$C,0))</f>
        <v>0</v>
      </c>
      <c r="N585" s="167">
        <f>INDEX('Policy Characteristics'!H:H,MATCH(PolicyLevers!$C585,'Policy Characteristics'!$C:$C,0))</f>
        <v>0</v>
      </c>
      <c r="O585" s="167">
        <f>INDEX('Policy Characteristics'!I:I,MATCH(PolicyLevers!$C585,'Policy Characteristics'!$C:$C,0))</f>
        <v>0</v>
      </c>
      <c r="P585" s="167" t="str">
        <f>INDEX('Policy Characteristics'!J:J,MATCH(PolicyLevers!$C585,'Policy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5" s="185"/>
      <c r="R585" s="179"/>
      <c r="S585" s="191"/>
      <c r="T585" s="185"/>
    </row>
    <row r="586" spans="1:20" s="174" customFormat="1" x14ac:dyDescent="0.2">
      <c r="A586" s="166" t="str">
        <f>INDEX('Policy Characteristics'!A:A,MATCH(PolicyLevers!$C586,'Policy Characteristics'!$C:$C,0))</f>
        <v>Cross-Sector</v>
      </c>
      <c r="B586" s="166" t="str">
        <f>INDEX('Policy Characteristics'!B:B,MATCH(PolicyLevers!$C586,'Policy Characteristics'!$C:$C,0))</f>
        <v>End Existing Subsidies</v>
      </c>
      <c r="C586" s="181" t="str">
        <f t="shared" si="82"/>
        <v>Percent Reduction in BAU Subsidies</v>
      </c>
      <c r="D586" s="179" t="s">
        <v>488</v>
      </c>
      <c r="E586" s="177"/>
      <c r="F586" s="179" t="s">
        <v>489</v>
      </c>
      <c r="G586" s="177"/>
      <c r="H586" s="184">
        <v>713</v>
      </c>
      <c r="I586" s="267" t="s">
        <v>47</v>
      </c>
      <c r="J586" s="167" t="str">
        <f>INDEX('Policy Characteristics'!D:D,MATCH(PolicyLevers!$C586,'Policy Characteristics'!$C:$C,0))</f>
        <v>End Existing Subsidies</v>
      </c>
      <c r="K586" s="167" t="str">
        <f>INDEX('Policy Characteristics'!E:E,MATCH(PolicyLevers!$C586,'Policy Characteristics'!$C:$C,0))</f>
        <v>cross reduce BAU subsidies</v>
      </c>
      <c r="L586" s="167">
        <f>INDEX('Policy Characteristics'!F:F,MATCH(PolicyLevers!$C586,'Policy Characteristics'!$C:$C,0))</f>
        <v>0</v>
      </c>
      <c r="M586" s="167">
        <f>INDEX('Policy Characteristics'!G:G,MATCH(PolicyLevers!$C586,'Policy Characteristics'!$C:$C,0))</f>
        <v>0</v>
      </c>
      <c r="N586" s="167">
        <f>INDEX('Policy Characteristics'!H:H,MATCH(PolicyLevers!$C586,'Policy Characteristics'!$C:$C,0))</f>
        <v>0</v>
      </c>
      <c r="O586" s="167">
        <f>INDEX('Policy Characteristics'!I:I,MATCH(PolicyLevers!$C586,'Policy Characteristics'!$C:$C,0))</f>
        <v>0</v>
      </c>
      <c r="P586" s="167" t="str">
        <f>INDEX('Policy Characteristics'!J:J,MATCH(PolicyLevers!$C586,'Policy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6" s="185"/>
      <c r="R586" s="179"/>
      <c r="S586" s="191"/>
      <c r="T586" s="185"/>
    </row>
    <row r="587" spans="1:20" s="174" customFormat="1" x14ac:dyDescent="0.2">
      <c r="A587" s="166" t="str">
        <f>INDEX('Policy Characteristics'!A:A,MATCH(PolicyLevers!$C587,'Policy Characteristics'!$C:$C,0))</f>
        <v>Cross-Sector</v>
      </c>
      <c r="B587" s="166" t="str">
        <f>INDEX('Policy Characteristics'!B:B,MATCH(PolicyLevers!$C587,'Policy Characteristics'!$C:$C,0))</f>
        <v>End Existing Subsidies</v>
      </c>
      <c r="C587" s="181" t="str">
        <f t="shared" si="82"/>
        <v>Percent Reduction in BAU Subsidies</v>
      </c>
      <c r="D587" s="179" t="s">
        <v>811</v>
      </c>
      <c r="E587" s="177"/>
      <c r="F587" s="179" t="s">
        <v>815</v>
      </c>
      <c r="G587" s="177"/>
      <c r="H587" s="184">
        <v>714</v>
      </c>
      <c r="I587" s="267" t="s">
        <v>47</v>
      </c>
      <c r="J587" s="167" t="str">
        <f>INDEX('Policy Characteristics'!D:D,MATCH(PolicyLevers!$C587,'Policy Characteristics'!$C:$C,0))</f>
        <v>End Existing Subsidies</v>
      </c>
      <c r="K587" s="167" t="str">
        <f>INDEX('Policy Characteristics'!E:E,MATCH(PolicyLevers!$C587,'Policy Characteristics'!$C:$C,0))</f>
        <v>cross reduce BAU subsidies</v>
      </c>
      <c r="L587" s="167">
        <f>INDEX('Policy Characteristics'!F:F,MATCH(PolicyLevers!$C587,'Policy Characteristics'!$C:$C,0))</f>
        <v>0</v>
      </c>
      <c r="M587" s="167">
        <f>INDEX('Policy Characteristics'!G:G,MATCH(PolicyLevers!$C587,'Policy Characteristics'!$C:$C,0))</f>
        <v>0</v>
      </c>
      <c r="N587" s="167">
        <f>INDEX('Policy Characteristics'!H:H,MATCH(PolicyLevers!$C587,'Policy Characteristics'!$C:$C,0))</f>
        <v>0</v>
      </c>
      <c r="O587" s="167">
        <f>INDEX('Policy Characteristics'!I:I,MATCH(PolicyLevers!$C587,'Policy Characteristics'!$C:$C,0))</f>
        <v>0</v>
      </c>
      <c r="P587" s="167" t="str">
        <f>INDEX('Policy Characteristics'!J:J,MATCH(PolicyLevers!$C587,'Policy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7" s="185"/>
      <c r="R587" s="179"/>
      <c r="S587" s="191"/>
      <c r="T587" s="185"/>
    </row>
    <row r="588" spans="1:20" s="174" customFormat="1" x14ac:dyDescent="0.2">
      <c r="A588" s="166" t="str">
        <f>INDEX('Policy Characteristics'!A:A,MATCH(PolicyLevers!$C588,'Policy Characteristics'!$C:$C,0))</f>
        <v>Cross-Sector</v>
      </c>
      <c r="B588" s="166" t="str">
        <f>INDEX('Policy Characteristics'!B:B,MATCH(PolicyLevers!$C588,'Policy Characteristics'!$C:$C,0))</f>
        <v>End Existing Subsidies</v>
      </c>
      <c r="C588" s="181" t="str">
        <f t="shared" ref="C588" si="83">C$571</f>
        <v>Percent Reduction in BAU Subsidies</v>
      </c>
      <c r="D588" s="179" t="s">
        <v>821</v>
      </c>
      <c r="E588" s="177"/>
      <c r="F588" s="179" t="s">
        <v>822</v>
      </c>
      <c r="G588" s="177"/>
      <c r="H588" s="184">
        <v>715</v>
      </c>
      <c r="I588" s="267" t="s">
        <v>47</v>
      </c>
      <c r="J588" s="167" t="str">
        <f>INDEX('Policy Characteristics'!D:D,MATCH(PolicyLevers!$C588,'Policy Characteristics'!$C:$C,0))</f>
        <v>End Existing Subsidies</v>
      </c>
      <c r="K588" s="167" t="str">
        <f>INDEX('Policy Characteristics'!E:E,MATCH(PolicyLevers!$C588,'Policy Characteristics'!$C:$C,0))</f>
        <v>cross reduce BAU subsidies</v>
      </c>
      <c r="L588" s="167">
        <f>INDEX('Policy Characteristics'!F:F,MATCH(PolicyLevers!$C588,'Policy Characteristics'!$C:$C,0))</f>
        <v>0</v>
      </c>
      <c r="M588" s="167">
        <f>INDEX('Policy Characteristics'!G:G,MATCH(PolicyLevers!$C588,'Policy Characteristics'!$C:$C,0))</f>
        <v>0</v>
      </c>
      <c r="N588" s="167">
        <f>INDEX('Policy Characteristics'!H:H,MATCH(PolicyLevers!$C588,'Policy Characteristics'!$C:$C,0))</f>
        <v>0</v>
      </c>
      <c r="O588" s="167">
        <f>INDEX('Policy Characteristics'!I:I,MATCH(PolicyLevers!$C588,'Policy Characteristics'!$C:$C,0))</f>
        <v>0</v>
      </c>
      <c r="P588" s="167" t="str">
        <f>INDEX('Policy Characteristics'!J:J,MATCH(PolicyLevers!$C588,'Policy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8" s="185"/>
      <c r="R588" s="179"/>
      <c r="S588" s="191"/>
      <c r="T588" s="185"/>
    </row>
    <row r="589" spans="1:20" s="174" customFormat="1" x14ac:dyDescent="0.2">
      <c r="A589" s="166" t="str">
        <f>INDEX('Policy Characteristics'!A:A,MATCH(PolicyLevers!$C589,'Policy Characteristics'!$C:$C,0))</f>
        <v>Cross-Sector</v>
      </c>
      <c r="B589" s="166" t="str">
        <f>INDEX('Policy Characteristics'!B:B,MATCH(PolicyLevers!$C589,'Policy Characteristics'!$C:$C,0))</f>
        <v>End Existing Subsidies</v>
      </c>
      <c r="C589" s="181" t="str">
        <f t="shared" ref="C589:C591" si="84">C$571</f>
        <v>Percent Reduction in BAU Subsidies</v>
      </c>
      <c r="D589" s="179" t="s">
        <v>812</v>
      </c>
      <c r="E589" s="177"/>
      <c r="F589" s="179" t="s">
        <v>816</v>
      </c>
      <c r="G589" s="177"/>
      <c r="H589" s="184">
        <v>716</v>
      </c>
      <c r="I589" s="267" t="s">
        <v>47</v>
      </c>
      <c r="J589" s="167" t="str">
        <f>INDEX('Policy Characteristics'!D:D,MATCH(PolicyLevers!$C589,'Policy Characteristics'!$C:$C,0))</f>
        <v>End Existing Subsidies</v>
      </c>
      <c r="K589" s="167" t="str">
        <f>INDEX('Policy Characteristics'!E:E,MATCH(PolicyLevers!$C589,'Policy Characteristics'!$C:$C,0))</f>
        <v>cross reduce BAU subsidies</v>
      </c>
      <c r="L589" s="167">
        <f>INDEX('Policy Characteristics'!F:F,MATCH(PolicyLevers!$C589,'Policy Characteristics'!$C:$C,0))</f>
        <v>0</v>
      </c>
      <c r="M589" s="167">
        <f>INDEX('Policy Characteristics'!G:G,MATCH(PolicyLevers!$C589,'Policy Characteristics'!$C:$C,0))</f>
        <v>0</v>
      </c>
      <c r="N589" s="167">
        <f>INDEX('Policy Characteristics'!H:H,MATCH(PolicyLevers!$C589,'Policy Characteristics'!$C:$C,0))</f>
        <v>0</v>
      </c>
      <c r="O589" s="167">
        <f>INDEX('Policy Characteristics'!I:I,MATCH(PolicyLevers!$C589,'Policy Characteristics'!$C:$C,0))</f>
        <v>0</v>
      </c>
      <c r="P589" s="167" t="str">
        <f>INDEX('Policy Characteristics'!J:J,MATCH(PolicyLevers!$C589,'Policy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9" s="185"/>
      <c r="R589" s="179"/>
      <c r="S589" s="191"/>
      <c r="T589" s="185"/>
    </row>
    <row r="590" spans="1:20" s="174" customFormat="1" x14ac:dyDescent="0.2">
      <c r="A590" s="166" t="str">
        <f>INDEX('Policy Characteristics'!A:A,MATCH(PolicyLevers!$C590,'Policy Characteristics'!$C:$C,0))</f>
        <v>Cross-Sector</v>
      </c>
      <c r="B590" s="166" t="str">
        <f>INDEX('Policy Characteristics'!B:B,MATCH(PolicyLevers!$C590,'Policy Characteristics'!$C:$C,0))</f>
        <v>End Existing Subsidies</v>
      </c>
      <c r="C590" s="181" t="str">
        <f t="shared" si="84"/>
        <v>Percent Reduction in BAU Subsidies</v>
      </c>
      <c r="D590" s="179" t="s">
        <v>813</v>
      </c>
      <c r="E590" s="177"/>
      <c r="F590" s="179" t="s">
        <v>817</v>
      </c>
      <c r="G590" s="177"/>
      <c r="H590" s="184">
        <v>717</v>
      </c>
      <c r="I590" s="267" t="s">
        <v>47</v>
      </c>
      <c r="J590" s="167" t="str">
        <f>INDEX('Policy Characteristics'!D:D,MATCH(PolicyLevers!$C590,'Policy Characteristics'!$C:$C,0))</f>
        <v>End Existing Subsidies</v>
      </c>
      <c r="K590" s="167" t="str">
        <f>INDEX('Policy Characteristics'!E:E,MATCH(PolicyLevers!$C590,'Policy Characteristics'!$C:$C,0))</f>
        <v>cross reduce BAU subsidies</v>
      </c>
      <c r="L590" s="167">
        <f>INDEX('Policy Characteristics'!F:F,MATCH(PolicyLevers!$C590,'Policy Characteristics'!$C:$C,0))</f>
        <v>0</v>
      </c>
      <c r="M590" s="167">
        <f>INDEX('Policy Characteristics'!G:G,MATCH(PolicyLevers!$C590,'Policy Characteristics'!$C:$C,0))</f>
        <v>0</v>
      </c>
      <c r="N590" s="167">
        <f>INDEX('Policy Characteristics'!H:H,MATCH(PolicyLevers!$C590,'Policy Characteristics'!$C:$C,0))</f>
        <v>0</v>
      </c>
      <c r="O590" s="167">
        <f>INDEX('Policy Characteristics'!I:I,MATCH(PolicyLevers!$C590,'Policy Characteristics'!$C:$C,0))</f>
        <v>0</v>
      </c>
      <c r="P590" s="167" t="str">
        <f>INDEX('Policy Characteristics'!J:J,MATCH(PolicyLevers!$C590,'Policy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90" s="185"/>
      <c r="R590" s="179"/>
      <c r="S590" s="191"/>
      <c r="T590" s="185"/>
    </row>
    <row r="591" spans="1:20" s="174" customFormat="1" x14ac:dyDescent="0.2">
      <c r="A591" s="166" t="str">
        <f>INDEX('Policy Characteristics'!A:A,MATCH(PolicyLevers!$C591,'Policy Characteristics'!$C:$C,0))</f>
        <v>Cross-Sector</v>
      </c>
      <c r="B591" s="166" t="str">
        <f>INDEX('Policy Characteristics'!B:B,MATCH(PolicyLevers!$C591,'Policy Characteristics'!$C:$C,0))</f>
        <v>End Existing Subsidies</v>
      </c>
      <c r="C591" s="181" t="str">
        <f t="shared" si="84"/>
        <v>Percent Reduction in BAU Subsidies</v>
      </c>
      <c r="D591" s="179" t="s">
        <v>814</v>
      </c>
      <c r="E591" s="177"/>
      <c r="F591" s="179" t="s">
        <v>818</v>
      </c>
      <c r="G591" s="177"/>
      <c r="H591" s="184">
        <v>718</v>
      </c>
      <c r="I591" s="267" t="s">
        <v>47</v>
      </c>
      <c r="J591" s="167" t="str">
        <f>INDEX('Policy Characteristics'!D:D,MATCH(PolicyLevers!$C591,'Policy Characteristics'!$C:$C,0))</f>
        <v>End Existing Subsidies</v>
      </c>
      <c r="K591" s="167" t="str">
        <f>INDEX('Policy Characteristics'!E:E,MATCH(PolicyLevers!$C591,'Policy Characteristics'!$C:$C,0))</f>
        <v>cross reduce BAU subsidies</v>
      </c>
      <c r="L591" s="167">
        <f>INDEX('Policy Characteristics'!F:F,MATCH(PolicyLevers!$C591,'Policy Characteristics'!$C:$C,0))</f>
        <v>0</v>
      </c>
      <c r="M591" s="167">
        <f>INDEX('Policy Characteristics'!G:G,MATCH(PolicyLevers!$C591,'Policy Characteristics'!$C:$C,0))</f>
        <v>0</v>
      </c>
      <c r="N591" s="167">
        <f>INDEX('Policy Characteristics'!H:H,MATCH(PolicyLevers!$C591,'Policy Characteristics'!$C:$C,0))</f>
        <v>0</v>
      </c>
      <c r="O591" s="167">
        <f>INDEX('Policy Characteristics'!I:I,MATCH(PolicyLevers!$C591,'Policy Characteristics'!$C:$C,0))</f>
        <v>0</v>
      </c>
      <c r="P591" s="167" t="str">
        <f>INDEX('Policy Characteristics'!J:J,MATCH(PolicyLevers!$C591,'Policy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91" s="185"/>
      <c r="R591" s="179"/>
      <c r="S591" s="191"/>
      <c r="T591" s="185"/>
    </row>
    <row r="592" spans="1:20" s="167" customFormat="1" x14ac:dyDescent="0.2">
      <c r="A592" s="166" t="str">
        <f>INDEX('Policy Characteristics'!A:A,MATCH(PolicyLevers!$C592,'Policy Characteristics'!$C:$C,0))</f>
        <v>Cross-Sector</v>
      </c>
      <c r="B592" s="166" t="str">
        <f>INDEX('Policy Characteristics'!B:B,MATCH(PolicyLevers!$C592,'Policy Characteristics'!$C:$C,0))</f>
        <v>Exempt Non-CO2 Emissions from C Tax</v>
      </c>
      <c r="C592" s="176" t="s">
        <v>786</v>
      </c>
      <c r="D592" s="179"/>
      <c r="E592" s="179"/>
      <c r="F592" s="179"/>
      <c r="G592" s="179"/>
      <c r="H592" s="184">
        <v>719</v>
      </c>
      <c r="I592" s="267" t="s">
        <v>47</v>
      </c>
      <c r="J592" s="167" t="str">
        <f>INDEX('Policy Characteristics'!D:D,MATCH(PolicyLevers!$C592,'Policy Characteristics'!$C:$C,0))</f>
        <v>Carbon Tax Exemptions</v>
      </c>
      <c r="K592" s="167" t="str">
        <f>INDEX('Policy Characteristics'!E:E,MATCH(PolicyLevers!$C592,'Policy Characteristics'!$C:$C,0))</f>
        <v>cross toggle whether carbon tax affects non CO2 emissions</v>
      </c>
      <c r="L592" s="167">
        <f>INDEX('Policy Characteristics'!F:F,MATCH(PolicyLevers!$C592,'Policy Characteristics'!$C:$C,0))</f>
        <v>0</v>
      </c>
      <c r="M592" s="167">
        <f>INDEX('Policy Characteristics'!G:G,MATCH(PolicyLevers!$C592,'Policy Characteristics'!$C:$C,0))</f>
        <v>0</v>
      </c>
      <c r="N592" s="167">
        <f>INDEX('Policy Characteristics'!H:H,MATCH(PolicyLevers!$C592,'Policy Characteristics'!$C:$C,0))</f>
        <v>0</v>
      </c>
      <c r="O592" s="167">
        <f>INDEX('Policy Characteristics'!I:I,MATCH(PolicyLevers!$C592,'Policy Characteristics'!$C:$C,0))</f>
        <v>0</v>
      </c>
      <c r="P592" s="167" t="str">
        <f>INDEX('Policy Characteristics'!J:J,MATCH(PolicyLevers!$C592,'Policy Characteristics'!$C:$C,0))</f>
        <v>**Description:**0</v>
      </c>
      <c r="Q592" s="179"/>
      <c r="R592" s="179"/>
      <c r="S592" s="169"/>
      <c r="T592" s="179"/>
    </row>
    <row r="593" spans="1:20" s="167" customFormat="1" x14ac:dyDescent="0.2">
      <c r="A593" s="166" t="str">
        <f>INDEX('Policy Characteristics'!A:A,MATCH(PolicyLevers!$C593,'Policy Characteristics'!$C:$C,0))</f>
        <v>Cross-Sector</v>
      </c>
      <c r="B593" s="166" t="str">
        <f>INDEX('Policy Characteristics'!B:B,MATCH(PolicyLevers!$C593,'Policy Characteristics'!$C:$C,0))</f>
        <v>Exempt Process Emissions from C Tax</v>
      </c>
      <c r="C593" s="176" t="s">
        <v>785</v>
      </c>
      <c r="D593" s="179"/>
      <c r="E593" s="179"/>
      <c r="F593" s="179"/>
      <c r="G593" s="179"/>
      <c r="H593" s="180">
        <v>509</v>
      </c>
      <c r="I593" s="267" t="s">
        <v>46</v>
      </c>
      <c r="J593" s="167" t="str">
        <f>INDEX('Policy Characteristics'!D:D,MATCH(PolicyLevers!$C593,'Policy Characteristics'!$C:$C,0))</f>
        <v>Carbon Tax on Process Emissions</v>
      </c>
      <c r="K593" s="167" t="str">
        <f>INDEX('Policy Characteristics'!E:E,MATCH(PolicyLevers!$C593,'Policy Characteristics'!$C:$C,0))</f>
        <v>cross toggle whether carbon tax affects process emissions</v>
      </c>
      <c r="L593" s="167">
        <f>INDEX('Policy Characteristics'!F:F,MATCH(PolicyLevers!$C593,'Policy Characteristics'!$C:$C,0))</f>
        <v>0</v>
      </c>
      <c r="M593" s="167">
        <f>INDEX('Policy Characteristics'!G:G,MATCH(PolicyLevers!$C593,'Policy Characteristics'!$C:$C,0))</f>
        <v>1</v>
      </c>
      <c r="N593" s="167">
        <f>INDEX('Policy Characteristics'!H:H,MATCH(PolicyLevers!$C593,'Policy Characteristics'!$C:$C,0))</f>
        <v>1</v>
      </c>
      <c r="O593" s="167" t="str">
        <f>INDEX('Policy Characteristics'!I:I,MATCH(PolicyLevers!$C593,'Policy Characteristics'!$C:$C,0))</f>
        <v>on/off</v>
      </c>
      <c r="P593" s="167" t="str">
        <f>INDEX('Policy Characteristics'!J:J,MATCH(PolicyLevers!$C593,'Policy Characteristics'!$C:$C,0))</f>
        <v>**Description:** This policy prevents the carbon tax from being levied on process emissions (non-energy greenhouse gas emissions from industrial and agricultural operations).</v>
      </c>
      <c r="Q593" s="177" t="s">
        <v>263</v>
      </c>
      <c r="R593" s="179" t="s">
        <v>264</v>
      </c>
      <c r="S593" s="168"/>
      <c r="T593" s="179"/>
    </row>
    <row r="594" spans="1:20" s="167" customFormat="1" x14ac:dyDescent="0.2">
      <c r="A594" s="166" t="str">
        <f>INDEX('Policy Characteristics'!A:A,MATCH(PolicyLevers!$C594,'Policy Characteristics'!$C:$C,0))</f>
        <v>Cross-Sector</v>
      </c>
      <c r="B594" s="166" t="str">
        <f>INDEX('Policy Characteristics'!B:B,MATCH(PolicyLevers!$C594,'Policy Characteristics'!$C:$C,0))</f>
        <v>Fixed Energy Prices</v>
      </c>
      <c r="C594" s="176" t="s">
        <v>1102</v>
      </c>
      <c r="D594" s="179" t="s">
        <v>55</v>
      </c>
      <c r="E594" s="179"/>
      <c r="F594" s="179" t="s">
        <v>99</v>
      </c>
      <c r="G594" s="179"/>
      <c r="H594" s="184">
        <v>720</v>
      </c>
      <c r="I594" s="267" t="s">
        <v>47</v>
      </c>
      <c r="J594" s="167" t="str">
        <f>INDEX('Policy Characteristics'!D:D,MATCH(PolicyLevers!$C594,'Policy Characteristics'!$C:$C,0))</f>
        <v>Fixed Energy Prices</v>
      </c>
      <c r="K594" s="167" t="str">
        <f>INDEX('Policy Characteristics'!E:E,MATCH(PolicyLevers!$C594,'Policy Characteristics'!$C:$C,0))</f>
        <v>cross toggle whether policies affect energy prices</v>
      </c>
      <c r="L594" s="167">
        <f>INDEX('Policy Characteristics'!F:F,MATCH(PolicyLevers!$C594,'Policy Characteristics'!$C:$C,0))</f>
        <v>0</v>
      </c>
      <c r="M594" s="167">
        <f>INDEX('Policy Characteristics'!G:G,MATCH(PolicyLevers!$C594,'Policy Characteristics'!$C:$C,0))</f>
        <v>0</v>
      </c>
      <c r="N594" s="167">
        <f>INDEX('Policy Characteristics'!H:H,MATCH(PolicyLevers!$C594,'Policy Characteristics'!$C:$C,0))</f>
        <v>0</v>
      </c>
      <c r="O594" s="167">
        <f>INDEX('Policy Characteristics'!I:I,MATCH(PolicyLevers!$C594,'Policy Characteristics'!$C:$C,0))</f>
        <v>0</v>
      </c>
      <c r="P594" s="167" t="str">
        <f>INDEX('Policy Characteristics'!J:J,MATCH(PolicyLevers!$C594,'Policy Characteristics'!$C:$C,0))</f>
        <v>**Description:**0</v>
      </c>
      <c r="Q594" s="179"/>
      <c r="R594" s="179"/>
      <c r="S594" s="169"/>
      <c r="T594" s="179"/>
    </row>
    <row r="595" spans="1:20" s="167" customFormat="1" x14ac:dyDescent="0.2">
      <c r="A595" s="166" t="str">
        <f>INDEX('Policy Characteristics'!A:A,MATCH(PolicyLevers!$C595,'Policy Characteristics'!$C:$C,0))</f>
        <v>Cross-Sector</v>
      </c>
      <c r="B595" s="166" t="str">
        <f>INDEX('Policy Characteristics'!B:B,MATCH(PolicyLevers!$C595,'Policy Characteristics'!$C:$C,0))</f>
        <v>Fixed Energy Prices</v>
      </c>
      <c r="C595" s="181" t="str">
        <f t="shared" ref="C595:C596" si="85">C$594</f>
        <v>Toggle Whether Policies Affect Energy Prices</v>
      </c>
      <c r="D595" s="179" t="s">
        <v>78</v>
      </c>
      <c r="E595" s="179"/>
      <c r="F595" s="179" t="s">
        <v>105</v>
      </c>
      <c r="G595" s="179"/>
      <c r="H595" s="184">
        <v>721</v>
      </c>
      <c r="I595" s="267" t="s">
        <v>47</v>
      </c>
      <c r="J595" s="167" t="str">
        <f>INDEX('Policy Characteristics'!D:D,MATCH(PolicyLevers!$C595,'Policy Characteristics'!$C:$C,0))</f>
        <v>Fixed Energy Prices</v>
      </c>
      <c r="K595" s="167" t="str">
        <f>INDEX('Policy Characteristics'!E:E,MATCH(PolicyLevers!$C595,'Policy Characteristics'!$C:$C,0))</f>
        <v>cross toggle whether policies affect energy prices</v>
      </c>
      <c r="L595" s="167">
        <f>INDEX('Policy Characteristics'!F:F,MATCH(PolicyLevers!$C595,'Policy Characteristics'!$C:$C,0))</f>
        <v>0</v>
      </c>
      <c r="M595" s="167">
        <f>INDEX('Policy Characteristics'!G:G,MATCH(PolicyLevers!$C595,'Policy Characteristics'!$C:$C,0))</f>
        <v>0</v>
      </c>
      <c r="N595" s="167">
        <f>INDEX('Policy Characteristics'!H:H,MATCH(PolicyLevers!$C595,'Policy Characteristics'!$C:$C,0))</f>
        <v>0</v>
      </c>
      <c r="O595" s="167">
        <f>INDEX('Policy Characteristics'!I:I,MATCH(PolicyLevers!$C595,'Policy Characteristics'!$C:$C,0))</f>
        <v>0</v>
      </c>
      <c r="P595" s="167" t="str">
        <f>INDEX('Policy Characteristics'!J:J,MATCH(PolicyLevers!$C595,'Policy Characteristics'!$C:$C,0))</f>
        <v>**Description:**0</v>
      </c>
      <c r="Q595" s="179"/>
      <c r="R595" s="179"/>
      <c r="S595" s="169"/>
      <c r="T595" s="179"/>
    </row>
    <row r="596" spans="1:20" s="167" customFormat="1" x14ac:dyDescent="0.2">
      <c r="A596" s="166" t="str">
        <f>INDEX('Policy Characteristics'!A:A,MATCH(PolicyLevers!$C596,'Policy Characteristics'!$C:$C,0))</f>
        <v>Cross-Sector</v>
      </c>
      <c r="B596" s="166" t="str">
        <f>INDEX('Policy Characteristics'!B:B,MATCH(PolicyLevers!$C596,'Policy Characteristics'!$C:$C,0))</f>
        <v>Fixed Energy Prices</v>
      </c>
      <c r="C596" s="181" t="str">
        <f t="shared" si="85"/>
        <v>Toggle Whether Policies Affect Energy Prices</v>
      </c>
      <c r="D596" s="179" t="s">
        <v>814</v>
      </c>
      <c r="E596" s="179"/>
      <c r="F596" s="179" t="s">
        <v>818</v>
      </c>
      <c r="G596" s="179"/>
      <c r="H596" s="184">
        <v>722</v>
      </c>
      <c r="I596" s="267" t="s">
        <v>47</v>
      </c>
      <c r="J596" s="167" t="str">
        <f>INDEX('Policy Characteristics'!D:D,MATCH(PolicyLevers!$C596,'Policy Characteristics'!$C:$C,0))</f>
        <v>Fixed Energy Prices</v>
      </c>
      <c r="K596" s="167" t="str">
        <f>INDEX('Policy Characteristics'!E:E,MATCH(PolicyLevers!$C596,'Policy Characteristics'!$C:$C,0))</f>
        <v>cross toggle whether policies affect energy prices</v>
      </c>
      <c r="L596" s="167">
        <f>INDEX('Policy Characteristics'!F:F,MATCH(PolicyLevers!$C596,'Policy Characteristics'!$C:$C,0))</f>
        <v>0</v>
      </c>
      <c r="M596" s="167">
        <f>INDEX('Policy Characteristics'!G:G,MATCH(PolicyLevers!$C596,'Policy Characteristics'!$C:$C,0))</f>
        <v>0</v>
      </c>
      <c r="N596" s="167">
        <f>INDEX('Policy Characteristics'!H:H,MATCH(PolicyLevers!$C596,'Policy Characteristics'!$C:$C,0))</f>
        <v>0</v>
      </c>
      <c r="O596" s="167">
        <f>INDEX('Policy Characteristics'!I:I,MATCH(PolicyLevers!$C596,'Policy Characteristics'!$C:$C,0))</f>
        <v>0</v>
      </c>
      <c r="P596" s="167" t="str">
        <f>INDEX('Policy Characteristics'!J:J,MATCH(PolicyLevers!$C596,'Policy Characteristics'!$C:$C,0))</f>
        <v>**Description:**0</v>
      </c>
      <c r="Q596" s="179"/>
      <c r="R596" s="179"/>
      <c r="S596" s="169"/>
      <c r="T596" s="179"/>
    </row>
    <row r="597" spans="1:20" s="167" customFormat="1" x14ac:dyDescent="0.2">
      <c r="A597" s="166" t="str">
        <f>INDEX('Policy Characteristics'!A:A,MATCH(PolicyLevers!$C597,'Policy Characteristics'!$C:$C,0))</f>
        <v>Cross-Sector</v>
      </c>
      <c r="B597" s="166" t="str">
        <f>INDEX('Policy Characteristics'!B:B,MATCH(PolicyLevers!$C597,'Policy Characteristics'!$C:$C,0))</f>
        <v>Fixed Energy Prices</v>
      </c>
      <c r="C597" s="176" t="s">
        <v>1102</v>
      </c>
      <c r="D597" s="179" t="s">
        <v>495</v>
      </c>
      <c r="E597" s="177"/>
      <c r="F597" s="179" t="s">
        <v>492</v>
      </c>
      <c r="G597" s="179"/>
      <c r="H597" s="180">
        <v>836</v>
      </c>
      <c r="I597" s="267" t="s">
        <v>47</v>
      </c>
      <c r="J597" s="167" t="str">
        <f>INDEX('Policy Characteristics'!D:D,MATCH(PolicyLevers!$C597,'Policy Characteristics'!$C:$C,0))</f>
        <v>Fixed Energy Prices</v>
      </c>
      <c r="K597" s="167" t="str">
        <f>INDEX('Policy Characteristics'!E:E,MATCH(PolicyLevers!$C597,'Policy Characteristics'!$C:$C,0))</f>
        <v>cross toggle whether policies affect energy prices</v>
      </c>
      <c r="L597" s="167">
        <f>INDEX('Policy Characteristics'!F:F,MATCH(PolicyLevers!$C597,'Policy Characteristics'!$C:$C,0))</f>
        <v>0</v>
      </c>
      <c r="M597" s="167">
        <f>INDEX('Policy Characteristics'!G:G,MATCH(PolicyLevers!$C597,'Policy Characteristics'!$C:$C,0))</f>
        <v>0</v>
      </c>
      <c r="N597" s="167">
        <f>INDEX('Policy Characteristics'!H:H,MATCH(PolicyLevers!$C597,'Policy Characteristics'!$C:$C,0))</f>
        <v>0</v>
      </c>
      <c r="O597" s="167">
        <f>INDEX('Policy Characteristics'!I:I,MATCH(PolicyLevers!$C597,'Policy Characteristics'!$C:$C,0))</f>
        <v>0</v>
      </c>
      <c r="P597" s="167" t="str">
        <f>INDEX('Policy Characteristics'!J:J,MATCH(PolicyLevers!$C597,'Policy Characteristics'!$C:$C,0))</f>
        <v>**Description:**0</v>
      </c>
      <c r="Q597" s="179"/>
      <c r="R597" s="179"/>
      <c r="S597" s="210"/>
      <c r="T597" s="179"/>
    </row>
    <row r="598" spans="1:20" s="167" customFormat="1" x14ac:dyDescent="0.2">
      <c r="A598" s="166" t="str">
        <f>INDEX('Policy Characteristics'!A:A,MATCH(PolicyLevers!$C598,'Policy Characteristics'!$C:$C,0))</f>
        <v>Cross-Sector</v>
      </c>
      <c r="B598" s="166" t="str">
        <f>INDEX('Policy Characteristics'!B:B,MATCH(PolicyLevers!$C598,'Policy Characteristics'!$C:$C,0))</f>
        <v>Fixed Energy Prices</v>
      </c>
      <c r="C598" s="181" t="str">
        <f t="shared" ref="C598:C608" si="86">C$597</f>
        <v>Toggle Whether Policies Affect Energy Prices</v>
      </c>
      <c r="D598" s="179" t="s">
        <v>49</v>
      </c>
      <c r="E598" s="177"/>
      <c r="F598" s="179" t="s">
        <v>93</v>
      </c>
      <c r="G598" s="179"/>
      <c r="H598" s="184">
        <v>837</v>
      </c>
      <c r="I598" s="267" t="s">
        <v>47</v>
      </c>
      <c r="J598" s="167" t="str">
        <f>INDEX('Policy Characteristics'!D:D,MATCH(PolicyLevers!$C598,'Policy Characteristics'!$C:$C,0))</f>
        <v>Fixed Energy Prices</v>
      </c>
      <c r="K598" s="167" t="str">
        <f>INDEX('Policy Characteristics'!E:E,MATCH(PolicyLevers!$C598,'Policy Characteristics'!$C:$C,0))</f>
        <v>cross toggle whether policies affect energy prices</v>
      </c>
      <c r="L598" s="167">
        <f>INDEX('Policy Characteristics'!F:F,MATCH(PolicyLevers!$C598,'Policy Characteristics'!$C:$C,0))</f>
        <v>0</v>
      </c>
      <c r="M598" s="167">
        <f>INDEX('Policy Characteristics'!G:G,MATCH(PolicyLevers!$C598,'Policy Characteristics'!$C:$C,0))</f>
        <v>0</v>
      </c>
      <c r="N598" s="167">
        <f>INDEX('Policy Characteristics'!H:H,MATCH(PolicyLevers!$C598,'Policy Characteristics'!$C:$C,0))</f>
        <v>0</v>
      </c>
      <c r="O598" s="167">
        <f>INDEX('Policy Characteristics'!I:I,MATCH(PolicyLevers!$C598,'Policy Characteristics'!$C:$C,0))</f>
        <v>0</v>
      </c>
      <c r="P598" s="167" t="str">
        <f>INDEX('Policy Characteristics'!J:J,MATCH(PolicyLevers!$C598,'Policy Characteristics'!$C:$C,0))</f>
        <v>**Description:**0</v>
      </c>
      <c r="Q598" s="179"/>
      <c r="R598" s="179"/>
      <c r="S598" s="210"/>
      <c r="T598" s="179"/>
    </row>
    <row r="599" spans="1:20" s="167" customFormat="1" x14ac:dyDescent="0.2">
      <c r="A599" s="166" t="str">
        <f>INDEX('Policy Characteristics'!A:A,MATCH(PolicyLevers!$C599,'Policy Characteristics'!$C:$C,0))</f>
        <v>Cross-Sector</v>
      </c>
      <c r="B599" s="166" t="str">
        <f>INDEX('Policy Characteristics'!B:B,MATCH(PolicyLevers!$C599,'Policy Characteristics'!$C:$C,0))</f>
        <v>Fixed Energy Prices</v>
      </c>
      <c r="C599" s="181" t="str">
        <f t="shared" si="86"/>
        <v>Toggle Whether Policies Affect Energy Prices</v>
      </c>
      <c r="D599" s="179" t="s">
        <v>54</v>
      </c>
      <c r="E599" s="177"/>
      <c r="F599" s="179" t="s">
        <v>98</v>
      </c>
      <c r="G599" s="179"/>
      <c r="H599" s="180">
        <v>838</v>
      </c>
      <c r="I599" s="267" t="s">
        <v>47</v>
      </c>
      <c r="J599" s="167" t="str">
        <f>INDEX('Policy Characteristics'!D:D,MATCH(PolicyLevers!$C599,'Policy Characteristics'!$C:$C,0))</f>
        <v>Fixed Energy Prices</v>
      </c>
      <c r="K599" s="167" t="str">
        <f>INDEX('Policy Characteristics'!E:E,MATCH(PolicyLevers!$C599,'Policy Characteristics'!$C:$C,0))</f>
        <v>cross toggle whether policies affect energy prices</v>
      </c>
      <c r="L599" s="167">
        <f>INDEX('Policy Characteristics'!F:F,MATCH(PolicyLevers!$C599,'Policy Characteristics'!$C:$C,0))</f>
        <v>0</v>
      </c>
      <c r="M599" s="167">
        <f>INDEX('Policy Characteristics'!G:G,MATCH(PolicyLevers!$C599,'Policy Characteristics'!$C:$C,0))</f>
        <v>0</v>
      </c>
      <c r="N599" s="167">
        <f>INDEX('Policy Characteristics'!H:H,MATCH(PolicyLevers!$C599,'Policy Characteristics'!$C:$C,0))</f>
        <v>0</v>
      </c>
      <c r="O599" s="167">
        <f>INDEX('Policy Characteristics'!I:I,MATCH(PolicyLevers!$C599,'Policy Characteristics'!$C:$C,0))</f>
        <v>0</v>
      </c>
      <c r="P599" s="167" t="str">
        <f>INDEX('Policy Characteristics'!J:J,MATCH(PolicyLevers!$C599,'Policy Characteristics'!$C:$C,0))</f>
        <v>**Description:**0</v>
      </c>
      <c r="Q599" s="179"/>
      <c r="R599" s="179"/>
      <c r="S599" s="210"/>
      <c r="T599" s="179"/>
    </row>
    <row r="600" spans="1:20" s="167" customFormat="1" x14ac:dyDescent="0.2">
      <c r="A600" s="166" t="str">
        <f>INDEX('Policy Characteristics'!A:A,MATCH(PolicyLevers!$C600,'Policy Characteristics'!$C:$C,0))</f>
        <v>Cross-Sector</v>
      </c>
      <c r="B600" s="166" t="str">
        <f>INDEX('Policy Characteristics'!B:B,MATCH(PolicyLevers!$C600,'Policy Characteristics'!$C:$C,0))</f>
        <v>Fixed Energy Prices</v>
      </c>
      <c r="C600" s="181" t="str">
        <f t="shared" si="86"/>
        <v>Toggle Whether Policies Affect Energy Prices</v>
      </c>
      <c r="D600" s="179" t="s">
        <v>56</v>
      </c>
      <c r="E600" s="177"/>
      <c r="F600" s="179" t="s">
        <v>101</v>
      </c>
      <c r="G600" s="179"/>
      <c r="H600" s="184">
        <v>839</v>
      </c>
      <c r="I600" s="267" t="s">
        <v>47</v>
      </c>
      <c r="J600" s="167" t="str">
        <f>INDEX('Policy Characteristics'!D:D,MATCH(PolicyLevers!$C600,'Policy Characteristics'!$C:$C,0))</f>
        <v>Fixed Energy Prices</v>
      </c>
      <c r="K600" s="167" t="str">
        <f>INDEX('Policy Characteristics'!E:E,MATCH(PolicyLevers!$C600,'Policy Characteristics'!$C:$C,0))</f>
        <v>cross toggle whether policies affect energy prices</v>
      </c>
      <c r="L600" s="167">
        <f>INDEX('Policy Characteristics'!F:F,MATCH(PolicyLevers!$C600,'Policy Characteristics'!$C:$C,0))</f>
        <v>0</v>
      </c>
      <c r="M600" s="167">
        <f>INDEX('Policy Characteristics'!G:G,MATCH(PolicyLevers!$C600,'Policy Characteristics'!$C:$C,0))</f>
        <v>0</v>
      </c>
      <c r="N600" s="167">
        <f>INDEX('Policy Characteristics'!H:H,MATCH(PolicyLevers!$C600,'Policy Characteristics'!$C:$C,0))</f>
        <v>0</v>
      </c>
      <c r="O600" s="167">
        <f>INDEX('Policy Characteristics'!I:I,MATCH(PolicyLevers!$C600,'Policy Characteristics'!$C:$C,0))</f>
        <v>0</v>
      </c>
      <c r="P600" s="167" t="str">
        <f>INDEX('Policy Characteristics'!J:J,MATCH(PolicyLevers!$C600,'Policy Characteristics'!$C:$C,0))</f>
        <v>**Description:**0</v>
      </c>
      <c r="Q600" s="179"/>
      <c r="R600" s="179"/>
      <c r="S600" s="210"/>
      <c r="T600" s="179"/>
    </row>
    <row r="601" spans="1:20" s="167" customFormat="1" x14ac:dyDescent="0.2">
      <c r="A601" s="166" t="str">
        <f>INDEX('Policy Characteristics'!A:A,MATCH(PolicyLevers!$C601,'Policy Characteristics'!$C:$C,0))</f>
        <v>Cross-Sector</v>
      </c>
      <c r="B601" s="166" t="str">
        <f>INDEX('Policy Characteristics'!B:B,MATCH(PolicyLevers!$C601,'Policy Characteristics'!$C:$C,0))</f>
        <v>Fixed Energy Prices</v>
      </c>
      <c r="C601" s="181" t="str">
        <f t="shared" si="86"/>
        <v>Toggle Whether Policies Affect Energy Prices</v>
      </c>
      <c r="D601" s="179" t="s">
        <v>57</v>
      </c>
      <c r="E601" s="177"/>
      <c r="F601" s="179" t="s">
        <v>102</v>
      </c>
      <c r="G601" s="179"/>
      <c r="H601" s="180">
        <v>840</v>
      </c>
      <c r="I601" s="267" t="s">
        <v>47</v>
      </c>
      <c r="J601" s="167" t="str">
        <f>INDEX('Policy Characteristics'!D:D,MATCH(PolicyLevers!$C601,'Policy Characteristics'!$C:$C,0))</f>
        <v>Fixed Energy Prices</v>
      </c>
      <c r="K601" s="167" t="str">
        <f>INDEX('Policy Characteristics'!E:E,MATCH(PolicyLevers!$C601,'Policy Characteristics'!$C:$C,0))</f>
        <v>cross toggle whether policies affect energy prices</v>
      </c>
      <c r="L601" s="167">
        <f>INDEX('Policy Characteristics'!F:F,MATCH(PolicyLevers!$C601,'Policy Characteristics'!$C:$C,0))</f>
        <v>0</v>
      </c>
      <c r="M601" s="167">
        <f>INDEX('Policy Characteristics'!G:G,MATCH(PolicyLevers!$C601,'Policy Characteristics'!$C:$C,0))</f>
        <v>0</v>
      </c>
      <c r="N601" s="167">
        <f>INDEX('Policy Characteristics'!H:H,MATCH(PolicyLevers!$C601,'Policy Characteristics'!$C:$C,0))</f>
        <v>0</v>
      </c>
      <c r="O601" s="167">
        <f>INDEX('Policy Characteristics'!I:I,MATCH(PolicyLevers!$C601,'Policy Characteristics'!$C:$C,0))</f>
        <v>0</v>
      </c>
      <c r="P601" s="167" t="str">
        <f>INDEX('Policy Characteristics'!J:J,MATCH(PolicyLevers!$C601,'Policy Characteristics'!$C:$C,0))</f>
        <v>**Description:**0</v>
      </c>
      <c r="Q601" s="179"/>
      <c r="R601" s="179"/>
      <c r="S601" s="210"/>
      <c r="T601" s="179"/>
    </row>
    <row r="602" spans="1:20" s="167" customFormat="1" x14ac:dyDescent="0.2">
      <c r="A602" s="166" t="str">
        <f>INDEX('Policy Characteristics'!A:A,MATCH(PolicyLevers!$C602,'Policy Characteristics'!$C:$C,0))</f>
        <v>Cross-Sector</v>
      </c>
      <c r="B602" s="166" t="str">
        <f>INDEX('Policy Characteristics'!B:B,MATCH(PolicyLevers!$C602,'Policy Characteristics'!$C:$C,0))</f>
        <v>Fixed Energy Prices</v>
      </c>
      <c r="C602" s="181" t="str">
        <f t="shared" si="86"/>
        <v>Toggle Whether Policies Affect Energy Prices</v>
      </c>
      <c r="D602" s="179" t="s">
        <v>58</v>
      </c>
      <c r="E602" s="177"/>
      <c r="F602" s="179" t="s">
        <v>103</v>
      </c>
      <c r="G602" s="179"/>
      <c r="H602" s="184">
        <v>841</v>
      </c>
      <c r="I602" s="267" t="s">
        <v>47</v>
      </c>
      <c r="J602" s="167" t="str">
        <f>INDEX('Policy Characteristics'!D:D,MATCH(PolicyLevers!$C602,'Policy Characteristics'!$C:$C,0))</f>
        <v>Fixed Energy Prices</v>
      </c>
      <c r="K602" s="167" t="str">
        <f>INDEX('Policy Characteristics'!E:E,MATCH(PolicyLevers!$C602,'Policy Characteristics'!$C:$C,0))</f>
        <v>cross toggle whether policies affect energy prices</v>
      </c>
      <c r="L602" s="167">
        <f>INDEX('Policy Characteristics'!F:F,MATCH(PolicyLevers!$C602,'Policy Characteristics'!$C:$C,0))</f>
        <v>0</v>
      </c>
      <c r="M602" s="167">
        <f>INDEX('Policy Characteristics'!G:G,MATCH(PolicyLevers!$C602,'Policy Characteristics'!$C:$C,0))</f>
        <v>0</v>
      </c>
      <c r="N602" s="167">
        <f>INDEX('Policy Characteristics'!H:H,MATCH(PolicyLevers!$C602,'Policy Characteristics'!$C:$C,0))</f>
        <v>0</v>
      </c>
      <c r="O602" s="167">
        <f>INDEX('Policy Characteristics'!I:I,MATCH(PolicyLevers!$C602,'Policy Characteristics'!$C:$C,0))</f>
        <v>0</v>
      </c>
      <c r="P602" s="167" t="str">
        <f>INDEX('Policy Characteristics'!J:J,MATCH(PolicyLevers!$C602,'Policy Characteristics'!$C:$C,0))</f>
        <v>**Description:**0</v>
      </c>
      <c r="Q602" s="179"/>
      <c r="R602" s="179"/>
      <c r="S602" s="210"/>
      <c r="T602" s="179"/>
    </row>
    <row r="603" spans="1:20" s="167" customFormat="1" x14ac:dyDescent="0.2">
      <c r="A603" s="166" t="str">
        <f>INDEX('Policy Characteristics'!A:A,MATCH(PolicyLevers!$C603,'Policy Characteristics'!$C:$C,0))</f>
        <v>Cross-Sector</v>
      </c>
      <c r="B603" s="166" t="str">
        <f>INDEX('Policy Characteristics'!B:B,MATCH(PolicyLevers!$C603,'Policy Characteristics'!$C:$C,0))</f>
        <v>Fixed Energy Prices</v>
      </c>
      <c r="C603" s="181" t="str">
        <f t="shared" si="86"/>
        <v>Toggle Whether Policies Affect Energy Prices</v>
      </c>
      <c r="D603" s="179" t="s">
        <v>59</v>
      </c>
      <c r="E603" s="177"/>
      <c r="F603" s="179" t="s">
        <v>104</v>
      </c>
      <c r="G603" s="179"/>
      <c r="H603" s="180">
        <v>842</v>
      </c>
      <c r="I603" s="267" t="s">
        <v>47</v>
      </c>
      <c r="J603" s="167" t="str">
        <f>INDEX('Policy Characteristics'!D:D,MATCH(PolicyLevers!$C603,'Policy Characteristics'!$C:$C,0))</f>
        <v>Fixed Energy Prices</v>
      </c>
      <c r="K603" s="167" t="str">
        <f>INDEX('Policy Characteristics'!E:E,MATCH(PolicyLevers!$C603,'Policy Characteristics'!$C:$C,0))</f>
        <v>cross toggle whether policies affect energy prices</v>
      </c>
      <c r="L603" s="167">
        <f>INDEX('Policy Characteristics'!F:F,MATCH(PolicyLevers!$C603,'Policy Characteristics'!$C:$C,0))</f>
        <v>0</v>
      </c>
      <c r="M603" s="167">
        <f>INDEX('Policy Characteristics'!G:G,MATCH(PolicyLevers!$C603,'Policy Characteristics'!$C:$C,0))</f>
        <v>0</v>
      </c>
      <c r="N603" s="167">
        <f>INDEX('Policy Characteristics'!H:H,MATCH(PolicyLevers!$C603,'Policy Characteristics'!$C:$C,0))</f>
        <v>0</v>
      </c>
      <c r="O603" s="167">
        <f>INDEX('Policy Characteristics'!I:I,MATCH(PolicyLevers!$C603,'Policy Characteristics'!$C:$C,0))</f>
        <v>0</v>
      </c>
      <c r="P603" s="167" t="str">
        <f>INDEX('Policy Characteristics'!J:J,MATCH(PolicyLevers!$C603,'Policy Characteristics'!$C:$C,0))</f>
        <v>**Description:**0</v>
      </c>
      <c r="Q603" s="179"/>
      <c r="R603" s="179"/>
      <c r="S603" s="210"/>
      <c r="T603" s="179"/>
    </row>
    <row r="604" spans="1:20" s="167" customFormat="1" x14ac:dyDescent="0.2">
      <c r="A604" s="166" t="str">
        <f>INDEX('Policy Characteristics'!A:A,MATCH(PolicyLevers!$C604,'Policy Characteristics'!$C:$C,0))</f>
        <v>Cross-Sector</v>
      </c>
      <c r="B604" s="166" t="str">
        <f>INDEX('Policy Characteristics'!B:B,MATCH(PolicyLevers!$C604,'Policy Characteristics'!$C:$C,0))</f>
        <v>Fixed Energy Prices</v>
      </c>
      <c r="C604" s="181" t="str">
        <f t="shared" si="86"/>
        <v>Toggle Whether Policies Affect Energy Prices</v>
      </c>
      <c r="D604" s="179" t="s">
        <v>819</v>
      </c>
      <c r="E604" s="177"/>
      <c r="F604" s="179" t="s">
        <v>820</v>
      </c>
      <c r="G604" s="179"/>
      <c r="H604" s="184">
        <v>843</v>
      </c>
      <c r="I604" s="267" t="s">
        <v>47</v>
      </c>
      <c r="J604" s="167" t="str">
        <f>INDEX('Policy Characteristics'!D:D,MATCH(PolicyLevers!$C604,'Policy Characteristics'!$C:$C,0))</f>
        <v>Fixed Energy Prices</v>
      </c>
      <c r="K604" s="167" t="str">
        <f>INDEX('Policy Characteristics'!E:E,MATCH(PolicyLevers!$C604,'Policy Characteristics'!$C:$C,0))</f>
        <v>cross toggle whether policies affect energy prices</v>
      </c>
      <c r="L604" s="167">
        <f>INDEX('Policy Characteristics'!F:F,MATCH(PolicyLevers!$C604,'Policy Characteristics'!$C:$C,0))</f>
        <v>0</v>
      </c>
      <c r="M604" s="167">
        <f>INDEX('Policy Characteristics'!G:G,MATCH(PolicyLevers!$C604,'Policy Characteristics'!$C:$C,0))</f>
        <v>0</v>
      </c>
      <c r="N604" s="167">
        <f>INDEX('Policy Characteristics'!H:H,MATCH(PolicyLevers!$C604,'Policy Characteristics'!$C:$C,0))</f>
        <v>0</v>
      </c>
      <c r="O604" s="167">
        <f>INDEX('Policy Characteristics'!I:I,MATCH(PolicyLevers!$C604,'Policy Characteristics'!$C:$C,0))</f>
        <v>0</v>
      </c>
      <c r="P604" s="167" t="str">
        <f>INDEX('Policy Characteristics'!J:J,MATCH(PolicyLevers!$C604,'Policy Characteristics'!$C:$C,0))</f>
        <v>**Description:**0</v>
      </c>
      <c r="Q604" s="179"/>
      <c r="R604" s="179"/>
      <c r="S604" s="210"/>
      <c r="T604" s="179"/>
    </row>
    <row r="605" spans="1:20" s="167" customFormat="1" x14ac:dyDescent="0.2">
      <c r="A605" s="166" t="str">
        <f>INDEX('Policy Characteristics'!A:A,MATCH(PolicyLevers!$C605,'Policy Characteristics'!$C:$C,0))</f>
        <v>Cross-Sector</v>
      </c>
      <c r="B605" s="166" t="str">
        <f>INDEX('Policy Characteristics'!B:B,MATCH(PolicyLevers!$C605,'Policy Characteristics'!$C:$C,0))</f>
        <v>Fixed Energy Prices</v>
      </c>
      <c r="C605" s="181" t="str">
        <f t="shared" si="86"/>
        <v>Toggle Whether Policies Affect Energy Prices</v>
      </c>
      <c r="D605" s="179" t="s">
        <v>488</v>
      </c>
      <c r="E605" s="177"/>
      <c r="F605" s="179" t="s">
        <v>489</v>
      </c>
      <c r="G605" s="179"/>
      <c r="H605" s="180">
        <v>844</v>
      </c>
      <c r="I605" s="267" t="s">
        <v>47</v>
      </c>
      <c r="J605" s="167" t="str">
        <f>INDEX('Policy Characteristics'!D:D,MATCH(PolicyLevers!$C605,'Policy Characteristics'!$C:$C,0))</f>
        <v>Fixed Energy Prices</v>
      </c>
      <c r="K605" s="167" t="str">
        <f>INDEX('Policy Characteristics'!E:E,MATCH(PolicyLevers!$C605,'Policy Characteristics'!$C:$C,0))</f>
        <v>cross toggle whether policies affect energy prices</v>
      </c>
      <c r="L605" s="167">
        <f>INDEX('Policy Characteristics'!F:F,MATCH(PolicyLevers!$C605,'Policy Characteristics'!$C:$C,0))</f>
        <v>0</v>
      </c>
      <c r="M605" s="167">
        <f>INDEX('Policy Characteristics'!G:G,MATCH(PolicyLevers!$C605,'Policy Characteristics'!$C:$C,0))</f>
        <v>0</v>
      </c>
      <c r="N605" s="167">
        <f>INDEX('Policy Characteristics'!H:H,MATCH(PolicyLevers!$C605,'Policy Characteristics'!$C:$C,0))</f>
        <v>0</v>
      </c>
      <c r="O605" s="167">
        <f>INDEX('Policy Characteristics'!I:I,MATCH(PolicyLevers!$C605,'Policy Characteristics'!$C:$C,0))</f>
        <v>0</v>
      </c>
      <c r="P605" s="167" t="str">
        <f>INDEX('Policy Characteristics'!J:J,MATCH(PolicyLevers!$C605,'Policy Characteristics'!$C:$C,0))</f>
        <v>**Description:**0</v>
      </c>
      <c r="Q605" s="179"/>
      <c r="R605" s="179"/>
      <c r="S605" s="210"/>
      <c r="T605" s="179"/>
    </row>
    <row r="606" spans="1:20" s="167" customFormat="1" x14ac:dyDescent="0.2">
      <c r="A606" s="166" t="str">
        <f>INDEX('Policy Characteristics'!A:A,MATCH(PolicyLevers!$C606,'Policy Characteristics'!$C:$C,0))</f>
        <v>Cross-Sector</v>
      </c>
      <c r="B606" s="166" t="str">
        <f>INDEX('Policy Characteristics'!B:B,MATCH(PolicyLevers!$C606,'Policy Characteristics'!$C:$C,0))</f>
        <v>Fixed Energy Prices</v>
      </c>
      <c r="C606" s="181" t="str">
        <f t="shared" si="86"/>
        <v>Toggle Whether Policies Affect Energy Prices</v>
      </c>
      <c r="D606" s="179" t="s">
        <v>811</v>
      </c>
      <c r="E606" s="177"/>
      <c r="F606" s="179" t="s">
        <v>815</v>
      </c>
      <c r="G606" s="179"/>
      <c r="H606" s="184">
        <v>845</v>
      </c>
      <c r="I606" s="267" t="s">
        <v>47</v>
      </c>
      <c r="J606" s="167" t="str">
        <f>INDEX('Policy Characteristics'!D:D,MATCH(PolicyLevers!$C606,'Policy Characteristics'!$C:$C,0))</f>
        <v>Fixed Energy Prices</v>
      </c>
      <c r="K606" s="167" t="str">
        <f>INDEX('Policy Characteristics'!E:E,MATCH(PolicyLevers!$C606,'Policy Characteristics'!$C:$C,0))</f>
        <v>cross toggle whether policies affect energy prices</v>
      </c>
      <c r="L606" s="167">
        <f>INDEX('Policy Characteristics'!F:F,MATCH(PolicyLevers!$C606,'Policy Characteristics'!$C:$C,0))</f>
        <v>0</v>
      </c>
      <c r="M606" s="167">
        <f>INDEX('Policy Characteristics'!G:G,MATCH(PolicyLevers!$C606,'Policy Characteristics'!$C:$C,0))</f>
        <v>0</v>
      </c>
      <c r="N606" s="167">
        <f>INDEX('Policy Characteristics'!H:H,MATCH(PolicyLevers!$C606,'Policy Characteristics'!$C:$C,0))</f>
        <v>0</v>
      </c>
      <c r="O606" s="167">
        <f>INDEX('Policy Characteristics'!I:I,MATCH(PolicyLevers!$C606,'Policy Characteristics'!$C:$C,0))</f>
        <v>0</v>
      </c>
      <c r="P606" s="167" t="str">
        <f>INDEX('Policy Characteristics'!J:J,MATCH(PolicyLevers!$C606,'Policy Characteristics'!$C:$C,0))</f>
        <v>**Description:**0</v>
      </c>
      <c r="Q606" s="179"/>
      <c r="R606" s="179"/>
      <c r="S606" s="210"/>
      <c r="T606" s="179"/>
    </row>
    <row r="607" spans="1:20" s="167" customFormat="1" x14ac:dyDescent="0.2">
      <c r="A607" s="166" t="str">
        <f>INDEX('Policy Characteristics'!A:A,MATCH(PolicyLevers!$C607,'Policy Characteristics'!$C:$C,0))</f>
        <v>Cross-Sector</v>
      </c>
      <c r="B607" s="166" t="str">
        <f>INDEX('Policy Characteristics'!B:B,MATCH(PolicyLevers!$C607,'Policy Characteristics'!$C:$C,0))</f>
        <v>Fixed Energy Prices</v>
      </c>
      <c r="C607" s="181" t="str">
        <f t="shared" si="86"/>
        <v>Toggle Whether Policies Affect Energy Prices</v>
      </c>
      <c r="D607" s="179" t="s">
        <v>821</v>
      </c>
      <c r="E607" s="177"/>
      <c r="F607" s="179" t="s">
        <v>822</v>
      </c>
      <c r="G607" s="179"/>
      <c r="H607" s="180">
        <v>846</v>
      </c>
      <c r="I607" s="267" t="s">
        <v>47</v>
      </c>
      <c r="J607" s="167" t="str">
        <f>INDEX('Policy Characteristics'!D:D,MATCH(PolicyLevers!$C607,'Policy Characteristics'!$C:$C,0))</f>
        <v>Fixed Energy Prices</v>
      </c>
      <c r="K607" s="167" t="str">
        <f>INDEX('Policy Characteristics'!E:E,MATCH(PolicyLevers!$C607,'Policy Characteristics'!$C:$C,0))</f>
        <v>cross toggle whether policies affect energy prices</v>
      </c>
      <c r="L607" s="167">
        <f>INDEX('Policy Characteristics'!F:F,MATCH(PolicyLevers!$C607,'Policy Characteristics'!$C:$C,0))</f>
        <v>0</v>
      </c>
      <c r="M607" s="167">
        <f>INDEX('Policy Characteristics'!G:G,MATCH(PolicyLevers!$C607,'Policy Characteristics'!$C:$C,0))</f>
        <v>0</v>
      </c>
      <c r="N607" s="167">
        <f>INDEX('Policy Characteristics'!H:H,MATCH(PolicyLevers!$C607,'Policy Characteristics'!$C:$C,0))</f>
        <v>0</v>
      </c>
      <c r="O607" s="167">
        <f>INDEX('Policy Characteristics'!I:I,MATCH(PolicyLevers!$C607,'Policy Characteristics'!$C:$C,0))</f>
        <v>0</v>
      </c>
      <c r="P607" s="167" t="str">
        <f>INDEX('Policy Characteristics'!J:J,MATCH(PolicyLevers!$C607,'Policy Characteristics'!$C:$C,0))</f>
        <v>**Description:**0</v>
      </c>
      <c r="Q607" s="179"/>
      <c r="R607" s="179"/>
      <c r="S607" s="210"/>
      <c r="T607" s="179"/>
    </row>
    <row r="608" spans="1:20" s="167" customFormat="1" x14ac:dyDescent="0.2">
      <c r="A608" s="166" t="str">
        <f>INDEX('Policy Characteristics'!A:A,MATCH(PolicyLevers!$C608,'Policy Characteristics'!$C:$C,0))</f>
        <v>Cross-Sector</v>
      </c>
      <c r="B608" s="166" t="str">
        <f>INDEX('Policy Characteristics'!B:B,MATCH(PolicyLevers!$C608,'Policy Characteristics'!$C:$C,0))</f>
        <v>Fixed Energy Prices</v>
      </c>
      <c r="C608" s="181" t="str">
        <f t="shared" si="86"/>
        <v>Toggle Whether Policies Affect Energy Prices</v>
      </c>
      <c r="D608" s="179" t="s">
        <v>812</v>
      </c>
      <c r="E608" s="177"/>
      <c r="F608" s="179" t="s">
        <v>816</v>
      </c>
      <c r="G608" s="179"/>
      <c r="H608" s="184">
        <v>847</v>
      </c>
      <c r="I608" s="267" t="s">
        <v>47</v>
      </c>
      <c r="J608" s="167" t="str">
        <f>INDEX('Policy Characteristics'!D:D,MATCH(PolicyLevers!$C608,'Policy Characteristics'!$C:$C,0))</f>
        <v>Fixed Energy Prices</v>
      </c>
      <c r="K608" s="167" t="str">
        <f>INDEX('Policy Characteristics'!E:E,MATCH(PolicyLevers!$C608,'Policy Characteristics'!$C:$C,0))</f>
        <v>cross toggle whether policies affect energy prices</v>
      </c>
      <c r="L608" s="167">
        <f>INDEX('Policy Characteristics'!F:F,MATCH(PolicyLevers!$C608,'Policy Characteristics'!$C:$C,0))</f>
        <v>0</v>
      </c>
      <c r="M608" s="167">
        <f>INDEX('Policy Characteristics'!G:G,MATCH(PolicyLevers!$C608,'Policy Characteristics'!$C:$C,0))</f>
        <v>0</v>
      </c>
      <c r="N608" s="167">
        <f>INDEX('Policy Characteristics'!H:H,MATCH(PolicyLevers!$C608,'Policy Characteristics'!$C:$C,0))</f>
        <v>0</v>
      </c>
      <c r="O608" s="167">
        <f>INDEX('Policy Characteristics'!I:I,MATCH(PolicyLevers!$C608,'Policy Characteristics'!$C:$C,0))</f>
        <v>0</v>
      </c>
      <c r="P608" s="167" t="str">
        <f>INDEX('Policy Characteristics'!J:J,MATCH(PolicyLevers!$C608,'Policy Characteristics'!$C:$C,0))</f>
        <v>**Description:**0</v>
      </c>
      <c r="Q608" s="179"/>
      <c r="R608" s="179"/>
      <c r="S608" s="210"/>
      <c r="T608" s="179"/>
    </row>
    <row r="609" spans="1:20" s="167" customFormat="1" x14ac:dyDescent="0.2">
      <c r="A609" s="166" t="str">
        <f>INDEX('Policy Characteristics'!A:A,MATCH(PolicyLevers!$C609,'Policy Characteristics'!$C:$C,0))</f>
        <v>Cross-Sector</v>
      </c>
      <c r="B609" s="166" t="str">
        <f>INDEX('Policy Characteristics'!B:B,MATCH(PolicyLevers!$C609,'Policy Characteristics'!$C:$C,0))</f>
        <v>Fuel Price Deregulation</v>
      </c>
      <c r="C609" s="176" t="s">
        <v>1157</v>
      </c>
      <c r="D609" s="179" t="s">
        <v>495</v>
      </c>
      <c r="E609" s="177"/>
      <c r="F609" s="179" t="s">
        <v>492</v>
      </c>
      <c r="G609" s="179"/>
      <c r="H609" s="184">
        <v>723</v>
      </c>
      <c r="I609" s="267" t="s">
        <v>47</v>
      </c>
      <c r="J609" s="167" t="str">
        <f>INDEX('Policy Characteristics'!D:D,MATCH(PolicyLevers!$C609,'Policy Characteristics'!$C:$C,0))</f>
        <v>Fuel Price Deregulation</v>
      </c>
      <c r="K609" s="167" t="str">
        <f>INDEX('Policy Characteristics'!E:E,MATCH(PolicyLevers!$C609,'Policy Characteristics'!$C:$C,0))</f>
        <v>cross fuel price deregulation</v>
      </c>
      <c r="L609" s="167">
        <f>INDEX('Policy Characteristics'!F:F,MATCH(PolicyLevers!$C609,'Policy Characteristics'!$C:$C,0))</f>
        <v>0</v>
      </c>
      <c r="M609" s="167">
        <f>INDEX('Policy Characteristics'!G:G,MATCH(PolicyLevers!$C609,'Policy Characteristics'!$C:$C,0))</f>
        <v>1</v>
      </c>
      <c r="N609" s="167">
        <f>INDEX('Policy Characteristics'!H:H,MATCH(PolicyLevers!$C609,'Policy Characteristics'!$C:$C,0))</f>
        <v>0.01</v>
      </c>
      <c r="O609" s="167" t="str">
        <f>INDEX('Policy Characteristics'!I:I,MATCH(PolicyLevers!$C609,'Policy Characteristics'!$C:$C,0))</f>
        <v>% of price deregulated</v>
      </c>
      <c r="P609" s="167">
        <f>INDEX('Policy Characteristics'!J:J,MATCH(PolicyLevers!$C609,'Policy Characteristics'!$C:$C,0))</f>
        <v>0</v>
      </c>
      <c r="Q609" s="179" t="s">
        <v>1345</v>
      </c>
      <c r="R609" s="179"/>
      <c r="S609" s="169"/>
      <c r="T609" s="179"/>
    </row>
    <row r="610" spans="1:20" s="167" customFormat="1" x14ac:dyDescent="0.2">
      <c r="A610" s="166" t="str">
        <f>INDEX('Policy Characteristics'!A:A,MATCH(PolicyLevers!$C610,'Policy Characteristics'!$C:$C,0))</f>
        <v>Cross-Sector</v>
      </c>
      <c r="B610" s="166" t="str">
        <f>INDEX('Policy Characteristics'!B:B,MATCH(PolicyLevers!$C610,'Policy Characteristics'!$C:$C,0))</f>
        <v>Fuel Price Deregulation</v>
      </c>
      <c r="C610" s="181" t="str">
        <f t="shared" ref="C610:C623" si="87">C$609</f>
        <v>Fuel Price Deregulation</v>
      </c>
      <c r="D610" s="179" t="s">
        <v>49</v>
      </c>
      <c r="E610" s="177"/>
      <c r="F610" s="179" t="s">
        <v>93</v>
      </c>
      <c r="G610" s="179"/>
      <c r="H610" s="184">
        <v>724</v>
      </c>
      <c r="I610" s="267" t="s">
        <v>47</v>
      </c>
      <c r="J610" s="167" t="str">
        <f>INDEX('Policy Characteristics'!D:D,MATCH(PolicyLevers!$C610,'Policy Characteristics'!$C:$C,0))</f>
        <v>Fuel Price Deregulation</v>
      </c>
      <c r="K610" s="167" t="str">
        <f>INDEX('Policy Characteristics'!E:E,MATCH(PolicyLevers!$C610,'Policy Characteristics'!$C:$C,0))</f>
        <v>cross fuel price deregulation</v>
      </c>
      <c r="L610" s="167">
        <f>INDEX('Policy Characteristics'!F:F,MATCH(PolicyLevers!$C610,'Policy Characteristics'!$C:$C,0))</f>
        <v>0</v>
      </c>
      <c r="M610" s="167">
        <f>INDEX('Policy Characteristics'!G:G,MATCH(PolicyLevers!$C610,'Policy Characteristics'!$C:$C,0))</f>
        <v>1</v>
      </c>
      <c r="N610" s="167">
        <f>INDEX('Policy Characteristics'!H:H,MATCH(PolicyLevers!$C610,'Policy Characteristics'!$C:$C,0))</f>
        <v>0.01</v>
      </c>
      <c r="O610" s="167" t="str">
        <f>INDEX('Policy Characteristics'!I:I,MATCH(PolicyLevers!$C610,'Policy Characteristics'!$C:$C,0))</f>
        <v>% of price deregulated</v>
      </c>
      <c r="P610" s="167">
        <f>INDEX('Policy Characteristics'!J:J,MATCH(PolicyLevers!$C610,'Policy Characteristics'!$C:$C,0))</f>
        <v>0</v>
      </c>
      <c r="Q610" s="179"/>
      <c r="R610" s="179"/>
      <c r="S610" s="169"/>
      <c r="T610" s="179"/>
    </row>
    <row r="611" spans="1:20" s="167" customFormat="1" x14ac:dyDescent="0.2">
      <c r="A611" s="166" t="str">
        <f>INDEX('Policy Characteristics'!A:A,MATCH(PolicyLevers!$C611,'Policy Characteristics'!$C:$C,0))</f>
        <v>Cross-Sector</v>
      </c>
      <c r="B611" s="166" t="str">
        <f>INDEX('Policy Characteristics'!B:B,MATCH(PolicyLevers!$C611,'Policy Characteristics'!$C:$C,0))</f>
        <v>Fuel Price Deregulation</v>
      </c>
      <c r="C611" s="181" t="str">
        <f t="shared" si="87"/>
        <v>Fuel Price Deregulation</v>
      </c>
      <c r="D611" s="179" t="s">
        <v>50</v>
      </c>
      <c r="E611" s="177"/>
      <c r="F611" s="179" t="s">
        <v>94</v>
      </c>
      <c r="G611" s="179"/>
      <c r="H611" s="184">
        <v>725</v>
      </c>
      <c r="I611" s="267" t="s">
        <v>47</v>
      </c>
      <c r="J611" s="167" t="str">
        <f>INDEX('Policy Characteristics'!D:D,MATCH(PolicyLevers!$C611,'Policy Characteristics'!$C:$C,0))</f>
        <v>Fuel Price Deregulation</v>
      </c>
      <c r="K611" s="167" t="str">
        <f>INDEX('Policy Characteristics'!E:E,MATCH(PolicyLevers!$C611,'Policy Characteristics'!$C:$C,0))</f>
        <v>cross fuel price deregulation</v>
      </c>
      <c r="L611" s="167">
        <f>INDEX('Policy Characteristics'!F:F,MATCH(PolicyLevers!$C611,'Policy Characteristics'!$C:$C,0))</f>
        <v>0</v>
      </c>
      <c r="M611" s="167">
        <f>INDEX('Policy Characteristics'!G:G,MATCH(PolicyLevers!$C611,'Policy Characteristics'!$C:$C,0))</f>
        <v>1</v>
      </c>
      <c r="N611" s="167">
        <f>INDEX('Policy Characteristics'!H:H,MATCH(PolicyLevers!$C611,'Policy Characteristics'!$C:$C,0))</f>
        <v>0.01</v>
      </c>
      <c r="O611" s="167" t="str">
        <f>INDEX('Policy Characteristics'!I:I,MATCH(PolicyLevers!$C611,'Policy Characteristics'!$C:$C,0))</f>
        <v>% of price deregulated</v>
      </c>
      <c r="P611" s="167">
        <f>INDEX('Policy Characteristics'!J:J,MATCH(PolicyLevers!$C611,'Policy Characteristics'!$C:$C,0))</f>
        <v>0</v>
      </c>
      <c r="Q611" s="179"/>
      <c r="R611" s="179"/>
      <c r="S611" s="169"/>
      <c r="T611" s="179"/>
    </row>
    <row r="612" spans="1:20" s="167" customFormat="1" x14ac:dyDescent="0.2">
      <c r="A612" s="166" t="str">
        <f>INDEX('Policy Characteristics'!A:A,MATCH(PolicyLevers!$C612,'Policy Characteristics'!$C:$C,0))</f>
        <v>Cross-Sector</v>
      </c>
      <c r="B612" s="166" t="str">
        <f>INDEX('Policy Characteristics'!B:B,MATCH(PolicyLevers!$C612,'Policy Characteristics'!$C:$C,0))</f>
        <v>Fuel Price Deregulation</v>
      </c>
      <c r="C612" s="181" t="str">
        <f t="shared" si="87"/>
        <v>Fuel Price Deregulation</v>
      </c>
      <c r="D612" s="179" t="s">
        <v>54</v>
      </c>
      <c r="E612" s="177"/>
      <c r="F612" s="179" t="s">
        <v>98</v>
      </c>
      <c r="G612" s="179"/>
      <c r="H612" s="184">
        <v>726</v>
      </c>
      <c r="I612" s="267" t="s">
        <v>47</v>
      </c>
      <c r="J612" s="167" t="str">
        <f>INDEX('Policy Characteristics'!D:D,MATCH(PolicyLevers!$C612,'Policy Characteristics'!$C:$C,0))</f>
        <v>Fuel Price Deregulation</v>
      </c>
      <c r="K612" s="167" t="str">
        <f>INDEX('Policy Characteristics'!E:E,MATCH(PolicyLevers!$C612,'Policy Characteristics'!$C:$C,0))</f>
        <v>cross fuel price deregulation</v>
      </c>
      <c r="L612" s="167">
        <f>INDEX('Policy Characteristics'!F:F,MATCH(PolicyLevers!$C612,'Policy Characteristics'!$C:$C,0))</f>
        <v>0</v>
      </c>
      <c r="M612" s="167">
        <f>INDEX('Policy Characteristics'!G:G,MATCH(PolicyLevers!$C612,'Policy Characteristics'!$C:$C,0))</f>
        <v>1</v>
      </c>
      <c r="N612" s="167">
        <f>INDEX('Policy Characteristics'!H:H,MATCH(PolicyLevers!$C612,'Policy Characteristics'!$C:$C,0))</f>
        <v>0.01</v>
      </c>
      <c r="O612" s="167" t="str">
        <f>INDEX('Policy Characteristics'!I:I,MATCH(PolicyLevers!$C612,'Policy Characteristics'!$C:$C,0))</f>
        <v>% of price deregulated</v>
      </c>
      <c r="P612" s="167">
        <f>INDEX('Policy Characteristics'!J:J,MATCH(PolicyLevers!$C612,'Policy Characteristics'!$C:$C,0))</f>
        <v>0</v>
      </c>
      <c r="Q612" s="179"/>
      <c r="R612" s="179"/>
      <c r="S612" s="169"/>
      <c r="T612" s="179"/>
    </row>
    <row r="613" spans="1:20" s="167" customFormat="1" x14ac:dyDescent="0.2">
      <c r="A613" s="166" t="str">
        <f>INDEX('Policy Characteristics'!A:A,MATCH(PolicyLevers!$C613,'Policy Characteristics'!$C:$C,0))</f>
        <v>Cross-Sector</v>
      </c>
      <c r="B613" s="166" t="str">
        <f>INDEX('Policy Characteristics'!B:B,MATCH(PolicyLevers!$C613,'Policy Characteristics'!$C:$C,0))</f>
        <v>Fuel Price Deregulation</v>
      </c>
      <c r="C613" s="181" t="str">
        <f t="shared" si="87"/>
        <v>Fuel Price Deregulation</v>
      </c>
      <c r="D613" s="179" t="s">
        <v>56</v>
      </c>
      <c r="E613" s="177"/>
      <c r="F613" s="179" t="s">
        <v>101</v>
      </c>
      <c r="G613" s="179"/>
      <c r="H613" s="184">
        <v>727</v>
      </c>
      <c r="I613" s="267" t="s">
        <v>47</v>
      </c>
      <c r="J613" s="167" t="str">
        <f>INDEX('Policy Characteristics'!D:D,MATCH(PolicyLevers!$C613,'Policy Characteristics'!$C:$C,0))</f>
        <v>Fuel Price Deregulation</v>
      </c>
      <c r="K613" s="167" t="str">
        <f>INDEX('Policy Characteristics'!E:E,MATCH(PolicyLevers!$C613,'Policy Characteristics'!$C:$C,0))</f>
        <v>cross fuel price deregulation</v>
      </c>
      <c r="L613" s="167">
        <f>INDEX('Policy Characteristics'!F:F,MATCH(PolicyLevers!$C613,'Policy Characteristics'!$C:$C,0))</f>
        <v>0</v>
      </c>
      <c r="M613" s="167">
        <f>INDEX('Policy Characteristics'!G:G,MATCH(PolicyLevers!$C613,'Policy Characteristics'!$C:$C,0))</f>
        <v>1</v>
      </c>
      <c r="N613" s="167">
        <f>INDEX('Policy Characteristics'!H:H,MATCH(PolicyLevers!$C613,'Policy Characteristics'!$C:$C,0))</f>
        <v>0.01</v>
      </c>
      <c r="O613" s="167" t="str">
        <f>INDEX('Policy Characteristics'!I:I,MATCH(PolicyLevers!$C613,'Policy Characteristics'!$C:$C,0))</f>
        <v>% of price deregulated</v>
      </c>
      <c r="P613" s="167">
        <f>INDEX('Policy Characteristics'!J:J,MATCH(PolicyLevers!$C613,'Policy Characteristics'!$C:$C,0))</f>
        <v>0</v>
      </c>
      <c r="Q613" s="179"/>
      <c r="R613" s="179"/>
      <c r="S613" s="169"/>
      <c r="T613" s="179"/>
    </row>
    <row r="614" spans="1:20" s="167" customFormat="1" x14ac:dyDescent="0.2">
      <c r="A614" s="166" t="str">
        <f>INDEX('Policy Characteristics'!A:A,MATCH(PolicyLevers!$C614,'Policy Characteristics'!$C:$C,0))</f>
        <v>Cross-Sector</v>
      </c>
      <c r="B614" s="166" t="str">
        <f>INDEX('Policy Characteristics'!B:B,MATCH(PolicyLevers!$C614,'Policy Characteristics'!$C:$C,0))</f>
        <v>Fuel Price Deregulation</v>
      </c>
      <c r="C614" s="181" t="str">
        <f t="shared" si="87"/>
        <v>Fuel Price Deregulation</v>
      </c>
      <c r="D614" s="179" t="s">
        <v>57</v>
      </c>
      <c r="E614" s="177"/>
      <c r="F614" s="179" t="s">
        <v>102</v>
      </c>
      <c r="G614" s="179"/>
      <c r="H614" s="184">
        <v>728</v>
      </c>
      <c r="I614" s="267" t="s">
        <v>47</v>
      </c>
      <c r="J614" s="167" t="str">
        <f>INDEX('Policy Characteristics'!D:D,MATCH(PolicyLevers!$C614,'Policy Characteristics'!$C:$C,0))</f>
        <v>Fuel Price Deregulation</v>
      </c>
      <c r="K614" s="167" t="str">
        <f>INDEX('Policy Characteristics'!E:E,MATCH(PolicyLevers!$C614,'Policy Characteristics'!$C:$C,0))</f>
        <v>cross fuel price deregulation</v>
      </c>
      <c r="L614" s="167">
        <f>INDEX('Policy Characteristics'!F:F,MATCH(PolicyLevers!$C614,'Policy Characteristics'!$C:$C,0))</f>
        <v>0</v>
      </c>
      <c r="M614" s="167">
        <f>INDEX('Policy Characteristics'!G:G,MATCH(PolicyLevers!$C614,'Policy Characteristics'!$C:$C,0))</f>
        <v>1</v>
      </c>
      <c r="N614" s="167">
        <f>INDEX('Policy Characteristics'!H:H,MATCH(PolicyLevers!$C614,'Policy Characteristics'!$C:$C,0))</f>
        <v>0.01</v>
      </c>
      <c r="O614" s="167" t="str">
        <f>INDEX('Policy Characteristics'!I:I,MATCH(PolicyLevers!$C614,'Policy Characteristics'!$C:$C,0))</f>
        <v>% of price deregulated</v>
      </c>
      <c r="P614" s="167">
        <f>INDEX('Policy Characteristics'!J:J,MATCH(PolicyLevers!$C614,'Policy Characteristics'!$C:$C,0))</f>
        <v>0</v>
      </c>
      <c r="Q614" s="179"/>
      <c r="R614" s="179"/>
      <c r="S614" s="169"/>
      <c r="T614" s="179"/>
    </row>
    <row r="615" spans="1:20" s="167" customFormat="1" x14ac:dyDescent="0.2">
      <c r="A615" s="166" t="str">
        <f>INDEX('Policy Characteristics'!A:A,MATCH(PolicyLevers!$C615,'Policy Characteristics'!$C:$C,0))</f>
        <v>Cross-Sector</v>
      </c>
      <c r="B615" s="166" t="str">
        <f>INDEX('Policy Characteristics'!B:B,MATCH(PolicyLevers!$C615,'Policy Characteristics'!$C:$C,0))</f>
        <v>Fuel Price Deregulation</v>
      </c>
      <c r="C615" s="181" t="str">
        <f t="shared" si="87"/>
        <v>Fuel Price Deregulation</v>
      </c>
      <c r="D615" s="179" t="s">
        <v>58</v>
      </c>
      <c r="E615" s="177"/>
      <c r="F615" s="179" t="s">
        <v>103</v>
      </c>
      <c r="G615" s="179"/>
      <c r="H615" s="184">
        <v>729</v>
      </c>
      <c r="I615" s="267" t="s">
        <v>47</v>
      </c>
      <c r="J615" s="167" t="str">
        <f>INDEX('Policy Characteristics'!D:D,MATCH(PolicyLevers!$C615,'Policy Characteristics'!$C:$C,0))</f>
        <v>Fuel Price Deregulation</v>
      </c>
      <c r="K615" s="167" t="str">
        <f>INDEX('Policy Characteristics'!E:E,MATCH(PolicyLevers!$C615,'Policy Characteristics'!$C:$C,0))</f>
        <v>cross fuel price deregulation</v>
      </c>
      <c r="L615" s="167">
        <f>INDEX('Policy Characteristics'!F:F,MATCH(PolicyLevers!$C615,'Policy Characteristics'!$C:$C,0))</f>
        <v>0</v>
      </c>
      <c r="M615" s="167">
        <f>INDEX('Policy Characteristics'!G:G,MATCH(PolicyLevers!$C615,'Policy Characteristics'!$C:$C,0))</f>
        <v>1</v>
      </c>
      <c r="N615" s="167">
        <f>INDEX('Policy Characteristics'!H:H,MATCH(PolicyLevers!$C615,'Policy Characteristics'!$C:$C,0))</f>
        <v>0.01</v>
      </c>
      <c r="O615" s="167" t="str">
        <f>INDEX('Policy Characteristics'!I:I,MATCH(PolicyLevers!$C615,'Policy Characteristics'!$C:$C,0))</f>
        <v>% of price deregulated</v>
      </c>
      <c r="P615" s="167">
        <f>INDEX('Policy Characteristics'!J:J,MATCH(PolicyLevers!$C615,'Policy Characteristics'!$C:$C,0))</f>
        <v>0</v>
      </c>
      <c r="Q615" s="179"/>
      <c r="R615" s="179"/>
      <c r="S615" s="169"/>
      <c r="T615" s="179"/>
    </row>
    <row r="616" spans="1:20" s="167" customFormat="1" x14ac:dyDescent="0.2">
      <c r="A616" s="166" t="str">
        <f>INDEX('Policy Characteristics'!A:A,MATCH(PolicyLevers!$C616,'Policy Characteristics'!$C:$C,0))</f>
        <v>Cross-Sector</v>
      </c>
      <c r="B616" s="166" t="str">
        <f>INDEX('Policy Characteristics'!B:B,MATCH(PolicyLevers!$C616,'Policy Characteristics'!$C:$C,0))</f>
        <v>Fuel Price Deregulation</v>
      </c>
      <c r="C616" s="181" t="str">
        <f t="shared" si="87"/>
        <v>Fuel Price Deregulation</v>
      </c>
      <c r="D616" s="179" t="s">
        <v>59</v>
      </c>
      <c r="E616" s="177"/>
      <c r="F616" s="179" t="s">
        <v>104</v>
      </c>
      <c r="G616" s="179"/>
      <c r="H616" s="184">
        <v>730</v>
      </c>
      <c r="I616" s="267" t="s">
        <v>47</v>
      </c>
      <c r="J616" s="167" t="str">
        <f>INDEX('Policy Characteristics'!D:D,MATCH(PolicyLevers!$C616,'Policy Characteristics'!$C:$C,0))</f>
        <v>Fuel Price Deregulation</v>
      </c>
      <c r="K616" s="167" t="str">
        <f>INDEX('Policy Characteristics'!E:E,MATCH(PolicyLevers!$C616,'Policy Characteristics'!$C:$C,0))</f>
        <v>cross fuel price deregulation</v>
      </c>
      <c r="L616" s="167">
        <f>INDEX('Policy Characteristics'!F:F,MATCH(PolicyLevers!$C616,'Policy Characteristics'!$C:$C,0))</f>
        <v>0</v>
      </c>
      <c r="M616" s="167">
        <f>INDEX('Policy Characteristics'!G:G,MATCH(PolicyLevers!$C616,'Policy Characteristics'!$C:$C,0))</f>
        <v>1</v>
      </c>
      <c r="N616" s="167">
        <f>INDEX('Policy Characteristics'!H:H,MATCH(PolicyLevers!$C616,'Policy Characteristics'!$C:$C,0))</f>
        <v>0.01</v>
      </c>
      <c r="O616" s="167" t="str">
        <f>INDEX('Policy Characteristics'!I:I,MATCH(PolicyLevers!$C616,'Policy Characteristics'!$C:$C,0))</f>
        <v>% of price deregulated</v>
      </c>
      <c r="P616" s="167">
        <f>INDEX('Policy Characteristics'!J:J,MATCH(PolicyLevers!$C616,'Policy Characteristics'!$C:$C,0))</f>
        <v>0</v>
      </c>
      <c r="Q616" s="179"/>
      <c r="R616" s="179"/>
      <c r="S616" s="169"/>
      <c r="T616" s="179"/>
    </row>
    <row r="617" spans="1:20" s="167" customFormat="1" x14ac:dyDescent="0.2">
      <c r="A617" s="166" t="str">
        <f>INDEX('Policy Characteristics'!A:A,MATCH(PolicyLevers!$C617,'Policy Characteristics'!$C:$C,0))</f>
        <v>Cross-Sector</v>
      </c>
      <c r="B617" s="166" t="str">
        <f>INDEX('Policy Characteristics'!B:B,MATCH(PolicyLevers!$C617,'Policy Characteristics'!$C:$C,0))</f>
        <v>Fuel Price Deregulation</v>
      </c>
      <c r="C617" s="181" t="str">
        <f t="shared" si="87"/>
        <v>Fuel Price Deregulation</v>
      </c>
      <c r="D617" s="179" t="s">
        <v>819</v>
      </c>
      <c r="E617" s="177"/>
      <c r="F617" s="179" t="s">
        <v>820</v>
      </c>
      <c r="G617" s="179"/>
      <c r="H617" s="184">
        <v>731</v>
      </c>
      <c r="I617" s="267" t="s">
        <v>47</v>
      </c>
      <c r="J617" s="167" t="str">
        <f>INDEX('Policy Characteristics'!D:D,MATCH(PolicyLevers!$C617,'Policy Characteristics'!$C:$C,0))</f>
        <v>Fuel Price Deregulation</v>
      </c>
      <c r="K617" s="167" t="str">
        <f>INDEX('Policy Characteristics'!E:E,MATCH(PolicyLevers!$C617,'Policy Characteristics'!$C:$C,0))</f>
        <v>cross fuel price deregulation</v>
      </c>
      <c r="L617" s="167">
        <f>INDEX('Policy Characteristics'!F:F,MATCH(PolicyLevers!$C617,'Policy Characteristics'!$C:$C,0))</f>
        <v>0</v>
      </c>
      <c r="M617" s="167">
        <f>INDEX('Policy Characteristics'!G:G,MATCH(PolicyLevers!$C617,'Policy Characteristics'!$C:$C,0))</f>
        <v>1</v>
      </c>
      <c r="N617" s="167">
        <f>INDEX('Policy Characteristics'!H:H,MATCH(PolicyLevers!$C617,'Policy Characteristics'!$C:$C,0))</f>
        <v>0.01</v>
      </c>
      <c r="O617" s="167" t="str">
        <f>INDEX('Policy Characteristics'!I:I,MATCH(PolicyLevers!$C617,'Policy Characteristics'!$C:$C,0))</f>
        <v>% of price deregulated</v>
      </c>
      <c r="P617" s="167">
        <f>INDEX('Policy Characteristics'!J:J,MATCH(PolicyLevers!$C617,'Policy Characteristics'!$C:$C,0))</f>
        <v>0</v>
      </c>
      <c r="Q617" s="179"/>
      <c r="R617" s="179"/>
      <c r="S617" s="169"/>
      <c r="T617" s="179"/>
    </row>
    <row r="618" spans="1:20" s="167" customFormat="1" x14ac:dyDescent="0.2">
      <c r="A618" s="166" t="str">
        <f>INDEX('Policy Characteristics'!A:A,MATCH(PolicyLevers!$C618,'Policy Characteristics'!$C:$C,0))</f>
        <v>Cross-Sector</v>
      </c>
      <c r="B618" s="166" t="str">
        <f>INDEX('Policy Characteristics'!B:B,MATCH(PolicyLevers!$C618,'Policy Characteristics'!$C:$C,0))</f>
        <v>Fuel Price Deregulation</v>
      </c>
      <c r="C618" s="181" t="str">
        <f t="shared" si="87"/>
        <v>Fuel Price Deregulation</v>
      </c>
      <c r="D618" s="179" t="s">
        <v>488</v>
      </c>
      <c r="E618" s="177"/>
      <c r="F618" s="179" t="s">
        <v>489</v>
      </c>
      <c r="G618" s="179"/>
      <c r="H618" s="184">
        <v>732</v>
      </c>
      <c r="I618" s="267" t="s">
        <v>47</v>
      </c>
      <c r="J618" s="167" t="str">
        <f>INDEX('Policy Characteristics'!D:D,MATCH(PolicyLevers!$C618,'Policy Characteristics'!$C:$C,0))</f>
        <v>Fuel Price Deregulation</v>
      </c>
      <c r="K618" s="167" t="str">
        <f>INDEX('Policy Characteristics'!E:E,MATCH(PolicyLevers!$C618,'Policy Characteristics'!$C:$C,0))</f>
        <v>cross fuel price deregulation</v>
      </c>
      <c r="L618" s="167">
        <f>INDEX('Policy Characteristics'!F:F,MATCH(PolicyLevers!$C618,'Policy Characteristics'!$C:$C,0))</f>
        <v>0</v>
      </c>
      <c r="M618" s="167">
        <f>INDEX('Policy Characteristics'!G:G,MATCH(PolicyLevers!$C618,'Policy Characteristics'!$C:$C,0))</f>
        <v>1</v>
      </c>
      <c r="N618" s="167">
        <f>INDEX('Policy Characteristics'!H:H,MATCH(PolicyLevers!$C618,'Policy Characteristics'!$C:$C,0))</f>
        <v>0.01</v>
      </c>
      <c r="O618" s="167" t="str">
        <f>INDEX('Policy Characteristics'!I:I,MATCH(PolicyLevers!$C618,'Policy Characteristics'!$C:$C,0))</f>
        <v>% of price deregulated</v>
      </c>
      <c r="P618" s="167">
        <f>INDEX('Policy Characteristics'!J:J,MATCH(PolicyLevers!$C618,'Policy Characteristics'!$C:$C,0))</f>
        <v>0</v>
      </c>
      <c r="Q618" s="179"/>
      <c r="R618" s="179"/>
      <c r="S618" s="169"/>
      <c r="T618" s="179"/>
    </row>
    <row r="619" spans="1:20" s="167" customFormat="1" x14ac:dyDescent="0.2">
      <c r="A619" s="166" t="str">
        <f>INDEX('Policy Characteristics'!A:A,MATCH(PolicyLevers!$C619,'Policy Characteristics'!$C:$C,0))</f>
        <v>Cross-Sector</v>
      </c>
      <c r="B619" s="166" t="str">
        <f>INDEX('Policy Characteristics'!B:B,MATCH(PolicyLevers!$C619,'Policy Characteristics'!$C:$C,0))</f>
        <v>Fuel Price Deregulation</v>
      </c>
      <c r="C619" s="181" t="str">
        <f t="shared" si="87"/>
        <v>Fuel Price Deregulation</v>
      </c>
      <c r="D619" s="179" t="s">
        <v>811</v>
      </c>
      <c r="E619" s="177"/>
      <c r="F619" s="179" t="s">
        <v>815</v>
      </c>
      <c r="G619" s="179"/>
      <c r="H619" s="184">
        <v>733</v>
      </c>
      <c r="I619" s="267" t="s">
        <v>47</v>
      </c>
      <c r="J619" s="167" t="str">
        <f>INDEX('Policy Characteristics'!D:D,MATCH(PolicyLevers!$C619,'Policy Characteristics'!$C:$C,0))</f>
        <v>Fuel Price Deregulation</v>
      </c>
      <c r="K619" s="167" t="str">
        <f>INDEX('Policy Characteristics'!E:E,MATCH(PolicyLevers!$C619,'Policy Characteristics'!$C:$C,0))</f>
        <v>cross fuel price deregulation</v>
      </c>
      <c r="L619" s="167">
        <f>INDEX('Policy Characteristics'!F:F,MATCH(PolicyLevers!$C619,'Policy Characteristics'!$C:$C,0))</f>
        <v>0</v>
      </c>
      <c r="M619" s="167">
        <f>INDEX('Policy Characteristics'!G:G,MATCH(PolicyLevers!$C619,'Policy Characteristics'!$C:$C,0))</f>
        <v>1</v>
      </c>
      <c r="N619" s="167">
        <f>INDEX('Policy Characteristics'!H:H,MATCH(PolicyLevers!$C619,'Policy Characteristics'!$C:$C,0))</f>
        <v>0.01</v>
      </c>
      <c r="O619" s="167" t="str">
        <f>INDEX('Policy Characteristics'!I:I,MATCH(PolicyLevers!$C619,'Policy Characteristics'!$C:$C,0))</f>
        <v>% of price deregulated</v>
      </c>
      <c r="P619" s="167">
        <f>INDEX('Policy Characteristics'!J:J,MATCH(PolicyLevers!$C619,'Policy Characteristics'!$C:$C,0))</f>
        <v>0</v>
      </c>
      <c r="Q619" s="179"/>
      <c r="R619" s="179"/>
      <c r="S619" s="169"/>
      <c r="T619" s="179"/>
    </row>
    <row r="620" spans="1:20" s="167" customFormat="1" x14ac:dyDescent="0.2">
      <c r="A620" s="166" t="str">
        <f>INDEX('Policy Characteristics'!A:A,MATCH(PolicyLevers!$C620,'Policy Characteristics'!$C:$C,0))</f>
        <v>Cross-Sector</v>
      </c>
      <c r="B620" s="166" t="str">
        <f>INDEX('Policy Characteristics'!B:B,MATCH(PolicyLevers!$C620,'Policy Characteristics'!$C:$C,0))</f>
        <v>Fuel Price Deregulation</v>
      </c>
      <c r="C620" s="181" t="str">
        <f t="shared" si="87"/>
        <v>Fuel Price Deregulation</v>
      </c>
      <c r="D620" s="179" t="s">
        <v>821</v>
      </c>
      <c r="E620" s="177"/>
      <c r="F620" s="179" t="s">
        <v>822</v>
      </c>
      <c r="G620" s="179"/>
      <c r="H620" s="184">
        <v>734</v>
      </c>
      <c r="I620" s="267" t="s">
        <v>47</v>
      </c>
      <c r="J620" s="167" t="str">
        <f>INDEX('Policy Characteristics'!D:D,MATCH(PolicyLevers!$C620,'Policy Characteristics'!$C:$C,0))</f>
        <v>Fuel Price Deregulation</v>
      </c>
      <c r="K620" s="167" t="str">
        <f>INDEX('Policy Characteristics'!E:E,MATCH(PolicyLevers!$C620,'Policy Characteristics'!$C:$C,0))</f>
        <v>cross fuel price deregulation</v>
      </c>
      <c r="L620" s="167">
        <f>INDEX('Policy Characteristics'!F:F,MATCH(PolicyLevers!$C620,'Policy Characteristics'!$C:$C,0))</f>
        <v>0</v>
      </c>
      <c r="M620" s="167">
        <f>INDEX('Policy Characteristics'!G:G,MATCH(PolicyLevers!$C620,'Policy Characteristics'!$C:$C,0))</f>
        <v>1</v>
      </c>
      <c r="N620" s="167">
        <f>INDEX('Policy Characteristics'!H:H,MATCH(PolicyLevers!$C620,'Policy Characteristics'!$C:$C,0))</f>
        <v>0.01</v>
      </c>
      <c r="O620" s="167" t="str">
        <f>INDEX('Policy Characteristics'!I:I,MATCH(PolicyLevers!$C620,'Policy Characteristics'!$C:$C,0))</f>
        <v>% of price deregulated</v>
      </c>
      <c r="P620" s="167">
        <f>INDEX('Policy Characteristics'!J:J,MATCH(PolicyLevers!$C620,'Policy Characteristics'!$C:$C,0))</f>
        <v>0</v>
      </c>
      <c r="Q620" s="179"/>
      <c r="R620" s="179"/>
      <c r="S620" s="169"/>
      <c r="T620" s="179"/>
    </row>
    <row r="621" spans="1:20" s="167" customFormat="1" x14ac:dyDescent="0.2">
      <c r="A621" s="166" t="str">
        <f>INDEX('Policy Characteristics'!A:A,MATCH(PolicyLevers!$C621,'Policy Characteristics'!$C:$C,0))</f>
        <v>Cross-Sector</v>
      </c>
      <c r="B621" s="166" t="str">
        <f>INDEX('Policy Characteristics'!B:B,MATCH(PolicyLevers!$C621,'Policy Characteristics'!$C:$C,0))</f>
        <v>Fuel Price Deregulation</v>
      </c>
      <c r="C621" s="181" t="str">
        <f t="shared" si="87"/>
        <v>Fuel Price Deregulation</v>
      </c>
      <c r="D621" s="179" t="s">
        <v>812</v>
      </c>
      <c r="E621" s="177"/>
      <c r="F621" s="179" t="s">
        <v>816</v>
      </c>
      <c r="G621" s="179"/>
      <c r="H621" s="184">
        <v>735</v>
      </c>
      <c r="I621" s="267" t="s">
        <v>47</v>
      </c>
      <c r="J621" s="167" t="str">
        <f>INDEX('Policy Characteristics'!D:D,MATCH(PolicyLevers!$C621,'Policy Characteristics'!$C:$C,0))</f>
        <v>Fuel Price Deregulation</v>
      </c>
      <c r="K621" s="167" t="str">
        <f>INDEX('Policy Characteristics'!E:E,MATCH(PolicyLevers!$C621,'Policy Characteristics'!$C:$C,0))</f>
        <v>cross fuel price deregulation</v>
      </c>
      <c r="L621" s="167">
        <f>INDEX('Policy Characteristics'!F:F,MATCH(PolicyLevers!$C621,'Policy Characteristics'!$C:$C,0))</f>
        <v>0</v>
      </c>
      <c r="M621" s="167">
        <f>INDEX('Policy Characteristics'!G:G,MATCH(PolicyLevers!$C621,'Policy Characteristics'!$C:$C,0))</f>
        <v>1</v>
      </c>
      <c r="N621" s="167">
        <f>INDEX('Policy Characteristics'!H:H,MATCH(PolicyLevers!$C621,'Policy Characteristics'!$C:$C,0))</f>
        <v>0.01</v>
      </c>
      <c r="O621" s="167" t="str">
        <f>INDEX('Policy Characteristics'!I:I,MATCH(PolicyLevers!$C621,'Policy Characteristics'!$C:$C,0))</f>
        <v>% of price deregulated</v>
      </c>
      <c r="P621" s="167">
        <f>INDEX('Policy Characteristics'!J:J,MATCH(PolicyLevers!$C621,'Policy Characteristics'!$C:$C,0))</f>
        <v>0</v>
      </c>
      <c r="Q621" s="179"/>
      <c r="R621" s="179"/>
      <c r="S621" s="169"/>
      <c r="T621" s="179"/>
    </row>
    <row r="622" spans="1:20" s="167" customFormat="1" x14ac:dyDescent="0.2">
      <c r="A622" s="166" t="str">
        <f>INDEX('Policy Characteristics'!A:A,MATCH(PolicyLevers!$C622,'Policy Characteristics'!$C:$C,0))</f>
        <v>Cross-Sector</v>
      </c>
      <c r="B622" s="166" t="str">
        <f>INDEX('Policy Characteristics'!B:B,MATCH(PolicyLevers!$C622,'Policy Characteristics'!$C:$C,0))</f>
        <v>Fuel Price Deregulation</v>
      </c>
      <c r="C622" s="181" t="str">
        <f t="shared" si="87"/>
        <v>Fuel Price Deregulation</v>
      </c>
      <c r="D622" s="179" t="s">
        <v>813</v>
      </c>
      <c r="E622" s="177"/>
      <c r="F622" s="179" t="s">
        <v>817</v>
      </c>
      <c r="G622" s="179"/>
      <c r="H622" s="184">
        <v>736</v>
      </c>
      <c r="I622" s="267" t="s">
        <v>47</v>
      </c>
      <c r="J622" s="167" t="str">
        <f>INDEX('Policy Characteristics'!D:D,MATCH(PolicyLevers!$C622,'Policy Characteristics'!$C:$C,0))</f>
        <v>Fuel Price Deregulation</v>
      </c>
      <c r="K622" s="167" t="str">
        <f>INDEX('Policy Characteristics'!E:E,MATCH(PolicyLevers!$C622,'Policy Characteristics'!$C:$C,0))</f>
        <v>cross fuel price deregulation</v>
      </c>
      <c r="L622" s="167">
        <f>INDEX('Policy Characteristics'!F:F,MATCH(PolicyLevers!$C622,'Policy Characteristics'!$C:$C,0))</f>
        <v>0</v>
      </c>
      <c r="M622" s="167">
        <f>INDEX('Policy Characteristics'!G:G,MATCH(PolicyLevers!$C622,'Policy Characteristics'!$C:$C,0))</f>
        <v>1</v>
      </c>
      <c r="N622" s="167">
        <f>INDEX('Policy Characteristics'!H:H,MATCH(PolicyLevers!$C622,'Policy Characteristics'!$C:$C,0))</f>
        <v>0.01</v>
      </c>
      <c r="O622" s="167" t="str">
        <f>INDEX('Policy Characteristics'!I:I,MATCH(PolicyLevers!$C622,'Policy Characteristics'!$C:$C,0))</f>
        <v>% of price deregulated</v>
      </c>
      <c r="P622" s="167">
        <f>INDEX('Policy Characteristics'!J:J,MATCH(PolicyLevers!$C622,'Policy Characteristics'!$C:$C,0))</f>
        <v>0</v>
      </c>
      <c r="Q622" s="179"/>
      <c r="R622" s="179"/>
      <c r="S622" s="169"/>
      <c r="T622" s="179"/>
    </row>
    <row r="623" spans="1:20" s="167" customFormat="1" x14ac:dyDescent="0.2">
      <c r="A623" s="166" t="str">
        <f>INDEX('Policy Characteristics'!A:A,MATCH(PolicyLevers!$C623,'Policy Characteristics'!$C:$C,0))</f>
        <v>Cross-Sector</v>
      </c>
      <c r="B623" s="166" t="str">
        <f>INDEX('Policy Characteristics'!B:B,MATCH(PolicyLevers!$C623,'Policy Characteristics'!$C:$C,0))</f>
        <v>Fuel Price Deregulation</v>
      </c>
      <c r="C623" s="181" t="str">
        <f t="shared" si="87"/>
        <v>Fuel Price Deregulation</v>
      </c>
      <c r="D623" s="179" t="s">
        <v>814</v>
      </c>
      <c r="E623" s="177"/>
      <c r="F623" s="179" t="s">
        <v>818</v>
      </c>
      <c r="G623" s="179"/>
      <c r="H623" s="184">
        <v>737</v>
      </c>
      <c r="I623" s="267" t="s">
        <v>47</v>
      </c>
      <c r="J623" s="167" t="str">
        <f>INDEX('Policy Characteristics'!D:D,MATCH(PolicyLevers!$C623,'Policy Characteristics'!$C:$C,0))</f>
        <v>Fuel Price Deregulation</v>
      </c>
      <c r="K623" s="167" t="str">
        <f>INDEX('Policy Characteristics'!E:E,MATCH(PolicyLevers!$C623,'Policy Characteristics'!$C:$C,0))</f>
        <v>cross fuel price deregulation</v>
      </c>
      <c r="L623" s="167">
        <f>INDEX('Policy Characteristics'!F:F,MATCH(PolicyLevers!$C623,'Policy Characteristics'!$C:$C,0))</f>
        <v>0</v>
      </c>
      <c r="M623" s="167">
        <f>INDEX('Policy Characteristics'!G:G,MATCH(PolicyLevers!$C623,'Policy Characteristics'!$C:$C,0))</f>
        <v>1</v>
      </c>
      <c r="N623" s="167">
        <f>INDEX('Policy Characteristics'!H:H,MATCH(PolicyLevers!$C623,'Policy Characteristics'!$C:$C,0))</f>
        <v>0.01</v>
      </c>
      <c r="O623" s="167" t="str">
        <f>INDEX('Policy Characteristics'!I:I,MATCH(PolicyLevers!$C623,'Policy Characteristics'!$C:$C,0))</f>
        <v>% of price deregulated</v>
      </c>
      <c r="P623" s="167">
        <f>INDEX('Policy Characteristics'!J:J,MATCH(PolicyLevers!$C623,'Policy Characteristics'!$C:$C,0))</f>
        <v>0</v>
      </c>
      <c r="Q623" s="179"/>
      <c r="R623" s="179"/>
      <c r="S623" s="169"/>
      <c r="T623" s="179"/>
    </row>
    <row r="624" spans="1:20" s="174" customFormat="1" x14ac:dyDescent="0.2">
      <c r="A624" s="166" t="str">
        <f>INDEX('Policy Characteristics'!A:A,MATCH(PolicyLevers!$C624,'Policy Characteristics'!$C:$C,0))</f>
        <v>Cross-Sector</v>
      </c>
      <c r="B624" s="166" t="str">
        <f>INDEX('Policy Characteristics'!B:B,MATCH(PolicyLevers!$C624,'Policy Characteristics'!$C:$C,0))</f>
        <v>Fuel Taxes</v>
      </c>
      <c r="C624" s="178" t="s">
        <v>314</v>
      </c>
      <c r="D624" s="177" t="s">
        <v>55</v>
      </c>
      <c r="E624" s="177"/>
      <c r="F624" s="177" t="s">
        <v>99</v>
      </c>
      <c r="G624" s="177"/>
      <c r="H624" s="184">
        <v>78</v>
      </c>
      <c r="I624" s="267" t="s">
        <v>46</v>
      </c>
      <c r="J624" s="167" t="str">
        <f>INDEX('Policy Characteristics'!D:D,MATCH(PolicyLevers!$C624,'Policy Characteristics'!$C:$C,0))</f>
        <v>Fuel Taxes</v>
      </c>
      <c r="K624" s="167" t="str">
        <f>INDEX('Policy Characteristics'!E:E,MATCH(PolicyLevers!$C624,'Policy Characteristics'!$C:$C,0))</f>
        <v>cross fuel tax</v>
      </c>
      <c r="L624" s="167">
        <f>INDEX('Policy Characteristics'!F:F,MATCH(PolicyLevers!$C624,'Policy Characteristics'!$C:$C,0))</f>
        <v>0</v>
      </c>
      <c r="M624" s="167">
        <f>INDEX('Policy Characteristics'!G:G,MATCH(PolicyLevers!$C624,'Policy Characteristics'!$C:$C,0))</f>
        <v>0.2</v>
      </c>
      <c r="N624" s="167">
        <f>INDEX('Policy Characteristics'!H:H,MATCH(PolicyLevers!$C624,'Policy Characteristics'!$C:$C,0))</f>
        <v>5.0000000000000001E-3</v>
      </c>
      <c r="O624" s="167" t="str">
        <f>INDEX('Policy Characteristics'!I:I,MATCH(PolicyLevers!$C624,'Policy Characteristics'!$C:$C,0))</f>
        <v>% of BAU price</v>
      </c>
      <c r="P624" s="167" t="str">
        <f>INDEX('Policy Characteristics'!J:J,MATCH(PolicyLevers!$C624,'Policy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24" s="179" t="s">
        <v>269</v>
      </c>
      <c r="R624" s="179" t="s">
        <v>270</v>
      </c>
      <c r="S624" s="169" t="s">
        <v>1481</v>
      </c>
      <c r="T624" s="185"/>
    </row>
    <row r="625" spans="1:20" s="174" customFormat="1" x14ac:dyDescent="0.2">
      <c r="A625" s="166" t="str">
        <f>INDEX('Policy Characteristics'!A:A,MATCH(PolicyLevers!$C625,'Policy Characteristics'!$C:$C,0))</f>
        <v>Cross-Sector</v>
      </c>
      <c r="B625" s="166" t="str">
        <f>INDEX('Policy Characteristics'!B:B,MATCH(PolicyLevers!$C625,'Policy Characteristics'!$C:$C,0))</f>
        <v>Fuel Taxes</v>
      </c>
      <c r="C625" s="186" t="str">
        <f t="shared" ref="C625:C637" si="88">C$624</f>
        <v>Additional Fuel Tax Rate by Fuel</v>
      </c>
      <c r="D625" s="179" t="s">
        <v>495</v>
      </c>
      <c r="E625" s="179"/>
      <c r="F625" s="179" t="s">
        <v>492</v>
      </c>
      <c r="G625" s="185"/>
      <c r="H625" s="184">
        <v>79</v>
      </c>
      <c r="I625" s="267" t="s">
        <v>46</v>
      </c>
      <c r="J625" s="167" t="str">
        <f>INDEX('Policy Characteristics'!D:D,MATCH(PolicyLevers!$C625,'Policy Characteristics'!$C:$C,0))</f>
        <v>Fuel Taxes</v>
      </c>
      <c r="K625" s="167" t="str">
        <f>INDEX('Policy Characteristics'!E:E,MATCH(PolicyLevers!$C625,'Policy Characteristics'!$C:$C,0))</f>
        <v>cross fuel tax</v>
      </c>
      <c r="L625" s="167">
        <f>INDEX('Policy Characteristics'!F:F,MATCH(PolicyLevers!$C625,'Policy Characteristics'!$C:$C,0))</f>
        <v>0</v>
      </c>
      <c r="M625" s="167">
        <f>INDEX('Policy Characteristics'!G:G,MATCH(PolicyLevers!$C625,'Policy Characteristics'!$C:$C,0))</f>
        <v>0.2</v>
      </c>
      <c r="N625" s="167">
        <f>INDEX('Policy Characteristics'!H:H,MATCH(PolicyLevers!$C625,'Policy Characteristics'!$C:$C,0))</f>
        <v>5.0000000000000001E-3</v>
      </c>
      <c r="O625" s="167" t="str">
        <f>INDEX('Policy Characteristics'!I:I,MATCH(PolicyLevers!$C625,'Policy Characteristics'!$C:$C,0))</f>
        <v>% of BAU price</v>
      </c>
      <c r="P625" s="167" t="str">
        <f>INDEX('Policy Characteristics'!J:J,MATCH(PolicyLevers!$C625,'Policy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25" s="179" t="s">
        <v>269</v>
      </c>
      <c r="R625" s="179" t="s">
        <v>270</v>
      </c>
      <c r="S625" s="191" t="str">
        <f t="shared" ref="S625:S626" si="89">S$624</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625" s="185"/>
    </row>
    <row r="626" spans="1:20" s="174" customFormat="1" x14ac:dyDescent="0.2">
      <c r="A626" s="166" t="str">
        <f>INDEX('Policy Characteristics'!A:A,MATCH(PolicyLevers!$C626,'Policy Characteristics'!$C:$C,0))</f>
        <v>Cross-Sector</v>
      </c>
      <c r="B626" s="166" t="str">
        <f>INDEX('Policy Characteristics'!B:B,MATCH(PolicyLevers!$C626,'Policy Characteristics'!$C:$C,0))</f>
        <v>Fuel Taxes</v>
      </c>
      <c r="C626" s="186" t="str">
        <f t="shared" si="88"/>
        <v>Additional Fuel Tax Rate by Fuel</v>
      </c>
      <c r="D626" s="179" t="s">
        <v>49</v>
      </c>
      <c r="E626" s="179"/>
      <c r="F626" s="179" t="s">
        <v>93</v>
      </c>
      <c r="G626" s="185"/>
      <c r="H626" s="184">
        <v>80</v>
      </c>
      <c r="I626" s="267" t="s">
        <v>46</v>
      </c>
      <c r="J626" s="167" t="str">
        <f>INDEX('Policy Characteristics'!D:D,MATCH(PolicyLevers!$C626,'Policy Characteristics'!$C:$C,0))</f>
        <v>Fuel Taxes</v>
      </c>
      <c r="K626" s="167" t="str">
        <f>INDEX('Policy Characteristics'!E:E,MATCH(PolicyLevers!$C626,'Policy Characteristics'!$C:$C,0))</f>
        <v>cross fuel tax</v>
      </c>
      <c r="L626" s="167">
        <f>INDEX('Policy Characteristics'!F:F,MATCH(PolicyLevers!$C626,'Policy Characteristics'!$C:$C,0))</f>
        <v>0</v>
      </c>
      <c r="M626" s="167">
        <f>INDEX('Policy Characteristics'!G:G,MATCH(PolicyLevers!$C626,'Policy Characteristics'!$C:$C,0))</f>
        <v>0.2</v>
      </c>
      <c r="N626" s="167">
        <f>INDEX('Policy Characteristics'!H:H,MATCH(PolicyLevers!$C626,'Policy Characteristics'!$C:$C,0))</f>
        <v>5.0000000000000001E-3</v>
      </c>
      <c r="O626" s="167" t="str">
        <f>INDEX('Policy Characteristics'!I:I,MATCH(PolicyLevers!$C626,'Policy Characteristics'!$C:$C,0))</f>
        <v>% of BAU price</v>
      </c>
      <c r="P626" s="167" t="str">
        <f>INDEX('Policy Characteristics'!J:J,MATCH(PolicyLevers!$C626,'Policy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26" s="179" t="s">
        <v>269</v>
      </c>
      <c r="R626" s="179" t="s">
        <v>270</v>
      </c>
      <c r="S626" s="191" t="str">
        <f t="shared" si="89"/>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626" s="185"/>
    </row>
    <row r="627" spans="1:20" s="174" customFormat="1" x14ac:dyDescent="0.2">
      <c r="A627" s="166" t="str">
        <f>INDEX('Policy Characteristics'!A:A,MATCH(PolicyLevers!$C627,'Policy Characteristics'!$C:$C,0))</f>
        <v>Cross-Sector</v>
      </c>
      <c r="B627" s="166" t="str">
        <f>INDEX('Policy Characteristics'!B:B,MATCH(PolicyLevers!$C627,'Policy Characteristics'!$C:$C,0))</f>
        <v>Fuel Taxes</v>
      </c>
      <c r="C627" s="186" t="str">
        <f t="shared" si="88"/>
        <v>Additional Fuel Tax Rate by Fuel</v>
      </c>
      <c r="D627" s="179" t="s">
        <v>50</v>
      </c>
      <c r="E627" s="179"/>
      <c r="F627" s="179" t="s">
        <v>94</v>
      </c>
      <c r="G627" s="185"/>
      <c r="H627" s="184">
        <v>738</v>
      </c>
      <c r="I627" s="267" t="s">
        <v>47</v>
      </c>
      <c r="J627" s="167" t="str">
        <f>INDEX('Policy Characteristics'!D:D,MATCH(PolicyLevers!$C627,'Policy Characteristics'!$C:$C,0))</f>
        <v>Fuel Taxes</v>
      </c>
      <c r="K627" s="167" t="str">
        <f>INDEX('Policy Characteristics'!E:E,MATCH(PolicyLevers!$C627,'Policy Characteristics'!$C:$C,0))</f>
        <v>cross fuel tax</v>
      </c>
      <c r="L627" s="167">
        <f>INDEX('Policy Characteristics'!F:F,MATCH(PolicyLevers!$C627,'Policy Characteristics'!$C:$C,0))</f>
        <v>0</v>
      </c>
      <c r="M627" s="167">
        <f>INDEX('Policy Characteristics'!G:G,MATCH(PolicyLevers!$C627,'Policy Characteristics'!$C:$C,0))</f>
        <v>0.2</v>
      </c>
      <c r="N627" s="167">
        <f>INDEX('Policy Characteristics'!H:H,MATCH(PolicyLevers!$C627,'Policy Characteristics'!$C:$C,0))</f>
        <v>5.0000000000000001E-3</v>
      </c>
      <c r="O627" s="167" t="str">
        <f>INDEX('Policy Characteristics'!I:I,MATCH(PolicyLevers!$C627,'Policy Characteristics'!$C:$C,0))</f>
        <v>% of BAU price</v>
      </c>
      <c r="P627" s="167" t="str">
        <f>INDEX('Policy Characteristics'!J:J,MATCH(PolicyLevers!$C627,'Policy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27" s="185"/>
      <c r="R627" s="179"/>
      <c r="S627" s="191"/>
      <c r="T627" s="185"/>
    </row>
    <row r="628" spans="1:20" s="174" customFormat="1" x14ac:dyDescent="0.2">
      <c r="A628" s="166" t="str">
        <f>INDEX('Policy Characteristics'!A:A,MATCH(PolicyLevers!$C628,'Policy Characteristics'!$C:$C,0))</f>
        <v>Cross-Sector</v>
      </c>
      <c r="B628" s="166" t="str">
        <f>INDEX('Policy Characteristics'!B:B,MATCH(PolicyLevers!$C628,'Policy Characteristics'!$C:$C,0))</f>
        <v>Fuel Taxes</v>
      </c>
      <c r="C628" s="186" t="str">
        <f t="shared" si="88"/>
        <v>Additional Fuel Tax Rate by Fuel</v>
      </c>
      <c r="D628" s="179" t="s">
        <v>54</v>
      </c>
      <c r="E628" s="179"/>
      <c r="F628" s="179" t="s">
        <v>98</v>
      </c>
      <c r="G628" s="185"/>
      <c r="H628" s="184">
        <v>739</v>
      </c>
      <c r="I628" s="267" t="s">
        <v>47</v>
      </c>
      <c r="J628" s="167" t="str">
        <f>INDEX('Policy Characteristics'!D:D,MATCH(PolicyLevers!$C628,'Policy Characteristics'!$C:$C,0))</f>
        <v>Fuel Taxes</v>
      </c>
      <c r="K628" s="167" t="str">
        <f>INDEX('Policy Characteristics'!E:E,MATCH(PolicyLevers!$C628,'Policy Characteristics'!$C:$C,0))</f>
        <v>cross fuel tax</v>
      </c>
      <c r="L628" s="167">
        <f>INDEX('Policy Characteristics'!F:F,MATCH(PolicyLevers!$C628,'Policy Characteristics'!$C:$C,0))</f>
        <v>0</v>
      </c>
      <c r="M628" s="167">
        <f>INDEX('Policy Characteristics'!G:G,MATCH(PolicyLevers!$C628,'Policy Characteristics'!$C:$C,0))</f>
        <v>0.2</v>
      </c>
      <c r="N628" s="167">
        <f>INDEX('Policy Characteristics'!H:H,MATCH(PolicyLevers!$C628,'Policy Characteristics'!$C:$C,0))</f>
        <v>5.0000000000000001E-3</v>
      </c>
      <c r="O628" s="167" t="str">
        <f>INDEX('Policy Characteristics'!I:I,MATCH(PolicyLevers!$C628,'Policy Characteristics'!$C:$C,0))</f>
        <v>% of BAU price</v>
      </c>
      <c r="P628" s="167" t="str">
        <f>INDEX('Policy Characteristics'!J:J,MATCH(PolicyLevers!$C628,'Policy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28" s="185"/>
      <c r="R628" s="179"/>
      <c r="S628" s="191"/>
      <c r="T628" s="185"/>
    </row>
    <row r="629" spans="1:20" s="174" customFormat="1" x14ac:dyDescent="0.2">
      <c r="A629" s="166" t="str">
        <f>INDEX('Policy Characteristics'!A:A,MATCH(PolicyLevers!$C629,'Policy Characteristics'!$C:$C,0))</f>
        <v>Cross-Sector</v>
      </c>
      <c r="B629" s="166" t="str">
        <f>INDEX('Policy Characteristics'!B:B,MATCH(PolicyLevers!$C629,'Policy Characteristics'!$C:$C,0))</f>
        <v>Fuel Taxes</v>
      </c>
      <c r="C629" s="186" t="str">
        <f t="shared" si="88"/>
        <v>Additional Fuel Tax Rate by Fuel</v>
      </c>
      <c r="D629" s="179" t="s">
        <v>56</v>
      </c>
      <c r="E629" s="179"/>
      <c r="F629" s="179" t="s">
        <v>101</v>
      </c>
      <c r="G629" s="185"/>
      <c r="H629" s="184">
        <v>81</v>
      </c>
      <c r="I629" s="267" t="s">
        <v>46</v>
      </c>
      <c r="J629" s="167" t="str">
        <f>INDEX('Policy Characteristics'!D:D,MATCH(PolicyLevers!$C629,'Policy Characteristics'!$C:$C,0))</f>
        <v>Fuel Taxes</v>
      </c>
      <c r="K629" s="167" t="str">
        <f>INDEX('Policy Characteristics'!E:E,MATCH(PolicyLevers!$C629,'Policy Characteristics'!$C:$C,0))</f>
        <v>cross fuel tax</v>
      </c>
      <c r="L629" s="167">
        <f>INDEX('Policy Characteristics'!F:F,MATCH(PolicyLevers!$C629,'Policy Characteristics'!$C:$C,0))</f>
        <v>0</v>
      </c>
      <c r="M629" s="167">
        <f>INDEX('Policy Characteristics'!G:G,MATCH(PolicyLevers!$C629,'Policy Characteristics'!$C:$C,0))</f>
        <v>0.2</v>
      </c>
      <c r="N629" s="167">
        <f>INDEX('Policy Characteristics'!H:H,MATCH(PolicyLevers!$C629,'Policy Characteristics'!$C:$C,0))</f>
        <v>5.0000000000000001E-3</v>
      </c>
      <c r="O629" s="167" t="str">
        <f>INDEX('Policy Characteristics'!I:I,MATCH(PolicyLevers!$C629,'Policy Characteristics'!$C:$C,0))</f>
        <v>% of BAU price</v>
      </c>
      <c r="P629" s="167" t="str">
        <f>INDEX('Policy Characteristics'!J:J,MATCH(PolicyLevers!$C629,'Policy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29" s="179" t="s">
        <v>269</v>
      </c>
      <c r="R629" s="179" t="s">
        <v>270</v>
      </c>
      <c r="S629" s="191" t="str">
        <f t="shared" ref="S629:S630" si="90">S$624</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629" s="185"/>
    </row>
    <row r="630" spans="1:20" s="174" customFormat="1" x14ac:dyDescent="0.2">
      <c r="A630" s="166" t="str">
        <f>INDEX('Policy Characteristics'!A:A,MATCH(PolicyLevers!$C630,'Policy Characteristics'!$C:$C,0))</f>
        <v>Cross-Sector</v>
      </c>
      <c r="B630" s="166" t="str">
        <f>INDEX('Policy Characteristics'!B:B,MATCH(PolicyLevers!$C630,'Policy Characteristics'!$C:$C,0))</f>
        <v>Fuel Taxes</v>
      </c>
      <c r="C630" s="186" t="str">
        <f t="shared" si="88"/>
        <v>Additional Fuel Tax Rate by Fuel</v>
      </c>
      <c r="D630" s="179" t="s">
        <v>57</v>
      </c>
      <c r="E630" s="179"/>
      <c r="F630" s="179" t="s">
        <v>102</v>
      </c>
      <c r="G630" s="185"/>
      <c r="H630" s="184">
        <v>82</v>
      </c>
      <c r="I630" s="267" t="s">
        <v>46</v>
      </c>
      <c r="J630" s="167" t="str">
        <f>INDEX('Policy Characteristics'!D:D,MATCH(PolicyLevers!$C630,'Policy Characteristics'!$C:$C,0))</f>
        <v>Fuel Taxes</v>
      </c>
      <c r="K630" s="167" t="str">
        <f>INDEX('Policy Characteristics'!E:E,MATCH(PolicyLevers!$C630,'Policy Characteristics'!$C:$C,0))</f>
        <v>cross fuel tax</v>
      </c>
      <c r="L630" s="167">
        <f>INDEX('Policy Characteristics'!F:F,MATCH(PolicyLevers!$C630,'Policy Characteristics'!$C:$C,0))</f>
        <v>0</v>
      </c>
      <c r="M630" s="167">
        <f>INDEX('Policy Characteristics'!G:G,MATCH(PolicyLevers!$C630,'Policy Characteristics'!$C:$C,0))</f>
        <v>0.2</v>
      </c>
      <c r="N630" s="167">
        <f>INDEX('Policy Characteristics'!H:H,MATCH(PolicyLevers!$C630,'Policy Characteristics'!$C:$C,0))</f>
        <v>5.0000000000000001E-3</v>
      </c>
      <c r="O630" s="167" t="str">
        <f>INDEX('Policy Characteristics'!I:I,MATCH(PolicyLevers!$C630,'Policy Characteristics'!$C:$C,0))</f>
        <v>% of BAU price</v>
      </c>
      <c r="P630" s="167" t="str">
        <f>INDEX('Policy Characteristics'!J:J,MATCH(PolicyLevers!$C630,'Policy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30" s="179" t="s">
        <v>269</v>
      </c>
      <c r="R630" s="179" t="s">
        <v>270</v>
      </c>
      <c r="S630" s="191" t="str">
        <f t="shared" si="90"/>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630" s="185"/>
    </row>
    <row r="631" spans="1:20" s="174" customFormat="1" x14ac:dyDescent="0.2">
      <c r="A631" s="166" t="str">
        <f>INDEX('Policy Characteristics'!A:A,MATCH(PolicyLevers!$C631,'Policy Characteristics'!$C:$C,0))</f>
        <v>Cross-Sector</v>
      </c>
      <c r="B631" s="166" t="str">
        <f>INDEX('Policy Characteristics'!B:B,MATCH(PolicyLevers!$C631,'Policy Characteristics'!$C:$C,0))</f>
        <v>Fuel Taxes</v>
      </c>
      <c r="C631" s="186" t="str">
        <f t="shared" si="88"/>
        <v>Additional Fuel Tax Rate by Fuel</v>
      </c>
      <c r="D631" s="179" t="s">
        <v>58</v>
      </c>
      <c r="E631" s="179"/>
      <c r="F631" s="179" t="s">
        <v>103</v>
      </c>
      <c r="G631" s="185"/>
      <c r="H631" s="184">
        <v>740</v>
      </c>
      <c r="I631" s="267" t="s">
        <v>47</v>
      </c>
      <c r="J631" s="167" t="str">
        <f>INDEX('Policy Characteristics'!D:D,MATCH(PolicyLevers!$C631,'Policy Characteristics'!$C:$C,0))</f>
        <v>Fuel Taxes</v>
      </c>
      <c r="K631" s="167" t="str">
        <f>INDEX('Policy Characteristics'!E:E,MATCH(PolicyLevers!$C631,'Policy Characteristics'!$C:$C,0))</f>
        <v>cross fuel tax</v>
      </c>
      <c r="L631" s="167">
        <f>INDEX('Policy Characteristics'!F:F,MATCH(PolicyLevers!$C631,'Policy Characteristics'!$C:$C,0))</f>
        <v>0</v>
      </c>
      <c r="M631" s="167">
        <f>INDEX('Policy Characteristics'!G:G,MATCH(PolicyLevers!$C631,'Policy Characteristics'!$C:$C,0))</f>
        <v>0.2</v>
      </c>
      <c r="N631" s="167">
        <f>INDEX('Policy Characteristics'!H:H,MATCH(PolicyLevers!$C631,'Policy Characteristics'!$C:$C,0))</f>
        <v>5.0000000000000001E-3</v>
      </c>
      <c r="O631" s="167" t="str">
        <f>INDEX('Policy Characteristics'!I:I,MATCH(PolicyLevers!$C631,'Policy Characteristics'!$C:$C,0))</f>
        <v>% of BAU price</v>
      </c>
      <c r="P631" s="167" t="str">
        <f>INDEX('Policy Characteristics'!J:J,MATCH(PolicyLevers!$C631,'Policy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31" s="185"/>
      <c r="R631" s="179"/>
      <c r="S631" s="191"/>
      <c r="T631" s="185"/>
    </row>
    <row r="632" spans="1:20" s="174" customFormat="1" x14ac:dyDescent="0.2">
      <c r="A632" s="166" t="str">
        <f>INDEX('Policy Characteristics'!A:A,MATCH(PolicyLevers!$C632,'Policy Characteristics'!$C:$C,0))</f>
        <v>Cross-Sector</v>
      </c>
      <c r="B632" s="166" t="str">
        <f>INDEX('Policy Characteristics'!B:B,MATCH(PolicyLevers!$C632,'Policy Characteristics'!$C:$C,0))</f>
        <v>Fuel Taxes</v>
      </c>
      <c r="C632" s="186" t="str">
        <f t="shared" si="88"/>
        <v>Additional Fuel Tax Rate by Fuel</v>
      </c>
      <c r="D632" s="179" t="s">
        <v>59</v>
      </c>
      <c r="E632" s="179"/>
      <c r="F632" s="179" t="s">
        <v>104</v>
      </c>
      <c r="G632" s="185"/>
      <c r="H632" s="184">
        <v>741</v>
      </c>
      <c r="I632" s="267" t="s">
        <v>47</v>
      </c>
      <c r="J632" s="167" t="str">
        <f>INDEX('Policy Characteristics'!D:D,MATCH(PolicyLevers!$C632,'Policy Characteristics'!$C:$C,0))</f>
        <v>Fuel Taxes</v>
      </c>
      <c r="K632" s="167" t="str">
        <f>INDEX('Policy Characteristics'!E:E,MATCH(PolicyLevers!$C632,'Policy Characteristics'!$C:$C,0))</f>
        <v>cross fuel tax</v>
      </c>
      <c r="L632" s="167">
        <f>INDEX('Policy Characteristics'!F:F,MATCH(PolicyLevers!$C632,'Policy Characteristics'!$C:$C,0))</f>
        <v>0</v>
      </c>
      <c r="M632" s="167">
        <f>INDEX('Policy Characteristics'!G:G,MATCH(PolicyLevers!$C632,'Policy Characteristics'!$C:$C,0))</f>
        <v>0.2</v>
      </c>
      <c r="N632" s="167">
        <f>INDEX('Policy Characteristics'!H:H,MATCH(PolicyLevers!$C632,'Policy Characteristics'!$C:$C,0))</f>
        <v>5.0000000000000001E-3</v>
      </c>
      <c r="O632" s="167" t="str">
        <f>INDEX('Policy Characteristics'!I:I,MATCH(PolicyLevers!$C632,'Policy Characteristics'!$C:$C,0))</f>
        <v>% of BAU price</v>
      </c>
      <c r="P632" s="167" t="str">
        <f>INDEX('Policy Characteristics'!J:J,MATCH(PolicyLevers!$C632,'Policy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32" s="185"/>
      <c r="R632" s="179"/>
      <c r="S632" s="191"/>
      <c r="T632" s="185"/>
    </row>
    <row r="633" spans="1:20" x14ac:dyDescent="0.2">
      <c r="A633" s="166" t="str">
        <f>INDEX('Policy Characteristics'!A:A,MATCH(PolicyLevers!$C633,'Policy Characteristics'!$C:$C,0))</f>
        <v>Cross-Sector</v>
      </c>
      <c r="B633" s="166" t="str">
        <f>INDEX('Policy Characteristics'!B:B,MATCH(PolicyLevers!$C633,'Policy Characteristics'!$C:$C,0))</f>
        <v>Fuel Taxes</v>
      </c>
      <c r="C633" s="186" t="str">
        <f t="shared" si="88"/>
        <v>Additional Fuel Tax Rate by Fuel</v>
      </c>
      <c r="D633" s="179" t="s">
        <v>819</v>
      </c>
      <c r="E633" s="179"/>
      <c r="F633" s="179" t="s">
        <v>820</v>
      </c>
      <c r="G633" s="185"/>
      <c r="H633" s="184">
        <v>742</v>
      </c>
      <c r="I633" s="267" t="s">
        <v>47</v>
      </c>
      <c r="J633" s="167" t="str">
        <f>INDEX('Policy Characteristics'!D:D,MATCH(PolicyLevers!$C633,'Policy Characteristics'!$C:$C,0))</f>
        <v>Fuel Taxes</v>
      </c>
      <c r="K633" s="167" t="str">
        <f>INDEX('Policy Characteristics'!E:E,MATCH(PolicyLevers!$C633,'Policy Characteristics'!$C:$C,0))</f>
        <v>cross fuel tax</v>
      </c>
      <c r="L633" s="167">
        <f>INDEX('Policy Characteristics'!F:F,MATCH(PolicyLevers!$C633,'Policy Characteristics'!$C:$C,0))</f>
        <v>0</v>
      </c>
      <c r="M633" s="167">
        <f>INDEX('Policy Characteristics'!G:G,MATCH(PolicyLevers!$C633,'Policy Characteristics'!$C:$C,0))</f>
        <v>0.2</v>
      </c>
      <c r="N633" s="167">
        <f>INDEX('Policy Characteristics'!H:H,MATCH(PolicyLevers!$C633,'Policy Characteristics'!$C:$C,0))</f>
        <v>5.0000000000000001E-3</v>
      </c>
      <c r="O633" s="167" t="str">
        <f>INDEX('Policy Characteristics'!I:I,MATCH(PolicyLevers!$C633,'Policy Characteristics'!$C:$C,0))</f>
        <v>% of BAU price</v>
      </c>
      <c r="P633" s="167" t="str">
        <f>INDEX('Policy Characteristics'!J:J,MATCH(PolicyLevers!$C633,'Policy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33" s="179"/>
      <c r="R633" s="179"/>
      <c r="S633" s="191"/>
      <c r="T633" s="177"/>
    </row>
    <row r="634" spans="1:20" x14ac:dyDescent="0.2">
      <c r="A634" s="166" t="str">
        <f>INDEX('Policy Characteristics'!A:A,MATCH(PolicyLevers!$C634,'Policy Characteristics'!$C:$C,0))</f>
        <v>Cross-Sector</v>
      </c>
      <c r="B634" s="166" t="str">
        <f>INDEX('Policy Characteristics'!B:B,MATCH(PolicyLevers!$C634,'Policy Characteristics'!$C:$C,0))</f>
        <v>Fuel Taxes</v>
      </c>
      <c r="C634" s="186" t="str">
        <f t="shared" si="88"/>
        <v>Additional Fuel Tax Rate by Fuel</v>
      </c>
      <c r="D634" s="179" t="s">
        <v>78</v>
      </c>
      <c r="E634" s="179"/>
      <c r="F634" s="179" t="s">
        <v>105</v>
      </c>
      <c r="G634" s="185"/>
      <c r="H634" s="184">
        <v>743</v>
      </c>
      <c r="I634" s="267" t="s">
        <v>47</v>
      </c>
      <c r="J634" s="167" t="str">
        <f>INDEX('Policy Characteristics'!D:D,MATCH(PolicyLevers!$C634,'Policy Characteristics'!$C:$C,0))</f>
        <v>Fuel Taxes</v>
      </c>
      <c r="K634" s="167" t="str">
        <f>INDEX('Policy Characteristics'!E:E,MATCH(PolicyLevers!$C634,'Policy Characteristics'!$C:$C,0))</f>
        <v>cross fuel tax</v>
      </c>
      <c r="L634" s="167">
        <f>INDEX('Policy Characteristics'!F:F,MATCH(PolicyLevers!$C634,'Policy Characteristics'!$C:$C,0))</f>
        <v>0</v>
      </c>
      <c r="M634" s="167">
        <f>INDEX('Policy Characteristics'!G:G,MATCH(PolicyLevers!$C634,'Policy Characteristics'!$C:$C,0))</f>
        <v>0.2</v>
      </c>
      <c r="N634" s="167">
        <f>INDEX('Policy Characteristics'!H:H,MATCH(PolicyLevers!$C634,'Policy Characteristics'!$C:$C,0))</f>
        <v>5.0000000000000001E-3</v>
      </c>
      <c r="O634" s="167" t="str">
        <f>INDEX('Policy Characteristics'!I:I,MATCH(PolicyLevers!$C634,'Policy Characteristics'!$C:$C,0))</f>
        <v>% of BAU price</v>
      </c>
      <c r="P634" s="167" t="str">
        <f>INDEX('Policy Characteristics'!J:J,MATCH(PolicyLevers!$C634,'Policy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34" s="177"/>
      <c r="R634" s="179"/>
      <c r="S634" s="169"/>
      <c r="T634" s="177"/>
    </row>
    <row r="635" spans="1:20" x14ac:dyDescent="0.2">
      <c r="A635" s="166" t="str">
        <f>INDEX('Policy Characteristics'!A:A,MATCH(PolicyLevers!$C635,'Policy Characteristics'!$C:$C,0))</f>
        <v>Cross-Sector</v>
      </c>
      <c r="B635" s="166" t="str">
        <f>INDEX('Policy Characteristics'!B:B,MATCH(PolicyLevers!$C635,'Policy Characteristics'!$C:$C,0))</f>
        <v>Fuel Taxes</v>
      </c>
      <c r="C635" s="186" t="str">
        <f t="shared" si="88"/>
        <v>Additional Fuel Tax Rate by Fuel</v>
      </c>
      <c r="D635" s="179" t="s">
        <v>488</v>
      </c>
      <c r="E635" s="179"/>
      <c r="F635" s="179" t="s">
        <v>489</v>
      </c>
      <c r="G635" s="185"/>
      <c r="H635" s="184">
        <v>744</v>
      </c>
      <c r="I635" s="267" t="s">
        <v>47</v>
      </c>
      <c r="J635" s="167" t="str">
        <f>INDEX('Policy Characteristics'!D:D,MATCH(PolicyLevers!$C635,'Policy Characteristics'!$C:$C,0))</f>
        <v>Fuel Taxes</v>
      </c>
      <c r="K635" s="167" t="str">
        <f>INDEX('Policy Characteristics'!E:E,MATCH(PolicyLevers!$C635,'Policy Characteristics'!$C:$C,0))</f>
        <v>cross fuel tax</v>
      </c>
      <c r="L635" s="167">
        <f>INDEX('Policy Characteristics'!F:F,MATCH(PolicyLevers!$C635,'Policy Characteristics'!$C:$C,0))</f>
        <v>0</v>
      </c>
      <c r="M635" s="167">
        <f>INDEX('Policy Characteristics'!G:G,MATCH(PolicyLevers!$C635,'Policy Characteristics'!$C:$C,0))</f>
        <v>0.2</v>
      </c>
      <c r="N635" s="167">
        <f>INDEX('Policy Characteristics'!H:H,MATCH(PolicyLevers!$C635,'Policy Characteristics'!$C:$C,0))</f>
        <v>5.0000000000000001E-3</v>
      </c>
      <c r="O635" s="167" t="str">
        <f>INDEX('Policy Characteristics'!I:I,MATCH(PolicyLevers!$C635,'Policy Characteristics'!$C:$C,0))</f>
        <v>% of BAU price</v>
      </c>
      <c r="P635" s="167" t="str">
        <f>INDEX('Policy Characteristics'!J:J,MATCH(PolicyLevers!$C635,'Policy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35" s="177"/>
      <c r="R635" s="179"/>
      <c r="S635" s="169"/>
      <c r="T635" s="177"/>
    </row>
    <row r="636" spans="1:20" x14ac:dyDescent="0.2">
      <c r="A636" s="166" t="str">
        <f>INDEX('Policy Characteristics'!A:A,MATCH(PolicyLevers!$C636,'Policy Characteristics'!$C:$C,0))</f>
        <v>Cross-Sector</v>
      </c>
      <c r="B636" s="166" t="str">
        <f>INDEX('Policy Characteristics'!B:B,MATCH(PolicyLevers!$C636,'Policy Characteristics'!$C:$C,0))</f>
        <v>Fuel Taxes</v>
      </c>
      <c r="C636" s="186" t="str">
        <f t="shared" si="88"/>
        <v>Additional Fuel Tax Rate by Fuel</v>
      </c>
      <c r="D636" s="179" t="s">
        <v>811</v>
      </c>
      <c r="E636" s="179"/>
      <c r="F636" s="179" t="s">
        <v>815</v>
      </c>
      <c r="G636" s="185"/>
      <c r="H636" s="184">
        <v>745</v>
      </c>
      <c r="I636" s="267" t="s">
        <v>47</v>
      </c>
      <c r="J636" s="167" t="str">
        <f>INDEX('Policy Characteristics'!D:D,MATCH(PolicyLevers!$C636,'Policy Characteristics'!$C:$C,0))</f>
        <v>Fuel Taxes</v>
      </c>
      <c r="K636" s="167" t="str">
        <f>INDEX('Policy Characteristics'!E:E,MATCH(PolicyLevers!$C636,'Policy Characteristics'!$C:$C,0))</f>
        <v>cross fuel tax</v>
      </c>
      <c r="L636" s="167">
        <f>INDEX('Policy Characteristics'!F:F,MATCH(PolicyLevers!$C636,'Policy Characteristics'!$C:$C,0))</f>
        <v>0</v>
      </c>
      <c r="M636" s="167">
        <f>INDEX('Policy Characteristics'!G:G,MATCH(PolicyLevers!$C636,'Policy Characteristics'!$C:$C,0))</f>
        <v>0.2</v>
      </c>
      <c r="N636" s="167">
        <f>INDEX('Policy Characteristics'!H:H,MATCH(PolicyLevers!$C636,'Policy Characteristics'!$C:$C,0))</f>
        <v>5.0000000000000001E-3</v>
      </c>
      <c r="O636" s="167" t="str">
        <f>INDEX('Policy Characteristics'!I:I,MATCH(PolicyLevers!$C636,'Policy Characteristics'!$C:$C,0))</f>
        <v>% of BAU price</v>
      </c>
      <c r="P636" s="167" t="str">
        <f>INDEX('Policy Characteristics'!J:J,MATCH(PolicyLevers!$C636,'Policy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36" s="177"/>
      <c r="R636" s="179"/>
      <c r="S636" s="169"/>
      <c r="T636" s="177"/>
    </row>
    <row r="637" spans="1:20" x14ac:dyDescent="0.2">
      <c r="A637" s="166" t="str">
        <f>INDEX('Policy Characteristics'!A:A,MATCH(PolicyLevers!$C637,'Policy Characteristics'!$C:$C,0))</f>
        <v>Cross-Sector</v>
      </c>
      <c r="B637" s="166" t="str">
        <f>INDEX('Policy Characteristics'!B:B,MATCH(PolicyLevers!$C637,'Policy Characteristics'!$C:$C,0))</f>
        <v>Fuel Taxes</v>
      </c>
      <c r="C637" s="186" t="str">
        <f t="shared" si="88"/>
        <v>Additional Fuel Tax Rate by Fuel</v>
      </c>
      <c r="D637" s="179" t="s">
        <v>821</v>
      </c>
      <c r="E637" s="179"/>
      <c r="F637" s="179" t="s">
        <v>822</v>
      </c>
      <c r="G637" s="185"/>
      <c r="H637" s="184">
        <v>746</v>
      </c>
      <c r="I637" s="267" t="s">
        <v>47</v>
      </c>
      <c r="J637" s="167" t="str">
        <f>INDEX('Policy Characteristics'!D:D,MATCH(PolicyLevers!$C637,'Policy Characteristics'!$C:$C,0))</f>
        <v>Fuel Taxes</v>
      </c>
      <c r="K637" s="167" t="str">
        <f>INDEX('Policy Characteristics'!E:E,MATCH(PolicyLevers!$C637,'Policy Characteristics'!$C:$C,0))</f>
        <v>cross fuel tax</v>
      </c>
      <c r="L637" s="167">
        <f>INDEX('Policy Characteristics'!F:F,MATCH(PolicyLevers!$C637,'Policy Characteristics'!$C:$C,0))</f>
        <v>0</v>
      </c>
      <c r="M637" s="167">
        <f>INDEX('Policy Characteristics'!G:G,MATCH(PolicyLevers!$C637,'Policy Characteristics'!$C:$C,0))</f>
        <v>0.2</v>
      </c>
      <c r="N637" s="167">
        <f>INDEX('Policy Characteristics'!H:H,MATCH(PolicyLevers!$C637,'Policy Characteristics'!$C:$C,0))</f>
        <v>5.0000000000000001E-3</v>
      </c>
      <c r="O637" s="167" t="str">
        <f>INDEX('Policy Characteristics'!I:I,MATCH(PolicyLevers!$C637,'Policy Characteristics'!$C:$C,0))</f>
        <v>% of BAU price</v>
      </c>
      <c r="P637" s="167" t="str">
        <f>INDEX('Policy Characteristics'!J:J,MATCH(PolicyLevers!$C637,'Policy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37" s="177"/>
      <c r="R637" s="179"/>
      <c r="S637" s="169"/>
      <c r="T637" s="177"/>
    </row>
    <row r="638" spans="1:20" x14ac:dyDescent="0.2">
      <c r="A638" s="166" t="str">
        <f>INDEX('Policy Characteristics'!A:A,MATCH(PolicyLevers!$C638,'Policy Characteristics'!$C:$C,0))</f>
        <v>Cross-Sector</v>
      </c>
      <c r="B638" s="166" t="str">
        <f>INDEX('Policy Characteristics'!B:B,MATCH(PolicyLevers!$C638,'Policy Characteristics'!$C:$C,0))</f>
        <v>Fuel Taxes</v>
      </c>
      <c r="C638" s="186" t="str">
        <f t="shared" ref="C638:C640" si="91">C$624</f>
        <v>Additional Fuel Tax Rate by Fuel</v>
      </c>
      <c r="D638" s="179" t="s">
        <v>812</v>
      </c>
      <c r="E638" s="179"/>
      <c r="F638" s="179" t="s">
        <v>816</v>
      </c>
      <c r="G638" s="185"/>
      <c r="H638" s="184">
        <v>747</v>
      </c>
      <c r="I638" s="267" t="s">
        <v>47</v>
      </c>
      <c r="J638" s="167" t="str">
        <f>INDEX('Policy Characteristics'!D:D,MATCH(PolicyLevers!$C638,'Policy Characteristics'!$C:$C,0))</f>
        <v>Fuel Taxes</v>
      </c>
      <c r="K638" s="167" t="str">
        <f>INDEX('Policy Characteristics'!E:E,MATCH(PolicyLevers!$C638,'Policy Characteristics'!$C:$C,0))</f>
        <v>cross fuel tax</v>
      </c>
      <c r="L638" s="167">
        <f>INDEX('Policy Characteristics'!F:F,MATCH(PolicyLevers!$C638,'Policy Characteristics'!$C:$C,0))</f>
        <v>0</v>
      </c>
      <c r="M638" s="167">
        <f>INDEX('Policy Characteristics'!G:G,MATCH(PolicyLevers!$C638,'Policy Characteristics'!$C:$C,0))</f>
        <v>0.2</v>
      </c>
      <c r="N638" s="167">
        <f>INDEX('Policy Characteristics'!H:H,MATCH(PolicyLevers!$C638,'Policy Characteristics'!$C:$C,0))</f>
        <v>5.0000000000000001E-3</v>
      </c>
      <c r="O638" s="167" t="str">
        <f>INDEX('Policy Characteristics'!I:I,MATCH(PolicyLevers!$C638,'Policy Characteristics'!$C:$C,0))</f>
        <v>% of BAU price</v>
      </c>
      <c r="P638" s="167" t="str">
        <f>INDEX('Policy Characteristics'!J:J,MATCH(PolicyLevers!$C638,'Policy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38" s="177"/>
      <c r="R638" s="179"/>
      <c r="S638" s="169"/>
      <c r="T638" s="177"/>
    </row>
    <row r="639" spans="1:20" x14ac:dyDescent="0.2">
      <c r="A639" s="166" t="str">
        <f>INDEX('Policy Characteristics'!A:A,MATCH(PolicyLevers!$C639,'Policy Characteristics'!$C:$C,0))</f>
        <v>Cross-Sector</v>
      </c>
      <c r="B639" s="166" t="str">
        <f>INDEX('Policy Characteristics'!B:B,MATCH(PolicyLevers!$C639,'Policy Characteristics'!$C:$C,0))</f>
        <v>Fuel Taxes</v>
      </c>
      <c r="C639" s="186" t="str">
        <f t="shared" si="91"/>
        <v>Additional Fuel Tax Rate by Fuel</v>
      </c>
      <c r="D639" s="179" t="s">
        <v>813</v>
      </c>
      <c r="E639" s="179"/>
      <c r="F639" s="179" t="s">
        <v>817</v>
      </c>
      <c r="G639" s="185"/>
      <c r="H639" s="184">
        <v>748</v>
      </c>
      <c r="I639" s="267" t="s">
        <v>47</v>
      </c>
      <c r="J639" s="167" t="str">
        <f>INDEX('Policy Characteristics'!D:D,MATCH(PolicyLevers!$C639,'Policy Characteristics'!$C:$C,0))</f>
        <v>Fuel Taxes</v>
      </c>
      <c r="K639" s="167" t="str">
        <f>INDEX('Policy Characteristics'!E:E,MATCH(PolicyLevers!$C639,'Policy Characteristics'!$C:$C,0))</f>
        <v>cross fuel tax</v>
      </c>
      <c r="L639" s="167">
        <f>INDEX('Policy Characteristics'!F:F,MATCH(PolicyLevers!$C639,'Policy Characteristics'!$C:$C,0))</f>
        <v>0</v>
      </c>
      <c r="M639" s="167">
        <f>INDEX('Policy Characteristics'!G:G,MATCH(PolicyLevers!$C639,'Policy Characteristics'!$C:$C,0))</f>
        <v>0.2</v>
      </c>
      <c r="N639" s="167">
        <f>INDEX('Policy Characteristics'!H:H,MATCH(PolicyLevers!$C639,'Policy Characteristics'!$C:$C,0))</f>
        <v>5.0000000000000001E-3</v>
      </c>
      <c r="O639" s="167" t="str">
        <f>INDEX('Policy Characteristics'!I:I,MATCH(PolicyLevers!$C639,'Policy Characteristics'!$C:$C,0))</f>
        <v>% of BAU price</v>
      </c>
      <c r="P639" s="167" t="str">
        <f>INDEX('Policy Characteristics'!J:J,MATCH(PolicyLevers!$C639,'Policy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39" s="177"/>
      <c r="R639" s="179"/>
      <c r="S639" s="169"/>
      <c r="T639" s="177"/>
    </row>
    <row r="640" spans="1:20" x14ac:dyDescent="0.2">
      <c r="A640" s="166" t="str">
        <f>INDEX('Policy Characteristics'!A:A,MATCH(PolicyLevers!$C640,'Policy Characteristics'!$C:$C,0))</f>
        <v>Cross-Sector</v>
      </c>
      <c r="B640" s="166" t="str">
        <f>INDEX('Policy Characteristics'!B:B,MATCH(PolicyLevers!$C640,'Policy Characteristics'!$C:$C,0))</f>
        <v>Fuel Taxes</v>
      </c>
      <c r="C640" s="186" t="str">
        <f t="shared" si="91"/>
        <v>Additional Fuel Tax Rate by Fuel</v>
      </c>
      <c r="D640" s="179" t="s">
        <v>814</v>
      </c>
      <c r="E640" s="179"/>
      <c r="F640" s="179" t="s">
        <v>818</v>
      </c>
      <c r="G640" s="185"/>
      <c r="H640" s="184">
        <v>749</v>
      </c>
      <c r="I640" s="267" t="s">
        <v>47</v>
      </c>
      <c r="J640" s="167" t="str">
        <f>INDEX('Policy Characteristics'!D:D,MATCH(PolicyLevers!$C640,'Policy Characteristics'!$C:$C,0))</f>
        <v>Fuel Taxes</v>
      </c>
      <c r="K640" s="167" t="str">
        <f>INDEX('Policy Characteristics'!E:E,MATCH(PolicyLevers!$C640,'Policy Characteristics'!$C:$C,0))</f>
        <v>cross fuel tax</v>
      </c>
      <c r="L640" s="167">
        <f>INDEX('Policy Characteristics'!F:F,MATCH(PolicyLevers!$C640,'Policy Characteristics'!$C:$C,0))</f>
        <v>0</v>
      </c>
      <c r="M640" s="167">
        <f>INDEX('Policy Characteristics'!G:G,MATCH(PolicyLevers!$C640,'Policy Characteristics'!$C:$C,0))</f>
        <v>0.2</v>
      </c>
      <c r="N640" s="167">
        <f>INDEX('Policy Characteristics'!H:H,MATCH(PolicyLevers!$C640,'Policy Characteristics'!$C:$C,0))</f>
        <v>5.0000000000000001E-3</v>
      </c>
      <c r="O640" s="167" t="str">
        <f>INDEX('Policy Characteristics'!I:I,MATCH(PolicyLevers!$C640,'Policy Characteristics'!$C:$C,0))</f>
        <v>% of BAU price</v>
      </c>
      <c r="P640" s="167" t="str">
        <f>INDEX('Policy Characteristics'!J:J,MATCH(PolicyLevers!$C640,'Policy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40" s="177"/>
      <c r="R640" s="179"/>
      <c r="S640" s="169"/>
      <c r="T640" s="177"/>
    </row>
    <row r="641" spans="1:20" x14ac:dyDescent="0.2">
      <c r="A641" s="166" t="str">
        <f>INDEX('Policy Characteristics'!A:A,MATCH(PolicyLevers!$C641,'Policy Characteristics'!$C:$C,0))</f>
        <v>Research and Development</v>
      </c>
      <c r="B641" s="166" t="str">
        <f>INDEX('Policy Characteristics'!B:B,MATCH(PolicyLevers!$C641,'Policy Characteristics'!$C:$C,0))</f>
        <v>Capital Cost Reduction</v>
      </c>
      <c r="C641" s="178" t="s">
        <v>315</v>
      </c>
      <c r="D641" s="177" t="s">
        <v>121</v>
      </c>
      <c r="E641" s="177"/>
      <c r="F641" s="177" t="s">
        <v>348</v>
      </c>
      <c r="G641" s="177"/>
      <c r="H641" s="184">
        <v>85</v>
      </c>
      <c r="I641" s="267" t="s">
        <v>46</v>
      </c>
      <c r="J641" s="167" t="str">
        <f>INDEX('Policy Characteristics'!D:D,MATCH(PolicyLevers!$C641,'Policy Characteristics'!$C:$C,0))</f>
        <v>R&amp;D Capital Cost Reductions</v>
      </c>
      <c r="K641" s="167" t="str">
        <f>INDEX('Policy Characteristics'!E:E,MATCH(PolicyLevers!$C641,'Policy Characteristics'!$C:$C,0))</f>
        <v>RnD building capital cost reduction</v>
      </c>
      <c r="L641" s="167">
        <f>INDEX('Policy Characteristics'!F:F,MATCH(PolicyLevers!$C641,'Policy Characteristics'!$C:$C,0))</f>
        <v>0</v>
      </c>
      <c r="M641" s="167">
        <f>INDEX('Policy Characteristics'!G:G,MATCH(PolicyLevers!$C641,'Policy Characteristics'!$C:$C,0))</f>
        <v>0.4</v>
      </c>
      <c r="N641" s="167">
        <f>INDEX('Policy Characteristics'!H:H,MATCH(PolicyLevers!$C641,'Policy Characteristics'!$C:$C,0))</f>
        <v>0.01</v>
      </c>
      <c r="O641" s="167" t="str">
        <f>INDEX('Policy Characteristics'!I:I,MATCH(PolicyLevers!$C641,'Policy Characteristics'!$C:$C,0))</f>
        <v>% reduction in cost</v>
      </c>
      <c r="P641" s="167" t="str">
        <f>INDEX('Policy Characteristics'!J:J,MATCH(PolicyLevers!$C641,'Policy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641" s="177" t="s">
        <v>271</v>
      </c>
      <c r="R641" s="179" t="s">
        <v>272</v>
      </c>
      <c r="S641" s="169" t="s">
        <v>77</v>
      </c>
      <c r="T641" s="177"/>
    </row>
    <row r="642" spans="1:20" x14ac:dyDescent="0.2">
      <c r="A642" s="166" t="str">
        <f>INDEX('Policy Characteristics'!A:A,MATCH(PolicyLevers!$C642,'Policy Characteristics'!$C:$C,0))</f>
        <v>Research and Development</v>
      </c>
      <c r="B642" s="166" t="str">
        <f>INDEX('Policy Characteristics'!B:B,MATCH(PolicyLevers!$C642,'Policy Characteristics'!$C:$C,0))</f>
        <v>Capital Cost Reduction</v>
      </c>
      <c r="C642" s="181" t="str">
        <f t="shared" ref="C642:C646" si="92">C$641</f>
        <v>RnD Building Capital Cost Perc Reduction</v>
      </c>
      <c r="D642" s="177" t="s">
        <v>122</v>
      </c>
      <c r="E642" s="177"/>
      <c r="F642" s="177" t="s">
        <v>349</v>
      </c>
      <c r="G642" s="177"/>
      <c r="H642" s="184">
        <v>86</v>
      </c>
      <c r="I642" s="267" t="s">
        <v>46</v>
      </c>
      <c r="J642" s="167" t="str">
        <f>INDEX('Policy Characteristics'!D:D,MATCH(PolicyLevers!$C642,'Policy Characteristics'!$C:$C,0))</f>
        <v>R&amp;D Capital Cost Reductions</v>
      </c>
      <c r="K642" s="167" t="str">
        <f>INDEX('Policy Characteristics'!E:E,MATCH(PolicyLevers!$C642,'Policy Characteristics'!$C:$C,0))</f>
        <v>RnD building capital cost reduction</v>
      </c>
      <c r="L642" s="167">
        <f>INDEX('Policy Characteristics'!F:F,MATCH(PolicyLevers!$C642,'Policy Characteristics'!$C:$C,0))</f>
        <v>0</v>
      </c>
      <c r="M642" s="167">
        <f>INDEX('Policy Characteristics'!G:G,MATCH(PolicyLevers!$C642,'Policy Characteristics'!$C:$C,0))</f>
        <v>0.4</v>
      </c>
      <c r="N642" s="167">
        <f>INDEX('Policy Characteristics'!H:H,MATCH(PolicyLevers!$C642,'Policy Characteristics'!$C:$C,0))</f>
        <v>0.01</v>
      </c>
      <c r="O642" s="167" t="str">
        <f>INDEX('Policy Characteristics'!I:I,MATCH(PolicyLevers!$C642,'Policy Characteristics'!$C:$C,0))</f>
        <v>% reduction in cost</v>
      </c>
      <c r="P642" s="167" t="str">
        <f>INDEX('Policy Characteristics'!J:J,MATCH(PolicyLevers!$C642,'Policy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642" s="177" t="s">
        <v>271</v>
      </c>
      <c r="R642" s="179" t="s">
        <v>272</v>
      </c>
      <c r="S642" s="169" t="s">
        <v>77</v>
      </c>
      <c r="T642" s="177"/>
    </row>
    <row r="643" spans="1:20" x14ac:dyDescent="0.2">
      <c r="A643" s="166" t="str">
        <f>INDEX('Policy Characteristics'!A:A,MATCH(PolicyLevers!$C643,'Policy Characteristics'!$C:$C,0))</f>
        <v>Research and Development</v>
      </c>
      <c r="B643" s="166" t="str">
        <f>INDEX('Policy Characteristics'!B:B,MATCH(PolicyLevers!$C643,'Policy Characteristics'!$C:$C,0))</f>
        <v>Capital Cost Reduction</v>
      </c>
      <c r="C643" s="181" t="str">
        <f t="shared" si="92"/>
        <v>RnD Building Capital Cost Perc Reduction</v>
      </c>
      <c r="D643" s="177" t="s">
        <v>123</v>
      </c>
      <c r="E643" s="177"/>
      <c r="F643" s="177" t="s">
        <v>350</v>
      </c>
      <c r="G643" s="177"/>
      <c r="H643" s="184">
        <v>87</v>
      </c>
      <c r="I643" s="267" t="s">
        <v>46</v>
      </c>
      <c r="J643" s="167" t="str">
        <f>INDEX('Policy Characteristics'!D:D,MATCH(PolicyLevers!$C643,'Policy Characteristics'!$C:$C,0))</f>
        <v>R&amp;D Capital Cost Reductions</v>
      </c>
      <c r="K643" s="167" t="str">
        <f>INDEX('Policy Characteristics'!E:E,MATCH(PolicyLevers!$C643,'Policy Characteristics'!$C:$C,0))</f>
        <v>RnD building capital cost reduction</v>
      </c>
      <c r="L643" s="167">
        <f>INDEX('Policy Characteristics'!F:F,MATCH(PolicyLevers!$C643,'Policy Characteristics'!$C:$C,0))</f>
        <v>0</v>
      </c>
      <c r="M643" s="167">
        <f>INDEX('Policy Characteristics'!G:G,MATCH(PolicyLevers!$C643,'Policy Characteristics'!$C:$C,0))</f>
        <v>0.4</v>
      </c>
      <c r="N643" s="167">
        <f>INDEX('Policy Characteristics'!H:H,MATCH(PolicyLevers!$C643,'Policy Characteristics'!$C:$C,0))</f>
        <v>0.01</v>
      </c>
      <c r="O643" s="167" t="str">
        <f>INDEX('Policy Characteristics'!I:I,MATCH(PolicyLevers!$C643,'Policy Characteristics'!$C:$C,0))</f>
        <v>% reduction in cost</v>
      </c>
      <c r="P643" s="167" t="str">
        <f>INDEX('Policy Characteristics'!J:J,MATCH(PolicyLevers!$C643,'Policy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643" s="177" t="s">
        <v>271</v>
      </c>
      <c r="R643" s="179" t="s">
        <v>272</v>
      </c>
      <c r="S643" s="169" t="s">
        <v>77</v>
      </c>
      <c r="T643" s="177"/>
    </row>
    <row r="644" spans="1:20" x14ac:dyDescent="0.2">
      <c r="A644" s="166" t="str">
        <f>INDEX('Policy Characteristics'!A:A,MATCH(PolicyLevers!$C644,'Policy Characteristics'!$C:$C,0))</f>
        <v>Research and Development</v>
      </c>
      <c r="B644" s="166" t="str">
        <f>INDEX('Policy Characteristics'!B:B,MATCH(PolicyLevers!$C644,'Policy Characteristics'!$C:$C,0))</f>
        <v>Capital Cost Reduction</v>
      </c>
      <c r="C644" s="181" t="str">
        <f t="shared" si="92"/>
        <v>RnD Building Capital Cost Perc Reduction</v>
      </c>
      <c r="D644" s="177" t="s">
        <v>124</v>
      </c>
      <c r="E644" s="177"/>
      <c r="F644" s="177" t="s">
        <v>351</v>
      </c>
      <c r="G644" s="177"/>
      <c r="H644" s="184">
        <v>88</v>
      </c>
      <c r="I644" s="267" t="s">
        <v>46</v>
      </c>
      <c r="J644" s="167" t="str">
        <f>INDEX('Policy Characteristics'!D:D,MATCH(PolicyLevers!$C644,'Policy Characteristics'!$C:$C,0))</f>
        <v>R&amp;D Capital Cost Reductions</v>
      </c>
      <c r="K644" s="167" t="str">
        <f>INDEX('Policy Characteristics'!E:E,MATCH(PolicyLevers!$C644,'Policy Characteristics'!$C:$C,0))</f>
        <v>RnD building capital cost reduction</v>
      </c>
      <c r="L644" s="167">
        <f>INDEX('Policy Characteristics'!F:F,MATCH(PolicyLevers!$C644,'Policy Characteristics'!$C:$C,0))</f>
        <v>0</v>
      </c>
      <c r="M644" s="167">
        <f>INDEX('Policy Characteristics'!G:G,MATCH(PolicyLevers!$C644,'Policy Characteristics'!$C:$C,0))</f>
        <v>0.4</v>
      </c>
      <c r="N644" s="167">
        <f>INDEX('Policy Characteristics'!H:H,MATCH(PolicyLevers!$C644,'Policy Characteristics'!$C:$C,0))</f>
        <v>0.01</v>
      </c>
      <c r="O644" s="167" t="str">
        <f>INDEX('Policy Characteristics'!I:I,MATCH(PolicyLevers!$C644,'Policy Characteristics'!$C:$C,0))</f>
        <v>% reduction in cost</v>
      </c>
      <c r="P644" s="167" t="str">
        <f>INDEX('Policy Characteristics'!J:J,MATCH(PolicyLevers!$C644,'Policy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644" s="177" t="s">
        <v>271</v>
      </c>
      <c r="R644" s="179" t="s">
        <v>272</v>
      </c>
      <c r="S644" s="169" t="s">
        <v>77</v>
      </c>
      <c r="T644" s="177"/>
    </row>
    <row r="645" spans="1:20" x14ac:dyDescent="0.2">
      <c r="A645" s="166" t="str">
        <f>INDEX('Policy Characteristics'!A:A,MATCH(PolicyLevers!$C645,'Policy Characteristics'!$C:$C,0))</f>
        <v>Research and Development</v>
      </c>
      <c r="B645" s="166" t="str">
        <f>INDEX('Policy Characteristics'!B:B,MATCH(PolicyLevers!$C645,'Policy Characteristics'!$C:$C,0))</f>
        <v>Capital Cost Reduction</v>
      </c>
      <c r="C645" s="181" t="str">
        <f t="shared" si="92"/>
        <v>RnD Building Capital Cost Perc Reduction</v>
      </c>
      <c r="D645" s="177" t="s">
        <v>125</v>
      </c>
      <c r="E645" s="177"/>
      <c r="F645" s="177" t="s">
        <v>352</v>
      </c>
      <c r="G645" s="177"/>
      <c r="H645" s="184">
        <v>89</v>
      </c>
      <c r="I645" s="267" t="s">
        <v>46</v>
      </c>
      <c r="J645" s="167" t="str">
        <f>INDEX('Policy Characteristics'!D:D,MATCH(PolicyLevers!$C645,'Policy Characteristics'!$C:$C,0))</f>
        <v>R&amp;D Capital Cost Reductions</v>
      </c>
      <c r="K645" s="167" t="str">
        <f>INDEX('Policy Characteristics'!E:E,MATCH(PolicyLevers!$C645,'Policy Characteristics'!$C:$C,0))</f>
        <v>RnD building capital cost reduction</v>
      </c>
      <c r="L645" s="167">
        <f>INDEX('Policy Characteristics'!F:F,MATCH(PolicyLevers!$C645,'Policy Characteristics'!$C:$C,0))</f>
        <v>0</v>
      </c>
      <c r="M645" s="167">
        <f>INDEX('Policy Characteristics'!G:G,MATCH(PolicyLevers!$C645,'Policy Characteristics'!$C:$C,0))</f>
        <v>0.4</v>
      </c>
      <c r="N645" s="167">
        <f>INDEX('Policy Characteristics'!H:H,MATCH(PolicyLevers!$C645,'Policy Characteristics'!$C:$C,0))</f>
        <v>0.01</v>
      </c>
      <c r="O645" s="167" t="str">
        <f>INDEX('Policy Characteristics'!I:I,MATCH(PolicyLevers!$C645,'Policy Characteristics'!$C:$C,0))</f>
        <v>% reduction in cost</v>
      </c>
      <c r="P645" s="167" t="str">
        <f>INDEX('Policy Characteristics'!J:J,MATCH(PolicyLevers!$C645,'Policy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645" s="177" t="s">
        <v>271</v>
      </c>
      <c r="R645" s="179" t="s">
        <v>272</v>
      </c>
      <c r="S645" s="169" t="s">
        <v>77</v>
      </c>
      <c r="T645" s="177"/>
    </row>
    <row r="646" spans="1:20" x14ac:dyDescent="0.2">
      <c r="A646" s="166" t="str">
        <f>INDEX('Policy Characteristics'!A:A,MATCH(PolicyLevers!$C646,'Policy Characteristics'!$C:$C,0))</f>
        <v>Research and Development</v>
      </c>
      <c r="B646" s="166" t="str">
        <f>INDEX('Policy Characteristics'!B:B,MATCH(PolicyLevers!$C646,'Policy Characteristics'!$C:$C,0))</f>
        <v>Capital Cost Reduction</v>
      </c>
      <c r="C646" s="181" t="str">
        <f t="shared" si="92"/>
        <v>RnD Building Capital Cost Perc Reduction</v>
      </c>
      <c r="D646" s="177" t="s">
        <v>126</v>
      </c>
      <c r="E646" s="177"/>
      <c r="F646" s="177" t="s">
        <v>353</v>
      </c>
      <c r="G646" s="177"/>
      <c r="H646" s="184">
        <v>90</v>
      </c>
      <c r="I646" s="267" t="s">
        <v>46</v>
      </c>
      <c r="J646" s="167" t="str">
        <f>INDEX('Policy Characteristics'!D:D,MATCH(PolicyLevers!$C646,'Policy Characteristics'!$C:$C,0))</f>
        <v>R&amp;D Capital Cost Reductions</v>
      </c>
      <c r="K646" s="167" t="str">
        <f>INDEX('Policy Characteristics'!E:E,MATCH(PolicyLevers!$C646,'Policy Characteristics'!$C:$C,0))</f>
        <v>RnD building capital cost reduction</v>
      </c>
      <c r="L646" s="167">
        <f>INDEX('Policy Characteristics'!F:F,MATCH(PolicyLevers!$C646,'Policy Characteristics'!$C:$C,0))</f>
        <v>0</v>
      </c>
      <c r="M646" s="167">
        <f>INDEX('Policy Characteristics'!G:G,MATCH(PolicyLevers!$C646,'Policy Characteristics'!$C:$C,0))</f>
        <v>0.4</v>
      </c>
      <c r="N646" s="167">
        <f>INDEX('Policy Characteristics'!H:H,MATCH(PolicyLevers!$C646,'Policy Characteristics'!$C:$C,0))</f>
        <v>0.01</v>
      </c>
      <c r="O646" s="167" t="str">
        <f>INDEX('Policy Characteristics'!I:I,MATCH(PolicyLevers!$C646,'Policy Characteristics'!$C:$C,0))</f>
        <v>% reduction in cost</v>
      </c>
      <c r="P646" s="167" t="str">
        <f>INDEX('Policy Characteristics'!J:J,MATCH(PolicyLevers!$C646,'Policy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646" s="177" t="s">
        <v>271</v>
      </c>
      <c r="R646" s="179" t="s">
        <v>272</v>
      </c>
      <c r="S646" s="169" t="s">
        <v>77</v>
      </c>
      <c r="T646" s="177"/>
    </row>
    <row r="647" spans="1:20" x14ac:dyDescent="0.2">
      <c r="A647" s="166" t="str">
        <f>INDEX('Policy Characteristics'!A:A,MATCH(PolicyLevers!$C647,'Policy Characteristics'!$C:$C,0))</f>
        <v>Research and Development</v>
      </c>
      <c r="B647" s="166" t="str">
        <f>INDEX('Policy Characteristics'!B:B,MATCH(PolicyLevers!$C647,'Policy Characteristics'!$C:$C,0))</f>
        <v>Capital Cost Reduction</v>
      </c>
      <c r="C647" s="178" t="s">
        <v>316</v>
      </c>
      <c r="D647" s="177"/>
      <c r="E647" s="177"/>
      <c r="F647" s="177" t="s">
        <v>29</v>
      </c>
      <c r="G647" s="177"/>
      <c r="H647" s="184">
        <v>91</v>
      </c>
      <c r="I647" s="267" t="s">
        <v>46</v>
      </c>
      <c r="J647" s="167" t="str">
        <f>INDEX('Policy Characteristics'!D:D,MATCH(PolicyLevers!$C647,'Policy Characteristics'!$C:$C,0))</f>
        <v>R&amp;D Capital Cost Reductions</v>
      </c>
      <c r="K647" s="167" t="str">
        <f>INDEX('Policy Characteristics'!E:E,MATCH(PolicyLevers!$C647,'Policy Characteristics'!$C:$C,0))</f>
        <v>RnD CCS capital cost reduction</v>
      </c>
      <c r="L647" s="167">
        <f>INDEX('Policy Characteristics'!F:F,MATCH(PolicyLevers!$C647,'Policy Characteristics'!$C:$C,0))</f>
        <v>0</v>
      </c>
      <c r="M647" s="167">
        <f>INDEX('Policy Characteristics'!G:G,MATCH(PolicyLevers!$C647,'Policy Characteristics'!$C:$C,0))</f>
        <v>0.4</v>
      </c>
      <c r="N647" s="167">
        <f>INDEX('Policy Characteristics'!H:H,MATCH(PolicyLevers!$C647,'Policy Characteristics'!$C:$C,0))</f>
        <v>0.01</v>
      </c>
      <c r="O647" s="167" t="str">
        <f>INDEX('Policy Characteristics'!I:I,MATCH(PolicyLevers!$C647,'Policy Characteristics'!$C:$C,0))</f>
        <v>% reduction in cost</v>
      </c>
      <c r="P647" s="167" t="str">
        <f>INDEX('Policy Characteristics'!J:J,MATCH(PolicyLevers!$C647,'Policy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7" s="177" t="s">
        <v>271</v>
      </c>
      <c r="R647" s="179" t="s">
        <v>272</v>
      </c>
      <c r="S647" s="169" t="s">
        <v>77</v>
      </c>
      <c r="T647" s="177"/>
    </row>
    <row r="648" spans="1:20" x14ac:dyDescent="0.2">
      <c r="A648" s="166" t="str">
        <f>INDEX('Policy Characteristics'!A:A,MATCH(PolicyLevers!$C648,'Policy Characteristics'!$C:$C,0))</f>
        <v>Research and Development</v>
      </c>
      <c r="B648" s="166" t="str">
        <f>INDEX('Policy Characteristics'!B:B,MATCH(PolicyLevers!$C648,'Policy Characteristics'!$C:$C,0))</f>
        <v>Capital Cost Reduction</v>
      </c>
      <c r="C648" s="178" t="s">
        <v>317</v>
      </c>
      <c r="D648" s="177" t="s">
        <v>493</v>
      </c>
      <c r="E648" s="177"/>
      <c r="F648" s="179" t="s">
        <v>496</v>
      </c>
      <c r="G648" s="177"/>
      <c r="H648" s="184">
        <v>92</v>
      </c>
      <c r="I648" s="267" t="s">
        <v>46</v>
      </c>
      <c r="J648" s="167" t="str">
        <f>INDEX('Policy Characteristics'!D:D,MATCH(PolicyLevers!$C648,'Policy Characteristics'!$C:$C,0))</f>
        <v>R&amp;D Capital Cost Reductions</v>
      </c>
      <c r="K648" s="167" t="str">
        <f>INDEX('Policy Characteristics'!E:E,MATCH(PolicyLevers!$C648,'Policy Characteristics'!$C:$C,0))</f>
        <v>RnD electricity capital cost reduction</v>
      </c>
      <c r="L648" s="167">
        <f>INDEX('Policy Characteristics'!F:F,MATCH(PolicyLevers!$C648,'Policy Characteristics'!$C:$C,0))</f>
        <v>0</v>
      </c>
      <c r="M648" s="167">
        <f>INDEX('Policy Characteristics'!G:G,MATCH(PolicyLevers!$C648,'Policy Characteristics'!$C:$C,0))</f>
        <v>0.4</v>
      </c>
      <c r="N648" s="167">
        <f>INDEX('Policy Characteristics'!H:H,MATCH(PolicyLevers!$C648,'Policy Characteristics'!$C:$C,0))</f>
        <v>0.01</v>
      </c>
      <c r="O648" s="167" t="str">
        <f>INDEX('Policy Characteristics'!I:I,MATCH(PolicyLevers!$C648,'Policy Characteristics'!$C:$C,0))</f>
        <v>% reduction in cost</v>
      </c>
      <c r="P648" s="167" t="str">
        <f>INDEX('Policy Characteristics'!J:J,MATCH(PolicyLevers!$C648,'Policy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8" s="177" t="s">
        <v>271</v>
      </c>
      <c r="R648" s="179" t="s">
        <v>272</v>
      </c>
      <c r="S648" s="169" t="s">
        <v>77</v>
      </c>
      <c r="T648" s="177"/>
    </row>
    <row r="649" spans="1:20" x14ac:dyDescent="0.2">
      <c r="A649" s="166" t="str">
        <f>INDEX('Policy Characteristics'!A:A,MATCH(PolicyLevers!$C649,'Policy Characteristics'!$C:$C,0))</f>
        <v>Research and Development</v>
      </c>
      <c r="B649" s="166" t="str">
        <f>INDEX('Policy Characteristics'!B:B,MATCH(PolicyLevers!$C649,'Policy Characteristics'!$C:$C,0))</f>
        <v>Capital Cost Reduction</v>
      </c>
      <c r="C649" s="181" t="str">
        <f t="shared" ref="C649:C656" si="93">C$648</f>
        <v>RnD Electricity Capital Cost Perc Reduction</v>
      </c>
      <c r="D649" s="179" t="s">
        <v>335</v>
      </c>
      <c r="E649" s="185"/>
      <c r="F649" s="179" t="s">
        <v>556</v>
      </c>
      <c r="G649" s="177"/>
      <c r="H649" s="184">
        <v>93</v>
      </c>
      <c r="I649" s="267" t="s">
        <v>46</v>
      </c>
      <c r="J649" s="167" t="str">
        <f>INDEX('Policy Characteristics'!D:D,MATCH(PolicyLevers!$C649,'Policy Characteristics'!$C:$C,0))</f>
        <v>R&amp;D Capital Cost Reductions</v>
      </c>
      <c r="K649" s="167" t="str">
        <f>INDEX('Policy Characteristics'!E:E,MATCH(PolicyLevers!$C649,'Policy Characteristics'!$C:$C,0))</f>
        <v>RnD electricity capital cost reduction</v>
      </c>
      <c r="L649" s="167">
        <f>INDEX('Policy Characteristics'!F:F,MATCH(PolicyLevers!$C649,'Policy Characteristics'!$C:$C,0))</f>
        <v>0</v>
      </c>
      <c r="M649" s="167">
        <f>INDEX('Policy Characteristics'!G:G,MATCH(PolicyLevers!$C649,'Policy Characteristics'!$C:$C,0))</f>
        <v>0.4</v>
      </c>
      <c r="N649" s="167">
        <f>INDEX('Policy Characteristics'!H:H,MATCH(PolicyLevers!$C649,'Policy Characteristics'!$C:$C,0))</f>
        <v>0.01</v>
      </c>
      <c r="O649" s="167" t="str">
        <f>INDEX('Policy Characteristics'!I:I,MATCH(PolicyLevers!$C649,'Policy Characteristics'!$C:$C,0))</f>
        <v>% reduction in cost</v>
      </c>
      <c r="P649" s="167" t="str">
        <f>INDEX('Policy Characteristics'!J:J,MATCH(PolicyLevers!$C649,'Policy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9" s="177" t="s">
        <v>271</v>
      </c>
      <c r="R649" s="179" t="s">
        <v>272</v>
      </c>
      <c r="S649" s="169" t="s">
        <v>77</v>
      </c>
      <c r="T649" s="177"/>
    </row>
    <row r="650" spans="1:20" x14ac:dyDescent="0.2">
      <c r="A650" s="166" t="str">
        <f>INDEX('Policy Characteristics'!A:A,MATCH(PolicyLevers!$C650,'Policy Characteristics'!$C:$C,0))</f>
        <v>Research and Development</v>
      </c>
      <c r="B650" s="166" t="str">
        <f>INDEX('Policy Characteristics'!B:B,MATCH(PolicyLevers!$C650,'Policy Characteristics'!$C:$C,0))</f>
        <v>Capital Cost Reduction</v>
      </c>
      <c r="C650" s="181" t="str">
        <f t="shared" si="93"/>
        <v>RnD Electricity Capital Cost Perc Reduction</v>
      </c>
      <c r="D650" s="179" t="s">
        <v>80</v>
      </c>
      <c r="E650" s="185"/>
      <c r="F650" s="179" t="s">
        <v>354</v>
      </c>
      <c r="G650" s="177"/>
      <c r="H650" s="184">
        <v>94</v>
      </c>
      <c r="I650" s="267" t="s">
        <v>46</v>
      </c>
      <c r="J650" s="167" t="str">
        <f>INDEX('Policy Characteristics'!D:D,MATCH(PolicyLevers!$C650,'Policy Characteristics'!$C:$C,0))</f>
        <v>R&amp;D Capital Cost Reductions</v>
      </c>
      <c r="K650" s="167" t="str">
        <f>INDEX('Policy Characteristics'!E:E,MATCH(PolicyLevers!$C650,'Policy Characteristics'!$C:$C,0))</f>
        <v>RnD electricity capital cost reduction</v>
      </c>
      <c r="L650" s="167">
        <f>INDEX('Policy Characteristics'!F:F,MATCH(PolicyLevers!$C650,'Policy Characteristics'!$C:$C,0))</f>
        <v>0</v>
      </c>
      <c r="M650" s="167">
        <f>INDEX('Policy Characteristics'!G:G,MATCH(PolicyLevers!$C650,'Policy Characteristics'!$C:$C,0))</f>
        <v>0.4</v>
      </c>
      <c r="N650" s="167">
        <f>INDEX('Policy Characteristics'!H:H,MATCH(PolicyLevers!$C650,'Policy Characteristics'!$C:$C,0))</f>
        <v>0.01</v>
      </c>
      <c r="O650" s="167" t="str">
        <f>INDEX('Policy Characteristics'!I:I,MATCH(PolicyLevers!$C650,'Policy Characteristics'!$C:$C,0))</f>
        <v>% reduction in cost</v>
      </c>
      <c r="P650" s="167" t="str">
        <f>INDEX('Policy Characteristics'!J:J,MATCH(PolicyLevers!$C650,'Policy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0" s="177" t="s">
        <v>271</v>
      </c>
      <c r="R650" s="179" t="s">
        <v>272</v>
      </c>
      <c r="S650" s="169" t="s">
        <v>77</v>
      </c>
      <c r="T650" s="177"/>
    </row>
    <row r="651" spans="1:20" x14ac:dyDescent="0.2">
      <c r="A651" s="166" t="str">
        <f>INDEX('Policy Characteristics'!A:A,MATCH(PolicyLevers!$C651,'Policy Characteristics'!$C:$C,0))</f>
        <v>Research and Development</v>
      </c>
      <c r="B651" s="166" t="str">
        <f>INDEX('Policy Characteristics'!B:B,MATCH(PolicyLevers!$C651,'Policy Characteristics'!$C:$C,0))</f>
        <v>Capital Cost Reduction</v>
      </c>
      <c r="C651" s="181" t="str">
        <f t="shared" si="93"/>
        <v>RnD Electricity Capital Cost Perc Reduction</v>
      </c>
      <c r="D651" s="179" t="s">
        <v>81</v>
      </c>
      <c r="E651" s="185"/>
      <c r="F651" s="179" t="s">
        <v>355</v>
      </c>
      <c r="G651" s="177"/>
      <c r="H651" s="184">
        <v>95</v>
      </c>
      <c r="I651" s="267" t="s">
        <v>46</v>
      </c>
      <c r="J651" s="167" t="str">
        <f>INDEX('Policy Characteristics'!D:D,MATCH(PolicyLevers!$C651,'Policy Characteristics'!$C:$C,0))</f>
        <v>R&amp;D Capital Cost Reductions</v>
      </c>
      <c r="K651" s="167" t="str">
        <f>INDEX('Policy Characteristics'!E:E,MATCH(PolicyLevers!$C651,'Policy Characteristics'!$C:$C,0))</f>
        <v>RnD electricity capital cost reduction</v>
      </c>
      <c r="L651" s="167">
        <f>INDEX('Policy Characteristics'!F:F,MATCH(PolicyLevers!$C651,'Policy Characteristics'!$C:$C,0))</f>
        <v>0</v>
      </c>
      <c r="M651" s="167">
        <f>INDEX('Policy Characteristics'!G:G,MATCH(PolicyLevers!$C651,'Policy Characteristics'!$C:$C,0))</f>
        <v>0.4</v>
      </c>
      <c r="N651" s="167">
        <f>INDEX('Policy Characteristics'!H:H,MATCH(PolicyLevers!$C651,'Policy Characteristics'!$C:$C,0))</f>
        <v>0.01</v>
      </c>
      <c r="O651" s="167" t="str">
        <f>INDEX('Policy Characteristics'!I:I,MATCH(PolicyLevers!$C651,'Policy Characteristics'!$C:$C,0))</f>
        <v>% reduction in cost</v>
      </c>
      <c r="P651" s="167" t="str">
        <f>INDEX('Policy Characteristics'!J:J,MATCH(PolicyLevers!$C651,'Policy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1" s="177" t="s">
        <v>271</v>
      </c>
      <c r="R651" s="179" t="s">
        <v>272</v>
      </c>
      <c r="S651" s="169" t="s">
        <v>77</v>
      </c>
      <c r="T651" s="177"/>
    </row>
    <row r="652" spans="1:20" x14ac:dyDescent="0.2">
      <c r="A652" s="166" t="str">
        <f>INDEX('Policy Characteristics'!A:A,MATCH(PolicyLevers!$C652,'Policy Characteristics'!$C:$C,0))</f>
        <v>Research and Development</v>
      </c>
      <c r="B652" s="166" t="str">
        <f>INDEX('Policy Characteristics'!B:B,MATCH(PolicyLevers!$C652,'Policy Characteristics'!$C:$C,0))</f>
        <v>Capital Cost Reduction</v>
      </c>
      <c r="C652" s="181" t="str">
        <f t="shared" si="93"/>
        <v>RnD Electricity Capital Cost Perc Reduction</v>
      </c>
      <c r="D652" s="179" t="s">
        <v>494</v>
      </c>
      <c r="E652" s="185"/>
      <c r="F652" s="179" t="s">
        <v>498</v>
      </c>
      <c r="G652" s="177"/>
      <c r="H652" s="184">
        <v>96</v>
      </c>
      <c r="I652" s="267" t="s">
        <v>46</v>
      </c>
      <c r="J652" s="167" t="str">
        <f>INDEX('Policy Characteristics'!D:D,MATCH(PolicyLevers!$C652,'Policy Characteristics'!$C:$C,0))</f>
        <v>R&amp;D Capital Cost Reductions</v>
      </c>
      <c r="K652" s="167" t="str">
        <f>INDEX('Policy Characteristics'!E:E,MATCH(PolicyLevers!$C652,'Policy Characteristics'!$C:$C,0))</f>
        <v>RnD electricity capital cost reduction</v>
      </c>
      <c r="L652" s="167">
        <f>INDEX('Policy Characteristics'!F:F,MATCH(PolicyLevers!$C652,'Policy Characteristics'!$C:$C,0))</f>
        <v>0</v>
      </c>
      <c r="M652" s="167">
        <f>INDEX('Policy Characteristics'!G:G,MATCH(PolicyLevers!$C652,'Policy Characteristics'!$C:$C,0))</f>
        <v>0.4</v>
      </c>
      <c r="N652" s="167">
        <f>INDEX('Policy Characteristics'!H:H,MATCH(PolicyLevers!$C652,'Policy Characteristics'!$C:$C,0))</f>
        <v>0.01</v>
      </c>
      <c r="O652" s="167" t="str">
        <f>INDEX('Policy Characteristics'!I:I,MATCH(PolicyLevers!$C652,'Policy Characteristics'!$C:$C,0))</f>
        <v>% reduction in cost</v>
      </c>
      <c r="P652" s="167" t="str">
        <f>INDEX('Policy Characteristics'!J:J,MATCH(PolicyLevers!$C652,'Policy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2" s="177" t="s">
        <v>271</v>
      </c>
      <c r="R652" s="179" t="s">
        <v>272</v>
      </c>
      <c r="S652" s="169" t="s">
        <v>77</v>
      </c>
      <c r="T652" s="177"/>
    </row>
    <row r="653" spans="1:20" x14ac:dyDescent="0.2">
      <c r="A653" s="166" t="str">
        <f>INDEX('Policy Characteristics'!A:A,MATCH(PolicyLevers!$C653,'Policy Characteristics'!$C:$C,0))</f>
        <v>Research and Development</v>
      </c>
      <c r="B653" s="166" t="str">
        <f>INDEX('Policy Characteristics'!B:B,MATCH(PolicyLevers!$C653,'Policy Characteristics'!$C:$C,0))</f>
        <v>Capital Cost Reduction</v>
      </c>
      <c r="C653" s="181" t="str">
        <f t="shared" si="93"/>
        <v>RnD Electricity Capital Cost Perc Reduction</v>
      </c>
      <c r="D653" s="179" t="s">
        <v>82</v>
      </c>
      <c r="E653" s="185"/>
      <c r="F653" s="179" t="s">
        <v>356</v>
      </c>
      <c r="G653" s="177"/>
      <c r="H653" s="184">
        <v>97</v>
      </c>
      <c r="I653" s="267" t="s">
        <v>46</v>
      </c>
      <c r="J653" s="167" t="str">
        <f>INDEX('Policy Characteristics'!D:D,MATCH(PolicyLevers!$C653,'Policy Characteristics'!$C:$C,0))</f>
        <v>R&amp;D Capital Cost Reductions</v>
      </c>
      <c r="K653" s="167" t="str">
        <f>INDEX('Policy Characteristics'!E:E,MATCH(PolicyLevers!$C653,'Policy Characteristics'!$C:$C,0))</f>
        <v>RnD electricity capital cost reduction</v>
      </c>
      <c r="L653" s="167">
        <f>INDEX('Policy Characteristics'!F:F,MATCH(PolicyLevers!$C653,'Policy Characteristics'!$C:$C,0))</f>
        <v>0</v>
      </c>
      <c r="M653" s="167">
        <f>INDEX('Policy Characteristics'!G:G,MATCH(PolicyLevers!$C653,'Policy Characteristics'!$C:$C,0))</f>
        <v>0.4</v>
      </c>
      <c r="N653" s="167">
        <f>INDEX('Policy Characteristics'!H:H,MATCH(PolicyLevers!$C653,'Policy Characteristics'!$C:$C,0))</f>
        <v>0.01</v>
      </c>
      <c r="O653" s="167" t="str">
        <f>INDEX('Policy Characteristics'!I:I,MATCH(PolicyLevers!$C653,'Policy Characteristics'!$C:$C,0))</f>
        <v>% reduction in cost</v>
      </c>
      <c r="P653" s="167" t="str">
        <f>INDEX('Policy Characteristics'!J:J,MATCH(PolicyLevers!$C653,'Policy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3" s="177" t="s">
        <v>271</v>
      </c>
      <c r="R653" s="179" t="s">
        <v>272</v>
      </c>
      <c r="S653" s="169" t="s">
        <v>77</v>
      </c>
      <c r="T653" s="177"/>
    </row>
    <row r="654" spans="1:20" x14ac:dyDescent="0.2">
      <c r="A654" s="166" t="str">
        <f>INDEX('Policy Characteristics'!A:A,MATCH(PolicyLevers!$C654,'Policy Characteristics'!$C:$C,0))</f>
        <v>Research and Development</v>
      </c>
      <c r="B654" s="166" t="str">
        <f>INDEX('Policy Characteristics'!B:B,MATCH(PolicyLevers!$C654,'Policy Characteristics'!$C:$C,0))</f>
        <v>Capital Cost Reduction</v>
      </c>
      <c r="C654" s="181" t="str">
        <f t="shared" si="93"/>
        <v>RnD Electricity Capital Cost Perc Reduction</v>
      </c>
      <c r="D654" s="179" t="s">
        <v>83</v>
      </c>
      <c r="E654" s="185"/>
      <c r="F654" s="179" t="s">
        <v>357</v>
      </c>
      <c r="G654" s="177"/>
      <c r="H654" s="184">
        <v>98</v>
      </c>
      <c r="I654" s="267" t="s">
        <v>46</v>
      </c>
      <c r="J654" s="167" t="str">
        <f>INDEX('Policy Characteristics'!D:D,MATCH(PolicyLevers!$C654,'Policy Characteristics'!$C:$C,0))</f>
        <v>R&amp;D Capital Cost Reductions</v>
      </c>
      <c r="K654" s="167" t="str">
        <f>INDEX('Policy Characteristics'!E:E,MATCH(PolicyLevers!$C654,'Policy Characteristics'!$C:$C,0))</f>
        <v>RnD electricity capital cost reduction</v>
      </c>
      <c r="L654" s="167">
        <f>INDEX('Policy Characteristics'!F:F,MATCH(PolicyLevers!$C654,'Policy Characteristics'!$C:$C,0))</f>
        <v>0</v>
      </c>
      <c r="M654" s="167">
        <f>INDEX('Policy Characteristics'!G:G,MATCH(PolicyLevers!$C654,'Policy Characteristics'!$C:$C,0))</f>
        <v>0.4</v>
      </c>
      <c r="N654" s="167">
        <f>INDEX('Policy Characteristics'!H:H,MATCH(PolicyLevers!$C654,'Policy Characteristics'!$C:$C,0))</f>
        <v>0.01</v>
      </c>
      <c r="O654" s="167" t="str">
        <f>INDEX('Policy Characteristics'!I:I,MATCH(PolicyLevers!$C654,'Policy Characteristics'!$C:$C,0))</f>
        <v>% reduction in cost</v>
      </c>
      <c r="P654" s="167" t="str">
        <f>INDEX('Policy Characteristics'!J:J,MATCH(PolicyLevers!$C654,'Policy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4" s="177" t="s">
        <v>271</v>
      </c>
      <c r="R654" s="179" t="s">
        <v>272</v>
      </c>
      <c r="S654" s="169" t="s">
        <v>77</v>
      </c>
      <c r="T654" s="177"/>
    </row>
    <row r="655" spans="1:20" x14ac:dyDescent="0.2">
      <c r="A655" s="166" t="str">
        <f>INDEX('Policy Characteristics'!A:A,MATCH(PolicyLevers!$C655,'Policy Characteristics'!$C:$C,0))</f>
        <v>Research and Development</v>
      </c>
      <c r="B655" s="166" t="str">
        <f>INDEX('Policy Characteristics'!B:B,MATCH(PolicyLevers!$C655,'Policy Characteristics'!$C:$C,0))</f>
        <v>Capital Cost Reduction</v>
      </c>
      <c r="C655" s="181" t="str">
        <f t="shared" si="93"/>
        <v>RnD Electricity Capital Cost Perc Reduction</v>
      </c>
      <c r="D655" s="179" t="s">
        <v>84</v>
      </c>
      <c r="E655" s="185"/>
      <c r="F655" s="179" t="s">
        <v>358</v>
      </c>
      <c r="G655" s="177"/>
      <c r="H655" s="184">
        <v>99</v>
      </c>
      <c r="I655" s="267" t="s">
        <v>46</v>
      </c>
      <c r="J655" s="167" t="str">
        <f>INDEX('Policy Characteristics'!D:D,MATCH(PolicyLevers!$C655,'Policy Characteristics'!$C:$C,0))</f>
        <v>R&amp;D Capital Cost Reductions</v>
      </c>
      <c r="K655" s="167" t="str">
        <f>INDEX('Policy Characteristics'!E:E,MATCH(PolicyLevers!$C655,'Policy Characteristics'!$C:$C,0))</f>
        <v>RnD electricity capital cost reduction</v>
      </c>
      <c r="L655" s="167">
        <f>INDEX('Policy Characteristics'!F:F,MATCH(PolicyLevers!$C655,'Policy Characteristics'!$C:$C,0))</f>
        <v>0</v>
      </c>
      <c r="M655" s="167">
        <f>INDEX('Policy Characteristics'!G:G,MATCH(PolicyLevers!$C655,'Policy Characteristics'!$C:$C,0))</f>
        <v>0.4</v>
      </c>
      <c r="N655" s="167">
        <f>INDEX('Policy Characteristics'!H:H,MATCH(PolicyLevers!$C655,'Policy Characteristics'!$C:$C,0))</f>
        <v>0.01</v>
      </c>
      <c r="O655" s="167" t="str">
        <f>INDEX('Policy Characteristics'!I:I,MATCH(PolicyLevers!$C655,'Policy Characteristics'!$C:$C,0))</f>
        <v>% reduction in cost</v>
      </c>
      <c r="P655" s="167" t="str">
        <f>INDEX('Policy Characteristics'!J:J,MATCH(PolicyLevers!$C655,'Policy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5" s="177" t="s">
        <v>271</v>
      </c>
      <c r="R655" s="179" t="s">
        <v>272</v>
      </c>
      <c r="S655" s="169" t="s">
        <v>77</v>
      </c>
      <c r="T655" s="177"/>
    </row>
    <row r="656" spans="1:20" x14ac:dyDescent="0.2">
      <c r="A656" s="166" t="str">
        <f>INDEX('Policy Characteristics'!A:A,MATCH(PolicyLevers!$C656,'Policy Characteristics'!$C:$C,0))</f>
        <v>Research and Development</v>
      </c>
      <c r="B656" s="166" t="str">
        <f>INDEX('Policy Characteristics'!B:B,MATCH(PolicyLevers!$C656,'Policy Characteristics'!$C:$C,0))</f>
        <v>Capital Cost Reduction</v>
      </c>
      <c r="C656" s="181" t="str">
        <f t="shared" si="93"/>
        <v>RnD Electricity Capital Cost Perc Reduction</v>
      </c>
      <c r="D656" s="179" t="s">
        <v>338</v>
      </c>
      <c r="E656" s="185"/>
      <c r="F656" s="179" t="s">
        <v>557</v>
      </c>
      <c r="G656" s="177"/>
      <c r="H656" s="184">
        <v>192</v>
      </c>
      <c r="I656" s="267" t="s">
        <v>46</v>
      </c>
      <c r="J656" s="167" t="str">
        <f>INDEX('Policy Characteristics'!D:D,MATCH(PolicyLevers!$C656,'Policy Characteristics'!$C:$C,0))</f>
        <v>R&amp;D Capital Cost Reductions</v>
      </c>
      <c r="K656" s="167" t="str">
        <f>INDEX('Policy Characteristics'!E:E,MATCH(PolicyLevers!$C656,'Policy Characteristics'!$C:$C,0))</f>
        <v>RnD electricity capital cost reduction</v>
      </c>
      <c r="L656" s="167">
        <f>INDEX('Policy Characteristics'!F:F,MATCH(PolicyLevers!$C656,'Policy Characteristics'!$C:$C,0))</f>
        <v>0</v>
      </c>
      <c r="M656" s="167">
        <f>INDEX('Policy Characteristics'!G:G,MATCH(PolicyLevers!$C656,'Policy Characteristics'!$C:$C,0))</f>
        <v>0.4</v>
      </c>
      <c r="N656" s="167">
        <f>INDEX('Policy Characteristics'!H:H,MATCH(PolicyLevers!$C656,'Policy Characteristics'!$C:$C,0))</f>
        <v>0.01</v>
      </c>
      <c r="O656" s="167" t="str">
        <f>INDEX('Policy Characteristics'!I:I,MATCH(PolicyLevers!$C656,'Policy Characteristics'!$C:$C,0))</f>
        <v>% reduction in cost</v>
      </c>
      <c r="P656" s="167" t="str">
        <f>INDEX('Policy Characteristics'!J:J,MATCH(PolicyLevers!$C656,'Policy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6" s="177" t="s">
        <v>271</v>
      </c>
      <c r="R656" s="179" t="s">
        <v>272</v>
      </c>
      <c r="S656" s="169" t="s">
        <v>77</v>
      </c>
      <c r="T656" s="177"/>
    </row>
    <row r="657" spans="1:20" x14ac:dyDescent="0.2">
      <c r="A657" s="166" t="str">
        <f>INDEX('Policy Characteristics'!A:A,MATCH(PolicyLevers!$C657,'Policy Characteristics'!$C:$C,0))</f>
        <v>Research and Development</v>
      </c>
      <c r="B657" s="166" t="str">
        <f>INDEX('Policy Characteristics'!B:B,MATCH(PolicyLevers!$C657,'Policy Characteristics'!$C:$C,0))</f>
        <v>Capital Cost Reduction</v>
      </c>
      <c r="C657" s="181" t="str">
        <f t="shared" ref="C657:C658" si="94">C$648</f>
        <v>RnD Electricity Capital Cost Perc Reduction</v>
      </c>
      <c r="D657" s="179" t="s">
        <v>490</v>
      </c>
      <c r="E657" s="185"/>
      <c r="F657" s="179" t="s">
        <v>491</v>
      </c>
      <c r="G657" s="177"/>
      <c r="H657" s="184">
        <v>180</v>
      </c>
      <c r="I657" s="267" t="s">
        <v>46</v>
      </c>
      <c r="J657" s="167" t="str">
        <f>INDEX('Policy Characteristics'!D:D,MATCH(PolicyLevers!$C657,'Policy Characteristics'!$C:$C,0))</f>
        <v>R&amp;D Capital Cost Reductions</v>
      </c>
      <c r="K657" s="167" t="str">
        <f>INDEX('Policy Characteristics'!E:E,MATCH(PolicyLevers!$C657,'Policy Characteristics'!$C:$C,0))</f>
        <v>RnD electricity capital cost reduction</v>
      </c>
      <c r="L657" s="167">
        <f>INDEX('Policy Characteristics'!F:F,MATCH(PolicyLevers!$C657,'Policy Characteristics'!$C:$C,0))</f>
        <v>0</v>
      </c>
      <c r="M657" s="167">
        <f>INDEX('Policy Characteristics'!G:G,MATCH(PolicyLevers!$C657,'Policy Characteristics'!$C:$C,0))</f>
        <v>0.4</v>
      </c>
      <c r="N657" s="167">
        <f>INDEX('Policy Characteristics'!H:H,MATCH(PolicyLevers!$C657,'Policy Characteristics'!$C:$C,0))</f>
        <v>0.01</v>
      </c>
      <c r="O657" s="167" t="str">
        <f>INDEX('Policy Characteristics'!I:I,MATCH(PolicyLevers!$C657,'Policy Characteristics'!$C:$C,0))</f>
        <v>% reduction in cost</v>
      </c>
      <c r="P657" s="167" t="str">
        <f>INDEX('Policy Characteristics'!J:J,MATCH(PolicyLevers!$C657,'Policy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7" s="177" t="s">
        <v>271</v>
      </c>
      <c r="R657" s="179" t="s">
        <v>272</v>
      </c>
      <c r="S657" s="169" t="s">
        <v>77</v>
      </c>
      <c r="T657" s="177"/>
    </row>
    <row r="658" spans="1:20" x14ac:dyDescent="0.2">
      <c r="A658" s="166" t="str">
        <f>INDEX('Policy Characteristics'!A:A,MATCH(PolicyLevers!$C658,'Policy Characteristics'!$C:$C,0))</f>
        <v>Research and Development</v>
      </c>
      <c r="B658" s="166" t="str">
        <f>INDEX('Policy Characteristics'!B:B,MATCH(PolicyLevers!$C658,'Policy Characteristics'!$C:$C,0))</f>
        <v>Capital Cost Reduction</v>
      </c>
      <c r="C658" s="181" t="str">
        <f t="shared" si="94"/>
        <v>RnD Electricity Capital Cost Perc Reduction</v>
      </c>
      <c r="D658" s="179" t="s">
        <v>499</v>
      </c>
      <c r="E658" s="185"/>
      <c r="F658" s="179" t="s">
        <v>501</v>
      </c>
      <c r="G658" s="177"/>
      <c r="H658" s="184">
        <v>183</v>
      </c>
      <c r="I658" s="267" t="s">
        <v>46</v>
      </c>
      <c r="J658" s="167" t="str">
        <f>INDEX('Policy Characteristics'!D:D,MATCH(PolicyLevers!$C658,'Policy Characteristics'!$C:$C,0))</f>
        <v>R&amp;D Capital Cost Reductions</v>
      </c>
      <c r="K658" s="167" t="str">
        <f>INDEX('Policy Characteristics'!E:E,MATCH(PolicyLevers!$C658,'Policy Characteristics'!$C:$C,0))</f>
        <v>RnD electricity capital cost reduction</v>
      </c>
      <c r="L658" s="167">
        <f>INDEX('Policy Characteristics'!F:F,MATCH(PolicyLevers!$C658,'Policy Characteristics'!$C:$C,0))</f>
        <v>0</v>
      </c>
      <c r="M658" s="167">
        <f>INDEX('Policy Characteristics'!G:G,MATCH(PolicyLevers!$C658,'Policy Characteristics'!$C:$C,0))</f>
        <v>0.4</v>
      </c>
      <c r="N658" s="167">
        <f>INDEX('Policy Characteristics'!H:H,MATCH(PolicyLevers!$C658,'Policy Characteristics'!$C:$C,0))</f>
        <v>0.01</v>
      </c>
      <c r="O658" s="167" t="str">
        <f>INDEX('Policy Characteristics'!I:I,MATCH(PolicyLevers!$C658,'Policy Characteristics'!$C:$C,0))</f>
        <v>% reduction in cost</v>
      </c>
      <c r="P658" s="167" t="str">
        <f>INDEX('Policy Characteristics'!J:J,MATCH(PolicyLevers!$C658,'Policy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8" s="177" t="s">
        <v>271</v>
      </c>
      <c r="R658" s="179" t="s">
        <v>272</v>
      </c>
      <c r="S658" s="169" t="s">
        <v>77</v>
      </c>
      <c r="T658" s="177"/>
    </row>
    <row r="659" spans="1:20" x14ac:dyDescent="0.2">
      <c r="A659" s="166" t="str">
        <f>INDEX('Policy Characteristics'!A:A,MATCH(PolicyLevers!$C659,'Policy Characteristics'!$C:$C,0))</f>
        <v>Research and Development</v>
      </c>
      <c r="B659" s="166" t="str">
        <f>INDEX('Policy Characteristics'!B:B,MATCH(PolicyLevers!$C659,'Policy Characteristics'!$C:$C,0))</f>
        <v>Capital Cost Reduction</v>
      </c>
      <c r="C659" s="178" t="s">
        <v>318</v>
      </c>
      <c r="D659" s="177" t="s">
        <v>141</v>
      </c>
      <c r="E659" s="177"/>
      <c r="F659" s="179" t="s">
        <v>359</v>
      </c>
      <c r="G659" s="177"/>
      <c r="H659" s="184">
        <v>100</v>
      </c>
      <c r="I659" s="267" t="s">
        <v>46</v>
      </c>
      <c r="J659" s="167" t="str">
        <f>INDEX('Policy Characteristics'!D:D,MATCH(PolicyLevers!$C659,'Policy Characteristics'!$C:$C,0))</f>
        <v>R&amp;D Capital Cost Reductions</v>
      </c>
      <c r="K659" s="167" t="str">
        <f>INDEX('Policy Characteristics'!E:E,MATCH(PolicyLevers!$C659,'Policy Characteristics'!$C:$C,0))</f>
        <v>RnD industry capital cost reduction</v>
      </c>
      <c r="L659" s="167">
        <f>INDEX('Policy Characteristics'!F:F,MATCH(PolicyLevers!$C659,'Policy Characteristics'!$C:$C,0))</f>
        <v>0</v>
      </c>
      <c r="M659" s="167">
        <f>INDEX('Policy Characteristics'!G:G,MATCH(PolicyLevers!$C659,'Policy Characteristics'!$C:$C,0))</f>
        <v>0.4</v>
      </c>
      <c r="N659" s="167">
        <f>INDEX('Policy Characteristics'!H:H,MATCH(PolicyLevers!$C659,'Policy Characteristics'!$C:$C,0))</f>
        <v>0.01</v>
      </c>
      <c r="O659" s="167" t="str">
        <f>INDEX('Policy Characteristics'!I:I,MATCH(PolicyLevers!$C659,'Policy Characteristics'!$C:$C,0))</f>
        <v>% reduction in cost</v>
      </c>
      <c r="P659" s="167" t="str">
        <f>INDEX('Policy Characteristics'!J:J,MATCH(PolicyLevers!$C659,'Policy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9" s="177" t="s">
        <v>271</v>
      </c>
      <c r="R659" s="179" t="s">
        <v>272</v>
      </c>
      <c r="S659" s="169" t="s">
        <v>77</v>
      </c>
      <c r="T659" s="177"/>
    </row>
    <row r="660" spans="1:20" x14ac:dyDescent="0.2">
      <c r="A660" s="166" t="str">
        <f>INDEX('Policy Characteristics'!A:A,MATCH(PolicyLevers!$C660,'Policy Characteristics'!$C:$C,0))</f>
        <v>Research and Development</v>
      </c>
      <c r="B660" s="166" t="str">
        <f>INDEX('Policy Characteristics'!B:B,MATCH(PolicyLevers!$C660,'Policy Characteristics'!$C:$C,0))</f>
        <v>Capital Cost Reduction</v>
      </c>
      <c r="C660" s="181" t="str">
        <f t="shared" ref="C660:C666" si="95">C$659</f>
        <v>RnD Industry Capital Cost Perc Reduction</v>
      </c>
      <c r="D660" s="179" t="s">
        <v>142</v>
      </c>
      <c r="E660" s="177"/>
      <c r="F660" s="179" t="s">
        <v>360</v>
      </c>
      <c r="G660" s="177"/>
      <c r="H660" s="184">
        <v>101</v>
      </c>
      <c r="I660" s="267" t="s">
        <v>46</v>
      </c>
      <c r="J660" s="167" t="str">
        <f>INDEX('Policy Characteristics'!D:D,MATCH(PolicyLevers!$C660,'Policy Characteristics'!$C:$C,0))</f>
        <v>R&amp;D Capital Cost Reductions</v>
      </c>
      <c r="K660" s="167" t="str">
        <f>INDEX('Policy Characteristics'!E:E,MATCH(PolicyLevers!$C660,'Policy Characteristics'!$C:$C,0))</f>
        <v>RnD industry capital cost reduction</v>
      </c>
      <c r="L660" s="167">
        <f>INDEX('Policy Characteristics'!F:F,MATCH(PolicyLevers!$C660,'Policy Characteristics'!$C:$C,0))</f>
        <v>0</v>
      </c>
      <c r="M660" s="167">
        <f>INDEX('Policy Characteristics'!G:G,MATCH(PolicyLevers!$C660,'Policy Characteristics'!$C:$C,0))</f>
        <v>0.4</v>
      </c>
      <c r="N660" s="167">
        <f>INDEX('Policy Characteristics'!H:H,MATCH(PolicyLevers!$C660,'Policy Characteristics'!$C:$C,0))</f>
        <v>0.01</v>
      </c>
      <c r="O660" s="167" t="str">
        <f>INDEX('Policy Characteristics'!I:I,MATCH(PolicyLevers!$C660,'Policy Characteristics'!$C:$C,0))</f>
        <v>% reduction in cost</v>
      </c>
      <c r="P660" s="167" t="str">
        <f>INDEX('Policy Characteristics'!J:J,MATCH(PolicyLevers!$C660,'Policy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0" s="177" t="s">
        <v>271</v>
      </c>
      <c r="R660" s="179" t="s">
        <v>272</v>
      </c>
      <c r="S660" s="169" t="s">
        <v>77</v>
      </c>
      <c r="T660" s="177"/>
    </row>
    <row r="661" spans="1:20" x14ac:dyDescent="0.2">
      <c r="A661" s="166" t="str">
        <f>INDEX('Policy Characteristics'!A:A,MATCH(PolicyLevers!$C661,'Policy Characteristics'!$C:$C,0))</f>
        <v>Research and Development</v>
      </c>
      <c r="B661" s="166" t="str">
        <f>INDEX('Policy Characteristics'!B:B,MATCH(PolicyLevers!$C661,'Policy Characteristics'!$C:$C,0))</f>
        <v>Capital Cost Reduction</v>
      </c>
      <c r="C661" s="181" t="str">
        <f t="shared" si="95"/>
        <v>RnD Industry Capital Cost Perc Reduction</v>
      </c>
      <c r="D661" s="179" t="s">
        <v>143</v>
      </c>
      <c r="E661" s="177"/>
      <c r="F661" s="179" t="s">
        <v>361</v>
      </c>
      <c r="G661" s="177"/>
      <c r="H661" s="184">
        <v>102</v>
      </c>
      <c r="I661" s="267" t="s">
        <v>46</v>
      </c>
      <c r="J661" s="167" t="str">
        <f>INDEX('Policy Characteristics'!D:D,MATCH(PolicyLevers!$C661,'Policy Characteristics'!$C:$C,0))</f>
        <v>R&amp;D Capital Cost Reductions</v>
      </c>
      <c r="K661" s="167" t="str">
        <f>INDEX('Policy Characteristics'!E:E,MATCH(PolicyLevers!$C661,'Policy Characteristics'!$C:$C,0))</f>
        <v>RnD industry capital cost reduction</v>
      </c>
      <c r="L661" s="167">
        <f>INDEX('Policy Characteristics'!F:F,MATCH(PolicyLevers!$C661,'Policy Characteristics'!$C:$C,0))</f>
        <v>0</v>
      </c>
      <c r="M661" s="167">
        <f>INDEX('Policy Characteristics'!G:G,MATCH(PolicyLevers!$C661,'Policy Characteristics'!$C:$C,0))</f>
        <v>0.4</v>
      </c>
      <c r="N661" s="167">
        <f>INDEX('Policy Characteristics'!H:H,MATCH(PolicyLevers!$C661,'Policy Characteristics'!$C:$C,0))</f>
        <v>0.01</v>
      </c>
      <c r="O661" s="167" t="str">
        <f>INDEX('Policy Characteristics'!I:I,MATCH(PolicyLevers!$C661,'Policy Characteristics'!$C:$C,0))</f>
        <v>% reduction in cost</v>
      </c>
      <c r="P661" s="167" t="str">
        <f>INDEX('Policy Characteristics'!J:J,MATCH(PolicyLevers!$C661,'Policy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1" s="177" t="s">
        <v>271</v>
      </c>
      <c r="R661" s="179" t="s">
        <v>272</v>
      </c>
      <c r="S661" s="169" t="s">
        <v>77</v>
      </c>
      <c r="T661" s="177"/>
    </row>
    <row r="662" spans="1:20" x14ac:dyDescent="0.2">
      <c r="A662" s="166" t="str">
        <f>INDEX('Policy Characteristics'!A:A,MATCH(PolicyLevers!$C662,'Policy Characteristics'!$C:$C,0))</f>
        <v>Research and Development</v>
      </c>
      <c r="B662" s="166" t="str">
        <f>INDEX('Policy Characteristics'!B:B,MATCH(PolicyLevers!$C662,'Policy Characteristics'!$C:$C,0))</f>
        <v>Capital Cost Reduction</v>
      </c>
      <c r="C662" s="181" t="str">
        <f t="shared" si="95"/>
        <v>RnD Industry Capital Cost Perc Reduction</v>
      </c>
      <c r="D662" s="179" t="s">
        <v>144</v>
      </c>
      <c r="E662" s="177"/>
      <c r="F662" s="179" t="s">
        <v>362</v>
      </c>
      <c r="G662" s="177"/>
      <c r="H662" s="184">
        <v>103</v>
      </c>
      <c r="I662" s="267" t="s">
        <v>46</v>
      </c>
      <c r="J662" s="167" t="str">
        <f>INDEX('Policy Characteristics'!D:D,MATCH(PolicyLevers!$C662,'Policy Characteristics'!$C:$C,0))</f>
        <v>R&amp;D Capital Cost Reductions</v>
      </c>
      <c r="K662" s="167" t="str">
        <f>INDEX('Policy Characteristics'!E:E,MATCH(PolicyLevers!$C662,'Policy Characteristics'!$C:$C,0))</f>
        <v>RnD industry capital cost reduction</v>
      </c>
      <c r="L662" s="167">
        <f>INDEX('Policy Characteristics'!F:F,MATCH(PolicyLevers!$C662,'Policy Characteristics'!$C:$C,0))</f>
        <v>0</v>
      </c>
      <c r="M662" s="167">
        <f>INDEX('Policy Characteristics'!G:G,MATCH(PolicyLevers!$C662,'Policy Characteristics'!$C:$C,0))</f>
        <v>0.4</v>
      </c>
      <c r="N662" s="167">
        <f>INDEX('Policy Characteristics'!H:H,MATCH(PolicyLevers!$C662,'Policy Characteristics'!$C:$C,0))</f>
        <v>0.01</v>
      </c>
      <c r="O662" s="167" t="str">
        <f>INDEX('Policy Characteristics'!I:I,MATCH(PolicyLevers!$C662,'Policy Characteristics'!$C:$C,0))</f>
        <v>% reduction in cost</v>
      </c>
      <c r="P662" s="167" t="str">
        <f>INDEX('Policy Characteristics'!J:J,MATCH(PolicyLevers!$C662,'Policy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2" s="177" t="s">
        <v>271</v>
      </c>
      <c r="R662" s="179" t="s">
        <v>272</v>
      </c>
      <c r="S662" s="169" t="s">
        <v>77</v>
      </c>
      <c r="T662" s="177"/>
    </row>
    <row r="663" spans="1:20" x14ac:dyDescent="0.2">
      <c r="A663" s="166" t="str">
        <f>INDEX('Policy Characteristics'!A:A,MATCH(PolicyLevers!$C663,'Policy Characteristics'!$C:$C,0))</f>
        <v>Research and Development</v>
      </c>
      <c r="B663" s="166" t="str">
        <f>INDEX('Policy Characteristics'!B:B,MATCH(PolicyLevers!$C663,'Policy Characteristics'!$C:$C,0))</f>
        <v>Capital Cost Reduction</v>
      </c>
      <c r="C663" s="181" t="str">
        <f t="shared" si="95"/>
        <v>RnD Industry Capital Cost Perc Reduction</v>
      </c>
      <c r="D663" s="179" t="s">
        <v>772</v>
      </c>
      <c r="E663" s="177"/>
      <c r="F663" s="179" t="s">
        <v>363</v>
      </c>
      <c r="G663" s="177"/>
      <c r="H663" s="184">
        <v>104</v>
      </c>
      <c r="I663" s="267" t="s">
        <v>46</v>
      </c>
      <c r="J663" s="167" t="str">
        <f>INDEX('Policy Characteristics'!D:D,MATCH(PolicyLevers!$C663,'Policy Characteristics'!$C:$C,0))</f>
        <v>R&amp;D Capital Cost Reductions</v>
      </c>
      <c r="K663" s="167" t="str">
        <f>INDEX('Policy Characteristics'!E:E,MATCH(PolicyLevers!$C663,'Policy Characteristics'!$C:$C,0))</f>
        <v>RnD industry capital cost reduction</v>
      </c>
      <c r="L663" s="167">
        <f>INDEX('Policy Characteristics'!F:F,MATCH(PolicyLevers!$C663,'Policy Characteristics'!$C:$C,0))</f>
        <v>0</v>
      </c>
      <c r="M663" s="167">
        <f>INDEX('Policy Characteristics'!G:G,MATCH(PolicyLevers!$C663,'Policy Characteristics'!$C:$C,0))</f>
        <v>0.4</v>
      </c>
      <c r="N663" s="167">
        <f>INDEX('Policy Characteristics'!H:H,MATCH(PolicyLevers!$C663,'Policy Characteristics'!$C:$C,0))</f>
        <v>0.01</v>
      </c>
      <c r="O663" s="167" t="str">
        <f>INDEX('Policy Characteristics'!I:I,MATCH(PolicyLevers!$C663,'Policy Characteristics'!$C:$C,0))</f>
        <v>% reduction in cost</v>
      </c>
      <c r="P663" s="167" t="str">
        <f>INDEX('Policy Characteristics'!J:J,MATCH(PolicyLevers!$C663,'Policy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3" s="177" t="s">
        <v>271</v>
      </c>
      <c r="R663" s="179" t="s">
        <v>272</v>
      </c>
      <c r="S663" s="169" t="s">
        <v>77</v>
      </c>
      <c r="T663" s="177"/>
    </row>
    <row r="664" spans="1:20" x14ac:dyDescent="0.2">
      <c r="A664" s="166" t="str">
        <f>INDEX('Policy Characteristics'!A:A,MATCH(PolicyLevers!$C664,'Policy Characteristics'!$C:$C,0))</f>
        <v>Research and Development</v>
      </c>
      <c r="B664" s="166" t="str">
        <f>INDEX('Policy Characteristics'!B:B,MATCH(PolicyLevers!$C664,'Policy Characteristics'!$C:$C,0))</f>
        <v>Capital Cost Reduction</v>
      </c>
      <c r="C664" s="181" t="str">
        <f t="shared" si="95"/>
        <v>RnD Industry Capital Cost Perc Reduction</v>
      </c>
      <c r="D664" s="179" t="s">
        <v>145</v>
      </c>
      <c r="E664" s="177"/>
      <c r="F664" s="179" t="s">
        <v>777</v>
      </c>
      <c r="G664" s="177"/>
      <c r="H664" s="184">
        <v>105</v>
      </c>
      <c r="I664" s="267" t="s">
        <v>46</v>
      </c>
      <c r="J664" s="167" t="str">
        <f>INDEX('Policy Characteristics'!D:D,MATCH(PolicyLevers!$C664,'Policy Characteristics'!$C:$C,0))</f>
        <v>R&amp;D Capital Cost Reductions</v>
      </c>
      <c r="K664" s="167" t="str">
        <f>INDEX('Policy Characteristics'!E:E,MATCH(PolicyLevers!$C664,'Policy Characteristics'!$C:$C,0))</f>
        <v>RnD industry capital cost reduction</v>
      </c>
      <c r="L664" s="167">
        <f>INDEX('Policy Characteristics'!F:F,MATCH(PolicyLevers!$C664,'Policy Characteristics'!$C:$C,0))</f>
        <v>0</v>
      </c>
      <c r="M664" s="167">
        <f>INDEX('Policy Characteristics'!G:G,MATCH(PolicyLevers!$C664,'Policy Characteristics'!$C:$C,0))</f>
        <v>0.4</v>
      </c>
      <c r="N664" s="167">
        <f>INDEX('Policy Characteristics'!H:H,MATCH(PolicyLevers!$C664,'Policy Characteristics'!$C:$C,0))</f>
        <v>0.01</v>
      </c>
      <c r="O664" s="167" t="str">
        <f>INDEX('Policy Characteristics'!I:I,MATCH(PolicyLevers!$C664,'Policy Characteristics'!$C:$C,0))</f>
        <v>% reduction in cost</v>
      </c>
      <c r="P664" s="167" t="str">
        <f>INDEX('Policy Characteristics'!J:J,MATCH(PolicyLevers!$C664,'Policy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4" s="177" t="s">
        <v>271</v>
      </c>
      <c r="R664" s="179" t="s">
        <v>272</v>
      </c>
      <c r="S664" s="169" t="s">
        <v>77</v>
      </c>
      <c r="T664" s="177"/>
    </row>
    <row r="665" spans="1:20" x14ac:dyDescent="0.2">
      <c r="A665" s="166" t="str">
        <f>INDEX('Policy Characteristics'!A:A,MATCH(PolicyLevers!$C665,'Policy Characteristics'!$C:$C,0))</f>
        <v>Research and Development</v>
      </c>
      <c r="B665" s="166" t="str">
        <f>INDEX('Policy Characteristics'!B:B,MATCH(PolicyLevers!$C665,'Policy Characteristics'!$C:$C,0))</f>
        <v>Capital Cost Reduction</v>
      </c>
      <c r="C665" s="181" t="str">
        <f t="shared" si="95"/>
        <v>RnD Industry Capital Cost Perc Reduction</v>
      </c>
      <c r="D665" s="179" t="s">
        <v>146</v>
      </c>
      <c r="E665" s="177"/>
      <c r="F665" s="179" t="s">
        <v>364</v>
      </c>
      <c r="G665" s="177"/>
      <c r="H665" s="184">
        <v>106</v>
      </c>
      <c r="I665" s="267" t="s">
        <v>46</v>
      </c>
      <c r="J665" s="167" t="str">
        <f>INDEX('Policy Characteristics'!D:D,MATCH(PolicyLevers!$C665,'Policy Characteristics'!$C:$C,0))</f>
        <v>R&amp;D Capital Cost Reductions</v>
      </c>
      <c r="K665" s="167" t="str">
        <f>INDEX('Policy Characteristics'!E:E,MATCH(PolicyLevers!$C665,'Policy Characteristics'!$C:$C,0))</f>
        <v>RnD industry capital cost reduction</v>
      </c>
      <c r="L665" s="167">
        <f>INDEX('Policy Characteristics'!F:F,MATCH(PolicyLevers!$C665,'Policy Characteristics'!$C:$C,0))</f>
        <v>0</v>
      </c>
      <c r="M665" s="167">
        <f>INDEX('Policy Characteristics'!G:G,MATCH(PolicyLevers!$C665,'Policy Characteristics'!$C:$C,0))</f>
        <v>0.4</v>
      </c>
      <c r="N665" s="167">
        <f>INDEX('Policy Characteristics'!H:H,MATCH(PolicyLevers!$C665,'Policy Characteristics'!$C:$C,0))</f>
        <v>0.01</v>
      </c>
      <c r="O665" s="167" t="str">
        <f>INDEX('Policy Characteristics'!I:I,MATCH(PolicyLevers!$C665,'Policy Characteristics'!$C:$C,0))</f>
        <v>% reduction in cost</v>
      </c>
      <c r="P665" s="167" t="str">
        <f>INDEX('Policy Characteristics'!J:J,MATCH(PolicyLevers!$C665,'Policy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5" s="177" t="s">
        <v>271</v>
      </c>
      <c r="R665" s="179" t="s">
        <v>272</v>
      </c>
      <c r="S665" s="169" t="s">
        <v>77</v>
      </c>
      <c r="T665" s="177"/>
    </row>
    <row r="666" spans="1:20" x14ac:dyDescent="0.2">
      <c r="A666" s="166" t="str">
        <f>INDEX('Policy Characteristics'!A:A,MATCH(PolicyLevers!$C666,'Policy Characteristics'!$C:$C,0))</f>
        <v>Research and Development</v>
      </c>
      <c r="B666" s="166" t="str">
        <f>INDEX('Policy Characteristics'!B:B,MATCH(PolicyLevers!$C666,'Policy Characteristics'!$C:$C,0))</f>
        <v>Capital Cost Reduction</v>
      </c>
      <c r="C666" s="181" t="str">
        <f t="shared" si="95"/>
        <v>RnD Industry Capital Cost Perc Reduction</v>
      </c>
      <c r="D666" s="179" t="s">
        <v>147</v>
      </c>
      <c r="E666" s="177"/>
      <c r="F666" s="179" t="s">
        <v>365</v>
      </c>
      <c r="G666" s="177"/>
      <c r="H666" s="184">
        <v>107</v>
      </c>
      <c r="I666" s="267" t="s">
        <v>46</v>
      </c>
      <c r="J666" s="167" t="str">
        <f>INDEX('Policy Characteristics'!D:D,MATCH(PolicyLevers!$C666,'Policy Characteristics'!$C:$C,0))</f>
        <v>R&amp;D Capital Cost Reductions</v>
      </c>
      <c r="K666" s="167" t="str">
        <f>INDEX('Policy Characteristics'!E:E,MATCH(PolicyLevers!$C666,'Policy Characteristics'!$C:$C,0))</f>
        <v>RnD industry capital cost reduction</v>
      </c>
      <c r="L666" s="167">
        <f>INDEX('Policy Characteristics'!F:F,MATCH(PolicyLevers!$C666,'Policy Characteristics'!$C:$C,0))</f>
        <v>0</v>
      </c>
      <c r="M666" s="167">
        <f>INDEX('Policy Characteristics'!G:G,MATCH(PolicyLevers!$C666,'Policy Characteristics'!$C:$C,0))</f>
        <v>0.4</v>
      </c>
      <c r="N666" s="167">
        <f>INDEX('Policy Characteristics'!H:H,MATCH(PolicyLevers!$C666,'Policy Characteristics'!$C:$C,0))</f>
        <v>0.01</v>
      </c>
      <c r="O666" s="167" t="str">
        <f>INDEX('Policy Characteristics'!I:I,MATCH(PolicyLevers!$C666,'Policy Characteristics'!$C:$C,0))</f>
        <v>% reduction in cost</v>
      </c>
      <c r="P666" s="167" t="str">
        <f>INDEX('Policy Characteristics'!J:J,MATCH(PolicyLevers!$C666,'Policy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6" s="177" t="s">
        <v>271</v>
      </c>
      <c r="R666" s="179" t="s">
        <v>272</v>
      </c>
      <c r="S666" s="169" t="s">
        <v>77</v>
      </c>
      <c r="T666" s="177"/>
    </row>
    <row r="667" spans="1:20" x14ac:dyDescent="0.2">
      <c r="A667" s="166" t="str">
        <f>INDEX('Policy Characteristics'!A:A,MATCH(PolicyLevers!$C667,'Policy Characteristics'!$C:$C,0))</f>
        <v>Research and Development</v>
      </c>
      <c r="B667" s="166" t="str">
        <f>INDEX('Policy Characteristics'!B:B,MATCH(PolicyLevers!$C667,'Policy Characteristics'!$C:$C,0))</f>
        <v>Capital Cost Reduction</v>
      </c>
      <c r="C667" s="176" t="s">
        <v>319</v>
      </c>
      <c r="D667" s="177" t="s">
        <v>544</v>
      </c>
      <c r="E667" s="177"/>
      <c r="F667" s="177" t="s">
        <v>521</v>
      </c>
      <c r="G667" s="177"/>
      <c r="H667" s="184">
        <v>108</v>
      </c>
      <c r="I667" s="267" t="s">
        <v>46</v>
      </c>
      <c r="J667" s="167" t="str">
        <f>INDEX('Policy Characteristics'!D:D,MATCH(PolicyLevers!$C667,'Policy Characteristics'!$C:$C,0))</f>
        <v>R&amp;D Capital Cost Reductions</v>
      </c>
      <c r="K667" s="167" t="str">
        <f>INDEX('Policy Characteristics'!E:E,MATCH(PolicyLevers!$C667,'Policy Characteristics'!$C:$C,0))</f>
        <v>RnD transportation capital cost reduction</v>
      </c>
      <c r="L667" s="167">
        <f>INDEX('Policy Characteristics'!F:F,MATCH(PolicyLevers!$C667,'Policy Characteristics'!$C:$C,0))</f>
        <v>0</v>
      </c>
      <c r="M667" s="167">
        <f>INDEX('Policy Characteristics'!G:G,MATCH(PolicyLevers!$C667,'Policy Characteristics'!$C:$C,0))</f>
        <v>0.4</v>
      </c>
      <c r="N667" s="167">
        <f>INDEX('Policy Characteristics'!H:H,MATCH(PolicyLevers!$C667,'Policy Characteristics'!$C:$C,0))</f>
        <v>0.01</v>
      </c>
      <c r="O667" s="167" t="str">
        <f>INDEX('Policy Characteristics'!I:I,MATCH(PolicyLevers!$C667,'Policy Characteristics'!$C:$C,0))</f>
        <v>% reduction in cost</v>
      </c>
      <c r="P667" s="167" t="str">
        <f>INDEX('Policy Characteristics'!J:J,MATCH(PolicyLevers!$C667,'Policy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7" s="177" t="s">
        <v>271</v>
      </c>
      <c r="R667" s="179" t="s">
        <v>272</v>
      </c>
      <c r="S667" s="169" t="s">
        <v>77</v>
      </c>
      <c r="T667" s="177"/>
    </row>
    <row r="668" spans="1:20" x14ac:dyDescent="0.2">
      <c r="A668" s="166" t="str">
        <f>INDEX('Policy Characteristics'!A:A,MATCH(PolicyLevers!$C668,'Policy Characteristics'!$C:$C,0))</f>
        <v>Research and Development</v>
      </c>
      <c r="B668" s="166" t="str">
        <f>INDEX('Policy Characteristics'!B:B,MATCH(PolicyLevers!$C668,'Policy Characteristics'!$C:$C,0))</f>
        <v>Capital Cost Reduction</v>
      </c>
      <c r="C668" s="181" t="str">
        <f t="shared" ref="C668:C673" si="96">C$667</f>
        <v>RnD Transportation Capital Cost Perc Reduction</v>
      </c>
      <c r="D668" s="177" t="s">
        <v>545</v>
      </c>
      <c r="E668" s="177"/>
      <c r="F668" s="177" t="s">
        <v>522</v>
      </c>
      <c r="G668" s="177"/>
      <c r="H668" s="184">
        <v>109</v>
      </c>
      <c r="I668" s="267" t="s">
        <v>46</v>
      </c>
      <c r="J668" s="167" t="str">
        <f>INDEX('Policy Characteristics'!D:D,MATCH(PolicyLevers!$C668,'Policy Characteristics'!$C:$C,0))</f>
        <v>R&amp;D Capital Cost Reductions</v>
      </c>
      <c r="K668" s="167" t="str">
        <f>INDEX('Policy Characteristics'!E:E,MATCH(PolicyLevers!$C668,'Policy Characteristics'!$C:$C,0))</f>
        <v>RnD transportation capital cost reduction</v>
      </c>
      <c r="L668" s="167">
        <f>INDEX('Policy Characteristics'!F:F,MATCH(PolicyLevers!$C668,'Policy Characteristics'!$C:$C,0))</f>
        <v>0</v>
      </c>
      <c r="M668" s="167">
        <f>INDEX('Policy Characteristics'!G:G,MATCH(PolicyLevers!$C668,'Policy Characteristics'!$C:$C,0))</f>
        <v>0.4</v>
      </c>
      <c r="N668" s="167">
        <f>INDEX('Policy Characteristics'!H:H,MATCH(PolicyLevers!$C668,'Policy Characteristics'!$C:$C,0))</f>
        <v>0.01</v>
      </c>
      <c r="O668" s="167" t="str">
        <f>INDEX('Policy Characteristics'!I:I,MATCH(PolicyLevers!$C668,'Policy Characteristics'!$C:$C,0))</f>
        <v>% reduction in cost</v>
      </c>
      <c r="P668" s="167" t="str">
        <f>INDEX('Policy Characteristics'!J:J,MATCH(PolicyLevers!$C668,'Policy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8" s="177" t="s">
        <v>271</v>
      </c>
      <c r="R668" s="179" t="s">
        <v>272</v>
      </c>
      <c r="S668" s="169" t="s">
        <v>77</v>
      </c>
      <c r="T668" s="177"/>
    </row>
    <row r="669" spans="1:20" x14ac:dyDescent="0.2">
      <c r="A669" s="166" t="str">
        <f>INDEX('Policy Characteristics'!A:A,MATCH(PolicyLevers!$C669,'Policy Characteristics'!$C:$C,0))</f>
        <v>Research and Development</v>
      </c>
      <c r="B669" s="166" t="str">
        <f>INDEX('Policy Characteristics'!B:B,MATCH(PolicyLevers!$C669,'Policy Characteristics'!$C:$C,0))</f>
        <v>Capital Cost Reduction</v>
      </c>
      <c r="C669" s="181" t="str">
        <f t="shared" si="96"/>
        <v>RnD Transportation Capital Cost Perc Reduction</v>
      </c>
      <c r="D669" s="177" t="s">
        <v>546</v>
      </c>
      <c r="E669" s="177"/>
      <c r="F669" s="177" t="s">
        <v>523</v>
      </c>
      <c r="G669" s="177"/>
      <c r="H669" s="184">
        <v>110</v>
      </c>
      <c r="I669" s="267" t="s">
        <v>46</v>
      </c>
      <c r="J669" s="167" t="str">
        <f>INDEX('Policy Characteristics'!D:D,MATCH(PolicyLevers!$C669,'Policy Characteristics'!$C:$C,0))</f>
        <v>R&amp;D Capital Cost Reductions</v>
      </c>
      <c r="K669" s="167" t="str">
        <f>INDEX('Policy Characteristics'!E:E,MATCH(PolicyLevers!$C669,'Policy Characteristics'!$C:$C,0))</f>
        <v>RnD transportation capital cost reduction</v>
      </c>
      <c r="L669" s="167">
        <f>INDEX('Policy Characteristics'!F:F,MATCH(PolicyLevers!$C669,'Policy Characteristics'!$C:$C,0))</f>
        <v>0</v>
      </c>
      <c r="M669" s="167">
        <f>INDEX('Policy Characteristics'!G:G,MATCH(PolicyLevers!$C669,'Policy Characteristics'!$C:$C,0))</f>
        <v>0.4</v>
      </c>
      <c r="N669" s="167">
        <f>INDEX('Policy Characteristics'!H:H,MATCH(PolicyLevers!$C669,'Policy Characteristics'!$C:$C,0))</f>
        <v>0.01</v>
      </c>
      <c r="O669" s="167" t="str">
        <f>INDEX('Policy Characteristics'!I:I,MATCH(PolicyLevers!$C669,'Policy Characteristics'!$C:$C,0))</f>
        <v>% reduction in cost</v>
      </c>
      <c r="P669" s="167" t="str">
        <f>INDEX('Policy Characteristics'!J:J,MATCH(PolicyLevers!$C669,'Policy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9" s="177" t="s">
        <v>271</v>
      </c>
      <c r="R669" s="179" t="s">
        <v>272</v>
      </c>
      <c r="S669" s="169" t="s">
        <v>77</v>
      </c>
      <c r="T669" s="177"/>
    </row>
    <row r="670" spans="1:20" x14ac:dyDescent="0.2">
      <c r="A670" s="166" t="str">
        <f>INDEX('Policy Characteristics'!A:A,MATCH(PolicyLevers!$C670,'Policy Characteristics'!$C:$C,0))</f>
        <v>Research and Development</v>
      </c>
      <c r="B670" s="166" t="str">
        <f>INDEX('Policy Characteristics'!B:B,MATCH(PolicyLevers!$C670,'Policy Characteristics'!$C:$C,0))</f>
        <v>Capital Cost Reduction</v>
      </c>
      <c r="C670" s="181" t="str">
        <f t="shared" si="96"/>
        <v>RnD Transportation Capital Cost Perc Reduction</v>
      </c>
      <c r="D670" s="177" t="s">
        <v>547</v>
      </c>
      <c r="E670" s="177"/>
      <c r="F670" s="177" t="s">
        <v>524</v>
      </c>
      <c r="G670" s="177"/>
      <c r="H670" s="184">
        <v>111</v>
      </c>
      <c r="I670" s="267" t="s">
        <v>46</v>
      </c>
      <c r="J670" s="167" t="str">
        <f>INDEX('Policy Characteristics'!D:D,MATCH(PolicyLevers!$C670,'Policy Characteristics'!$C:$C,0))</f>
        <v>R&amp;D Capital Cost Reductions</v>
      </c>
      <c r="K670" s="167" t="str">
        <f>INDEX('Policy Characteristics'!E:E,MATCH(PolicyLevers!$C670,'Policy Characteristics'!$C:$C,0))</f>
        <v>RnD transportation capital cost reduction</v>
      </c>
      <c r="L670" s="167">
        <f>INDEX('Policy Characteristics'!F:F,MATCH(PolicyLevers!$C670,'Policy Characteristics'!$C:$C,0))</f>
        <v>0</v>
      </c>
      <c r="M670" s="167">
        <f>INDEX('Policy Characteristics'!G:G,MATCH(PolicyLevers!$C670,'Policy Characteristics'!$C:$C,0))</f>
        <v>0.4</v>
      </c>
      <c r="N670" s="167">
        <f>INDEX('Policy Characteristics'!H:H,MATCH(PolicyLevers!$C670,'Policy Characteristics'!$C:$C,0))</f>
        <v>0.01</v>
      </c>
      <c r="O670" s="167" t="str">
        <f>INDEX('Policy Characteristics'!I:I,MATCH(PolicyLevers!$C670,'Policy Characteristics'!$C:$C,0))</f>
        <v>% reduction in cost</v>
      </c>
      <c r="P670" s="167" t="str">
        <f>INDEX('Policy Characteristics'!J:J,MATCH(PolicyLevers!$C670,'Policy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0" s="177" t="s">
        <v>271</v>
      </c>
      <c r="R670" s="179" t="s">
        <v>272</v>
      </c>
      <c r="S670" s="169" t="s">
        <v>77</v>
      </c>
      <c r="T670" s="177"/>
    </row>
    <row r="671" spans="1:20" x14ac:dyDescent="0.2">
      <c r="A671" s="166" t="str">
        <f>INDEX('Policy Characteristics'!A:A,MATCH(PolicyLevers!$C671,'Policy Characteristics'!$C:$C,0))</f>
        <v>Research and Development</v>
      </c>
      <c r="B671" s="166" t="str">
        <f>INDEX('Policy Characteristics'!B:B,MATCH(PolicyLevers!$C671,'Policy Characteristics'!$C:$C,0))</f>
        <v>Capital Cost Reduction</v>
      </c>
      <c r="C671" s="181" t="str">
        <f t="shared" si="96"/>
        <v>RnD Transportation Capital Cost Perc Reduction</v>
      </c>
      <c r="D671" s="177" t="s">
        <v>548</v>
      </c>
      <c r="E671" s="177"/>
      <c r="F671" s="177" t="s">
        <v>525</v>
      </c>
      <c r="G671" s="177"/>
      <c r="H671" s="184">
        <v>112</v>
      </c>
      <c r="I671" s="267" t="s">
        <v>46</v>
      </c>
      <c r="J671" s="167" t="str">
        <f>INDEX('Policy Characteristics'!D:D,MATCH(PolicyLevers!$C671,'Policy Characteristics'!$C:$C,0))</f>
        <v>R&amp;D Capital Cost Reductions</v>
      </c>
      <c r="K671" s="167" t="str">
        <f>INDEX('Policy Characteristics'!E:E,MATCH(PolicyLevers!$C671,'Policy Characteristics'!$C:$C,0))</f>
        <v>RnD transportation capital cost reduction</v>
      </c>
      <c r="L671" s="167">
        <f>INDEX('Policy Characteristics'!F:F,MATCH(PolicyLevers!$C671,'Policy Characteristics'!$C:$C,0))</f>
        <v>0</v>
      </c>
      <c r="M671" s="167">
        <f>INDEX('Policy Characteristics'!G:G,MATCH(PolicyLevers!$C671,'Policy Characteristics'!$C:$C,0))</f>
        <v>0.4</v>
      </c>
      <c r="N671" s="167">
        <f>INDEX('Policy Characteristics'!H:H,MATCH(PolicyLevers!$C671,'Policy Characteristics'!$C:$C,0))</f>
        <v>0.01</v>
      </c>
      <c r="O671" s="167" t="str">
        <f>INDEX('Policy Characteristics'!I:I,MATCH(PolicyLevers!$C671,'Policy Characteristics'!$C:$C,0))</f>
        <v>% reduction in cost</v>
      </c>
      <c r="P671" s="167" t="str">
        <f>INDEX('Policy Characteristics'!J:J,MATCH(PolicyLevers!$C671,'Policy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1" s="177" t="s">
        <v>271</v>
      </c>
      <c r="R671" s="179" t="s">
        <v>272</v>
      </c>
      <c r="S671" s="169" t="s">
        <v>77</v>
      </c>
      <c r="T671" s="177"/>
    </row>
    <row r="672" spans="1:20" x14ac:dyDescent="0.2">
      <c r="A672" s="166" t="str">
        <f>INDEX('Policy Characteristics'!A:A,MATCH(PolicyLevers!$C672,'Policy Characteristics'!$C:$C,0))</f>
        <v>Research and Development</v>
      </c>
      <c r="B672" s="166" t="str">
        <f>INDEX('Policy Characteristics'!B:B,MATCH(PolicyLevers!$C672,'Policy Characteristics'!$C:$C,0))</f>
        <v>Capital Cost Reduction</v>
      </c>
      <c r="C672" s="181" t="str">
        <f t="shared" si="96"/>
        <v>RnD Transportation Capital Cost Perc Reduction</v>
      </c>
      <c r="D672" s="177" t="s">
        <v>872</v>
      </c>
      <c r="E672" s="177"/>
      <c r="F672" s="177" t="s">
        <v>1200</v>
      </c>
      <c r="G672" s="177"/>
      <c r="H672" s="184">
        <v>113</v>
      </c>
      <c r="I672" s="267" t="s">
        <v>46</v>
      </c>
      <c r="J672" s="167" t="str">
        <f>INDEX('Policy Characteristics'!D:D,MATCH(PolicyLevers!$C672,'Policy Characteristics'!$C:$C,0))</f>
        <v>R&amp;D Capital Cost Reductions</v>
      </c>
      <c r="K672" s="167" t="str">
        <f>INDEX('Policy Characteristics'!E:E,MATCH(PolicyLevers!$C672,'Policy Characteristics'!$C:$C,0))</f>
        <v>RnD transportation capital cost reduction</v>
      </c>
      <c r="L672" s="167">
        <f>INDEX('Policy Characteristics'!F:F,MATCH(PolicyLevers!$C672,'Policy Characteristics'!$C:$C,0))</f>
        <v>0</v>
      </c>
      <c r="M672" s="167">
        <f>INDEX('Policy Characteristics'!G:G,MATCH(PolicyLevers!$C672,'Policy Characteristics'!$C:$C,0))</f>
        <v>0.4</v>
      </c>
      <c r="N672" s="167">
        <f>INDEX('Policy Characteristics'!H:H,MATCH(PolicyLevers!$C672,'Policy Characteristics'!$C:$C,0))</f>
        <v>0.01</v>
      </c>
      <c r="O672" s="167" t="str">
        <f>INDEX('Policy Characteristics'!I:I,MATCH(PolicyLevers!$C672,'Policy Characteristics'!$C:$C,0))</f>
        <v>% reduction in cost</v>
      </c>
      <c r="P672" s="167" t="str">
        <f>INDEX('Policy Characteristics'!J:J,MATCH(PolicyLevers!$C672,'Policy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2" s="177" t="s">
        <v>271</v>
      </c>
      <c r="R672" s="179" t="s">
        <v>272</v>
      </c>
      <c r="S672" s="169" t="s">
        <v>77</v>
      </c>
      <c r="T672" s="177"/>
    </row>
    <row r="673" spans="1:20" x14ac:dyDescent="0.2">
      <c r="A673" s="166" t="str">
        <f>INDEX('Policy Characteristics'!A:A,MATCH(PolicyLevers!$C673,'Policy Characteristics'!$C:$C,0))</f>
        <v>Research and Development</v>
      </c>
      <c r="B673" s="166" t="str">
        <f>INDEX('Policy Characteristics'!B:B,MATCH(PolicyLevers!$C673,'Policy Characteristics'!$C:$C,0))</f>
        <v>Capital Cost Reduction</v>
      </c>
      <c r="C673" s="181" t="str">
        <f t="shared" si="96"/>
        <v>RnD Transportation Capital Cost Perc Reduction</v>
      </c>
      <c r="D673" s="177" t="s">
        <v>871</v>
      </c>
      <c r="E673" s="177"/>
      <c r="F673" s="177" t="s">
        <v>1201</v>
      </c>
      <c r="G673" s="177"/>
      <c r="H673" s="184">
        <v>523</v>
      </c>
      <c r="I673" s="267" t="s">
        <v>46</v>
      </c>
      <c r="J673" s="167" t="str">
        <f>INDEX('Policy Characteristics'!D:D,MATCH(PolicyLevers!$C673,'Policy Characteristics'!$C:$C,0))</f>
        <v>R&amp;D Capital Cost Reductions</v>
      </c>
      <c r="K673" s="167" t="str">
        <f>INDEX('Policy Characteristics'!E:E,MATCH(PolicyLevers!$C673,'Policy Characteristics'!$C:$C,0))</f>
        <v>RnD transportation capital cost reduction</v>
      </c>
      <c r="L673" s="167">
        <f>INDEX('Policy Characteristics'!F:F,MATCH(PolicyLevers!$C673,'Policy Characteristics'!$C:$C,0))</f>
        <v>0</v>
      </c>
      <c r="M673" s="167">
        <f>INDEX('Policy Characteristics'!G:G,MATCH(PolicyLevers!$C673,'Policy Characteristics'!$C:$C,0))</f>
        <v>0.4</v>
      </c>
      <c r="N673" s="167">
        <f>INDEX('Policy Characteristics'!H:H,MATCH(PolicyLevers!$C673,'Policy Characteristics'!$C:$C,0))</f>
        <v>0.01</v>
      </c>
      <c r="O673" s="167" t="str">
        <f>INDEX('Policy Characteristics'!I:I,MATCH(PolicyLevers!$C673,'Policy Characteristics'!$C:$C,0))</f>
        <v>% reduction in cost</v>
      </c>
      <c r="P673" s="167" t="str">
        <f>INDEX('Policy Characteristics'!J:J,MATCH(PolicyLevers!$C673,'Policy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3" s="177" t="s">
        <v>271</v>
      </c>
      <c r="R673" s="179" t="s">
        <v>272</v>
      </c>
      <c r="S673" s="169" t="s">
        <v>77</v>
      </c>
      <c r="T673" s="177"/>
    </row>
    <row r="674" spans="1:20" s="167" customFormat="1" x14ac:dyDescent="0.2">
      <c r="A674" s="166" t="str">
        <f>INDEX('Policy Characteristics'!A:A,MATCH(PolicyLevers!$C674,'Policy Characteristics'!$C:$C,0))</f>
        <v>Research and Development</v>
      </c>
      <c r="B674" s="166" t="str">
        <f>INDEX('Policy Characteristics'!B:B,MATCH(PolicyLevers!$C674,'Policy Characteristics'!$C:$C,0))</f>
        <v>Direct Air Capture</v>
      </c>
      <c r="C674" s="176" t="s">
        <v>1211</v>
      </c>
      <c r="D674" s="179"/>
      <c r="E674" s="179"/>
      <c r="F674" s="179"/>
      <c r="G674" s="179"/>
      <c r="H674" s="180">
        <v>525</v>
      </c>
      <c r="I674" s="267" t="s">
        <v>46</v>
      </c>
      <c r="J674" s="167" t="str">
        <f>INDEX('Policy Characteristics'!D:D,MATCH(PolicyLevers!$C674,'Policy Characteristics'!$C:$C,0))</f>
        <v>Direct Air Capture</v>
      </c>
      <c r="K674" s="167" t="str">
        <f>INDEX('Policy Characteristics'!E:E,MATCH(PolicyLevers!$C674,'Policy Characteristics'!$C:$C,0))</f>
        <v>geoeng direct air capture</v>
      </c>
      <c r="L674" s="167">
        <f>INDEX('Policy Characteristics'!F:F,MATCH(PolicyLevers!$C674,'Policy Characteristics'!$C:$C,0))</f>
        <v>0</v>
      </c>
      <c r="M674" s="167">
        <f>INDEX('Policy Characteristics'!G:G,MATCH(PolicyLevers!$C674,'Policy Characteristics'!$C:$C,0))</f>
        <v>1</v>
      </c>
      <c r="N674" s="167">
        <f>INDEX('Policy Characteristics'!H:H,MATCH(PolicyLevers!$C674,'Policy Characteristics'!$C:$C,0))</f>
        <v>0.01</v>
      </c>
      <c r="O674" s="167" t="str">
        <f>INDEX('Policy Characteristics'!I:I,MATCH(PolicyLevers!$C674,'Policy Characteristics'!$C:$C,0))</f>
        <v>% of potential achieved</v>
      </c>
      <c r="P674" s="167" t="str">
        <f>INDEX('Policy Characteristics'!J:J,MATCH(PolicyLevers!$C674,'Policy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674" s="179" t="s">
        <v>1216</v>
      </c>
      <c r="R674" s="179" t="s">
        <v>1215</v>
      </c>
      <c r="S674" s="169" t="s">
        <v>1214</v>
      </c>
      <c r="T674" s="179"/>
    </row>
    <row r="675" spans="1:20" x14ac:dyDescent="0.2">
      <c r="A675" s="166" t="str">
        <f>INDEX('Policy Characteristics'!A:A,MATCH(PolicyLevers!$C675,'Policy Characteristics'!$C:$C,0))</f>
        <v>Research and Development</v>
      </c>
      <c r="B675" s="166" t="str">
        <f>INDEX('Policy Characteristics'!B:B,MATCH(PolicyLevers!$C675,'Policy Characteristics'!$C:$C,0))</f>
        <v>Fuel Use Reduction</v>
      </c>
      <c r="C675" s="178" t="s">
        <v>320</v>
      </c>
      <c r="D675" s="177" t="s">
        <v>121</v>
      </c>
      <c r="E675" s="177"/>
      <c r="F675" s="177" t="s">
        <v>348</v>
      </c>
      <c r="G675" s="177"/>
      <c r="H675" s="184">
        <v>114</v>
      </c>
      <c r="I675" s="267" t="s">
        <v>46</v>
      </c>
      <c r="J675" s="167" t="str">
        <f>INDEX('Policy Characteristics'!D:D,MATCH(PolicyLevers!$C675,'Policy Characteristics'!$C:$C,0))</f>
        <v>R&amp;D Fuel Use Reductions</v>
      </c>
      <c r="K675" s="167" t="str">
        <f>INDEX('Policy Characteristics'!E:E,MATCH(PolicyLevers!$C675,'Policy Characteristics'!$C:$C,0))</f>
        <v>RnD building fuel use reduction</v>
      </c>
      <c r="L675" s="167">
        <f>INDEX('Policy Characteristics'!F:F,MATCH(PolicyLevers!$C675,'Policy Characteristics'!$C:$C,0))</f>
        <v>0</v>
      </c>
      <c r="M675" s="167">
        <f>INDEX('Policy Characteristics'!G:G,MATCH(PolicyLevers!$C675,'Policy Characteristics'!$C:$C,0))</f>
        <v>0.4</v>
      </c>
      <c r="N675" s="167">
        <f>INDEX('Policy Characteristics'!H:H,MATCH(PolicyLevers!$C675,'Policy Characteristics'!$C:$C,0))</f>
        <v>0.01</v>
      </c>
      <c r="O675" s="167" t="str">
        <f>INDEX('Policy Characteristics'!I:I,MATCH(PolicyLevers!$C675,'Policy Characteristics'!$C:$C,0))</f>
        <v>% reduction in fuel use</v>
      </c>
      <c r="P675" s="167" t="str">
        <f>INDEX('Policy Characteristics'!J:J,MATCH(PolicyLevers!$C675,'Policy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5" s="177" t="s">
        <v>271</v>
      </c>
      <c r="R675" s="179" t="s">
        <v>272</v>
      </c>
      <c r="S675" s="169" t="s">
        <v>77</v>
      </c>
      <c r="T675" s="177"/>
    </row>
    <row r="676" spans="1:20" x14ac:dyDescent="0.2">
      <c r="A676" s="166" t="str">
        <f>INDEX('Policy Characteristics'!A:A,MATCH(PolicyLevers!$C676,'Policy Characteristics'!$C:$C,0))</f>
        <v>Research and Development</v>
      </c>
      <c r="B676" s="166" t="str">
        <f>INDEX('Policy Characteristics'!B:B,MATCH(PolicyLevers!$C676,'Policy Characteristics'!$C:$C,0))</f>
        <v>Fuel Use Reduction</v>
      </c>
      <c r="C676" s="181" t="str">
        <f t="shared" ref="C676:C680" si="97">C$675</f>
        <v>RnD Building Fuel Use Perc Reduction</v>
      </c>
      <c r="D676" s="177" t="s">
        <v>122</v>
      </c>
      <c r="E676" s="177"/>
      <c r="F676" s="177" t="s">
        <v>349</v>
      </c>
      <c r="G676" s="177"/>
      <c r="H676" s="184">
        <v>115</v>
      </c>
      <c r="I676" s="267" t="s">
        <v>46</v>
      </c>
      <c r="J676" s="167" t="str">
        <f>INDEX('Policy Characteristics'!D:D,MATCH(PolicyLevers!$C676,'Policy Characteristics'!$C:$C,0))</f>
        <v>R&amp;D Fuel Use Reductions</v>
      </c>
      <c r="K676" s="167" t="str">
        <f>INDEX('Policy Characteristics'!E:E,MATCH(PolicyLevers!$C676,'Policy Characteristics'!$C:$C,0))</f>
        <v>RnD building fuel use reduction</v>
      </c>
      <c r="L676" s="167">
        <f>INDEX('Policy Characteristics'!F:F,MATCH(PolicyLevers!$C676,'Policy Characteristics'!$C:$C,0))</f>
        <v>0</v>
      </c>
      <c r="M676" s="167">
        <f>INDEX('Policy Characteristics'!G:G,MATCH(PolicyLevers!$C676,'Policy Characteristics'!$C:$C,0))</f>
        <v>0.4</v>
      </c>
      <c r="N676" s="167">
        <f>INDEX('Policy Characteristics'!H:H,MATCH(PolicyLevers!$C676,'Policy Characteristics'!$C:$C,0))</f>
        <v>0.01</v>
      </c>
      <c r="O676" s="167" t="str">
        <f>INDEX('Policy Characteristics'!I:I,MATCH(PolicyLevers!$C676,'Policy Characteristics'!$C:$C,0))</f>
        <v>% reduction in fuel use</v>
      </c>
      <c r="P676" s="167" t="str">
        <f>INDEX('Policy Characteristics'!J:J,MATCH(PolicyLevers!$C676,'Policy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6" s="177" t="s">
        <v>271</v>
      </c>
      <c r="R676" s="179" t="s">
        <v>272</v>
      </c>
      <c r="S676" s="169" t="s">
        <v>77</v>
      </c>
      <c r="T676" s="177"/>
    </row>
    <row r="677" spans="1:20" x14ac:dyDescent="0.2">
      <c r="A677" s="166" t="str">
        <f>INDEX('Policy Characteristics'!A:A,MATCH(PolicyLevers!$C677,'Policy Characteristics'!$C:$C,0))</f>
        <v>Research and Development</v>
      </c>
      <c r="B677" s="166" t="str">
        <f>INDEX('Policy Characteristics'!B:B,MATCH(PolicyLevers!$C677,'Policy Characteristics'!$C:$C,0))</f>
        <v>Fuel Use Reduction</v>
      </c>
      <c r="C677" s="181" t="str">
        <f t="shared" si="97"/>
        <v>RnD Building Fuel Use Perc Reduction</v>
      </c>
      <c r="D677" s="177" t="s">
        <v>123</v>
      </c>
      <c r="E677" s="177"/>
      <c r="F677" s="177" t="s">
        <v>350</v>
      </c>
      <c r="G677" s="177"/>
      <c r="H677" s="184">
        <v>750</v>
      </c>
      <c r="I677" s="267" t="s">
        <v>47</v>
      </c>
      <c r="J677" s="167" t="str">
        <f>INDEX('Policy Characteristics'!D:D,MATCH(PolicyLevers!$C677,'Policy Characteristics'!$C:$C,0))</f>
        <v>R&amp;D Fuel Use Reductions</v>
      </c>
      <c r="K677" s="167" t="str">
        <f>INDEX('Policy Characteristics'!E:E,MATCH(PolicyLevers!$C677,'Policy Characteristics'!$C:$C,0))</f>
        <v>RnD building fuel use reduction</v>
      </c>
      <c r="L677" s="167">
        <f>INDEX('Policy Characteristics'!F:F,MATCH(PolicyLevers!$C677,'Policy Characteristics'!$C:$C,0))</f>
        <v>0</v>
      </c>
      <c r="M677" s="167">
        <f>INDEX('Policy Characteristics'!G:G,MATCH(PolicyLevers!$C677,'Policy Characteristics'!$C:$C,0))</f>
        <v>0.4</v>
      </c>
      <c r="N677" s="167">
        <f>INDEX('Policy Characteristics'!H:H,MATCH(PolicyLevers!$C677,'Policy Characteristics'!$C:$C,0))</f>
        <v>0.01</v>
      </c>
      <c r="O677" s="167" t="str">
        <f>INDEX('Policy Characteristics'!I:I,MATCH(PolicyLevers!$C677,'Policy Characteristics'!$C:$C,0))</f>
        <v>% reduction in fuel use</v>
      </c>
      <c r="P677" s="167" t="str">
        <f>INDEX('Policy Characteristics'!J:J,MATCH(PolicyLevers!$C677,'Policy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7" s="177"/>
      <c r="R677" s="179"/>
      <c r="S677" s="169"/>
      <c r="T677" s="177"/>
    </row>
    <row r="678" spans="1:20" x14ac:dyDescent="0.2">
      <c r="A678" s="166" t="str">
        <f>INDEX('Policy Characteristics'!A:A,MATCH(PolicyLevers!$C678,'Policy Characteristics'!$C:$C,0))</f>
        <v>Research and Development</v>
      </c>
      <c r="B678" s="166" t="str">
        <f>INDEX('Policy Characteristics'!B:B,MATCH(PolicyLevers!$C678,'Policy Characteristics'!$C:$C,0))</f>
        <v>Fuel Use Reduction</v>
      </c>
      <c r="C678" s="181" t="str">
        <f t="shared" si="97"/>
        <v>RnD Building Fuel Use Perc Reduction</v>
      </c>
      <c r="D678" s="177" t="s">
        <v>124</v>
      </c>
      <c r="E678" s="177"/>
      <c r="F678" s="177" t="s">
        <v>351</v>
      </c>
      <c r="G678" s="177"/>
      <c r="H678" s="184">
        <v>117</v>
      </c>
      <c r="I678" s="267" t="s">
        <v>46</v>
      </c>
      <c r="J678" s="167" t="str">
        <f>INDEX('Policy Characteristics'!D:D,MATCH(PolicyLevers!$C678,'Policy Characteristics'!$C:$C,0))</f>
        <v>R&amp;D Fuel Use Reductions</v>
      </c>
      <c r="K678" s="167" t="str">
        <f>INDEX('Policy Characteristics'!E:E,MATCH(PolicyLevers!$C678,'Policy Characteristics'!$C:$C,0))</f>
        <v>RnD building fuel use reduction</v>
      </c>
      <c r="L678" s="167">
        <f>INDEX('Policy Characteristics'!F:F,MATCH(PolicyLevers!$C678,'Policy Characteristics'!$C:$C,0))</f>
        <v>0</v>
      </c>
      <c r="M678" s="167">
        <f>INDEX('Policy Characteristics'!G:G,MATCH(PolicyLevers!$C678,'Policy Characteristics'!$C:$C,0))</f>
        <v>0.4</v>
      </c>
      <c r="N678" s="167">
        <f>INDEX('Policy Characteristics'!H:H,MATCH(PolicyLevers!$C678,'Policy Characteristics'!$C:$C,0))</f>
        <v>0.01</v>
      </c>
      <c r="O678" s="167" t="str">
        <f>INDEX('Policy Characteristics'!I:I,MATCH(PolicyLevers!$C678,'Policy Characteristics'!$C:$C,0))</f>
        <v>% reduction in fuel use</v>
      </c>
      <c r="P678" s="167" t="str">
        <f>INDEX('Policy Characteristics'!J:J,MATCH(PolicyLevers!$C678,'Policy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8" s="177" t="s">
        <v>271</v>
      </c>
      <c r="R678" s="179" t="s">
        <v>272</v>
      </c>
      <c r="S678" s="169" t="s">
        <v>77</v>
      </c>
      <c r="T678" s="177"/>
    </row>
    <row r="679" spans="1:20" x14ac:dyDescent="0.2">
      <c r="A679" s="166" t="str">
        <f>INDEX('Policy Characteristics'!A:A,MATCH(PolicyLevers!$C679,'Policy Characteristics'!$C:$C,0))</f>
        <v>Research and Development</v>
      </c>
      <c r="B679" s="166" t="str">
        <f>INDEX('Policy Characteristics'!B:B,MATCH(PolicyLevers!$C679,'Policy Characteristics'!$C:$C,0))</f>
        <v>Fuel Use Reduction</v>
      </c>
      <c r="C679" s="181" t="str">
        <f t="shared" si="97"/>
        <v>RnD Building Fuel Use Perc Reduction</v>
      </c>
      <c r="D679" s="177" t="s">
        <v>125</v>
      </c>
      <c r="E679" s="177"/>
      <c r="F679" s="177" t="s">
        <v>352</v>
      </c>
      <c r="G679" s="177"/>
      <c r="H679" s="184">
        <v>118</v>
      </c>
      <c r="I679" s="267" t="s">
        <v>46</v>
      </c>
      <c r="J679" s="167" t="str">
        <f>INDEX('Policy Characteristics'!D:D,MATCH(PolicyLevers!$C679,'Policy Characteristics'!$C:$C,0))</f>
        <v>R&amp;D Fuel Use Reductions</v>
      </c>
      <c r="K679" s="167" t="str">
        <f>INDEX('Policy Characteristics'!E:E,MATCH(PolicyLevers!$C679,'Policy Characteristics'!$C:$C,0))</f>
        <v>RnD building fuel use reduction</v>
      </c>
      <c r="L679" s="167">
        <f>INDEX('Policy Characteristics'!F:F,MATCH(PolicyLevers!$C679,'Policy Characteristics'!$C:$C,0))</f>
        <v>0</v>
      </c>
      <c r="M679" s="167">
        <f>INDEX('Policy Characteristics'!G:G,MATCH(PolicyLevers!$C679,'Policy Characteristics'!$C:$C,0))</f>
        <v>0.4</v>
      </c>
      <c r="N679" s="167">
        <f>INDEX('Policy Characteristics'!H:H,MATCH(PolicyLevers!$C679,'Policy Characteristics'!$C:$C,0))</f>
        <v>0.01</v>
      </c>
      <c r="O679" s="167" t="str">
        <f>INDEX('Policy Characteristics'!I:I,MATCH(PolicyLevers!$C679,'Policy Characteristics'!$C:$C,0))</f>
        <v>% reduction in fuel use</v>
      </c>
      <c r="P679" s="167" t="str">
        <f>INDEX('Policy Characteristics'!J:J,MATCH(PolicyLevers!$C679,'Policy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9" s="177" t="s">
        <v>271</v>
      </c>
      <c r="R679" s="179" t="s">
        <v>272</v>
      </c>
      <c r="S679" s="169" t="s">
        <v>77</v>
      </c>
      <c r="T679" s="177"/>
    </row>
    <row r="680" spans="1:20" x14ac:dyDescent="0.2">
      <c r="A680" s="166" t="str">
        <f>INDEX('Policy Characteristics'!A:A,MATCH(PolicyLevers!$C680,'Policy Characteristics'!$C:$C,0))</f>
        <v>Research and Development</v>
      </c>
      <c r="B680" s="166" t="str">
        <f>INDEX('Policy Characteristics'!B:B,MATCH(PolicyLevers!$C680,'Policy Characteristics'!$C:$C,0))</f>
        <v>Fuel Use Reduction</v>
      </c>
      <c r="C680" s="181" t="str">
        <f t="shared" si="97"/>
        <v>RnD Building Fuel Use Perc Reduction</v>
      </c>
      <c r="D680" s="177" t="s">
        <v>126</v>
      </c>
      <c r="E680" s="177"/>
      <c r="F680" s="177" t="s">
        <v>353</v>
      </c>
      <c r="G680" s="177"/>
      <c r="H680" s="184">
        <v>119</v>
      </c>
      <c r="I680" s="267" t="s">
        <v>46</v>
      </c>
      <c r="J680" s="167" t="str">
        <f>INDEX('Policy Characteristics'!D:D,MATCH(PolicyLevers!$C680,'Policy Characteristics'!$C:$C,0))</f>
        <v>R&amp;D Fuel Use Reductions</v>
      </c>
      <c r="K680" s="167" t="str">
        <f>INDEX('Policy Characteristics'!E:E,MATCH(PolicyLevers!$C680,'Policy Characteristics'!$C:$C,0))</f>
        <v>RnD building fuel use reduction</v>
      </c>
      <c r="L680" s="167">
        <f>INDEX('Policy Characteristics'!F:F,MATCH(PolicyLevers!$C680,'Policy Characteristics'!$C:$C,0))</f>
        <v>0</v>
      </c>
      <c r="M680" s="167">
        <f>INDEX('Policy Characteristics'!G:G,MATCH(PolicyLevers!$C680,'Policy Characteristics'!$C:$C,0))</f>
        <v>0.4</v>
      </c>
      <c r="N680" s="167">
        <f>INDEX('Policy Characteristics'!H:H,MATCH(PolicyLevers!$C680,'Policy Characteristics'!$C:$C,0))</f>
        <v>0.01</v>
      </c>
      <c r="O680" s="167" t="str">
        <f>INDEX('Policy Characteristics'!I:I,MATCH(PolicyLevers!$C680,'Policy Characteristics'!$C:$C,0))</f>
        <v>% reduction in fuel use</v>
      </c>
      <c r="P680" s="167" t="str">
        <f>INDEX('Policy Characteristics'!J:J,MATCH(PolicyLevers!$C680,'Policy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0" s="177" t="s">
        <v>271</v>
      </c>
      <c r="R680" s="179" t="s">
        <v>272</v>
      </c>
      <c r="S680" s="169" t="s">
        <v>77</v>
      </c>
      <c r="T680" s="177"/>
    </row>
    <row r="681" spans="1:20" x14ac:dyDescent="0.2">
      <c r="A681" s="166" t="str">
        <f>INDEX('Policy Characteristics'!A:A,MATCH(PolicyLevers!$C681,'Policy Characteristics'!$C:$C,0))</f>
        <v>Research and Development</v>
      </c>
      <c r="B681" s="166" t="str">
        <f>INDEX('Policy Characteristics'!B:B,MATCH(PolicyLevers!$C681,'Policy Characteristics'!$C:$C,0))</f>
        <v>Fuel Use Reduction</v>
      </c>
      <c r="C681" s="178" t="s">
        <v>321</v>
      </c>
      <c r="D681" s="177"/>
      <c r="E681" s="177"/>
      <c r="F681" s="177" t="s">
        <v>29</v>
      </c>
      <c r="G681" s="177"/>
      <c r="H681" s="184">
        <v>120</v>
      </c>
      <c r="I681" s="267" t="s">
        <v>46</v>
      </c>
      <c r="J681" s="167" t="str">
        <f>INDEX('Policy Characteristics'!D:D,MATCH(PolicyLevers!$C681,'Policy Characteristics'!$C:$C,0))</f>
        <v>R&amp;D Fuel Use Reductions</v>
      </c>
      <c r="K681" s="167" t="str">
        <f>INDEX('Policy Characteristics'!E:E,MATCH(PolicyLevers!$C681,'Policy Characteristics'!$C:$C,0))</f>
        <v>RnD CCS fuel use reduction</v>
      </c>
      <c r="L681" s="167">
        <f>INDEX('Policy Characteristics'!F:F,MATCH(PolicyLevers!$C681,'Policy Characteristics'!$C:$C,0))</f>
        <v>0</v>
      </c>
      <c r="M681" s="167">
        <f>INDEX('Policy Characteristics'!G:G,MATCH(PolicyLevers!$C681,'Policy Characteristics'!$C:$C,0))</f>
        <v>0.4</v>
      </c>
      <c r="N681" s="167">
        <f>INDEX('Policy Characteristics'!H:H,MATCH(PolicyLevers!$C681,'Policy Characteristics'!$C:$C,0))</f>
        <v>0.01</v>
      </c>
      <c r="O681" s="167" t="str">
        <f>INDEX('Policy Characteristics'!I:I,MATCH(PolicyLevers!$C681,'Policy Characteristics'!$C:$C,0))</f>
        <v>% reduction in fuel use</v>
      </c>
      <c r="P681" s="167" t="str">
        <f>INDEX('Policy Characteristics'!J:J,MATCH(PolicyLevers!$C681,'Policy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1" s="177" t="s">
        <v>271</v>
      </c>
      <c r="R681" s="179" t="s">
        <v>272</v>
      </c>
      <c r="S681" s="169" t="s">
        <v>77</v>
      </c>
      <c r="T681" s="177"/>
    </row>
    <row r="682" spans="1:20" x14ac:dyDescent="0.2">
      <c r="A682" s="166" t="str">
        <f>INDEX('Policy Characteristics'!A:A,MATCH(PolicyLevers!$C682,'Policy Characteristics'!$C:$C,0))</f>
        <v>Research and Development</v>
      </c>
      <c r="B682" s="166" t="str">
        <f>INDEX('Policy Characteristics'!B:B,MATCH(PolicyLevers!$C682,'Policy Characteristics'!$C:$C,0))</f>
        <v>Fuel Use Reduction</v>
      </c>
      <c r="C682" s="178" t="s">
        <v>322</v>
      </c>
      <c r="D682" s="177" t="s">
        <v>493</v>
      </c>
      <c r="E682" s="177"/>
      <c r="F682" s="179" t="s">
        <v>496</v>
      </c>
      <c r="G682" s="177"/>
      <c r="H682" s="184">
        <v>121</v>
      </c>
      <c r="I682" s="267" t="s">
        <v>46</v>
      </c>
      <c r="J682" s="167" t="str">
        <f>INDEX('Policy Characteristics'!D:D,MATCH(PolicyLevers!$C682,'Policy Characteristics'!$C:$C,0))</f>
        <v>R&amp;D Fuel Use Reductions</v>
      </c>
      <c r="K682" s="167" t="str">
        <f>INDEX('Policy Characteristics'!E:E,MATCH(PolicyLevers!$C682,'Policy Characteristics'!$C:$C,0))</f>
        <v>RnD electricity fuel use reduction</v>
      </c>
      <c r="L682" s="167">
        <f>INDEX('Policy Characteristics'!F:F,MATCH(PolicyLevers!$C682,'Policy Characteristics'!$C:$C,0))</f>
        <v>0</v>
      </c>
      <c r="M682" s="167">
        <f>INDEX('Policy Characteristics'!G:G,MATCH(PolicyLevers!$C682,'Policy Characteristics'!$C:$C,0))</f>
        <v>0.4</v>
      </c>
      <c r="N682" s="167">
        <f>INDEX('Policy Characteristics'!H:H,MATCH(PolicyLevers!$C682,'Policy Characteristics'!$C:$C,0))</f>
        <v>0.01</v>
      </c>
      <c r="O682" s="167" t="str">
        <f>INDEX('Policy Characteristics'!I:I,MATCH(PolicyLevers!$C682,'Policy Characteristics'!$C:$C,0))</f>
        <v>% reduction in fuel use</v>
      </c>
      <c r="P682" s="167" t="str">
        <f>INDEX('Policy Characteristics'!J:J,MATCH(PolicyLevers!$C682,'Policy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2" s="177" t="s">
        <v>271</v>
      </c>
      <c r="R682" s="179" t="s">
        <v>272</v>
      </c>
      <c r="S682" s="169" t="s">
        <v>77</v>
      </c>
      <c r="T682" s="177"/>
    </row>
    <row r="683" spans="1:20" x14ac:dyDescent="0.2">
      <c r="A683" s="166" t="str">
        <f>INDEX('Policy Characteristics'!A:A,MATCH(PolicyLevers!$C683,'Policy Characteristics'!$C:$C,0))</f>
        <v>Research and Development</v>
      </c>
      <c r="B683" s="166" t="str">
        <f>INDEX('Policy Characteristics'!B:B,MATCH(PolicyLevers!$C683,'Policy Characteristics'!$C:$C,0))</f>
        <v>Fuel Use Reduction</v>
      </c>
      <c r="C683" s="181" t="str">
        <f t="shared" ref="C683:C690" si="98">C$682</f>
        <v>RnD Electricity Fuel Use Perc Reduction</v>
      </c>
      <c r="D683" s="179" t="s">
        <v>335</v>
      </c>
      <c r="E683" s="185"/>
      <c r="F683" s="179" t="s">
        <v>556</v>
      </c>
      <c r="G683" s="177"/>
      <c r="H683" s="184">
        <v>122</v>
      </c>
      <c r="I683" s="267" t="s">
        <v>46</v>
      </c>
      <c r="J683" s="167" t="str">
        <f>INDEX('Policy Characteristics'!D:D,MATCH(PolicyLevers!$C683,'Policy Characteristics'!$C:$C,0))</f>
        <v>R&amp;D Fuel Use Reductions</v>
      </c>
      <c r="K683" s="167" t="str">
        <f>INDEX('Policy Characteristics'!E:E,MATCH(PolicyLevers!$C683,'Policy Characteristics'!$C:$C,0))</f>
        <v>RnD electricity fuel use reduction</v>
      </c>
      <c r="L683" s="167">
        <f>INDEX('Policy Characteristics'!F:F,MATCH(PolicyLevers!$C683,'Policy Characteristics'!$C:$C,0))</f>
        <v>0</v>
      </c>
      <c r="M683" s="167">
        <f>INDEX('Policy Characteristics'!G:G,MATCH(PolicyLevers!$C683,'Policy Characteristics'!$C:$C,0))</f>
        <v>0.4</v>
      </c>
      <c r="N683" s="167">
        <f>INDEX('Policy Characteristics'!H:H,MATCH(PolicyLevers!$C683,'Policy Characteristics'!$C:$C,0))</f>
        <v>0.01</v>
      </c>
      <c r="O683" s="167" t="str">
        <f>INDEX('Policy Characteristics'!I:I,MATCH(PolicyLevers!$C683,'Policy Characteristics'!$C:$C,0))</f>
        <v>% reduction in fuel use</v>
      </c>
      <c r="P683" s="167" t="str">
        <f>INDEX('Policy Characteristics'!J:J,MATCH(PolicyLevers!$C683,'Policy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3" s="177" t="s">
        <v>271</v>
      </c>
      <c r="R683" s="179" t="s">
        <v>272</v>
      </c>
      <c r="S683" s="169" t="s">
        <v>77</v>
      </c>
      <c r="T683" s="177"/>
    </row>
    <row r="684" spans="1:20" x14ac:dyDescent="0.2">
      <c r="A684" s="166" t="str">
        <f>INDEX('Policy Characteristics'!A:A,MATCH(PolicyLevers!$C684,'Policy Characteristics'!$C:$C,0))</f>
        <v>Research and Development</v>
      </c>
      <c r="B684" s="166" t="str">
        <f>INDEX('Policy Characteristics'!B:B,MATCH(PolicyLevers!$C684,'Policy Characteristics'!$C:$C,0))</f>
        <v>Fuel Use Reduction</v>
      </c>
      <c r="C684" s="181" t="str">
        <f t="shared" si="98"/>
        <v>RnD Electricity Fuel Use Perc Reduction</v>
      </c>
      <c r="D684" s="179" t="s">
        <v>80</v>
      </c>
      <c r="E684" s="185"/>
      <c r="F684" s="179" t="s">
        <v>354</v>
      </c>
      <c r="G684" s="177"/>
      <c r="H684" s="184">
        <v>123</v>
      </c>
      <c r="I684" s="267" t="s">
        <v>46</v>
      </c>
      <c r="J684" s="167" t="str">
        <f>INDEX('Policy Characteristics'!D:D,MATCH(PolicyLevers!$C684,'Policy Characteristics'!$C:$C,0))</f>
        <v>R&amp;D Fuel Use Reductions</v>
      </c>
      <c r="K684" s="167" t="str">
        <f>INDEX('Policy Characteristics'!E:E,MATCH(PolicyLevers!$C684,'Policy Characteristics'!$C:$C,0))</f>
        <v>RnD electricity fuel use reduction</v>
      </c>
      <c r="L684" s="167">
        <f>INDEX('Policy Characteristics'!F:F,MATCH(PolicyLevers!$C684,'Policy Characteristics'!$C:$C,0))</f>
        <v>0</v>
      </c>
      <c r="M684" s="167">
        <f>INDEX('Policy Characteristics'!G:G,MATCH(PolicyLevers!$C684,'Policy Characteristics'!$C:$C,0))</f>
        <v>0.4</v>
      </c>
      <c r="N684" s="167">
        <f>INDEX('Policy Characteristics'!H:H,MATCH(PolicyLevers!$C684,'Policy Characteristics'!$C:$C,0))</f>
        <v>0.01</v>
      </c>
      <c r="O684" s="167" t="str">
        <f>INDEX('Policy Characteristics'!I:I,MATCH(PolicyLevers!$C684,'Policy Characteristics'!$C:$C,0))</f>
        <v>% reduction in fuel use</v>
      </c>
      <c r="P684" s="167" t="str">
        <f>INDEX('Policy Characteristics'!J:J,MATCH(PolicyLevers!$C684,'Policy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4" s="177" t="s">
        <v>271</v>
      </c>
      <c r="R684" s="179" t="s">
        <v>272</v>
      </c>
      <c r="S684" s="169" t="s">
        <v>77</v>
      </c>
      <c r="T684" s="177"/>
    </row>
    <row r="685" spans="1:20" x14ac:dyDescent="0.2">
      <c r="A685" s="166" t="str">
        <f>INDEX('Policy Characteristics'!A:A,MATCH(PolicyLevers!$C685,'Policy Characteristics'!$C:$C,0))</f>
        <v>Research and Development</v>
      </c>
      <c r="B685" s="166" t="str">
        <f>INDEX('Policy Characteristics'!B:B,MATCH(PolicyLevers!$C685,'Policy Characteristics'!$C:$C,0))</f>
        <v>Fuel Use Reduction</v>
      </c>
      <c r="C685" s="181" t="str">
        <f t="shared" si="98"/>
        <v>RnD Electricity Fuel Use Perc Reduction</v>
      </c>
      <c r="D685" s="179" t="s">
        <v>81</v>
      </c>
      <c r="E685" s="185"/>
      <c r="F685" s="179" t="s">
        <v>355</v>
      </c>
      <c r="G685" s="177"/>
      <c r="H685" s="184">
        <v>751</v>
      </c>
      <c r="I685" s="267" t="s">
        <v>47</v>
      </c>
      <c r="J685" s="167" t="str">
        <f>INDEX('Policy Characteristics'!D:D,MATCH(PolicyLevers!$C685,'Policy Characteristics'!$C:$C,0))</f>
        <v>R&amp;D Fuel Use Reductions</v>
      </c>
      <c r="K685" s="167" t="str">
        <f>INDEX('Policy Characteristics'!E:E,MATCH(PolicyLevers!$C685,'Policy Characteristics'!$C:$C,0))</f>
        <v>RnD electricity fuel use reduction</v>
      </c>
      <c r="L685" s="167">
        <f>INDEX('Policy Characteristics'!F:F,MATCH(PolicyLevers!$C685,'Policy Characteristics'!$C:$C,0))</f>
        <v>0</v>
      </c>
      <c r="M685" s="167">
        <f>INDEX('Policy Characteristics'!G:G,MATCH(PolicyLevers!$C685,'Policy Characteristics'!$C:$C,0))</f>
        <v>0.4</v>
      </c>
      <c r="N685" s="167">
        <f>INDEX('Policy Characteristics'!H:H,MATCH(PolicyLevers!$C685,'Policy Characteristics'!$C:$C,0))</f>
        <v>0.01</v>
      </c>
      <c r="O685" s="167" t="str">
        <f>INDEX('Policy Characteristics'!I:I,MATCH(PolicyLevers!$C685,'Policy Characteristics'!$C:$C,0))</f>
        <v>% reduction in fuel use</v>
      </c>
      <c r="P685" s="167" t="str">
        <f>INDEX('Policy Characteristics'!J:J,MATCH(PolicyLevers!$C685,'Policy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5" s="177"/>
      <c r="R685" s="179"/>
      <c r="S685" s="169"/>
      <c r="T685" s="177"/>
    </row>
    <row r="686" spans="1:20" x14ac:dyDescent="0.2">
      <c r="A686" s="166" t="str">
        <f>INDEX('Policy Characteristics'!A:A,MATCH(PolicyLevers!$C686,'Policy Characteristics'!$C:$C,0))</f>
        <v>Research and Development</v>
      </c>
      <c r="B686" s="166" t="str">
        <f>INDEX('Policy Characteristics'!B:B,MATCH(PolicyLevers!$C686,'Policy Characteristics'!$C:$C,0))</f>
        <v>Fuel Use Reduction</v>
      </c>
      <c r="C686" s="181" t="str">
        <f t="shared" si="98"/>
        <v>RnD Electricity Fuel Use Perc Reduction</v>
      </c>
      <c r="D686" s="179" t="s">
        <v>494</v>
      </c>
      <c r="E686" s="185"/>
      <c r="F686" s="179" t="s">
        <v>498</v>
      </c>
      <c r="G686" s="177"/>
      <c r="H686" s="184">
        <v>752</v>
      </c>
      <c r="I686" s="267" t="s">
        <v>47</v>
      </c>
      <c r="J686" s="167" t="str">
        <f>INDEX('Policy Characteristics'!D:D,MATCH(PolicyLevers!$C686,'Policy Characteristics'!$C:$C,0))</f>
        <v>R&amp;D Fuel Use Reductions</v>
      </c>
      <c r="K686" s="167" t="str">
        <f>INDEX('Policy Characteristics'!E:E,MATCH(PolicyLevers!$C686,'Policy Characteristics'!$C:$C,0))</f>
        <v>RnD electricity fuel use reduction</v>
      </c>
      <c r="L686" s="167">
        <f>INDEX('Policy Characteristics'!F:F,MATCH(PolicyLevers!$C686,'Policy Characteristics'!$C:$C,0))</f>
        <v>0</v>
      </c>
      <c r="M686" s="167">
        <f>INDEX('Policy Characteristics'!G:G,MATCH(PolicyLevers!$C686,'Policy Characteristics'!$C:$C,0))</f>
        <v>0.4</v>
      </c>
      <c r="N686" s="167">
        <f>INDEX('Policy Characteristics'!H:H,MATCH(PolicyLevers!$C686,'Policy Characteristics'!$C:$C,0))</f>
        <v>0.01</v>
      </c>
      <c r="O686" s="167" t="str">
        <f>INDEX('Policy Characteristics'!I:I,MATCH(PolicyLevers!$C686,'Policy Characteristics'!$C:$C,0))</f>
        <v>% reduction in fuel use</v>
      </c>
      <c r="P686" s="167" t="str">
        <f>INDEX('Policy Characteristics'!J:J,MATCH(PolicyLevers!$C686,'Policy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6" s="177"/>
      <c r="R686" s="179"/>
      <c r="S686" s="169"/>
      <c r="T686" s="177"/>
    </row>
    <row r="687" spans="1:20" x14ac:dyDescent="0.2">
      <c r="A687" s="166" t="str">
        <f>INDEX('Policy Characteristics'!A:A,MATCH(PolicyLevers!$C687,'Policy Characteristics'!$C:$C,0))</f>
        <v>Research and Development</v>
      </c>
      <c r="B687" s="166" t="str">
        <f>INDEX('Policy Characteristics'!B:B,MATCH(PolicyLevers!$C687,'Policy Characteristics'!$C:$C,0))</f>
        <v>Fuel Use Reduction</v>
      </c>
      <c r="C687" s="181" t="str">
        <f t="shared" si="98"/>
        <v>RnD Electricity Fuel Use Perc Reduction</v>
      </c>
      <c r="D687" s="179" t="s">
        <v>82</v>
      </c>
      <c r="E687" s="185"/>
      <c r="F687" s="179" t="s">
        <v>356</v>
      </c>
      <c r="G687" s="177"/>
      <c r="H687" s="184">
        <v>753</v>
      </c>
      <c r="I687" s="267" t="s">
        <v>47</v>
      </c>
      <c r="J687" s="167" t="str">
        <f>INDEX('Policy Characteristics'!D:D,MATCH(PolicyLevers!$C687,'Policy Characteristics'!$C:$C,0))</f>
        <v>R&amp;D Fuel Use Reductions</v>
      </c>
      <c r="K687" s="167" t="str">
        <f>INDEX('Policy Characteristics'!E:E,MATCH(PolicyLevers!$C687,'Policy Characteristics'!$C:$C,0))</f>
        <v>RnD electricity fuel use reduction</v>
      </c>
      <c r="L687" s="167">
        <f>INDEX('Policy Characteristics'!F:F,MATCH(PolicyLevers!$C687,'Policy Characteristics'!$C:$C,0))</f>
        <v>0</v>
      </c>
      <c r="M687" s="167">
        <f>INDEX('Policy Characteristics'!G:G,MATCH(PolicyLevers!$C687,'Policy Characteristics'!$C:$C,0))</f>
        <v>0.4</v>
      </c>
      <c r="N687" s="167">
        <f>INDEX('Policy Characteristics'!H:H,MATCH(PolicyLevers!$C687,'Policy Characteristics'!$C:$C,0))</f>
        <v>0.01</v>
      </c>
      <c r="O687" s="167" t="str">
        <f>INDEX('Policy Characteristics'!I:I,MATCH(PolicyLevers!$C687,'Policy Characteristics'!$C:$C,0))</f>
        <v>% reduction in fuel use</v>
      </c>
      <c r="P687" s="167" t="str">
        <f>INDEX('Policy Characteristics'!J:J,MATCH(PolicyLevers!$C687,'Policy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7" s="177"/>
      <c r="R687" s="179"/>
      <c r="S687" s="169"/>
      <c r="T687" s="177"/>
    </row>
    <row r="688" spans="1:20" x14ac:dyDescent="0.2">
      <c r="A688" s="166" t="str">
        <f>INDEX('Policy Characteristics'!A:A,MATCH(PolicyLevers!$C688,'Policy Characteristics'!$C:$C,0))</f>
        <v>Research and Development</v>
      </c>
      <c r="B688" s="166" t="str">
        <f>INDEX('Policy Characteristics'!B:B,MATCH(PolicyLevers!$C688,'Policy Characteristics'!$C:$C,0))</f>
        <v>Fuel Use Reduction</v>
      </c>
      <c r="C688" s="181" t="str">
        <f t="shared" si="98"/>
        <v>RnD Electricity Fuel Use Perc Reduction</v>
      </c>
      <c r="D688" s="179" t="s">
        <v>83</v>
      </c>
      <c r="E688" s="185"/>
      <c r="F688" s="179" t="s">
        <v>357</v>
      </c>
      <c r="G688" s="177"/>
      <c r="H688" s="184">
        <v>754</v>
      </c>
      <c r="I688" s="267" t="s">
        <v>47</v>
      </c>
      <c r="J688" s="167" t="str">
        <f>INDEX('Policy Characteristics'!D:D,MATCH(PolicyLevers!$C688,'Policy Characteristics'!$C:$C,0))</f>
        <v>R&amp;D Fuel Use Reductions</v>
      </c>
      <c r="K688" s="167" t="str">
        <f>INDEX('Policy Characteristics'!E:E,MATCH(PolicyLevers!$C688,'Policy Characteristics'!$C:$C,0))</f>
        <v>RnD electricity fuel use reduction</v>
      </c>
      <c r="L688" s="167">
        <f>INDEX('Policy Characteristics'!F:F,MATCH(PolicyLevers!$C688,'Policy Characteristics'!$C:$C,0))</f>
        <v>0</v>
      </c>
      <c r="M688" s="167">
        <f>INDEX('Policy Characteristics'!G:G,MATCH(PolicyLevers!$C688,'Policy Characteristics'!$C:$C,0))</f>
        <v>0.4</v>
      </c>
      <c r="N688" s="167">
        <f>INDEX('Policy Characteristics'!H:H,MATCH(PolicyLevers!$C688,'Policy Characteristics'!$C:$C,0))</f>
        <v>0.01</v>
      </c>
      <c r="O688" s="167" t="str">
        <f>INDEX('Policy Characteristics'!I:I,MATCH(PolicyLevers!$C688,'Policy Characteristics'!$C:$C,0))</f>
        <v>% reduction in fuel use</v>
      </c>
      <c r="P688" s="167" t="str">
        <f>INDEX('Policy Characteristics'!J:J,MATCH(PolicyLevers!$C688,'Policy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8" s="177"/>
      <c r="R688" s="179"/>
      <c r="S688" s="169"/>
      <c r="T688" s="177"/>
    </row>
    <row r="689" spans="1:20" x14ac:dyDescent="0.2">
      <c r="A689" s="166" t="str">
        <f>INDEX('Policy Characteristics'!A:A,MATCH(PolicyLevers!$C689,'Policy Characteristics'!$C:$C,0))</f>
        <v>Research and Development</v>
      </c>
      <c r="B689" s="166" t="str">
        <f>INDEX('Policy Characteristics'!B:B,MATCH(PolicyLevers!$C689,'Policy Characteristics'!$C:$C,0))</f>
        <v>Fuel Use Reduction</v>
      </c>
      <c r="C689" s="181" t="str">
        <f t="shared" si="98"/>
        <v>RnD Electricity Fuel Use Perc Reduction</v>
      </c>
      <c r="D689" s="179" t="s">
        <v>84</v>
      </c>
      <c r="E689" s="185"/>
      <c r="F689" s="179" t="s">
        <v>358</v>
      </c>
      <c r="G689" s="177"/>
      <c r="H689" s="184">
        <v>124</v>
      </c>
      <c r="I689" s="267" t="s">
        <v>46</v>
      </c>
      <c r="J689" s="167" t="str">
        <f>INDEX('Policy Characteristics'!D:D,MATCH(PolicyLevers!$C689,'Policy Characteristics'!$C:$C,0))</f>
        <v>R&amp;D Fuel Use Reductions</v>
      </c>
      <c r="K689" s="167" t="str">
        <f>INDEX('Policy Characteristics'!E:E,MATCH(PolicyLevers!$C689,'Policy Characteristics'!$C:$C,0))</f>
        <v>RnD electricity fuel use reduction</v>
      </c>
      <c r="L689" s="167">
        <f>INDEX('Policy Characteristics'!F:F,MATCH(PolicyLevers!$C689,'Policy Characteristics'!$C:$C,0))</f>
        <v>0</v>
      </c>
      <c r="M689" s="167">
        <f>INDEX('Policy Characteristics'!G:G,MATCH(PolicyLevers!$C689,'Policy Characteristics'!$C:$C,0))</f>
        <v>0.4</v>
      </c>
      <c r="N689" s="167">
        <f>INDEX('Policy Characteristics'!H:H,MATCH(PolicyLevers!$C689,'Policy Characteristics'!$C:$C,0))</f>
        <v>0.01</v>
      </c>
      <c r="O689" s="167" t="str">
        <f>INDEX('Policy Characteristics'!I:I,MATCH(PolicyLevers!$C689,'Policy Characteristics'!$C:$C,0))</f>
        <v>% reduction in fuel use</v>
      </c>
      <c r="P689" s="167" t="str">
        <f>INDEX('Policy Characteristics'!J:J,MATCH(PolicyLevers!$C689,'Policy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9" s="177" t="s">
        <v>271</v>
      </c>
      <c r="R689" s="179" t="s">
        <v>272</v>
      </c>
      <c r="S689" s="169" t="s">
        <v>77</v>
      </c>
      <c r="T689" s="177"/>
    </row>
    <row r="690" spans="1:20" x14ac:dyDescent="0.2">
      <c r="A690" s="166" t="str">
        <f>INDEX('Policy Characteristics'!A:A,MATCH(PolicyLevers!$C690,'Policy Characteristics'!$C:$C,0))</f>
        <v>Research and Development</v>
      </c>
      <c r="B690" s="166" t="str">
        <f>INDEX('Policy Characteristics'!B:B,MATCH(PolicyLevers!$C690,'Policy Characteristics'!$C:$C,0))</f>
        <v>Fuel Use Reduction</v>
      </c>
      <c r="C690" s="181" t="str">
        <f t="shared" si="98"/>
        <v>RnD Electricity Fuel Use Perc Reduction</v>
      </c>
      <c r="D690" s="179" t="s">
        <v>338</v>
      </c>
      <c r="E690" s="185"/>
      <c r="F690" s="179" t="s">
        <v>557</v>
      </c>
      <c r="G690" s="177"/>
      <c r="H690" s="184">
        <v>193</v>
      </c>
      <c r="I690" s="267" t="s">
        <v>46</v>
      </c>
      <c r="J690" s="167" t="str">
        <f>INDEX('Policy Characteristics'!D:D,MATCH(PolicyLevers!$C690,'Policy Characteristics'!$C:$C,0))</f>
        <v>R&amp;D Fuel Use Reductions</v>
      </c>
      <c r="K690" s="167" t="str">
        <f>INDEX('Policy Characteristics'!E:E,MATCH(PolicyLevers!$C690,'Policy Characteristics'!$C:$C,0))</f>
        <v>RnD electricity fuel use reduction</v>
      </c>
      <c r="L690" s="167">
        <f>INDEX('Policy Characteristics'!F:F,MATCH(PolicyLevers!$C690,'Policy Characteristics'!$C:$C,0))</f>
        <v>0</v>
      </c>
      <c r="M690" s="167">
        <f>INDEX('Policy Characteristics'!G:G,MATCH(PolicyLevers!$C690,'Policy Characteristics'!$C:$C,0))</f>
        <v>0.4</v>
      </c>
      <c r="N690" s="167">
        <f>INDEX('Policy Characteristics'!H:H,MATCH(PolicyLevers!$C690,'Policy Characteristics'!$C:$C,0))</f>
        <v>0.01</v>
      </c>
      <c r="O690" s="167" t="str">
        <f>INDEX('Policy Characteristics'!I:I,MATCH(PolicyLevers!$C690,'Policy Characteristics'!$C:$C,0))</f>
        <v>% reduction in fuel use</v>
      </c>
      <c r="P690" s="167" t="str">
        <f>INDEX('Policy Characteristics'!J:J,MATCH(PolicyLevers!$C690,'Policy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0" s="177" t="s">
        <v>271</v>
      </c>
      <c r="R690" s="179" t="s">
        <v>272</v>
      </c>
      <c r="S690" s="169" t="s">
        <v>77</v>
      </c>
      <c r="T690" s="177"/>
    </row>
    <row r="691" spans="1:20" x14ac:dyDescent="0.2">
      <c r="A691" s="166" t="str">
        <f>INDEX('Policy Characteristics'!A:A,MATCH(PolicyLevers!$C691,'Policy Characteristics'!$C:$C,0))</f>
        <v>Research and Development</v>
      </c>
      <c r="B691" s="166" t="str">
        <f>INDEX('Policy Characteristics'!B:B,MATCH(PolicyLevers!$C691,'Policy Characteristics'!$C:$C,0))</f>
        <v>Fuel Use Reduction</v>
      </c>
      <c r="C691" s="181" t="str">
        <f t="shared" ref="C691:C692" si="99">C$682</f>
        <v>RnD Electricity Fuel Use Perc Reduction</v>
      </c>
      <c r="D691" s="179" t="s">
        <v>490</v>
      </c>
      <c r="E691" s="185"/>
      <c r="F691" s="179" t="s">
        <v>491</v>
      </c>
      <c r="G691" s="177"/>
      <c r="H691" s="184">
        <v>181</v>
      </c>
      <c r="I691" s="267" t="s">
        <v>46</v>
      </c>
      <c r="J691" s="167" t="str">
        <f>INDEX('Policy Characteristics'!D:D,MATCH(PolicyLevers!$C691,'Policy Characteristics'!$C:$C,0))</f>
        <v>R&amp;D Fuel Use Reductions</v>
      </c>
      <c r="K691" s="167" t="str">
        <f>INDEX('Policy Characteristics'!E:E,MATCH(PolicyLevers!$C691,'Policy Characteristics'!$C:$C,0))</f>
        <v>RnD electricity fuel use reduction</v>
      </c>
      <c r="L691" s="167">
        <f>INDEX('Policy Characteristics'!F:F,MATCH(PolicyLevers!$C691,'Policy Characteristics'!$C:$C,0))</f>
        <v>0</v>
      </c>
      <c r="M691" s="167">
        <f>INDEX('Policy Characteristics'!G:G,MATCH(PolicyLevers!$C691,'Policy Characteristics'!$C:$C,0))</f>
        <v>0.4</v>
      </c>
      <c r="N691" s="167">
        <f>INDEX('Policy Characteristics'!H:H,MATCH(PolicyLevers!$C691,'Policy Characteristics'!$C:$C,0))</f>
        <v>0.01</v>
      </c>
      <c r="O691" s="167" t="str">
        <f>INDEX('Policy Characteristics'!I:I,MATCH(PolicyLevers!$C691,'Policy Characteristics'!$C:$C,0))</f>
        <v>% reduction in fuel use</v>
      </c>
      <c r="P691" s="167" t="str">
        <f>INDEX('Policy Characteristics'!J:J,MATCH(PolicyLevers!$C691,'Policy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1" s="177" t="s">
        <v>271</v>
      </c>
      <c r="R691" s="179" t="s">
        <v>272</v>
      </c>
      <c r="S691" s="169" t="s">
        <v>77</v>
      </c>
      <c r="T691" s="177"/>
    </row>
    <row r="692" spans="1:20" x14ac:dyDescent="0.2">
      <c r="A692" s="166" t="str">
        <f>INDEX('Policy Characteristics'!A:A,MATCH(PolicyLevers!$C692,'Policy Characteristics'!$C:$C,0))</f>
        <v>Research and Development</v>
      </c>
      <c r="B692" s="166" t="str">
        <f>INDEX('Policy Characteristics'!B:B,MATCH(PolicyLevers!$C692,'Policy Characteristics'!$C:$C,0))</f>
        <v>Fuel Use Reduction</v>
      </c>
      <c r="C692" s="181" t="str">
        <f t="shared" si="99"/>
        <v>RnD Electricity Fuel Use Perc Reduction</v>
      </c>
      <c r="D692" s="179" t="s">
        <v>499</v>
      </c>
      <c r="E692" s="185"/>
      <c r="F692" s="179" t="s">
        <v>501</v>
      </c>
      <c r="G692" s="177"/>
      <c r="H692" s="184">
        <v>755</v>
      </c>
      <c r="I692" s="267" t="s">
        <v>47</v>
      </c>
      <c r="J692" s="167" t="str">
        <f>INDEX('Policy Characteristics'!D:D,MATCH(PolicyLevers!$C692,'Policy Characteristics'!$C:$C,0))</f>
        <v>R&amp;D Fuel Use Reductions</v>
      </c>
      <c r="K692" s="167" t="str">
        <f>INDEX('Policy Characteristics'!E:E,MATCH(PolicyLevers!$C692,'Policy Characteristics'!$C:$C,0))</f>
        <v>RnD electricity fuel use reduction</v>
      </c>
      <c r="L692" s="167">
        <f>INDEX('Policy Characteristics'!F:F,MATCH(PolicyLevers!$C692,'Policy Characteristics'!$C:$C,0))</f>
        <v>0</v>
      </c>
      <c r="M692" s="167">
        <f>INDEX('Policy Characteristics'!G:G,MATCH(PolicyLevers!$C692,'Policy Characteristics'!$C:$C,0))</f>
        <v>0.4</v>
      </c>
      <c r="N692" s="167">
        <f>INDEX('Policy Characteristics'!H:H,MATCH(PolicyLevers!$C692,'Policy Characteristics'!$C:$C,0))</f>
        <v>0.01</v>
      </c>
      <c r="O692" s="167" t="str">
        <f>INDEX('Policy Characteristics'!I:I,MATCH(PolicyLevers!$C692,'Policy Characteristics'!$C:$C,0))</f>
        <v>% reduction in fuel use</v>
      </c>
      <c r="P692" s="167" t="str">
        <f>INDEX('Policy Characteristics'!J:J,MATCH(PolicyLevers!$C692,'Policy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2" s="177"/>
      <c r="R692" s="179"/>
      <c r="S692" s="169"/>
      <c r="T692" s="177"/>
    </row>
    <row r="693" spans="1:20" x14ac:dyDescent="0.2">
      <c r="A693" s="166" t="str">
        <f>INDEX('Policy Characteristics'!A:A,MATCH(PolicyLevers!$C693,'Policy Characteristics'!$C:$C,0))</f>
        <v>Research and Development</v>
      </c>
      <c r="B693" s="166" t="str">
        <f>INDEX('Policy Characteristics'!B:B,MATCH(PolicyLevers!$C693,'Policy Characteristics'!$C:$C,0))</f>
        <v>Fuel Use Reduction</v>
      </c>
      <c r="C693" s="178" t="s">
        <v>323</v>
      </c>
      <c r="D693" s="177" t="s">
        <v>141</v>
      </c>
      <c r="E693" s="177"/>
      <c r="F693" s="179" t="s">
        <v>359</v>
      </c>
      <c r="G693" s="177"/>
      <c r="H693" s="184">
        <v>125</v>
      </c>
      <c r="I693" s="267" t="s">
        <v>46</v>
      </c>
      <c r="J693" s="167" t="str">
        <f>INDEX('Policy Characteristics'!D:D,MATCH(PolicyLevers!$C693,'Policy Characteristics'!$C:$C,0))</f>
        <v>R&amp;D Fuel Use Reductions</v>
      </c>
      <c r="K693" s="167" t="str">
        <f>INDEX('Policy Characteristics'!E:E,MATCH(PolicyLevers!$C693,'Policy Characteristics'!$C:$C,0))</f>
        <v>RnD industry fuel use reduction</v>
      </c>
      <c r="L693" s="167">
        <f>INDEX('Policy Characteristics'!F:F,MATCH(PolicyLevers!$C693,'Policy Characteristics'!$C:$C,0))</f>
        <v>0</v>
      </c>
      <c r="M693" s="167">
        <f>INDEX('Policy Characteristics'!G:G,MATCH(PolicyLevers!$C693,'Policy Characteristics'!$C:$C,0))</f>
        <v>0.4</v>
      </c>
      <c r="N693" s="167">
        <f>INDEX('Policy Characteristics'!H:H,MATCH(PolicyLevers!$C693,'Policy Characteristics'!$C:$C,0))</f>
        <v>0.01</v>
      </c>
      <c r="O693" s="167" t="str">
        <f>INDEX('Policy Characteristics'!I:I,MATCH(PolicyLevers!$C693,'Policy Characteristics'!$C:$C,0))</f>
        <v>% reduction in fuel use</v>
      </c>
      <c r="P693" s="167" t="str">
        <f>INDEX('Policy Characteristics'!J:J,MATCH(PolicyLevers!$C693,'Policy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3" s="177" t="s">
        <v>271</v>
      </c>
      <c r="R693" s="179" t="s">
        <v>272</v>
      </c>
      <c r="S693" s="169" t="s">
        <v>77</v>
      </c>
      <c r="T693" s="177"/>
    </row>
    <row r="694" spans="1:20" x14ac:dyDescent="0.2">
      <c r="A694" s="166" t="str">
        <f>INDEX('Policy Characteristics'!A:A,MATCH(PolicyLevers!$C694,'Policy Characteristics'!$C:$C,0))</f>
        <v>Research and Development</v>
      </c>
      <c r="B694" s="166" t="str">
        <f>INDEX('Policy Characteristics'!B:B,MATCH(PolicyLevers!$C694,'Policy Characteristics'!$C:$C,0))</f>
        <v>Fuel Use Reduction</v>
      </c>
      <c r="C694" s="181" t="str">
        <f t="shared" ref="C694:C700" si="100">C$693</f>
        <v>RnD Industry Fuel Use Perc Reduction</v>
      </c>
      <c r="D694" s="179" t="s">
        <v>142</v>
      </c>
      <c r="E694" s="177"/>
      <c r="F694" s="179" t="s">
        <v>360</v>
      </c>
      <c r="G694" s="177"/>
      <c r="H694" s="184">
        <v>126</v>
      </c>
      <c r="I694" s="267" t="s">
        <v>46</v>
      </c>
      <c r="J694" s="167" t="str">
        <f>INDEX('Policy Characteristics'!D:D,MATCH(PolicyLevers!$C694,'Policy Characteristics'!$C:$C,0))</f>
        <v>R&amp;D Fuel Use Reductions</v>
      </c>
      <c r="K694" s="167" t="str">
        <f>INDEX('Policy Characteristics'!E:E,MATCH(PolicyLevers!$C694,'Policy Characteristics'!$C:$C,0))</f>
        <v>RnD industry fuel use reduction</v>
      </c>
      <c r="L694" s="167">
        <f>INDEX('Policy Characteristics'!F:F,MATCH(PolicyLevers!$C694,'Policy Characteristics'!$C:$C,0))</f>
        <v>0</v>
      </c>
      <c r="M694" s="167">
        <f>INDEX('Policy Characteristics'!G:G,MATCH(PolicyLevers!$C694,'Policy Characteristics'!$C:$C,0))</f>
        <v>0.4</v>
      </c>
      <c r="N694" s="167">
        <f>INDEX('Policy Characteristics'!H:H,MATCH(PolicyLevers!$C694,'Policy Characteristics'!$C:$C,0))</f>
        <v>0.01</v>
      </c>
      <c r="O694" s="167" t="str">
        <f>INDEX('Policy Characteristics'!I:I,MATCH(PolicyLevers!$C694,'Policy Characteristics'!$C:$C,0))</f>
        <v>% reduction in fuel use</v>
      </c>
      <c r="P694" s="167" t="str">
        <f>INDEX('Policy Characteristics'!J:J,MATCH(PolicyLevers!$C694,'Policy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4" s="177" t="s">
        <v>271</v>
      </c>
      <c r="R694" s="179" t="s">
        <v>272</v>
      </c>
      <c r="S694" s="169" t="s">
        <v>77</v>
      </c>
      <c r="T694" s="177"/>
    </row>
    <row r="695" spans="1:20" x14ac:dyDescent="0.2">
      <c r="A695" s="166" t="str">
        <f>INDEX('Policy Characteristics'!A:A,MATCH(PolicyLevers!$C695,'Policy Characteristics'!$C:$C,0))</f>
        <v>Research and Development</v>
      </c>
      <c r="B695" s="166" t="str">
        <f>INDEX('Policy Characteristics'!B:B,MATCH(PolicyLevers!$C695,'Policy Characteristics'!$C:$C,0))</f>
        <v>Fuel Use Reduction</v>
      </c>
      <c r="C695" s="181" t="str">
        <f t="shared" si="100"/>
        <v>RnD Industry Fuel Use Perc Reduction</v>
      </c>
      <c r="D695" s="179" t="s">
        <v>143</v>
      </c>
      <c r="E695" s="177"/>
      <c r="F695" s="179" t="s">
        <v>361</v>
      </c>
      <c r="G695" s="177"/>
      <c r="H695" s="184">
        <v>127</v>
      </c>
      <c r="I695" s="267" t="s">
        <v>46</v>
      </c>
      <c r="J695" s="167" t="str">
        <f>INDEX('Policy Characteristics'!D:D,MATCH(PolicyLevers!$C695,'Policy Characteristics'!$C:$C,0))</f>
        <v>R&amp;D Fuel Use Reductions</v>
      </c>
      <c r="K695" s="167" t="str">
        <f>INDEX('Policy Characteristics'!E:E,MATCH(PolicyLevers!$C695,'Policy Characteristics'!$C:$C,0))</f>
        <v>RnD industry fuel use reduction</v>
      </c>
      <c r="L695" s="167">
        <f>INDEX('Policy Characteristics'!F:F,MATCH(PolicyLevers!$C695,'Policy Characteristics'!$C:$C,0))</f>
        <v>0</v>
      </c>
      <c r="M695" s="167">
        <f>INDEX('Policy Characteristics'!G:G,MATCH(PolicyLevers!$C695,'Policy Characteristics'!$C:$C,0))</f>
        <v>0.4</v>
      </c>
      <c r="N695" s="167">
        <f>INDEX('Policy Characteristics'!H:H,MATCH(PolicyLevers!$C695,'Policy Characteristics'!$C:$C,0))</f>
        <v>0.01</v>
      </c>
      <c r="O695" s="167" t="str">
        <f>INDEX('Policy Characteristics'!I:I,MATCH(PolicyLevers!$C695,'Policy Characteristics'!$C:$C,0))</f>
        <v>% reduction in fuel use</v>
      </c>
      <c r="P695" s="167" t="str">
        <f>INDEX('Policy Characteristics'!J:J,MATCH(PolicyLevers!$C695,'Policy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5" s="177" t="s">
        <v>271</v>
      </c>
      <c r="R695" s="179" t="s">
        <v>272</v>
      </c>
      <c r="S695" s="169" t="s">
        <v>77</v>
      </c>
      <c r="T695" s="177"/>
    </row>
    <row r="696" spans="1:20" x14ac:dyDescent="0.2">
      <c r="A696" s="166" t="str">
        <f>INDEX('Policy Characteristics'!A:A,MATCH(PolicyLevers!$C696,'Policy Characteristics'!$C:$C,0))</f>
        <v>Research and Development</v>
      </c>
      <c r="B696" s="166" t="str">
        <f>INDEX('Policy Characteristics'!B:B,MATCH(PolicyLevers!$C696,'Policy Characteristics'!$C:$C,0))</f>
        <v>Fuel Use Reduction</v>
      </c>
      <c r="C696" s="181" t="str">
        <f t="shared" si="100"/>
        <v>RnD Industry Fuel Use Perc Reduction</v>
      </c>
      <c r="D696" s="179" t="s">
        <v>144</v>
      </c>
      <c r="E696" s="177"/>
      <c r="F696" s="179" t="s">
        <v>362</v>
      </c>
      <c r="G696" s="177"/>
      <c r="H696" s="184">
        <v>128</v>
      </c>
      <c r="I696" s="267" t="s">
        <v>46</v>
      </c>
      <c r="J696" s="167" t="str">
        <f>INDEX('Policy Characteristics'!D:D,MATCH(PolicyLevers!$C696,'Policy Characteristics'!$C:$C,0))</f>
        <v>R&amp;D Fuel Use Reductions</v>
      </c>
      <c r="K696" s="167" t="str">
        <f>INDEX('Policy Characteristics'!E:E,MATCH(PolicyLevers!$C696,'Policy Characteristics'!$C:$C,0))</f>
        <v>RnD industry fuel use reduction</v>
      </c>
      <c r="L696" s="167">
        <f>INDEX('Policy Characteristics'!F:F,MATCH(PolicyLevers!$C696,'Policy Characteristics'!$C:$C,0))</f>
        <v>0</v>
      </c>
      <c r="M696" s="167">
        <f>INDEX('Policy Characteristics'!G:G,MATCH(PolicyLevers!$C696,'Policy Characteristics'!$C:$C,0))</f>
        <v>0.4</v>
      </c>
      <c r="N696" s="167">
        <f>INDEX('Policy Characteristics'!H:H,MATCH(PolicyLevers!$C696,'Policy Characteristics'!$C:$C,0))</f>
        <v>0.01</v>
      </c>
      <c r="O696" s="167" t="str">
        <f>INDEX('Policy Characteristics'!I:I,MATCH(PolicyLevers!$C696,'Policy Characteristics'!$C:$C,0))</f>
        <v>% reduction in fuel use</v>
      </c>
      <c r="P696" s="167" t="str">
        <f>INDEX('Policy Characteristics'!J:J,MATCH(PolicyLevers!$C696,'Policy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6" s="177" t="s">
        <v>271</v>
      </c>
      <c r="R696" s="179" t="s">
        <v>272</v>
      </c>
      <c r="S696" s="169" t="s">
        <v>77</v>
      </c>
      <c r="T696" s="177"/>
    </row>
    <row r="697" spans="1:20" x14ac:dyDescent="0.2">
      <c r="A697" s="166" t="str">
        <f>INDEX('Policy Characteristics'!A:A,MATCH(PolicyLevers!$C697,'Policy Characteristics'!$C:$C,0))</f>
        <v>Research and Development</v>
      </c>
      <c r="B697" s="166" t="str">
        <f>INDEX('Policy Characteristics'!B:B,MATCH(PolicyLevers!$C697,'Policy Characteristics'!$C:$C,0))</f>
        <v>Fuel Use Reduction</v>
      </c>
      <c r="C697" s="181" t="str">
        <f t="shared" si="100"/>
        <v>RnD Industry Fuel Use Perc Reduction</v>
      </c>
      <c r="D697" s="179" t="s">
        <v>772</v>
      </c>
      <c r="E697" s="177"/>
      <c r="F697" s="179" t="s">
        <v>363</v>
      </c>
      <c r="G697" s="177"/>
      <c r="H697" s="184">
        <v>129</v>
      </c>
      <c r="I697" s="267" t="s">
        <v>46</v>
      </c>
      <c r="J697" s="167" t="str">
        <f>INDEX('Policy Characteristics'!D:D,MATCH(PolicyLevers!$C697,'Policy Characteristics'!$C:$C,0))</f>
        <v>R&amp;D Fuel Use Reductions</v>
      </c>
      <c r="K697" s="167" t="str">
        <f>INDEX('Policy Characteristics'!E:E,MATCH(PolicyLevers!$C697,'Policy Characteristics'!$C:$C,0))</f>
        <v>RnD industry fuel use reduction</v>
      </c>
      <c r="L697" s="167">
        <f>INDEX('Policy Characteristics'!F:F,MATCH(PolicyLevers!$C697,'Policy Characteristics'!$C:$C,0))</f>
        <v>0</v>
      </c>
      <c r="M697" s="167">
        <f>INDEX('Policy Characteristics'!G:G,MATCH(PolicyLevers!$C697,'Policy Characteristics'!$C:$C,0))</f>
        <v>0.4</v>
      </c>
      <c r="N697" s="167">
        <f>INDEX('Policy Characteristics'!H:H,MATCH(PolicyLevers!$C697,'Policy Characteristics'!$C:$C,0))</f>
        <v>0.01</v>
      </c>
      <c r="O697" s="167" t="str">
        <f>INDEX('Policy Characteristics'!I:I,MATCH(PolicyLevers!$C697,'Policy Characteristics'!$C:$C,0))</f>
        <v>% reduction in fuel use</v>
      </c>
      <c r="P697" s="167" t="str">
        <f>INDEX('Policy Characteristics'!J:J,MATCH(PolicyLevers!$C697,'Policy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7" s="177" t="s">
        <v>271</v>
      </c>
      <c r="R697" s="179" t="s">
        <v>272</v>
      </c>
      <c r="S697" s="169" t="s">
        <v>77</v>
      </c>
      <c r="T697" s="177"/>
    </row>
    <row r="698" spans="1:20" x14ac:dyDescent="0.2">
      <c r="A698" s="166" t="str">
        <f>INDEX('Policy Characteristics'!A:A,MATCH(PolicyLevers!$C698,'Policy Characteristics'!$C:$C,0))</f>
        <v>Research and Development</v>
      </c>
      <c r="B698" s="166" t="str">
        <f>INDEX('Policy Characteristics'!B:B,MATCH(PolicyLevers!$C698,'Policy Characteristics'!$C:$C,0))</f>
        <v>Fuel Use Reduction</v>
      </c>
      <c r="C698" s="181" t="str">
        <f t="shared" si="100"/>
        <v>RnD Industry Fuel Use Perc Reduction</v>
      </c>
      <c r="D698" s="179" t="s">
        <v>145</v>
      </c>
      <c r="E698" s="177"/>
      <c r="F698" s="179" t="s">
        <v>777</v>
      </c>
      <c r="G698" s="177"/>
      <c r="H698" s="184">
        <v>130</v>
      </c>
      <c r="I698" s="267" t="s">
        <v>46</v>
      </c>
      <c r="J698" s="167" t="str">
        <f>INDEX('Policy Characteristics'!D:D,MATCH(PolicyLevers!$C698,'Policy Characteristics'!$C:$C,0))</f>
        <v>R&amp;D Fuel Use Reductions</v>
      </c>
      <c r="K698" s="167" t="str">
        <f>INDEX('Policy Characteristics'!E:E,MATCH(PolicyLevers!$C698,'Policy Characteristics'!$C:$C,0))</f>
        <v>RnD industry fuel use reduction</v>
      </c>
      <c r="L698" s="167">
        <f>INDEX('Policy Characteristics'!F:F,MATCH(PolicyLevers!$C698,'Policy Characteristics'!$C:$C,0))</f>
        <v>0</v>
      </c>
      <c r="M698" s="167">
        <f>INDEX('Policy Characteristics'!G:G,MATCH(PolicyLevers!$C698,'Policy Characteristics'!$C:$C,0))</f>
        <v>0.4</v>
      </c>
      <c r="N698" s="167">
        <f>INDEX('Policy Characteristics'!H:H,MATCH(PolicyLevers!$C698,'Policy Characteristics'!$C:$C,0))</f>
        <v>0.01</v>
      </c>
      <c r="O698" s="167" t="str">
        <f>INDEX('Policy Characteristics'!I:I,MATCH(PolicyLevers!$C698,'Policy Characteristics'!$C:$C,0))</f>
        <v>% reduction in fuel use</v>
      </c>
      <c r="P698" s="167" t="str">
        <f>INDEX('Policy Characteristics'!J:J,MATCH(PolicyLevers!$C698,'Policy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8" s="177" t="s">
        <v>271</v>
      </c>
      <c r="R698" s="179" t="s">
        <v>272</v>
      </c>
      <c r="S698" s="169" t="s">
        <v>77</v>
      </c>
      <c r="T698" s="177"/>
    </row>
    <row r="699" spans="1:20" x14ac:dyDescent="0.2">
      <c r="A699" s="166" t="str">
        <f>INDEX('Policy Characteristics'!A:A,MATCH(PolicyLevers!$C699,'Policy Characteristics'!$C:$C,0))</f>
        <v>Research and Development</v>
      </c>
      <c r="B699" s="166" t="str">
        <f>INDEX('Policy Characteristics'!B:B,MATCH(PolicyLevers!$C699,'Policy Characteristics'!$C:$C,0))</f>
        <v>Fuel Use Reduction</v>
      </c>
      <c r="C699" s="181" t="str">
        <f t="shared" si="100"/>
        <v>RnD Industry Fuel Use Perc Reduction</v>
      </c>
      <c r="D699" s="179" t="s">
        <v>146</v>
      </c>
      <c r="E699" s="177"/>
      <c r="F699" s="179" t="s">
        <v>364</v>
      </c>
      <c r="G699" s="177"/>
      <c r="H699" s="184">
        <v>131</v>
      </c>
      <c r="I699" s="267" t="s">
        <v>46</v>
      </c>
      <c r="J699" s="167" t="str">
        <f>INDEX('Policy Characteristics'!D:D,MATCH(PolicyLevers!$C699,'Policy Characteristics'!$C:$C,0))</f>
        <v>R&amp;D Fuel Use Reductions</v>
      </c>
      <c r="K699" s="167" t="str">
        <f>INDEX('Policy Characteristics'!E:E,MATCH(PolicyLevers!$C699,'Policy Characteristics'!$C:$C,0))</f>
        <v>RnD industry fuel use reduction</v>
      </c>
      <c r="L699" s="167">
        <f>INDEX('Policy Characteristics'!F:F,MATCH(PolicyLevers!$C699,'Policy Characteristics'!$C:$C,0))</f>
        <v>0</v>
      </c>
      <c r="M699" s="167">
        <f>INDEX('Policy Characteristics'!G:G,MATCH(PolicyLevers!$C699,'Policy Characteristics'!$C:$C,0))</f>
        <v>0.4</v>
      </c>
      <c r="N699" s="167">
        <f>INDEX('Policy Characteristics'!H:H,MATCH(PolicyLevers!$C699,'Policy Characteristics'!$C:$C,0))</f>
        <v>0.01</v>
      </c>
      <c r="O699" s="167" t="str">
        <f>INDEX('Policy Characteristics'!I:I,MATCH(PolicyLevers!$C699,'Policy Characteristics'!$C:$C,0))</f>
        <v>% reduction in fuel use</v>
      </c>
      <c r="P699" s="167" t="str">
        <f>INDEX('Policy Characteristics'!J:J,MATCH(PolicyLevers!$C699,'Policy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9" s="177" t="s">
        <v>271</v>
      </c>
      <c r="R699" s="179" t="s">
        <v>272</v>
      </c>
      <c r="S699" s="169" t="s">
        <v>77</v>
      </c>
      <c r="T699" s="177"/>
    </row>
    <row r="700" spans="1:20" x14ac:dyDescent="0.2">
      <c r="A700" s="166" t="str">
        <f>INDEX('Policy Characteristics'!A:A,MATCH(PolicyLevers!$C700,'Policy Characteristics'!$C:$C,0))</f>
        <v>Research and Development</v>
      </c>
      <c r="B700" s="166" t="str">
        <f>INDEX('Policy Characteristics'!B:B,MATCH(PolicyLevers!$C700,'Policy Characteristics'!$C:$C,0))</f>
        <v>Fuel Use Reduction</v>
      </c>
      <c r="C700" s="181" t="str">
        <f t="shared" si="100"/>
        <v>RnD Industry Fuel Use Perc Reduction</v>
      </c>
      <c r="D700" s="179" t="s">
        <v>147</v>
      </c>
      <c r="E700" s="177"/>
      <c r="F700" s="179" t="s">
        <v>365</v>
      </c>
      <c r="G700" s="177"/>
      <c r="H700" s="184">
        <v>132</v>
      </c>
      <c r="I700" s="267" t="s">
        <v>46</v>
      </c>
      <c r="J700" s="167" t="str">
        <f>INDEX('Policy Characteristics'!D:D,MATCH(PolicyLevers!$C700,'Policy Characteristics'!$C:$C,0))</f>
        <v>R&amp;D Fuel Use Reductions</v>
      </c>
      <c r="K700" s="167" t="str">
        <f>INDEX('Policy Characteristics'!E:E,MATCH(PolicyLevers!$C700,'Policy Characteristics'!$C:$C,0))</f>
        <v>RnD industry fuel use reduction</v>
      </c>
      <c r="L700" s="167">
        <f>INDEX('Policy Characteristics'!F:F,MATCH(PolicyLevers!$C700,'Policy Characteristics'!$C:$C,0))</f>
        <v>0</v>
      </c>
      <c r="M700" s="167">
        <f>INDEX('Policy Characteristics'!G:G,MATCH(PolicyLevers!$C700,'Policy Characteristics'!$C:$C,0))</f>
        <v>0.4</v>
      </c>
      <c r="N700" s="167">
        <f>INDEX('Policy Characteristics'!H:H,MATCH(PolicyLevers!$C700,'Policy Characteristics'!$C:$C,0))</f>
        <v>0.01</v>
      </c>
      <c r="O700" s="167" t="str">
        <f>INDEX('Policy Characteristics'!I:I,MATCH(PolicyLevers!$C700,'Policy Characteristics'!$C:$C,0))</f>
        <v>% reduction in fuel use</v>
      </c>
      <c r="P700" s="167" t="str">
        <f>INDEX('Policy Characteristics'!J:J,MATCH(PolicyLevers!$C700,'Policy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700" s="177" t="s">
        <v>271</v>
      </c>
      <c r="R700" s="179" t="s">
        <v>272</v>
      </c>
      <c r="S700" s="169" t="s">
        <v>77</v>
      </c>
      <c r="T700" s="177"/>
    </row>
    <row r="701" spans="1:20" x14ac:dyDescent="0.2">
      <c r="A701" s="166" t="str">
        <f>INDEX('Policy Characteristics'!A:A,MATCH(PolicyLevers!$C701,'Policy Characteristics'!$C:$C,0))</f>
        <v>Research and Development</v>
      </c>
      <c r="B701" s="166" t="str">
        <f>INDEX('Policy Characteristics'!B:B,MATCH(PolicyLevers!$C701,'Policy Characteristics'!$C:$C,0))</f>
        <v>Fuel Use Reduction</v>
      </c>
      <c r="C701" s="178" t="s">
        <v>324</v>
      </c>
      <c r="D701" s="177" t="s">
        <v>544</v>
      </c>
      <c r="E701" s="177"/>
      <c r="F701" s="177" t="s">
        <v>521</v>
      </c>
      <c r="G701" s="177"/>
      <c r="H701" s="184">
        <v>133</v>
      </c>
      <c r="I701" s="267" t="s">
        <v>46</v>
      </c>
      <c r="J701" s="167" t="str">
        <f>INDEX('Policy Characteristics'!D:D,MATCH(PolicyLevers!$C701,'Policy Characteristics'!$C:$C,0))</f>
        <v>R&amp;D Fuel Use Reductions</v>
      </c>
      <c r="K701" s="167" t="str">
        <f>INDEX('Policy Characteristics'!E:E,MATCH(PolicyLevers!$C701,'Policy Characteristics'!$C:$C,0))</f>
        <v>RnD transportation fuel use reduction</v>
      </c>
      <c r="L701" s="167">
        <f>INDEX('Policy Characteristics'!F:F,MATCH(PolicyLevers!$C701,'Policy Characteristics'!$C:$C,0))</f>
        <v>0</v>
      </c>
      <c r="M701" s="167">
        <f>INDEX('Policy Characteristics'!G:G,MATCH(PolicyLevers!$C701,'Policy Characteristics'!$C:$C,0))</f>
        <v>0.4</v>
      </c>
      <c r="N701" s="167">
        <f>INDEX('Policy Characteristics'!H:H,MATCH(PolicyLevers!$C701,'Policy Characteristics'!$C:$C,0))</f>
        <v>0.01</v>
      </c>
      <c r="O701" s="167" t="str">
        <f>INDEX('Policy Characteristics'!I:I,MATCH(PolicyLevers!$C701,'Policy Characteristics'!$C:$C,0))</f>
        <v>% reduction in fuel use</v>
      </c>
      <c r="P701" s="167" t="str">
        <f>INDEX('Policy Characteristics'!J:J,MATCH(PolicyLevers!$C701,'Policy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701" s="177" t="s">
        <v>271</v>
      </c>
      <c r="R701" s="179" t="s">
        <v>272</v>
      </c>
      <c r="S701" s="169" t="s">
        <v>77</v>
      </c>
      <c r="T701" s="177"/>
    </row>
    <row r="702" spans="1:20" x14ac:dyDescent="0.2">
      <c r="A702" s="166" t="str">
        <f>INDEX('Policy Characteristics'!A:A,MATCH(PolicyLevers!$C702,'Policy Characteristics'!$C:$C,0))</f>
        <v>Research and Development</v>
      </c>
      <c r="B702" s="166" t="str">
        <f>INDEX('Policy Characteristics'!B:B,MATCH(PolicyLevers!$C702,'Policy Characteristics'!$C:$C,0))</f>
        <v>Fuel Use Reduction</v>
      </c>
      <c r="C702" s="181" t="str">
        <f t="shared" ref="C702:C707" si="101">C$701</f>
        <v>RnD Transportation Fuel Use Perc Reduction</v>
      </c>
      <c r="D702" s="177" t="s">
        <v>545</v>
      </c>
      <c r="E702" s="177"/>
      <c r="F702" s="177" t="s">
        <v>522</v>
      </c>
      <c r="G702" s="177"/>
      <c r="H702" s="184">
        <v>134</v>
      </c>
      <c r="I702" s="267" t="s">
        <v>46</v>
      </c>
      <c r="J702" s="167" t="str">
        <f>INDEX('Policy Characteristics'!D:D,MATCH(PolicyLevers!$C702,'Policy Characteristics'!$C:$C,0))</f>
        <v>R&amp;D Fuel Use Reductions</v>
      </c>
      <c r="K702" s="167" t="str">
        <f>INDEX('Policy Characteristics'!E:E,MATCH(PolicyLevers!$C702,'Policy Characteristics'!$C:$C,0))</f>
        <v>RnD transportation fuel use reduction</v>
      </c>
      <c r="L702" s="167">
        <f>INDEX('Policy Characteristics'!F:F,MATCH(PolicyLevers!$C702,'Policy Characteristics'!$C:$C,0))</f>
        <v>0</v>
      </c>
      <c r="M702" s="167">
        <f>INDEX('Policy Characteristics'!G:G,MATCH(PolicyLevers!$C702,'Policy Characteristics'!$C:$C,0))</f>
        <v>0.4</v>
      </c>
      <c r="N702" s="167">
        <f>INDEX('Policy Characteristics'!H:H,MATCH(PolicyLevers!$C702,'Policy Characteristics'!$C:$C,0))</f>
        <v>0.01</v>
      </c>
      <c r="O702" s="167" t="str">
        <f>INDEX('Policy Characteristics'!I:I,MATCH(PolicyLevers!$C702,'Policy Characteristics'!$C:$C,0))</f>
        <v>% reduction in fuel use</v>
      </c>
      <c r="P702" s="167" t="str">
        <f>INDEX('Policy Characteristics'!J:J,MATCH(PolicyLevers!$C702,'Policy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702" s="177" t="s">
        <v>271</v>
      </c>
      <c r="R702" s="179" t="s">
        <v>272</v>
      </c>
      <c r="S702" s="169" t="s">
        <v>77</v>
      </c>
      <c r="T702" s="177"/>
    </row>
    <row r="703" spans="1:20" x14ac:dyDescent="0.2">
      <c r="A703" s="166" t="str">
        <f>INDEX('Policy Characteristics'!A:A,MATCH(PolicyLevers!$C703,'Policy Characteristics'!$C:$C,0))</f>
        <v>Research and Development</v>
      </c>
      <c r="B703" s="166" t="str">
        <f>INDEX('Policy Characteristics'!B:B,MATCH(PolicyLevers!$C703,'Policy Characteristics'!$C:$C,0))</f>
        <v>Fuel Use Reduction</v>
      </c>
      <c r="C703" s="181" t="str">
        <f t="shared" si="101"/>
        <v>RnD Transportation Fuel Use Perc Reduction</v>
      </c>
      <c r="D703" s="177" t="s">
        <v>546</v>
      </c>
      <c r="E703" s="177"/>
      <c r="F703" s="177" t="s">
        <v>523</v>
      </c>
      <c r="G703" s="177"/>
      <c r="H703" s="184">
        <v>135</v>
      </c>
      <c r="I703" s="267" t="s">
        <v>46</v>
      </c>
      <c r="J703" s="167" t="str">
        <f>INDEX('Policy Characteristics'!D:D,MATCH(PolicyLevers!$C703,'Policy Characteristics'!$C:$C,0))</f>
        <v>R&amp;D Fuel Use Reductions</v>
      </c>
      <c r="K703" s="167" t="str">
        <f>INDEX('Policy Characteristics'!E:E,MATCH(PolicyLevers!$C703,'Policy Characteristics'!$C:$C,0))</f>
        <v>RnD transportation fuel use reduction</v>
      </c>
      <c r="L703" s="167">
        <f>INDEX('Policy Characteristics'!F:F,MATCH(PolicyLevers!$C703,'Policy Characteristics'!$C:$C,0))</f>
        <v>0</v>
      </c>
      <c r="M703" s="167">
        <f>INDEX('Policy Characteristics'!G:G,MATCH(PolicyLevers!$C703,'Policy Characteristics'!$C:$C,0))</f>
        <v>0.4</v>
      </c>
      <c r="N703" s="167">
        <f>INDEX('Policy Characteristics'!H:H,MATCH(PolicyLevers!$C703,'Policy Characteristics'!$C:$C,0))</f>
        <v>0.01</v>
      </c>
      <c r="O703" s="167" t="str">
        <f>INDEX('Policy Characteristics'!I:I,MATCH(PolicyLevers!$C703,'Policy Characteristics'!$C:$C,0))</f>
        <v>% reduction in fuel use</v>
      </c>
      <c r="P703" s="167" t="str">
        <f>INDEX('Policy Characteristics'!J:J,MATCH(PolicyLevers!$C703,'Policy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703" s="177" t="s">
        <v>271</v>
      </c>
      <c r="R703" s="179" t="s">
        <v>272</v>
      </c>
      <c r="S703" s="169" t="s">
        <v>77</v>
      </c>
      <c r="T703" s="177"/>
    </row>
    <row r="704" spans="1:20" x14ac:dyDescent="0.2">
      <c r="A704" s="166" t="str">
        <f>INDEX('Policy Characteristics'!A:A,MATCH(PolicyLevers!$C704,'Policy Characteristics'!$C:$C,0))</f>
        <v>Research and Development</v>
      </c>
      <c r="B704" s="166" t="str">
        <f>INDEX('Policy Characteristics'!B:B,MATCH(PolicyLevers!$C704,'Policy Characteristics'!$C:$C,0))</f>
        <v>Fuel Use Reduction</v>
      </c>
      <c r="C704" s="181" t="str">
        <f t="shared" si="101"/>
        <v>RnD Transportation Fuel Use Perc Reduction</v>
      </c>
      <c r="D704" s="177" t="s">
        <v>547</v>
      </c>
      <c r="E704" s="177"/>
      <c r="F704" s="177" t="s">
        <v>524</v>
      </c>
      <c r="G704" s="177"/>
      <c r="H704" s="184">
        <v>136</v>
      </c>
      <c r="I704" s="267" t="s">
        <v>46</v>
      </c>
      <c r="J704" s="167" t="str">
        <f>INDEX('Policy Characteristics'!D:D,MATCH(PolicyLevers!$C704,'Policy Characteristics'!$C:$C,0))</f>
        <v>R&amp;D Fuel Use Reductions</v>
      </c>
      <c r="K704" s="167" t="str">
        <f>INDEX('Policy Characteristics'!E:E,MATCH(PolicyLevers!$C704,'Policy Characteristics'!$C:$C,0))</f>
        <v>RnD transportation fuel use reduction</v>
      </c>
      <c r="L704" s="167">
        <f>INDEX('Policy Characteristics'!F:F,MATCH(PolicyLevers!$C704,'Policy Characteristics'!$C:$C,0))</f>
        <v>0</v>
      </c>
      <c r="M704" s="167">
        <f>INDEX('Policy Characteristics'!G:G,MATCH(PolicyLevers!$C704,'Policy Characteristics'!$C:$C,0))</f>
        <v>0.4</v>
      </c>
      <c r="N704" s="167">
        <f>INDEX('Policy Characteristics'!H:H,MATCH(PolicyLevers!$C704,'Policy Characteristics'!$C:$C,0))</f>
        <v>0.01</v>
      </c>
      <c r="O704" s="167" t="str">
        <f>INDEX('Policy Characteristics'!I:I,MATCH(PolicyLevers!$C704,'Policy Characteristics'!$C:$C,0))</f>
        <v>% reduction in fuel use</v>
      </c>
      <c r="P704" s="167" t="str">
        <f>INDEX('Policy Characteristics'!J:J,MATCH(PolicyLevers!$C704,'Policy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704" s="177" t="s">
        <v>271</v>
      </c>
      <c r="R704" s="179" t="s">
        <v>272</v>
      </c>
      <c r="S704" s="169" t="s">
        <v>77</v>
      </c>
      <c r="T704" s="177"/>
    </row>
    <row r="705" spans="1:20" x14ac:dyDescent="0.2">
      <c r="A705" s="166" t="str">
        <f>INDEX('Policy Characteristics'!A:A,MATCH(PolicyLevers!$C705,'Policy Characteristics'!$C:$C,0))</f>
        <v>Research and Development</v>
      </c>
      <c r="B705" s="166" t="str">
        <f>INDEX('Policy Characteristics'!B:B,MATCH(PolicyLevers!$C705,'Policy Characteristics'!$C:$C,0))</f>
        <v>Fuel Use Reduction</v>
      </c>
      <c r="C705" s="181" t="str">
        <f t="shared" si="101"/>
        <v>RnD Transportation Fuel Use Perc Reduction</v>
      </c>
      <c r="D705" s="177" t="s">
        <v>548</v>
      </c>
      <c r="E705" s="177"/>
      <c r="F705" s="177" t="s">
        <v>525</v>
      </c>
      <c r="G705" s="177"/>
      <c r="H705" s="184">
        <v>137</v>
      </c>
      <c r="I705" s="267" t="s">
        <v>46</v>
      </c>
      <c r="J705" s="167" t="str">
        <f>INDEX('Policy Characteristics'!D:D,MATCH(PolicyLevers!$C705,'Policy Characteristics'!$C:$C,0))</f>
        <v>R&amp;D Fuel Use Reductions</v>
      </c>
      <c r="K705" s="167" t="str">
        <f>INDEX('Policy Characteristics'!E:E,MATCH(PolicyLevers!$C705,'Policy Characteristics'!$C:$C,0))</f>
        <v>RnD transportation fuel use reduction</v>
      </c>
      <c r="L705" s="167">
        <f>INDEX('Policy Characteristics'!F:F,MATCH(PolicyLevers!$C705,'Policy Characteristics'!$C:$C,0))</f>
        <v>0</v>
      </c>
      <c r="M705" s="167">
        <f>INDEX('Policy Characteristics'!G:G,MATCH(PolicyLevers!$C705,'Policy Characteristics'!$C:$C,0))</f>
        <v>0.4</v>
      </c>
      <c r="N705" s="167">
        <f>INDEX('Policy Characteristics'!H:H,MATCH(PolicyLevers!$C705,'Policy Characteristics'!$C:$C,0))</f>
        <v>0.01</v>
      </c>
      <c r="O705" s="167" t="str">
        <f>INDEX('Policy Characteristics'!I:I,MATCH(PolicyLevers!$C705,'Policy Characteristics'!$C:$C,0))</f>
        <v>% reduction in fuel use</v>
      </c>
      <c r="P705" s="167" t="str">
        <f>INDEX('Policy Characteristics'!J:J,MATCH(PolicyLevers!$C705,'Policy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705" s="177" t="s">
        <v>271</v>
      </c>
      <c r="R705" s="179" t="s">
        <v>272</v>
      </c>
      <c r="S705" s="169" t="s">
        <v>77</v>
      </c>
      <c r="T705" s="177"/>
    </row>
    <row r="706" spans="1:20" x14ac:dyDescent="0.2">
      <c r="A706" s="166" t="str">
        <f>INDEX('Policy Characteristics'!A:A,MATCH(PolicyLevers!$C706,'Policy Characteristics'!$C:$C,0))</f>
        <v>Research and Development</v>
      </c>
      <c r="B706" s="166" t="str">
        <f>INDEX('Policy Characteristics'!B:B,MATCH(PolicyLevers!$C706,'Policy Characteristics'!$C:$C,0))</f>
        <v>Fuel Use Reduction</v>
      </c>
      <c r="C706" s="181" t="str">
        <f t="shared" si="101"/>
        <v>RnD Transportation Fuel Use Perc Reduction</v>
      </c>
      <c r="D706" s="177" t="s">
        <v>872</v>
      </c>
      <c r="E706" s="177"/>
      <c r="F706" s="177" t="s">
        <v>1200</v>
      </c>
      <c r="G706" s="177"/>
      <c r="H706" s="184">
        <v>138</v>
      </c>
      <c r="I706" s="267" t="s">
        <v>46</v>
      </c>
      <c r="J706" s="167" t="str">
        <f>INDEX('Policy Characteristics'!D:D,MATCH(PolicyLevers!$C706,'Policy Characteristics'!$C:$C,0))</f>
        <v>R&amp;D Fuel Use Reductions</v>
      </c>
      <c r="K706" s="167" t="str">
        <f>INDEX('Policy Characteristics'!E:E,MATCH(PolicyLevers!$C706,'Policy Characteristics'!$C:$C,0))</f>
        <v>RnD transportation fuel use reduction</v>
      </c>
      <c r="L706" s="167">
        <f>INDEX('Policy Characteristics'!F:F,MATCH(PolicyLevers!$C706,'Policy Characteristics'!$C:$C,0))</f>
        <v>0</v>
      </c>
      <c r="M706" s="167">
        <f>INDEX('Policy Characteristics'!G:G,MATCH(PolicyLevers!$C706,'Policy Characteristics'!$C:$C,0))</f>
        <v>0.4</v>
      </c>
      <c r="N706" s="167">
        <f>INDEX('Policy Characteristics'!H:H,MATCH(PolicyLevers!$C706,'Policy Characteristics'!$C:$C,0))</f>
        <v>0.01</v>
      </c>
      <c r="O706" s="167" t="str">
        <f>INDEX('Policy Characteristics'!I:I,MATCH(PolicyLevers!$C706,'Policy Characteristics'!$C:$C,0))</f>
        <v>% reduction in fuel use</v>
      </c>
      <c r="P706" s="167" t="str">
        <f>INDEX('Policy Characteristics'!J:J,MATCH(PolicyLevers!$C706,'Policy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706" s="177" t="s">
        <v>271</v>
      </c>
      <c r="R706" s="179" t="s">
        <v>272</v>
      </c>
      <c r="S706" s="169" t="s">
        <v>77</v>
      </c>
      <c r="T706" s="177"/>
    </row>
    <row r="707" spans="1:20" x14ac:dyDescent="0.2">
      <c r="A707" s="166" t="str">
        <f>INDEX('Policy Characteristics'!A:A,MATCH(PolicyLevers!$C707,'Policy Characteristics'!$C:$C,0))</f>
        <v>Research and Development</v>
      </c>
      <c r="B707" s="166" t="str">
        <f>INDEX('Policy Characteristics'!B:B,MATCH(PolicyLevers!$C707,'Policy Characteristics'!$C:$C,0))</f>
        <v>Fuel Use Reduction</v>
      </c>
      <c r="C707" s="181" t="str">
        <f t="shared" si="101"/>
        <v>RnD Transportation Fuel Use Perc Reduction</v>
      </c>
      <c r="D707" s="177" t="s">
        <v>871</v>
      </c>
      <c r="E707" s="177"/>
      <c r="F707" s="177" t="s">
        <v>1201</v>
      </c>
      <c r="G707" s="177"/>
      <c r="H707" s="184">
        <v>524</v>
      </c>
      <c r="I707" s="267" t="s">
        <v>46</v>
      </c>
      <c r="J707" s="167" t="str">
        <f>INDEX('Policy Characteristics'!D:D,MATCH(PolicyLevers!$C707,'Policy Characteristics'!$C:$C,0))</f>
        <v>R&amp;D Fuel Use Reductions</v>
      </c>
      <c r="K707" s="167" t="str">
        <f>INDEX('Policy Characteristics'!E:E,MATCH(PolicyLevers!$C707,'Policy Characteristics'!$C:$C,0))</f>
        <v>RnD transportation fuel use reduction</v>
      </c>
      <c r="L707" s="167">
        <f>INDEX('Policy Characteristics'!F:F,MATCH(PolicyLevers!$C707,'Policy Characteristics'!$C:$C,0))</f>
        <v>0</v>
      </c>
      <c r="M707" s="167">
        <f>INDEX('Policy Characteristics'!G:G,MATCH(PolicyLevers!$C707,'Policy Characteristics'!$C:$C,0))</f>
        <v>0.4</v>
      </c>
      <c r="N707" s="167">
        <f>INDEX('Policy Characteristics'!H:H,MATCH(PolicyLevers!$C707,'Policy Characteristics'!$C:$C,0))</f>
        <v>0.01</v>
      </c>
      <c r="O707" s="167" t="str">
        <f>INDEX('Policy Characteristics'!I:I,MATCH(PolicyLevers!$C707,'Policy Characteristics'!$C:$C,0))</f>
        <v>% reduction in fuel use</v>
      </c>
      <c r="P707" s="167" t="str">
        <f>INDEX('Policy Characteristics'!J:J,MATCH(PolicyLevers!$C707,'Policy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707" s="177" t="s">
        <v>271</v>
      </c>
      <c r="R707" s="179" t="s">
        <v>272</v>
      </c>
      <c r="S707" s="169" t="s">
        <v>77</v>
      </c>
      <c r="T707" s="177"/>
    </row>
    <row r="708" spans="1:20" x14ac:dyDescent="0.2">
      <c r="A708" s="166" t="str">
        <f>INDEX('Policy Characteristics'!A:A,MATCH(PolicyLevers!$C708,'Policy Characteristics'!$C:$C,0))</f>
        <v>Control Settings</v>
      </c>
      <c r="B708" s="166" t="str">
        <f>INDEX('Policy Characteristics'!B:B,MATCH(PolicyLevers!$C708,'Policy Characteristics'!$C:$C,0))</f>
        <v>COVID-19 Recession</v>
      </c>
      <c r="C708" s="4" t="s">
        <v>1237</v>
      </c>
      <c r="H708" s="56">
        <v>543</v>
      </c>
      <c r="I708" s="270" t="s">
        <v>46</v>
      </c>
      <c r="J708" s="256"/>
      <c r="K708" s="167" t="str">
        <f>INDEX('Policy Characteristics'!E:E,MATCH(PolicyLevers!$C708,'Policy Characteristics'!$C:$C,0))</f>
        <v>settings exogenous GDP adjustment</v>
      </c>
      <c r="L708" s="167">
        <f>INDEX('Policy Characteristics'!F:F,MATCH(PolicyLevers!$C708,'Policy Characteristics'!$C:$C,0))</f>
        <v>-0.08</v>
      </c>
      <c r="M708" s="167">
        <f>INDEX('Policy Characteristics'!G:G,MATCH(PolicyLevers!$C708,'Policy Characteristics'!$C:$C,0))</f>
        <v>0.02</v>
      </c>
      <c r="N708" s="167">
        <f>INDEX('Policy Characteristics'!H:H,MATCH(PolicyLevers!$C708,'Policy Characteristics'!$C:$C,0))</f>
        <v>1E-3</v>
      </c>
      <c r="O708" s="167" t="str">
        <f>INDEX('Policy Characteristics'!I:I,MATCH(PolicyLevers!$C708,'Policy Characteristics'!$C:$C,0))</f>
        <v>GDP growth rate (%)</v>
      </c>
      <c r="P708" s="167" t="str">
        <f>INDEX('Policy Characteristics'!J:J,MATCH(PolicyLevers!$C708,'Policy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v>
      </c>
      <c r="R708" s="213"/>
      <c r="S708" s="214" t="s">
        <v>1235</v>
      </c>
      <c r="T708" s="4"/>
    </row>
    <row r="709" spans="1:20" x14ac:dyDescent="0.2">
      <c r="A709" s="166" t="str">
        <f>INDEX('Policy Characteristics'!A:A,MATCH(PolicyLevers!$C709,'Policy Characteristics'!$C:$C,0))</f>
        <v>Government Revenue Accounting</v>
      </c>
      <c r="B709" s="166" t="str">
        <f>INDEX('Policy Characteristics'!B:B,MATCH(PolicyLevers!$C709,'Policy Characteristics'!$C:$C,0))</f>
        <v>Carbon Tax Revenue</v>
      </c>
      <c r="C709" s="4" t="s">
        <v>1390</v>
      </c>
      <c r="D709" s="4" t="s">
        <v>1399</v>
      </c>
      <c r="F709" s="4" t="s">
        <v>1404</v>
      </c>
      <c r="H709" s="56">
        <v>545</v>
      </c>
      <c r="I709" s="270" t="s">
        <v>46</v>
      </c>
      <c r="J709" s="256"/>
      <c r="K709" s="167" t="str">
        <f>INDEX('Policy Characteristics'!E:E,MATCH(PolicyLevers!$C709,'Policy Characteristics'!$C:$C,0))</f>
        <v>GRA carbon tax revenue</v>
      </c>
      <c r="L709" s="167">
        <f>INDEX('Policy Characteristics'!F:F,MATCH(PolicyLevers!$C709,'Policy Characteristics'!$C:$C,0))</f>
        <v>0</v>
      </c>
      <c r="M709" s="167">
        <f>INDEX('Policy Characteristics'!G:G,MATCH(PolicyLevers!$C709,'Policy Characteristics'!$C:$C,0))</f>
        <v>10</v>
      </c>
      <c r="N709" s="167">
        <f>INDEX('Policy Characteristics'!H:H,MATCH(PolicyLevers!$C709,'Policy Characteristics'!$C:$C,0))</f>
        <v>1</v>
      </c>
      <c r="O709" s="167" t="str">
        <f>INDEX('Policy Characteristics'!I:I,MATCH(PolicyLevers!$C709,'Policy Characteristics'!$C:$C,0))</f>
        <v>weight</v>
      </c>
      <c r="P709" s="167" t="str">
        <f>INDEX('Policy Characteristics'!J:J,MATCH(PolicyLevers!$C709,'Policy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9" s="4" t="s">
        <v>1359</v>
      </c>
      <c r="R709" s="213"/>
      <c r="S709" s="212"/>
      <c r="T709" s="4"/>
    </row>
    <row r="710" spans="1:20" x14ac:dyDescent="0.2">
      <c r="A710" s="166" t="str">
        <f>INDEX('Policy Characteristics'!A:A,MATCH(PolicyLevers!$C710,'Policy Characteristics'!$C:$C,0))</f>
        <v>Government Revenue Accounting</v>
      </c>
      <c r="B710" s="166" t="str">
        <f>INDEX('Policy Characteristics'!B:B,MATCH(PolicyLevers!$C710,'Policy Characteristics'!$C:$C,0))</f>
        <v>Carbon Tax Revenue</v>
      </c>
      <c r="C710" s="174" t="str">
        <f t="shared" ref="C710" si="102">C$709</f>
        <v>GRA for Carbon Tax Revenue</v>
      </c>
      <c r="D710" s="4" t="s">
        <v>1400</v>
      </c>
      <c r="F710" s="4" t="s">
        <v>1427</v>
      </c>
      <c r="H710" s="56">
        <v>546</v>
      </c>
      <c r="I710" s="271" t="str">
        <f t="shared" ref="I710:I713" si="103">I$709</f>
        <v>Yes</v>
      </c>
      <c r="J710" s="256"/>
      <c r="K710" s="167" t="str">
        <f>INDEX('Policy Characteristics'!E:E,MATCH(PolicyLevers!$C710,'Policy Characteristics'!$C:$C,0))</f>
        <v>GRA carbon tax revenue</v>
      </c>
      <c r="L710" s="167">
        <f>INDEX('Policy Characteristics'!F:F,MATCH(PolicyLevers!$C710,'Policy Characteristics'!$C:$C,0))</f>
        <v>0</v>
      </c>
      <c r="M710" s="167">
        <f>INDEX('Policy Characteristics'!G:G,MATCH(PolicyLevers!$C710,'Policy Characteristics'!$C:$C,0))</f>
        <v>10</v>
      </c>
      <c r="N710" s="167">
        <f>INDEX('Policy Characteristics'!H:H,MATCH(PolicyLevers!$C710,'Policy Characteristics'!$C:$C,0))</f>
        <v>1</v>
      </c>
      <c r="O710" s="167" t="str">
        <f>INDEX('Policy Characteristics'!I:I,MATCH(PolicyLevers!$C710,'Policy Characteristics'!$C:$C,0))</f>
        <v>weight</v>
      </c>
      <c r="P710" s="167" t="str">
        <f>INDEX('Policy Characteristics'!J:J,MATCH(PolicyLevers!$C710,'Policy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0" s="174" t="str">
        <f t="shared" ref="Q710:Q713" si="104">Q$709</f>
        <v>io-model.html</v>
      </c>
      <c r="R710" s="213"/>
      <c r="S710" s="212"/>
      <c r="T710" s="4"/>
    </row>
    <row r="711" spans="1:20" x14ac:dyDescent="0.2">
      <c r="A711" s="166" t="str">
        <f>INDEX('Policy Characteristics'!A:A,MATCH(PolicyLevers!$C711,'Policy Characteristics'!$C:$C,0))</f>
        <v>Government Revenue Accounting</v>
      </c>
      <c r="B711" s="166" t="str">
        <f>INDEX('Policy Characteristics'!B:B,MATCH(PolicyLevers!$C711,'Policy Characteristics'!$C:$C,0))</f>
        <v>Carbon Tax Revenue</v>
      </c>
      <c r="C711" s="174" t="str">
        <f t="shared" ref="C711:C713" si="105">C$709</f>
        <v>GRA for Carbon Tax Revenue</v>
      </c>
      <c r="D711" s="4" t="s">
        <v>1401</v>
      </c>
      <c r="F711" s="4" t="s">
        <v>1405</v>
      </c>
      <c r="H711" s="56">
        <v>547</v>
      </c>
      <c r="I711" s="271" t="str">
        <f t="shared" si="103"/>
        <v>Yes</v>
      </c>
      <c r="J711" s="256"/>
      <c r="K711" s="167" t="str">
        <f>INDEX('Policy Characteristics'!E:E,MATCH(PolicyLevers!$C711,'Policy Characteristics'!$C:$C,0))</f>
        <v>GRA carbon tax revenue</v>
      </c>
      <c r="L711" s="167">
        <f>INDEX('Policy Characteristics'!F:F,MATCH(PolicyLevers!$C711,'Policy Characteristics'!$C:$C,0))</f>
        <v>0</v>
      </c>
      <c r="M711" s="167">
        <f>INDEX('Policy Characteristics'!G:G,MATCH(PolicyLevers!$C711,'Policy Characteristics'!$C:$C,0))</f>
        <v>10</v>
      </c>
      <c r="N711" s="167">
        <f>INDEX('Policy Characteristics'!H:H,MATCH(PolicyLevers!$C711,'Policy Characteristics'!$C:$C,0))</f>
        <v>1</v>
      </c>
      <c r="O711" s="167" t="str">
        <f>INDEX('Policy Characteristics'!I:I,MATCH(PolicyLevers!$C711,'Policy Characteristics'!$C:$C,0))</f>
        <v>weight</v>
      </c>
      <c r="P711" s="167" t="str">
        <f>INDEX('Policy Characteristics'!J:J,MATCH(PolicyLevers!$C711,'Policy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1" s="174" t="str">
        <f t="shared" si="104"/>
        <v>io-model.html</v>
      </c>
      <c r="R711" s="213"/>
      <c r="S711" s="212"/>
      <c r="T711" s="4"/>
    </row>
    <row r="712" spans="1:20" x14ac:dyDescent="0.2">
      <c r="A712" s="166" t="str">
        <f>INDEX('Policy Characteristics'!A:A,MATCH(PolicyLevers!$C712,'Policy Characteristics'!$C:$C,0))</f>
        <v>Government Revenue Accounting</v>
      </c>
      <c r="B712" s="166" t="str">
        <f>INDEX('Policy Characteristics'!B:B,MATCH(PolicyLevers!$C712,'Policy Characteristics'!$C:$C,0))</f>
        <v>Carbon Tax Revenue</v>
      </c>
      <c r="C712" s="174" t="str">
        <f t="shared" si="105"/>
        <v>GRA for Carbon Tax Revenue</v>
      </c>
      <c r="D712" s="4" t="s">
        <v>1402</v>
      </c>
      <c r="F712" s="4" t="s">
        <v>1406</v>
      </c>
      <c r="H712" s="56">
        <v>548</v>
      </c>
      <c r="I712" s="271" t="str">
        <f t="shared" si="103"/>
        <v>Yes</v>
      </c>
      <c r="J712" s="256"/>
      <c r="K712" s="167" t="str">
        <f>INDEX('Policy Characteristics'!E:E,MATCH(PolicyLevers!$C712,'Policy Characteristics'!$C:$C,0))</f>
        <v>GRA carbon tax revenue</v>
      </c>
      <c r="L712" s="167">
        <f>INDEX('Policy Characteristics'!F:F,MATCH(PolicyLevers!$C712,'Policy Characteristics'!$C:$C,0))</f>
        <v>0</v>
      </c>
      <c r="M712" s="167">
        <f>INDEX('Policy Characteristics'!G:G,MATCH(PolicyLevers!$C712,'Policy Characteristics'!$C:$C,0))</f>
        <v>10</v>
      </c>
      <c r="N712" s="167">
        <f>INDEX('Policy Characteristics'!H:H,MATCH(PolicyLevers!$C712,'Policy Characteristics'!$C:$C,0))</f>
        <v>1</v>
      </c>
      <c r="O712" s="167" t="str">
        <f>INDEX('Policy Characteristics'!I:I,MATCH(PolicyLevers!$C712,'Policy Characteristics'!$C:$C,0))</f>
        <v>weight</v>
      </c>
      <c r="P712" s="167" t="str">
        <f>INDEX('Policy Characteristics'!J:J,MATCH(PolicyLevers!$C712,'Policy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2" s="174" t="str">
        <f t="shared" si="104"/>
        <v>io-model.html</v>
      </c>
      <c r="R712" s="213"/>
      <c r="S712" s="212"/>
      <c r="T712" s="4"/>
    </row>
    <row r="713" spans="1:20" x14ac:dyDescent="0.2">
      <c r="A713" s="166" t="str">
        <f>INDEX('Policy Characteristics'!A:A,MATCH(PolicyLevers!$C713,'Policy Characteristics'!$C:$C,0))</f>
        <v>Government Revenue Accounting</v>
      </c>
      <c r="B713" s="166" t="str">
        <f>INDEX('Policy Characteristics'!B:B,MATCH(PolicyLevers!$C713,'Policy Characteristics'!$C:$C,0))</f>
        <v>Carbon Tax Revenue</v>
      </c>
      <c r="C713" s="174" t="str">
        <f t="shared" si="105"/>
        <v>GRA for Carbon Tax Revenue</v>
      </c>
      <c r="D713" s="4" t="s">
        <v>1403</v>
      </c>
      <c r="F713" s="4" t="s">
        <v>1407</v>
      </c>
      <c r="H713" s="56">
        <v>549</v>
      </c>
      <c r="I713" s="271" t="str">
        <f t="shared" si="103"/>
        <v>Yes</v>
      </c>
      <c r="J713" s="256"/>
      <c r="K713" s="167" t="str">
        <f>INDEX('Policy Characteristics'!E:E,MATCH(PolicyLevers!$C713,'Policy Characteristics'!$C:$C,0))</f>
        <v>GRA carbon tax revenue</v>
      </c>
      <c r="L713" s="167">
        <f>INDEX('Policy Characteristics'!F:F,MATCH(PolicyLevers!$C713,'Policy Characteristics'!$C:$C,0))</f>
        <v>0</v>
      </c>
      <c r="M713" s="167">
        <f>INDEX('Policy Characteristics'!G:G,MATCH(PolicyLevers!$C713,'Policy Characteristics'!$C:$C,0))</f>
        <v>10</v>
      </c>
      <c r="N713" s="167">
        <f>INDEX('Policy Characteristics'!H:H,MATCH(PolicyLevers!$C713,'Policy Characteristics'!$C:$C,0))</f>
        <v>1</v>
      </c>
      <c r="O713" s="167" t="str">
        <f>INDEX('Policy Characteristics'!I:I,MATCH(PolicyLevers!$C713,'Policy Characteristics'!$C:$C,0))</f>
        <v>weight</v>
      </c>
      <c r="P713" s="167" t="str">
        <f>INDEX('Policy Characteristics'!J:J,MATCH(PolicyLevers!$C713,'Policy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3" s="174" t="str">
        <f t="shared" si="104"/>
        <v>io-model.html</v>
      </c>
      <c r="R713" s="213"/>
      <c r="S713" s="212"/>
      <c r="T713" s="4"/>
    </row>
    <row r="714" spans="1:20" x14ac:dyDescent="0.2">
      <c r="A714" s="166" t="str">
        <f>INDEX('Policy Characteristics'!A:A,MATCH(PolicyLevers!$C714,'Policy Characteristics'!$C:$C,0))</f>
        <v>Government Revenue Accounting</v>
      </c>
      <c r="B714" s="166" t="str">
        <f>INDEX('Policy Characteristics'!B:B,MATCH(PolicyLevers!$C714,'Policy Characteristics'!$C:$C,0))</f>
        <v>Fuel Tax Revenue</v>
      </c>
      <c r="C714" s="4" t="s">
        <v>1391</v>
      </c>
      <c r="D714" s="4" t="s">
        <v>1399</v>
      </c>
      <c r="F714" s="4" t="s">
        <v>1404</v>
      </c>
      <c r="H714" s="56">
        <v>550</v>
      </c>
      <c r="I714" s="270" t="s">
        <v>46</v>
      </c>
      <c r="J714" s="256"/>
      <c r="K714" s="167" t="str">
        <f>INDEX('Policy Characteristics'!E:E,MATCH(PolicyLevers!$C714,'Policy Characteristics'!$C:$C,0))</f>
        <v>GRA fuel tax revenue</v>
      </c>
      <c r="L714" s="167">
        <f>INDEX('Policy Characteristics'!F:F,MATCH(PolicyLevers!$C714,'Policy Characteristics'!$C:$C,0))</f>
        <v>0</v>
      </c>
      <c r="M714" s="167">
        <f>INDEX('Policy Characteristics'!G:G,MATCH(PolicyLevers!$C714,'Policy Characteristics'!$C:$C,0))</f>
        <v>10</v>
      </c>
      <c r="N714" s="167">
        <f>INDEX('Policy Characteristics'!H:H,MATCH(PolicyLevers!$C714,'Policy Characteristics'!$C:$C,0))</f>
        <v>1</v>
      </c>
      <c r="O714" s="167" t="str">
        <f>INDEX('Policy Characteristics'!I:I,MATCH(PolicyLevers!$C714,'Policy Characteristics'!$C:$C,0))</f>
        <v>weight</v>
      </c>
      <c r="P714" s="167" t="str">
        <f>INDEX('Policy Characteristics'!J:J,MATCH(PolicyLevers!$C714,'Policy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s="4" t="s">
        <v>1359</v>
      </c>
      <c r="R714" s="213"/>
      <c r="S714" s="212"/>
      <c r="T714" s="4"/>
    </row>
    <row r="715" spans="1:20" x14ac:dyDescent="0.2">
      <c r="A715" s="166" t="str">
        <f>INDEX('Policy Characteristics'!A:A,MATCH(PolicyLevers!$C715,'Policy Characteristics'!$C:$C,0))</f>
        <v>Government Revenue Accounting</v>
      </c>
      <c r="B715" s="166" t="str">
        <f>INDEX('Policy Characteristics'!B:B,MATCH(PolicyLevers!$C715,'Policy Characteristics'!$C:$C,0))</f>
        <v>Fuel Tax Revenue</v>
      </c>
      <c r="C715" s="174" t="str">
        <f t="shared" ref="C715:C718" si="106">C$714</f>
        <v>GRA for Fuel Tax Revenue</v>
      </c>
      <c r="D715" s="4" t="s">
        <v>1400</v>
      </c>
      <c r="F715" s="4" t="s">
        <v>1427</v>
      </c>
      <c r="H715" s="56">
        <v>551</v>
      </c>
      <c r="I715" s="271" t="str">
        <f t="shared" ref="I715:I718" si="107">I$714</f>
        <v>Yes</v>
      </c>
      <c r="J715" s="256"/>
      <c r="K715" s="167" t="str">
        <f>INDEX('Policy Characteristics'!E:E,MATCH(PolicyLevers!$C715,'Policy Characteristics'!$C:$C,0))</f>
        <v>GRA fuel tax revenue</v>
      </c>
      <c r="L715" s="167">
        <f>INDEX('Policy Characteristics'!F:F,MATCH(PolicyLevers!$C715,'Policy Characteristics'!$C:$C,0))</f>
        <v>0</v>
      </c>
      <c r="M715" s="167">
        <f>INDEX('Policy Characteristics'!G:G,MATCH(PolicyLevers!$C715,'Policy Characteristics'!$C:$C,0))</f>
        <v>10</v>
      </c>
      <c r="N715" s="167">
        <f>INDEX('Policy Characteristics'!H:H,MATCH(PolicyLevers!$C715,'Policy Characteristics'!$C:$C,0))</f>
        <v>1</v>
      </c>
      <c r="O715" s="167" t="str">
        <f>INDEX('Policy Characteristics'!I:I,MATCH(PolicyLevers!$C715,'Policy Characteristics'!$C:$C,0))</f>
        <v>weight</v>
      </c>
      <c r="P715" s="167" t="str">
        <f>INDEX('Policy Characteristics'!J:J,MATCH(PolicyLevers!$C715,'Policy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174" t="str">
        <f t="shared" ref="Q715:Q718" si="108">Q$714</f>
        <v>io-model.html</v>
      </c>
      <c r="R715" s="213"/>
      <c r="S715" s="212"/>
      <c r="T715" s="4"/>
    </row>
    <row r="716" spans="1:20" x14ac:dyDescent="0.2">
      <c r="A716" s="166" t="str">
        <f>INDEX('Policy Characteristics'!A:A,MATCH(PolicyLevers!$C716,'Policy Characteristics'!$C:$C,0))</f>
        <v>Government Revenue Accounting</v>
      </c>
      <c r="B716" s="166" t="str">
        <f>INDEX('Policy Characteristics'!B:B,MATCH(PolicyLevers!$C716,'Policy Characteristics'!$C:$C,0))</f>
        <v>Fuel Tax Revenue</v>
      </c>
      <c r="C716" s="174" t="str">
        <f t="shared" si="106"/>
        <v>GRA for Fuel Tax Revenue</v>
      </c>
      <c r="D716" s="4" t="s">
        <v>1401</v>
      </c>
      <c r="F716" s="4" t="s">
        <v>1405</v>
      </c>
      <c r="H716" s="56">
        <v>552</v>
      </c>
      <c r="I716" s="271" t="str">
        <f t="shared" si="107"/>
        <v>Yes</v>
      </c>
      <c r="J716" s="256"/>
      <c r="K716" s="167" t="str">
        <f>INDEX('Policy Characteristics'!E:E,MATCH(PolicyLevers!$C716,'Policy Characteristics'!$C:$C,0))</f>
        <v>GRA fuel tax revenue</v>
      </c>
      <c r="L716" s="167">
        <f>INDEX('Policy Characteristics'!F:F,MATCH(PolicyLevers!$C716,'Policy Characteristics'!$C:$C,0))</f>
        <v>0</v>
      </c>
      <c r="M716" s="167">
        <f>INDEX('Policy Characteristics'!G:G,MATCH(PolicyLevers!$C716,'Policy Characteristics'!$C:$C,0))</f>
        <v>10</v>
      </c>
      <c r="N716" s="167">
        <f>INDEX('Policy Characteristics'!H:H,MATCH(PolicyLevers!$C716,'Policy Characteristics'!$C:$C,0))</f>
        <v>1</v>
      </c>
      <c r="O716" s="167" t="str">
        <f>INDEX('Policy Characteristics'!I:I,MATCH(PolicyLevers!$C716,'Policy Characteristics'!$C:$C,0))</f>
        <v>weight</v>
      </c>
      <c r="P716" s="167" t="str">
        <f>INDEX('Policy Characteristics'!J:J,MATCH(PolicyLevers!$C716,'Policy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174" t="str">
        <f t="shared" si="108"/>
        <v>io-model.html</v>
      </c>
      <c r="R716" s="213"/>
      <c r="S716" s="212"/>
      <c r="T716" s="4"/>
    </row>
    <row r="717" spans="1:20" x14ac:dyDescent="0.2">
      <c r="A717" s="166" t="str">
        <f>INDEX('Policy Characteristics'!A:A,MATCH(PolicyLevers!$C717,'Policy Characteristics'!$C:$C,0))</f>
        <v>Government Revenue Accounting</v>
      </c>
      <c r="B717" s="166" t="str">
        <f>INDEX('Policy Characteristics'!B:B,MATCH(PolicyLevers!$C717,'Policy Characteristics'!$C:$C,0))</f>
        <v>Fuel Tax Revenue</v>
      </c>
      <c r="C717" s="174" t="str">
        <f t="shared" si="106"/>
        <v>GRA for Fuel Tax Revenue</v>
      </c>
      <c r="D717" s="4" t="s">
        <v>1402</v>
      </c>
      <c r="F717" s="4" t="s">
        <v>1406</v>
      </c>
      <c r="H717" s="56">
        <v>553</v>
      </c>
      <c r="I717" s="271" t="str">
        <f t="shared" si="107"/>
        <v>Yes</v>
      </c>
      <c r="J717" s="256"/>
      <c r="K717" s="167" t="str">
        <f>INDEX('Policy Characteristics'!E:E,MATCH(PolicyLevers!$C717,'Policy Characteristics'!$C:$C,0))</f>
        <v>GRA fuel tax revenue</v>
      </c>
      <c r="L717" s="167">
        <f>INDEX('Policy Characteristics'!F:F,MATCH(PolicyLevers!$C717,'Policy Characteristics'!$C:$C,0))</f>
        <v>0</v>
      </c>
      <c r="M717" s="167">
        <f>INDEX('Policy Characteristics'!G:G,MATCH(PolicyLevers!$C717,'Policy Characteristics'!$C:$C,0))</f>
        <v>10</v>
      </c>
      <c r="N717" s="167">
        <f>INDEX('Policy Characteristics'!H:H,MATCH(PolicyLevers!$C717,'Policy Characteristics'!$C:$C,0))</f>
        <v>1</v>
      </c>
      <c r="O717" s="167" t="str">
        <f>INDEX('Policy Characteristics'!I:I,MATCH(PolicyLevers!$C717,'Policy Characteristics'!$C:$C,0))</f>
        <v>weight</v>
      </c>
      <c r="P717" s="167" t="str">
        <f>INDEX('Policy Characteristics'!J:J,MATCH(PolicyLevers!$C717,'Policy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174" t="str">
        <f t="shared" si="108"/>
        <v>io-model.html</v>
      </c>
      <c r="R717" s="213"/>
      <c r="S717" s="212"/>
      <c r="T717" s="4"/>
    </row>
    <row r="718" spans="1:20" x14ac:dyDescent="0.2">
      <c r="A718" s="166" t="str">
        <f>INDEX('Policy Characteristics'!A:A,MATCH(PolicyLevers!$C718,'Policy Characteristics'!$C:$C,0))</f>
        <v>Government Revenue Accounting</v>
      </c>
      <c r="B718" s="166" t="str">
        <f>INDEX('Policy Characteristics'!B:B,MATCH(PolicyLevers!$C718,'Policy Characteristics'!$C:$C,0))</f>
        <v>Fuel Tax Revenue</v>
      </c>
      <c r="C718" s="174" t="str">
        <f t="shared" si="106"/>
        <v>GRA for Fuel Tax Revenue</v>
      </c>
      <c r="D718" s="4" t="s">
        <v>1403</v>
      </c>
      <c r="F718" s="4" t="s">
        <v>1407</v>
      </c>
      <c r="H718" s="56">
        <v>554</v>
      </c>
      <c r="I718" s="271" t="str">
        <f t="shared" si="107"/>
        <v>Yes</v>
      </c>
      <c r="J718" s="256"/>
      <c r="K718" s="167" t="str">
        <f>INDEX('Policy Characteristics'!E:E,MATCH(PolicyLevers!$C718,'Policy Characteristics'!$C:$C,0))</f>
        <v>GRA fuel tax revenue</v>
      </c>
      <c r="L718" s="167">
        <f>INDEX('Policy Characteristics'!F:F,MATCH(PolicyLevers!$C718,'Policy Characteristics'!$C:$C,0))</f>
        <v>0</v>
      </c>
      <c r="M718" s="167">
        <f>INDEX('Policy Characteristics'!G:G,MATCH(PolicyLevers!$C718,'Policy Characteristics'!$C:$C,0))</f>
        <v>10</v>
      </c>
      <c r="N718" s="167">
        <f>INDEX('Policy Characteristics'!H:H,MATCH(PolicyLevers!$C718,'Policy Characteristics'!$C:$C,0))</f>
        <v>1</v>
      </c>
      <c r="O718" s="167" t="str">
        <f>INDEX('Policy Characteristics'!I:I,MATCH(PolicyLevers!$C718,'Policy Characteristics'!$C:$C,0))</f>
        <v>weight</v>
      </c>
      <c r="P718" s="167" t="str">
        <f>INDEX('Policy Characteristics'!J:J,MATCH(PolicyLevers!$C718,'Policy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174" t="str">
        <f t="shared" si="108"/>
        <v>io-model.html</v>
      </c>
      <c r="R718" s="213"/>
      <c r="S718" s="212"/>
      <c r="T718" s="4"/>
    </row>
    <row r="719" spans="1:20" x14ac:dyDescent="0.2">
      <c r="A719" s="166" t="str">
        <f>INDEX('Policy Characteristics'!A:A,MATCH(PolicyLevers!$C719,'Policy Characteristics'!$C:$C,0))</f>
        <v>Government Revenue Accounting</v>
      </c>
      <c r="B719" s="166" t="str">
        <f>INDEX('Policy Characteristics'!B:B,MATCH(PolicyLevers!$C719,'Policy Characteristics'!$C:$C,0))</f>
        <v>EV Subsidy</v>
      </c>
      <c r="C719" s="4" t="s">
        <v>1392</v>
      </c>
      <c r="D719" s="4" t="s">
        <v>1399</v>
      </c>
      <c r="F719" s="4" t="s">
        <v>1404</v>
      </c>
      <c r="H719" s="56">
        <v>555</v>
      </c>
      <c r="I719" s="270" t="s">
        <v>46</v>
      </c>
      <c r="J719" s="256"/>
      <c r="K719" s="167" t="str">
        <f>INDEX('Policy Characteristics'!E:E,MATCH(PolicyLevers!$C719,'Policy Characteristics'!$C:$C,0))</f>
        <v>GRA EV subsidy</v>
      </c>
      <c r="L719" s="167">
        <f>INDEX('Policy Characteristics'!F:F,MATCH(PolicyLevers!$C719,'Policy Characteristics'!$C:$C,0))</f>
        <v>0</v>
      </c>
      <c r="M719" s="167">
        <f>INDEX('Policy Characteristics'!G:G,MATCH(PolicyLevers!$C719,'Policy Characteristics'!$C:$C,0))</f>
        <v>10</v>
      </c>
      <c r="N719" s="167">
        <f>INDEX('Policy Characteristics'!H:H,MATCH(PolicyLevers!$C719,'Policy Characteristics'!$C:$C,0))</f>
        <v>1</v>
      </c>
      <c r="O719" s="167" t="str">
        <f>INDEX('Policy Characteristics'!I:I,MATCH(PolicyLevers!$C719,'Policy Characteristics'!$C:$C,0))</f>
        <v>weight</v>
      </c>
      <c r="P719" s="167" t="str">
        <f>INDEX('Policy Characteristics'!J:J,MATCH(PolicyLevers!$C719,'Policy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s="4" t="s">
        <v>1359</v>
      </c>
      <c r="R719" s="213"/>
      <c r="S719" s="212"/>
      <c r="T719" s="4"/>
    </row>
    <row r="720" spans="1:20" x14ac:dyDescent="0.2">
      <c r="A720" s="166" t="str">
        <f>INDEX('Policy Characteristics'!A:A,MATCH(PolicyLevers!$C720,'Policy Characteristics'!$C:$C,0))</f>
        <v>Government Revenue Accounting</v>
      </c>
      <c r="B720" s="166" t="str">
        <f>INDEX('Policy Characteristics'!B:B,MATCH(PolicyLevers!$C720,'Policy Characteristics'!$C:$C,0))</f>
        <v>EV Subsidy</v>
      </c>
      <c r="C720" s="174" t="str">
        <f t="shared" ref="C720:C723" si="109">C$719</f>
        <v>GRA for EV Subsidy</v>
      </c>
      <c r="D720" s="4" t="s">
        <v>1400</v>
      </c>
      <c r="F720" s="4" t="s">
        <v>1427</v>
      </c>
      <c r="H720" s="56">
        <v>556</v>
      </c>
      <c r="I720" s="271" t="str">
        <f t="shared" ref="I720:I723" si="110">I$719</f>
        <v>Yes</v>
      </c>
      <c r="J720" s="256"/>
      <c r="K720" s="167" t="str">
        <f>INDEX('Policy Characteristics'!E:E,MATCH(PolicyLevers!$C720,'Policy Characteristics'!$C:$C,0))</f>
        <v>GRA EV subsidy</v>
      </c>
      <c r="L720" s="167">
        <f>INDEX('Policy Characteristics'!F:F,MATCH(PolicyLevers!$C720,'Policy Characteristics'!$C:$C,0))</f>
        <v>0</v>
      </c>
      <c r="M720" s="167">
        <f>INDEX('Policy Characteristics'!G:G,MATCH(PolicyLevers!$C720,'Policy Characteristics'!$C:$C,0))</f>
        <v>10</v>
      </c>
      <c r="N720" s="167">
        <f>INDEX('Policy Characteristics'!H:H,MATCH(PolicyLevers!$C720,'Policy Characteristics'!$C:$C,0))</f>
        <v>1</v>
      </c>
      <c r="O720" s="167" t="str">
        <f>INDEX('Policy Characteristics'!I:I,MATCH(PolicyLevers!$C720,'Policy Characteristics'!$C:$C,0))</f>
        <v>weight</v>
      </c>
      <c r="P720" s="167" t="str">
        <f>INDEX('Policy Characteristics'!J:J,MATCH(PolicyLevers!$C720,'Policy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174" t="str">
        <f t="shared" ref="Q720:Q723" si="111">Q$719</f>
        <v>io-model.html</v>
      </c>
      <c r="R720" s="213"/>
      <c r="S720" s="212"/>
      <c r="T720" s="4"/>
    </row>
    <row r="721" spans="1:20" x14ac:dyDescent="0.2">
      <c r="A721" s="166" t="str">
        <f>INDEX('Policy Characteristics'!A:A,MATCH(PolicyLevers!$C721,'Policy Characteristics'!$C:$C,0))</f>
        <v>Government Revenue Accounting</v>
      </c>
      <c r="B721" s="166" t="str">
        <f>INDEX('Policy Characteristics'!B:B,MATCH(PolicyLevers!$C721,'Policy Characteristics'!$C:$C,0))</f>
        <v>EV Subsidy</v>
      </c>
      <c r="C721" s="174" t="str">
        <f t="shared" si="109"/>
        <v>GRA for EV Subsidy</v>
      </c>
      <c r="D721" s="4" t="s">
        <v>1401</v>
      </c>
      <c r="F721" s="4" t="s">
        <v>1405</v>
      </c>
      <c r="H721" s="56">
        <v>557</v>
      </c>
      <c r="I721" s="271" t="str">
        <f t="shared" si="110"/>
        <v>Yes</v>
      </c>
      <c r="J721" s="256"/>
      <c r="K721" s="167" t="str">
        <f>INDEX('Policy Characteristics'!E:E,MATCH(PolicyLevers!$C721,'Policy Characteristics'!$C:$C,0))</f>
        <v>GRA EV subsidy</v>
      </c>
      <c r="L721" s="167">
        <f>INDEX('Policy Characteristics'!F:F,MATCH(PolicyLevers!$C721,'Policy Characteristics'!$C:$C,0))</f>
        <v>0</v>
      </c>
      <c r="M721" s="167">
        <f>INDEX('Policy Characteristics'!G:G,MATCH(PolicyLevers!$C721,'Policy Characteristics'!$C:$C,0))</f>
        <v>10</v>
      </c>
      <c r="N721" s="167">
        <f>INDEX('Policy Characteristics'!H:H,MATCH(PolicyLevers!$C721,'Policy Characteristics'!$C:$C,0))</f>
        <v>1</v>
      </c>
      <c r="O721" s="167" t="str">
        <f>INDEX('Policy Characteristics'!I:I,MATCH(PolicyLevers!$C721,'Policy Characteristics'!$C:$C,0))</f>
        <v>weight</v>
      </c>
      <c r="P721" s="167" t="str">
        <f>INDEX('Policy Characteristics'!J:J,MATCH(PolicyLevers!$C721,'Policy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174" t="str">
        <f t="shared" si="111"/>
        <v>io-model.html</v>
      </c>
      <c r="R721" s="213"/>
      <c r="S721" s="212"/>
      <c r="T721" s="4"/>
    </row>
    <row r="722" spans="1:20" x14ac:dyDescent="0.2">
      <c r="A722" s="166" t="str">
        <f>INDEX('Policy Characteristics'!A:A,MATCH(PolicyLevers!$C722,'Policy Characteristics'!$C:$C,0))</f>
        <v>Government Revenue Accounting</v>
      </c>
      <c r="B722" s="166" t="str">
        <f>INDEX('Policy Characteristics'!B:B,MATCH(PolicyLevers!$C722,'Policy Characteristics'!$C:$C,0))</f>
        <v>EV Subsidy</v>
      </c>
      <c r="C722" s="174" t="str">
        <f t="shared" si="109"/>
        <v>GRA for EV Subsidy</v>
      </c>
      <c r="D722" s="4" t="s">
        <v>1402</v>
      </c>
      <c r="F722" s="4" t="s">
        <v>1406</v>
      </c>
      <c r="H722" s="56">
        <v>558</v>
      </c>
      <c r="I722" s="271" t="str">
        <f t="shared" si="110"/>
        <v>Yes</v>
      </c>
      <c r="J722" s="256"/>
      <c r="K722" s="167" t="str">
        <f>INDEX('Policy Characteristics'!E:E,MATCH(PolicyLevers!$C722,'Policy Characteristics'!$C:$C,0))</f>
        <v>GRA EV subsidy</v>
      </c>
      <c r="L722" s="167">
        <f>INDEX('Policy Characteristics'!F:F,MATCH(PolicyLevers!$C722,'Policy Characteristics'!$C:$C,0))</f>
        <v>0</v>
      </c>
      <c r="M722" s="167">
        <f>INDEX('Policy Characteristics'!G:G,MATCH(PolicyLevers!$C722,'Policy Characteristics'!$C:$C,0))</f>
        <v>10</v>
      </c>
      <c r="N722" s="167">
        <f>INDEX('Policy Characteristics'!H:H,MATCH(PolicyLevers!$C722,'Policy Characteristics'!$C:$C,0))</f>
        <v>1</v>
      </c>
      <c r="O722" s="167" t="str">
        <f>INDEX('Policy Characteristics'!I:I,MATCH(PolicyLevers!$C722,'Policy Characteristics'!$C:$C,0))</f>
        <v>weight</v>
      </c>
      <c r="P722" s="167" t="str">
        <f>INDEX('Policy Characteristics'!J:J,MATCH(PolicyLevers!$C722,'Policy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174" t="str">
        <f t="shared" si="111"/>
        <v>io-model.html</v>
      </c>
      <c r="R722" s="213"/>
      <c r="S722" s="212"/>
      <c r="T722" s="4"/>
    </row>
    <row r="723" spans="1:20" x14ac:dyDescent="0.2">
      <c r="A723" s="166" t="str">
        <f>INDEX('Policy Characteristics'!A:A,MATCH(PolicyLevers!$C723,'Policy Characteristics'!$C:$C,0))</f>
        <v>Government Revenue Accounting</v>
      </c>
      <c r="B723" s="166" t="str">
        <f>INDEX('Policy Characteristics'!B:B,MATCH(PolicyLevers!$C723,'Policy Characteristics'!$C:$C,0))</f>
        <v>EV Subsidy</v>
      </c>
      <c r="C723" s="174" t="str">
        <f t="shared" si="109"/>
        <v>GRA for EV Subsidy</v>
      </c>
      <c r="D723" s="4" t="s">
        <v>1403</v>
      </c>
      <c r="F723" s="4" t="s">
        <v>1407</v>
      </c>
      <c r="H723" s="56">
        <v>559</v>
      </c>
      <c r="I723" s="271" t="str">
        <f t="shared" si="110"/>
        <v>Yes</v>
      </c>
      <c r="J723" s="256"/>
      <c r="K723" s="167" t="str">
        <f>INDEX('Policy Characteristics'!E:E,MATCH(PolicyLevers!$C723,'Policy Characteristics'!$C:$C,0))</f>
        <v>GRA EV subsidy</v>
      </c>
      <c r="L723" s="167">
        <f>INDEX('Policy Characteristics'!F:F,MATCH(PolicyLevers!$C723,'Policy Characteristics'!$C:$C,0))</f>
        <v>0</v>
      </c>
      <c r="M723" s="167">
        <f>INDEX('Policy Characteristics'!G:G,MATCH(PolicyLevers!$C723,'Policy Characteristics'!$C:$C,0))</f>
        <v>10</v>
      </c>
      <c r="N723" s="167">
        <f>INDEX('Policy Characteristics'!H:H,MATCH(PolicyLevers!$C723,'Policy Characteristics'!$C:$C,0))</f>
        <v>1</v>
      </c>
      <c r="O723" s="167" t="str">
        <f>INDEX('Policy Characteristics'!I:I,MATCH(PolicyLevers!$C723,'Policy Characteristics'!$C:$C,0))</f>
        <v>weight</v>
      </c>
      <c r="P723" s="167" t="str">
        <f>INDEX('Policy Characteristics'!J:J,MATCH(PolicyLevers!$C723,'Policy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174" t="str">
        <f t="shared" si="111"/>
        <v>io-model.html</v>
      </c>
      <c r="R723" s="213"/>
      <c r="S723" s="212"/>
      <c r="T723" s="4"/>
    </row>
    <row r="724" spans="1:20" x14ac:dyDescent="0.2">
      <c r="A724" s="166" t="str">
        <f>INDEX('Policy Characteristics'!A:A,MATCH(PolicyLevers!$C724,'Policy Characteristics'!$C:$C,0))</f>
        <v>Government Revenue Accounting</v>
      </c>
      <c r="B724" s="166" t="str">
        <f>INDEX('Policy Characteristics'!B:B,MATCH(PolicyLevers!$C724,'Policy Characteristics'!$C:$C,0))</f>
        <v>Electricity Generation Subsidy</v>
      </c>
      <c r="C724" s="4" t="s">
        <v>1393</v>
      </c>
      <c r="D724" s="4" t="s">
        <v>1399</v>
      </c>
      <c r="F724" s="4" t="s">
        <v>1404</v>
      </c>
      <c r="H724" s="56">
        <v>560</v>
      </c>
      <c r="I724" s="270" t="s">
        <v>46</v>
      </c>
      <c r="J724" s="256"/>
      <c r="K724" s="167" t="str">
        <f>INDEX('Policy Characteristics'!E:E,MATCH(PolicyLevers!$C724,'Policy Characteristics'!$C:$C,0))</f>
        <v>GRA elec gen subsidy</v>
      </c>
      <c r="L724" s="167">
        <f>INDEX('Policy Characteristics'!F:F,MATCH(PolicyLevers!$C724,'Policy Characteristics'!$C:$C,0))</f>
        <v>0</v>
      </c>
      <c r="M724" s="167">
        <f>INDEX('Policy Characteristics'!G:G,MATCH(PolicyLevers!$C724,'Policy Characteristics'!$C:$C,0))</f>
        <v>10</v>
      </c>
      <c r="N724" s="167">
        <f>INDEX('Policy Characteristics'!H:H,MATCH(PolicyLevers!$C724,'Policy Characteristics'!$C:$C,0))</f>
        <v>1</v>
      </c>
      <c r="O724" s="167" t="str">
        <f>INDEX('Policy Characteristics'!I:I,MATCH(PolicyLevers!$C724,'Policy Characteristics'!$C:$C,0))</f>
        <v>weight</v>
      </c>
      <c r="P724" s="167" t="str">
        <f>INDEX('Policy Characteristics'!J:J,MATCH(PolicyLevers!$C724,'Policy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s="4" t="s">
        <v>1359</v>
      </c>
      <c r="R724" s="213"/>
      <c r="S724" s="212"/>
      <c r="T724" s="4"/>
    </row>
    <row r="725" spans="1:20" x14ac:dyDescent="0.2">
      <c r="A725" s="166" t="str">
        <f>INDEX('Policy Characteristics'!A:A,MATCH(PolicyLevers!$C725,'Policy Characteristics'!$C:$C,0))</f>
        <v>Government Revenue Accounting</v>
      </c>
      <c r="B725" s="166" t="str">
        <f>INDEX('Policy Characteristics'!B:B,MATCH(PolicyLevers!$C725,'Policy Characteristics'!$C:$C,0))</f>
        <v>Electricity Generation Subsidy</v>
      </c>
      <c r="C725" s="174" t="str">
        <f t="shared" ref="C725:C728" si="112">C$724</f>
        <v>GRA for Electricity Generation Subsidies</v>
      </c>
      <c r="D725" s="4" t="s">
        <v>1400</v>
      </c>
      <c r="F725" s="4" t="s">
        <v>1427</v>
      </c>
      <c r="H725" s="56">
        <v>561</v>
      </c>
      <c r="I725" s="271" t="str">
        <f t="shared" ref="I725:I728" si="113">I$724</f>
        <v>Yes</v>
      </c>
      <c r="J725" s="256"/>
      <c r="K725" s="167" t="str">
        <f>INDEX('Policy Characteristics'!E:E,MATCH(PolicyLevers!$C725,'Policy Characteristics'!$C:$C,0))</f>
        <v>GRA elec gen subsidy</v>
      </c>
      <c r="L725" s="167">
        <f>INDEX('Policy Characteristics'!F:F,MATCH(PolicyLevers!$C725,'Policy Characteristics'!$C:$C,0))</f>
        <v>0</v>
      </c>
      <c r="M725" s="167">
        <f>INDEX('Policy Characteristics'!G:G,MATCH(PolicyLevers!$C725,'Policy Characteristics'!$C:$C,0))</f>
        <v>10</v>
      </c>
      <c r="N725" s="167">
        <f>INDEX('Policy Characteristics'!H:H,MATCH(PolicyLevers!$C725,'Policy Characteristics'!$C:$C,0))</f>
        <v>1</v>
      </c>
      <c r="O725" s="167" t="str">
        <f>INDEX('Policy Characteristics'!I:I,MATCH(PolicyLevers!$C725,'Policy Characteristics'!$C:$C,0))</f>
        <v>weight</v>
      </c>
      <c r="P725" s="167" t="str">
        <f>INDEX('Policy Characteristics'!J:J,MATCH(PolicyLevers!$C725,'Policy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174" t="str">
        <f t="shared" ref="Q725:Q728" si="114">Q$724</f>
        <v>io-model.html</v>
      </c>
      <c r="R725" s="213"/>
      <c r="S725" s="212"/>
      <c r="T725" s="4"/>
    </row>
    <row r="726" spans="1:20" x14ac:dyDescent="0.2">
      <c r="A726" s="166" t="str">
        <f>INDEX('Policy Characteristics'!A:A,MATCH(PolicyLevers!$C726,'Policy Characteristics'!$C:$C,0))</f>
        <v>Government Revenue Accounting</v>
      </c>
      <c r="B726" s="166" t="str">
        <f>INDEX('Policy Characteristics'!B:B,MATCH(PolicyLevers!$C726,'Policy Characteristics'!$C:$C,0))</f>
        <v>Electricity Generation Subsidy</v>
      </c>
      <c r="C726" s="174" t="str">
        <f t="shared" si="112"/>
        <v>GRA for Electricity Generation Subsidies</v>
      </c>
      <c r="D726" s="4" t="s">
        <v>1401</v>
      </c>
      <c r="F726" s="4" t="s">
        <v>1405</v>
      </c>
      <c r="H726" s="56">
        <v>562</v>
      </c>
      <c r="I726" s="271" t="str">
        <f t="shared" si="113"/>
        <v>Yes</v>
      </c>
      <c r="J726" s="256"/>
      <c r="K726" s="167" t="str">
        <f>INDEX('Policy Characteristics'!E:E,MATCH(PolicyLevers!$C726,'Policy Characteristics'!$C:$C,0))</f>
        <v>GRA elec gen subsidy</v>
      </c>
      <c r="L726" s="167">
        <f>INDEX('Policy Characteristics'!F:F,MATCH(PolicyLevers!$C726,'Policy Characteristics'!$C:$C,0))</f>
        <v>0</v>
      </c>
      <c r="M726" s="167">
        <f>INDEX('Policy Characteristics'!G:G,MATCH(PolicyLevers!$C726,'Policy Characteristics'!$C:$C,0))</f>
        <v>10</v>
      </c>
      <c r="N726" s="167">
        <f>INDEX('Policy Characteristics'!H:H,MATCH(PolicyLevers!$C726,'Policy Characteristics'!$C:$C,0))</f>
        <v>1</v>
      </c>
      <c r="O726" s="167" t="str">
        <f>INDEX('Policy Characteristics'!I:I,MATCH(PolicyLevers!$C726,'Policy Characteristics'!$C:$C,0))</f>
        <v>weight</v>
      </c>
      <c r="P726" s="167" t="str">
        <f>INDEX('Policy Characteristics'!J:J,MATCH(PolicyLevers!$C726,'Policy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174" t="str">
        <f t="shared" si="114"/>
        <v>io-model.html</v>
      </c>
      <c r="R726" s="213"/>
      <c r="S726" s="212"/>
      <c r="T726" s="4"/>
    </row>
    <row r="727" spans="1:20" x14ac:dyDescent="0.2">
      <c r="A727" s="166" t="str">
        <f>INDEX('Policy Characteristics'!A:A,MATCH(PolicyLevers!$C727,'Policy Characteristics'!$C:$C,0))</f>
        <v>Government Revenue Accounting</v>
      </c>
      <c r="B727" s="166" t="str">
        <f>INDEX('Policy Characteristics'!B:B,MATCH(PolicyLevers!$C727,'Policy Characteristics'!$C:$C,0))</f>
        <v>Electricity Generation Subsidy</v>
      </c>
      <c r="C727" s="174" t="str">
        <f t="shared" si="112"/>
        <v>GRA for Electricity Generation Subsidies</v>
      </c>
      <c r="D727" s="4" t="s">
        <v>1402</v>
      </c>
      <c r="F727" s="4" t="s">
        <v>1406</v>
      </c>
      <c r="H727" s="56">
        <v>563</v>
      </c>
      <c r="I727" s="271" t="str">
        <f t="shared" si="113"/>
        <v>Yes</v>
      </c>
      <c r="J727" s="256"/>
      <c r="K727" s="167" t="str">
        <f>INDEX('Policy Characteristics'!E:E,MATCH(PolicyLevers!$C727,'Policy Characteristics'!$C:$C,0))</f>
        <v>GRA elec gen subsidy</v>
      </c>
      <c r="L727" s="167">
        <f>INDEX('Policy Characteristics'!F:F,MATCH(PolicyLevers!$C727,'Policy Characteristics'!$C:$C,0))</f>
        <v>0</v>
      </c>
      <c r="M727" s="167">
        <f>INDEX('Policy Characteristics'!G:G,MATCH(PolicyLevers!$C727,'Policy Characteristics'!$C:$C,0))</f>
        <v>10</v>
      </c>
      <c r="N727" s="167">
        <f>INDEX('Policy Characteristics'!H:H,MATCH(PolicyLevers!$C727,'Policy Characteristics'!$C:$C,0))</f>
        <v>1</v>
      </c>
      <c r="O727" s="167" t="str">
        <f>INDEX('Policy Characteristics'!I:I,MATCH(PolicyLevers!$C727,'Policy Characteristics'!$C:$C,0))</f>
        <v>weight</v>
      </c>
      <c r="P727" s="167" t="str">
        <f>INDEX('Policy Characteristics'!J:J,MATCH(PolicyLevers!$C727,'Policy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174" t="str">
        <f t="shared" si="114"/>
        <v>io-model.html</v>
      </c>
      <c r="R727" s="213"/>
      <c r="S727" s="212"/>
      <c r="T727" s="4"/>
    </row>
    <row r="728" spans="1:20" x14ac:dyDescent="0.2">
      <c r="A728" s="166" t="str">
        <f>INDEX('Policy Characteristics'!A:A,MATCH(PolicyLevers!$C728,'Policy Characteristics'!$C:$C,0))</f>
        <v>Government Revenue Accounting</v>
      </c>
      <c r="B728" s="166" t="str">
        <f>INDEX('Policy Characteristics'!B:B,MATCH(PolicyLevers!$C728,'Policy Characteristics'!$C:$C,0))</f>
        <v>Electricity Generation Subsidy</v>
      </c>
      <c r="C728" s="174" t="str">
        <f t="shared" si="112"/>
        <v>GRA for Electricity Generation Subsidies</v>
      </c>
      <c r="D728" s="4" t="s">
        <v>1403</v>
      </c>
      <c r="F728" s="4" t="s">
        <v>1407</v>
      </c>
      <c r="H728" s="56">
        <v>564</v>
      </c>
      <c r="I728" s="271" t="str">
        <f t="shared" si="113"/>
        <v>Yes</v>
      </c>
      <c r="J728" s="256"/>
      <c r="K728" s="167" t="str">
        <f>INDEX('Policy Characteristics'!E:E,MATCH(PolicyLevers!$C728,'Policy Characteristics'!$C:$C,0))</f>
        <v>GRA elec gen subsidy</v>
      </c>
      <c r="L728" s="167">
        <f>INDEX('Policy Characteristics'!F:F,MATCH(PolicyLevers!$C728,'Policy Characteristics'!$C:$C,0))</f>
        <v>0</v>
      </c>
      <c r="M728" s="167">
        <f>INDEX('Policy Characteristics'!G:G,MATCH(PolicyLevers!$C728,'Policy Characteristics'!$C:$C,0))</f>
        <v>10</v>
      </c>
      <c r="N728" s="167">
        <f>INDEX('Policy Characteristics'!H:H,MATCH(PolicyLevers!$C728,'Policy Characteristics'!$C:$C,0))</f>
        <v>1</v>
      </c>
      <c r="O728" s="167" t="str">
        <f>INDEX('Policy Characteristics'!I:I,MATCH(PolicyLevers!$C728,'Policy Characteristics'!$C:$C,0))</f>
        <v>weight</v>
      </c>
      <c r="P728" s="167" t="str">
        <f>INDEX('Policy Characteristics'!J:J,MATCH(PolicyLevers!$C728,'Policy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174" t="str">
        <f t="shared" si="114"/>
        <v>io-model.html</v>
      </c>
      <c r="R728" s="213"/>
      <c r="S728" s="212"/>
      <c r="T728" s="4"/>
    </row>
    <row r="729" spans="1:20" x14ac:dyDescent="0.2">
      <c r="A729" s="166" t="str">
        <f>INDEX('Policy Characteristics'!A:A,MATCH(PolicyLevers!$C729,'Policy Characteristics'!$C:$C,0))</f>
        <v>Government Revenue Accounting</v>
      </c>
      <c r="B729" s="166" t="str">
        <f>INDEX('Policy Characteristics'!B:B,MATCH(PolicyLevers!$C729,'Policy Characteristics'!$C:$C,0))</f>
        <v>Electricity Capacity Construction Subsidy</v>
      </c>
      <c r="C729" s="4" t="s">
        <v>1394</v>
      </c>
      <c r="D729" s="4" t="s">
        <v>1399</v>
      </c>
      <c r="F729" s="4" t="s">
        <v>1404</v>
      </c>
      <c r="H729" s="56">
        <v>565</v>
      </c>
      <c r="I729" s="270" t="s">
        <v>46</v>
      </c>
      <c r="J729" s="256"/>
      <c r="K729" s="167" t="str">
        <f>INDEX('Policy Characteristics'!E:E,MATCH(PolicyLevers!$C729,'Policy Characteristics'!$C:$C,0))</f>
        <v>GRA elec cap const subsidy</v>
      </c>
      <c r="L729" s="167">
        <f>INDEX('Policy Characteristics'!F:F,MATCH(PolicyLevers!$C729,'Policy Characteristics'!$C:$C,0))</f>
        <v>0</v>
      </c>
      <c r="M729" s="167">
        <f>INDEX('Policy Characteristics'!G:G,MATCH(PolicyLevers!$C729,'Policy Characteristics'!$C:$C,0))</f>
        <v>10</v>
      </c>
      <c r="N729" s="167">
        <f>INDEX('Policy Characteristics'!H:H,MATCH(PolicyLevers!$C729,'Policy Characteristics'!$C:$C,0))</f>
        <v>1</v>
      </c>
      <c r="O729" s="167" t="str">
        <f>INDEX('Policy Characteristics'!I:I,MATCH(PolicyLevers!$C729,'Policy Characteristics'!$C:$C,0))</f>
        <v>weight</v>
      </c>
      <c r="P729" s="167" t="str">
        <f>INDEX('Policy Characteristics'!J:J,MATCH(PolicyLevers!$C729,'Policy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s="4" t="s">
        <v>1359</v>
      </c>
      <c r="R729" s="213"/>
      <c r="S729" s="212"/>
      <c r="T729" s="4"/>
    </row>
    <row r="730" spans="1:20" x14ac:dyDescent="0.2">
      <c r="A730" s="166" t="str">
        <f>INDEX('Policy Characteristics'!A:A,MATCH(PolicyLevers!$C730,'Policy Characteristics'!$C:$C,0))</f>
        <v>Government Revenue Accounting</v>
      </c>
      <c r="B730" s="166" t="str">
        <f>INDEX('Policy Characteristics'!B:B,MATCH(PolicyLevers!$C730,'Policy Characteristics'!$C:$C,0))</f>
        <v>Electricity Capacity Construction Subsidy</v>
      </c>
      <c r="C730" s="174" t="str">
        <f t="shared" ref="C730:C733" si="115">C$729</f>
        <v>GRA for Electricity Capacity Construction Subsidies</v>
      </c>
      <c r="D730" s="4" t="s">
        <v>1400</v>
      </c>
      <c r="F730" s="4" t="s">
        <v>1427</v>
      </c>
      <c r="H730" s="56">
        <v>566</v>
      </c>
      <c r="I730" s="271" t="str">
        <f t="shared" ref="I730:I733" si="116">I$729</f>
        <v>Yes</v>
      </c>
      <c r="J730" s="256"/>
      <c r="K730" s="167" t="str">
        <f>INDEX('Policy Characteristics'!E:E,MATCH(PolicyLevers!$C730,'Policy Characteristics'!$C:$C,0))</f>
        <v>GRA elec cap const subsidy</v>
      </c>
      <c r="L730" s="167">
        <f>INDEX('Policy Characteristics'!F:F,MATCH(PolicyLevers!$C730,'Policy Characteristics'!$C:$C,0))</f>
        <v>0</v>
      </c>
      <c r="M730" s="167">
        <f>INDEX('Policy Characteristics'!G:G,MATCH(PolicyLevers!$C730,'Policy Characteristics'!$C:$C,0))</f>
        <v>10</v>
      </c>
      <c r="N730" s="167">
        <f>INDEX('Policy Characteristics'!H:H,MATCH(PolicyLevers!$C730,'Policy Characteristics'!$C:$C,0))</f>
        <v>1</v>
      </c>
      <c r="O730" s="167" t="str">
        <f>INDEX('Policy Characteristics'!I:I,MATCH(PolicyLevers!$C730,'Policy Characteristics'!$C:$C,0))</f>
        <v>weight</v>
      </c>
      <c r="P730" s="167" t="str">
        <f>INDEX('Policy Characteristics'!J:J,MATCH(PolicyLevers!$C730,'Policy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174" t="str">
        <f t="shared" ref="Q730:Q733" si="117">Q$729</f>
        <v>io-model.html</v>
      </c>
      <c r="R730" s="213"/>
      <c r="S730" s="212"/>
      <c r="T730" s="4"/>
    </row>
    <row r="731" spans="1:20" x14ac:dyDescent="0.2">
      <c r="A731" s="166" t="str">
        <f>INDEX('Policy Characteristics'!A:A,MATCH(PolicyLevers!$C731,'Policy Characteristics'!$C:$C,0))</f>
        <v>Government Revenue Accounting</v>
      </c>
      <c r="B731" s="166" t="str">
        <f>INDEX('Policy Characteristics'!B:B,MATCH(PolicyLevers!$C731,'Policy Characteristics'!$C:$C,0))</f>
        <v>Electricity Capacity Construction Subsidy</v>
      </c>
      <c r="C731" s="174" t="str">
        <f t="shared" si="115"/>
        <v>GRA for Electricity Capacity Construction Subsidies</v>
      </c>
      <c r="D731" s="4" t="s">
        <v>1401</v>
      </c>
      <c r="F731" s="4" t="s">
        <v>1405</v>
      </c>
      <c r="H731" s="56">
        <v>567</v>
      </c>
      <c r="I731" s="271" t="str">
        <f t="shared" si="116"/>
        <v>Yes</v>
      </c>
      <c r="J731" s="256"/>
      <c r="K731" s="167" t="str">
        <f>INDEX('Policy Characteristics'!E:E,MATCH(PolicyLevers!$C731,'Policy Characteristics'!$C:$C,0))</f>
        <v>GRA elec cap const subsidy</v>
      </c>
      <c r="L731" s="167">
        <f>INDEX('Policy Characteristics'!F:F,MATCH(PolicyLevers!$C731,'Policy Characteristics'!$C:$C,0))</f>
        <v>0</v>
      </c>
      <c r="M731" s="167">
        <f>INDEX('Policy Characteristics'!G:G,MATCH(PolicyLevers!$C731,'Policy Characteristics'!$C:$C,0))</f>
        <v>10</v>
      </c>
      <c r="N731" s="167">
        <f>INDEX('Policy Characteristics'!H:H,MATCH(PolicyLevers!$C731,'Policy Characteristics'!$C:$C,0))</f>
        <v>1</v>
      </c>
      <c r="O731" s="167" t="str">
        <f>INDEX('Policy Characteristics'!I:I,MATCH(PolicyLevers!$C731,'Policy Characteristics'!$C:$C,0))</f>
        <v>weight</v>
      </c>
      <c r="P731" s="167" t="str">
        <f>INDEX('Policy Characteristics'!J:J,MATCH(PolicyLevers!$C731,'Policy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174" t="str">
        <f t="shared" si="117"/>
        <v>io-model.html</v>
      </c>
      <c r="R731" s="213"/>
      <c r="S731" s="212"/>
      <c r="T731" s="4"/>
    </row>
    <row r="732" spans="1:20" x14ac:dyDescent="0.2">
      <c r="A732" s="166" t="str">
        <f>INDEX('Policy Characteristics'!A:A,MATCH(PolicyLevers!$C732,'Policy Characteristics'!$C:$C,0))</f>
        <v>Government Revenue Accounting</v>
      </c>
      <c r="B732" s="166" t="str">
        <f>INDEX('Policy Characteristics'!B:B,MATCH(PolicyLevers!$C732,'Policy Characteristics'!$C:$C,0))</f>
        <v>Electricity Capacity Construction Subsidy</v>
      </c>
      <c r="C732" s="174" t="str">
        <f t="shared" si="115"/>
        <v>GRA for Electricity Capacity Construction Subsidies</v>
      </c>
      <c r="D732" s="4" t="s">
        <v>1402</v>
      </c>
      <c r="F732" s="4" t="s">
        <v>1406</v>
      </c>
      <c r="H732" s="56">
        <v>568</v>
      </c>
      <c r="I732" s="271" t="str">
        <f t="shared" si="116"/>
        <v>Yes</v>
      </c>
      <c r="J732" s="256"/>
      <c r="K732" s="167" t="str">
        <f>INDEX('Policy Characteristics'!E:E,MATCH(PolicyLevers!$C732,'Policy Characteristics'!$C:$C,0))</f>
        <v>GRA elec cap const subsidy</v>
      </c>
      <c r="L732" s="167">
        <f>INDEX('Policy Characteristics'!F:F,MATCH(PolicyLevers!$C732,'Policy Characteristics'!$C:$C,0))</f>
        <v>0</v>
      </c>
      <c r="M732" s="167">
        <f>INDEX('Policy Characteristics'!G:G,MATCH(PolicyLevers!$C732,'Policy Characteristics'!$C:$C,0))</f>
        <v>10</v>
      </c>
      <c r="N732" s="167">
        <f>INDEX('Policy Characteristics'!H:H,MATCH(PolicyLevers!$C732,'Policy Characteristics'!$C:$C,0))</f>
        <v>1</v>
      </c>
      <c r="O732" s="167" t="str">
        <f>INDEX('Policy Characteristics'!I:I,MATCH(PolicyLevers!$C732,'Policy Characteristics'!$C:$C,0))</f>
        <v>weight</v>
      </c>
      <c r="P732" s="167" t="str">
        <f>INDEX('Policy Characteristics'!J:J,MATCH(PolicyLevers!$C732,'Policy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174" t="str">
        <f t="shared" si="117"/>
        <v>io-model.html</v>
      </c>
      <c r="R732" s="213"/>
      <c r="S732" s="212"/>
      <c r="T732" s="4"/>
    </row>
    <row r="733" spans="1:20" x14ac:dyDescent="0.2">
      <c r="A733" s="166" t="str">
        <f>INDEX('Policy Characteristics'!A:A,MATCH(PolicyLevers!$C733,'Policy Characteristics'!$C:$C,0))</f>
        <v>Government Revenue Accounting</v>
      </c>
      <c r="B733" s="166" t="str">
        <f>INDEX('Policy Characteristics'!B:B,MATCH(PolicyLevers!$C733,'Policy Characteristics'!$C:$C,0))</f>
        <v>Electricity Capacity Construction Subsidy</v>
      </c>
      <c r="C733" s="174" t="str">
        <f t="shared" si="115"/>
        <v>GRA for Electricity Capacity Construction Subsidies</v>
      </c>
      <c r="D733" s="4" t="s">
        <v>1403</v>
      </c>
      <c r="F733" s="4" t="s">
        <v>1407</v>
      </c>
      <c r="H733" s="56">
        <v>569</v>
      </c>
      <c r="I733" s="271" t="str">
        <f t="shared" si="116"/>
        <v>Yes</v>
      </c>
      <c r="J733" s="256"/>
      <c r="K733" s="167" t="str">
        <f>INDEX('Policy Characteristics'!E:E,MATCH(PolicyLevers!$C733,'Policy Characteristics'!$C:$C,0))</f>
        <v>GRA elec cap const subsidy</v>
      </c>
      <c r="L733" s="167">
        <f>INDEX('Policy Characteristics'!F:F,MATCH(PolicyLevers!$C733,'Policy Characteristics'!$C:$C,0))</f>
        <v>0</v>
      </c>
      <c r="M733" s="167">
        <f>INDEX('Policy Characteristics'!G:G,MATCH(PolicyLevers!$C733,'Policy Characteristics'!$C:$C,0))</f>
        <v>10</v>
      </c>
      <c r="N733" s="167">
        <f>INDEX('Policy Characteristics'!H:H,MATCH(PolicyLevers!$C733,'Policy Characteristics'!$C:$C,0))</f>
        <v>1</v>
      </c>
      <c r="O733" s="167" t="str">
        <f>INDEX('Policy Characteristics'!I:I,MATCH(PolicyLevers!$C733,'Policy Characteristics'!$C:$C,0))</f>
        <v>weight</v>
      </c>
      <c r="P733" s="167" t="str">
        <f>INDEX('Policy Characteristics'!J:J,MATCH(PolicyLevers!$C733,'Policy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174" t="str">
        <f t="shared" si="117"/>
        <v>io-model.html</v>
      </c>
      <c r="R733" s="213"/>
      <c r="S733" s="212"/>
      <c r="T733" s="4"/>
    </row>
    <row r="734" spans="1:20" x14ac:dyDescent="0.2">
      <c r="A734" s="166" t="str">
        <f>INDEX('Policy Characteristics'!A:A,MATCH(PolicyLevers!$C734,'Policy Characteristics'!$C:$C,0))</f>
        <v>Government Revenue Accounting</v>
      </c>
      <c r="B734" s="166" t="str">
        <f>INDEX('Policy Characteristics'!B:B,MATCH(PolicyLevers!$C734,'Policy Characteristics'!$C:$C,0))</f>
        <v>Distributed Solar Subsidy</v>
      </c>
      <c r="C734" s="4" t="s">
        <v>1395</v>
      </c>
      <c r="D734" s="4" t="s">
        <v>1399</v>
      </c>
      <c r="F734" s="4" t="s">
        <v>1404</v>
      </c>
      <c r="H734" s="56">
        <v>570</v>
      </c>
      <c r="I734" s="270" t="s">
        <v>46</v>
      </c>
      <c r="J734" s="256"/>
      <c r="K734" s="167" t="str">
        <f>INDEX('Policy Characteristics'!E:E,MATCH(PolicyLevers!$C734,'Policy Characteristics'!$C:$C,0))</f>
        <v>GRA dist solar subsidy</v>
      </c>
      <c r="L734" s="167">
        <f>INDEX('Policy Characteristics'!F:F,MATCH(PolicyLevers!$C734,'Policy Characteristics'!$C:$C,0))</f>
        <v>0</v>
      </c>
      <c r="M734" s="167">
        <f>INDEX('Policy Characteristics'!G:G,MATCH(PolicyLevers!$C734,'Policy Characteristics'!$C:$C,0))</f>
        <v>10</v>
      </c>
      <c r="N734" s="167">
        <f>INDEX('Policy Characteristics'!H:H,MATCH(PolicyLevers!$C734,'Policy Characteristics'!$C:$C,0))</f>
        <v>1</v>
      </c>
      <c r="O734" s="167" t="str">
        <f>INDEX('Policy Characteristics'!I:I,MATCH(PolicyLevers!$C734,'Policy Characteristics'!$C:$C,0))</f>
        <v>weight</v>
      </c>
      <c r="P734" s="167" t="str">
        <f>INDEX('Policy Characteristics'!J:J,MATCH(PolicyLevers!$C734,'Policy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s="4" t="s">
        <v>1359</v>
      </c>
      <c r="R734" s="213"/>
      <c r="S734" s="212"/>
      <c r="T734" s="4"/>
    </row>
    <row r="735" spans="1:20" x14ac:dyDescent="0.2">
      <c r="A735" s="166" t="str">
        <f>INDEX('Policy Characteristics'!A:A,MATCH(PolicyLevers!$C735,'Policy Characteristics'!$C:$C,0))</f>
        <v>Government Revenue Accounting</v>
      </c>
      <c r="B735" s="166" t="str">
        <f>INDEX('Policy Characteristics'!B:B,MATCH(PolicyLevers!$C735,'Policy Characteristics'!$C:$C,0))</f>
        <v>Distributed Solar Subsidy</v>
      </c>
      <c r="C735" s="174" t="str">
        <f t="shared" ref="C735:C738" si="118">C$734</f>
        <v>GRA for Distributed Solar Subsidy</v>
      </c>
      <c r="D735" s="4" t="s">
        <v>1400</v>
      </c>
      <c r="F735" s="4" t="s">
        <v>1427</v>
      </c>
      <c r="H735" s="56">
        <v>571</v>
      </c>
      <c r="I735" s="271" t="str">
        <f t="shared" ref="I735:I738" si="119">I$734</f>
        <v>Yes</v>
      </c>
      <c r="J735" s="256"/>
      <c r="K735" s="167" t="str">
        <f>INDEX('Policy Characteristics'!E:E,MATCH(PolicyLevers!$C735,'Policy Characteristics'!$C:$C,0))</f>
        <v>GRA dist solar subsidy</v>
      </c>
      <c r="L735" s="167">
        <f>INDEX('Policy Characteristics'!F:F,MATCH(PolicyLevers!$C735,'Policy Characteristics'!$C:$C,0))</f>
        <v>0</v>
      </c>
      <c r="M735" s="167">
        <f>INDEX('Policy Characteristics'!G:G,MATCH(PolicyLevers!$C735,'Policy Characteristics'!$C:$C,0))</f>
        <v>10</v>
      </c>
      <c r="N735" s="167">
        <f>INDEX('Policy Characteristics'!H:H,MATCH(PolicyLevers!$C735,'Policy Characteristics'!$C:$C,0))</f>
        <v>1</v>
      </c>
      <c r="O735" s="167" t="str">
        <f>INDEX('Policy Characteristics'!I:I,MATCH(PolicyLevers!$C735,'Policy Characteristics'!$C:$C,0))</f>
        <v>weight</v>
      </c>
      <c r="P735" s="167" t="str">
        <f>INDEX('Policy Characteristics'!J:J,MATCH(PolicyLevers!$C735,'Policy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174" t="str">
        <f t="shared" ref="Q735:Q738" si="120">Q$734</f>
        <v>io-model.html</v>
      </c>
      <c r="R735" s="213"/>
      <c r="S735" s="212"/>
      <c r="T735" s="4"/>
    </row>
    <row r="736" spans="1:20" x14ac:dyDescent="0.2">
      <c r="A736" s="166" t="str">
        <f>INDEX('Policy Characteristics'!A:A,MATCH(PolicyLevers!$C736,'Policy Characteristics'!$C:$C,0))</f>
        <v>Government Revenue Accounting</v>
      </c>
      <c r="B736" s="166" t="str">
        <f>INDEX('Policy Characteristics'!B:B,MATCH(PolicyLevers!$C736,'Policy Characteristics'!$C:$C,0))</f>
        <v>Distributed Solar Subsidy</v>
      </c>
      <c r="C736" s="174" t="str">
        <f t="shared" si="118"/>
        <v>GRA for Distributed Solar Subsidy</v>
      </c>
      <c r="D736" s="4" t="s">
        <v>1401</v>
      </c>
      <c r="F736" s="4" t="s">
        <v>1405</v>
      </c>
      <c r="H736" s="56">
        <v>572</v>
      </c>
      <c r="I736" s="271" t="str">
        <f t="shared" si="119"/>
        <v>Yes</v>
      </c>
      <c r="J736" s="256"/>
      <c r="K736" s="167" t="str">
        <f>INDEX('Policy Characteristics'!E:E,MATCH(PolicyLevers!$C736,'Policy Characteristics'!$C:$C,0))</f>
        <v>GRA dist solar subsidy</v>
      </c>
      <c r="L736" s="167">
        <f>INDEX('Policy Characteristics'!F:F,MATCH(PolicyLevers!$C736,'Policy Characteristics'!$C:$C,0))</f>
        <v>0</v>
      </c>
      <c r="M736" s="167">
        <f>INDEX('Policy Characteristics'!G:G,MATCH(PolicyLevers!$C736,'Policy Characteristics'!$C:$C,0))</f>
        <v>10</v>
      </c>
      <c r="N736" s="167">
        <f>INDEX('Policy Characteristics'!H:H,MATCH(PolicyLevers!$C736,'Policy Characteristics'!$C:$C,0))</f>
        <v>1</v>
      </c>
      <c r="O736" s="167" t="str">
        <f>INDEX('Policy Characteristics'!I:I,MATCH(PolicyLevers!$C736,'Policy Characteristics'!$C:$C,0))</f>
        <v>weight</v>
      </c>
      <c r="P736" s="167" t="str">
        <f>INDEX('Policy Characteristics'!J:J,MATCH(PolicyLevers!$C736,'Policy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174" t="str">
        <f t="shared" si="120"/>
        <v>io-model.html</v>
      </c>
      <c r="R736" s="213"/>
      <c r="S736" s="212"/>
      <c r="T736" s="4"/>
    </row>
    <row r="737" spans="1:20" x14ac:dyDescent="0.2">
      <c r="A737" s="166" t="str">
        <f>INDEX('Policy Characteristics'!A:A,MATCH(PolicyLevers!$C737,'Policy Characteristics'!$C:$C,0))</f>
        <v>Government Revenue Accounting</v>
      </c>
      <c r="B737" s="166" t="str">
        <f>INDEX('Policy Characteristics'!B:B,MATCH(PolicyLevers!$C737,'Policy Characteristics'!$C:$C,0))</f>
        <v>Distributed Solar Subsidy</v>
      </c>
      <c r="C737" s="174" t="str">
        <f t="shared" si="118"/>
        <v>GRA for Distributed Solar Subsidy</v>
      </c>
      <c r="D737" s="4" t="s">
        <v>1402</v>
      </c>
      <c r="F737" s="4" t="s">
        <v>1406</v>
      </c>
      <c r="H737" s="56">
        <v>573</v>
      </c>
      <c r="I737" s="271" t="str">
        <f t="shared" si="119"/>
        <v>Yes</v>
      </c>
      <c r="J737" s="256"/>
      <c r="K737" s="167" t="str">
        <f>INDEX('Policy Characteristics'!E:E,MATCH(PolicyLevers!$C737,'Policy Characteristics'!$C:$C,0))</f>
        <v>GRA dist solar subsidy</v>
      </c>
      <c r="L737" s="167">
        <f>INDEX('Policy Characteristics'!F:F,MATCH(PolicyLevers!$C737,'Policy Characteristics'!$C:$C,0))</f>
        <v>0</v>
      </c>
      <c r="M737" s="167">
        <f>INDEX('Policy Characteristics'!G:G,MATCH(PolicyLevers!$C737,'Policy Characteristics'!$C:$C,0))</f>
        <v>10</v>
      </c>
      <c r="N737" s="167">
        <f>INDEX('Policy Characteristics'!H:H,MATCH(PolicyLevers!$C737,'Policy Characteristics'!$C:$C,0))</f>
        <v>1</v>
      </c>
      <c r="O737" s="167" t="str">
        <f>INDEX('Policy Characteristics'!I:I,MATCH(PolicyLevers!$C737,'Policy Characteristics'!$C:$C,0))</f>
        <v>weight</v>
      </c>
      <c r="P737" s="167" t="str">
        <f>INDEX('Policy Characteristics'!J:J,MATCH(PolicyLevers!$C737,'Policy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174" t="str">
        <f t="shared" si="120"/>
        <v>io-model.html</v>
      </c>
      <c r="R737" s="213"/>
      <c r="S737" s="212"/>
      <c r="T737" s="4"/>
    </row>
    <row r="738" spans="1:20" x14ac:dyDescent="0.2">
      <c r="A738" s="166" t="str">
        <f>INDEX('Policy Characteristics'!A:A,MATCH(PolicyLevers!$C738,'Policy Characteristics'!$C:$C,0))</f>
        <v>Government Revenue Accounting</v>
      </c>
      <c r="B738" s="166" t="str">
        <f>INDEX('Policy Characteristics'!B:B,MATCH(PolicyLevers!$C738,'Policy Characteristics'!$C:$C,0))</f>
        <v>Distributed Solar Subsidy</v>
      </c>
      <c r="C738" s="174" t="str">
        <f t="shared" si="118"/>
        <v>GRA for Distributed Solar Subsidy</v>
      </c>
      <c r="D738" s="4" t="s">
        <v>1403</v>
      </c>
      <c r="F738" s="4" t="s">
        <v>1407</v>
      </c>
      <c r="H738" s="56">
        <v>574</v>
      </c>
      <c r="I738" s="271" t="str">
        <f t="shared" si="119"/>
        <v>Yes</v>
      </c>
      <c r="J738" s="256"/>
      <c r="K738" s="167" t="str">
        <f>INDEX('Policy Characteristics'!E:E,MATCH(PolicyLevers!$C738,'Policy Characteristics'!$C:$C,0))</f>
        <v>GRA dist solar subsidy</v>
      </c>
      <c r="L738" s="167">
        <f>INDEX('Policy Characteristics'!F:F,MATCH(PolicyLevers!$C738,'Policy Characteristics'!$C:$C,0))</f>
        <v>0</v>
      </c>
      <c r="M738" s="167">
        <f>INDEX('Policy Characteristics'!G:G,MATCH(PolicyLevers!$C738,'Policy Characteristics'!$C:$C,0))</f>
        <v>10</v>
      </c>
      <c r="N738" s="167">
        <f>INDEX('Policy Characteristics'!H:H,MATCH(PolicyLevers!$C738,'Policy Characteristics'!$C:$C,0))</f>
        <v>1</v>
      </c>
      <c r="O738" s="167" t="str">
        <f>INDEX('Policy Characteristics'!I:I,MATCH(PolicyLevers!$C738,'Policy Characteristics'!$C:$C,0))</f>
        <v>weight</v>
      </c>
      <c r="P738" s="167" t="str">
        <f>INDEX('Policy Characteristics'!J:J,MATCH(PolicyLevers!$C738,'Policy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174" t="str">
        <f t="shared" si="120"/>
        <v>io-model.html</v>
      </c>
      <c r="R738" s="213"/>
      <c r="S738" s="212"/>
      <c r="T738" s="4"/>
    </row>
    <row r="739" spans="1:20" x14ac:dyDescent="0.2">
      <c r="A739" s="166" t="str">
        <f>INDEX('Policy Characteristics'!A:A,MATCH(PolicyLevers!$C739,'Policy Characteristics'!$C:$C,0))</f>
        <v>Government Revenue Accounting</v>
      </c>
      <c r="B739" s="166" t="str">
        <f>INDEX('Policy Characteristics'!B:B,MATCH(PolicyLevers!$C739,'Policy Characteristics'!$C:$C,0))</f>
        <v>Fuel Subsidy</v>
      </c>
      <c r="C739" s="4" t="s">
        <v>1396</v>
      </c>
      <c r="D739" s="4" t="s">
        <v>1399</v>
      </c>
      <c r="F739" s="4" t="s">
        <v>1404</v>
      </c>
      <c r="H739" s="56">
        <v>575</v>
      </c>
      <c r="I739" s="270" t="s">
        <v>46</v>
      </c>
      <c r="J739" s="256"/>
      <c r="K739" s="167" t="str">
        <f>INDEX('Policy Characteristics'!E:E,MATCH(PolicyLevers!$C739,'Policy Characteristics'!$C:$C,0))</f>
        <v>GRA fuel subsidy</v>
      </c>
      <c r="L739" s="167">
        <f>INDEX('Policy Characteristics'!F:F,MATCH(PolicyLevers!$C739,'Policy Characteristics'!$C:$C,0))</f>
        <v>0</v>
      </c>
      <c r="M739" s="167">
        <f>INDEX('Policy Characteristics'!G:G,MATCH(PolicyLevers!$C739,'Policy Characteristics'!$C:$C,0))</f>
        <v>10</v>
      </c>
      <c r="N739" s="167">
        <f>INDEX('Policy Characteristics'!H:H,MATCH(PolicyLevers!$C739,'Policy Characteristics'!$C:$C,0))</f>
        <v>1</v>
      </c>
      <c r="O739" s="167" t="str">
        <f>INDEX('Policy Characteristics'!I:I,MATCH(PolicyLevers!$C739,'Policy Characteristics'!$C:$C,0))</f>
        <v>weight</v>
      </c>
      <c r="P739" s="167" t="str">
        <f>INDEX('Policy Characteristics'!J:J,MATCH(PolicyLevers!$C739,'Policy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s="4" t="s">
        <v>1359</v>
      </c>
      <c r="R739" s="213"/>
      <c r="S739" s="212"/>
      <c r="T739" s="4"/>
    </row>
    <row r="740" spans="1:20" x14ac:dyDescent="0.2">
      <c r="A740" s="166" t="str">
        <f>INDEX('Policy Characteristics'!A:A,MATCH(PolicyLevers!$C740,'Policy Characteristics'!$C:$C,0))</f>
        <v>Government Revenue Accounting</v>
      </c>
      <c r="B740" s="166" t="str">
        <f>INDEX('Policy Characteristics'!B:B,MATCH(PolicyLevers!$C740,'Policy Characteristics'!$C:$C,0))</f>
        <v>Fuel Subsidy</v>
      </c>
      <c r="C740" s="174" t="str">
        <f t="shared" ref="C740:C743" si="121">C$739</f>
        <v>GRA for Fuel Subsidies</v>
      </c>
      <c r="D740" s="4" t="s">
        <v>1400</v>
      </c>
      <c r="F740" s="4" t="s">
        <v>1427</v>
      </c>
      <c r="H740" s="56">
        <v>576</v>
      </c>
      <c r="I740" s="271" t="str">
        <f t="shared" ref="I740:I743" si="122">I$739</f>
        <v>Yes</v>
      </c>
      <c r="J740" s="256"/>
      <c r="K740" s="167" t="str">
        <f>INDEX('Policy Characteristics'!E:E,MATCH(PolicyLevers!$C740,'Policy Characteristics'!$C:$C,0))</f>
        <v>GRA fuel subsidy</v>
      </c>
      <c r="L740" s="167">
        <f>INDEX('Policy Characteristics'!F:F,MATCH(PolicyLevers!$C740,'Policy Characteristics'!$C:$C,0))</f>
        <v>0</v>
      </c>
      <c r="M740" s="167">
        <f>INDEX('Policy Characteristics'!G:G,MATCH(PolicyLevers!$C740,'Policy Characteristics'!$C:$C,0))</f>
        <v>10</v>
      </c>
      <c r="N740" s="167">
        <f>INDEX('Policy Characteristics'!H:H,MATCH(PolicyLevers!$C740,'Policy Characteristics'!$C:$C,0))</f>
        <v>1</v>
      </c>
      <c r="O740" s="167" t="str">
        <f>INDEX('Policy Characteristics'!I:I,MATCH(PolicyLevers!$C740,'Policy Characteristics'!$C:$C,0))</f>
        <v>weight</v>
      </c>
      <c r="P740" s="167" t="str">
        <f>INDEX('Policy Characteristics'!J:J,MATCH(PolicyLevers!$C740,'Policy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174" t="str">
        <f t="shared" ref="Q740:Q743" si="123">Q$739</f>
        <v>io-model.html</v>
      </c>
      <c r="R740" s="213"/>
      <c r="S740" s="212"/>
      <c r="T740" s="4"/>
    </row>
    <row r="741" spans="1:20" x14ac:dyDescent="0.2">
      <c r="A741" s="166" t="str">
        <f>INDEX('Policy Characteristics'!A:A,MATCH(PolicyLevers!$C741,'Policy Characteristics'!$C:$C,0))</f>
        <v>Government Revenue Accounting</v>
      </c>
      <c r="B741" s="166" t="str">
        <f>INDEX('Policy Characteristics'!B:B,MATCH(PolicyLevers!$C741,'Policy Characteristics'!$C:$C,0))</f>
        <v>Fuel Subsidy</v>
      </c>
      <c r="C741" s="174" t="str">
        <f t="shared" si="121"/>
        <v>GRA for Fuel Subsidies</v>
      </c>
      <c r="D741" s="4" t="s">
        <v>1401</v>
      </c>
      <c r="F741" s="4" t="s">
        <v>1405</v>
      </c>
      <c r="H741" s="56">
        <v>577</v>
      </c>
      <c r="I741" s="271" t="str">
        <f t="shared" si="122"/>
        <v>Yes</v>
      </c>
      <c r="J741" s="256"/>
      <c r="K741" s="167" t="str">
        <f>INDEX('Policy Characteristics'!E:E,MATCH(PolicyLevers!$C741,'Policy Characteristics'!$C:$C,0))</f>
        <v>GRA fuel subsidy</v>
      </c>
      <c r="L741" s="167">
        <f>INDEX('Policy Characteristics'!F:F,MATCH(PolicyLevers!$C741,'Policy Characteristics'!$C:$C,0))</f>
        <v>0</v>
      </c>
      <c r="M741" s="167">
        <f>INDEX('Policy Characteristics'!G:G,MATCH(PolicyLevers!$C741,'Policy Characteristics'!$C:$C,0))</f>
        <v>10</v>
      </c>
      <c r="N741" s="167">
        <f>INDEX('Policy Characteristics'!H:H,MATCH(PolicyLevers!$C741,'Policy Characteristics'!$C:$C,0))</f>
        <v>1</v>
      </c>
      <c r="O741" s="167" t="str">
        <f>INDEX('Policy Characteristics'!I:I,MATCH(PolicyLevers!$C741,'Policy Characteristics'!$C:$C,0))</f>
        <v>weight</v>
      </c>
      <c r="P741" s="167" t="str">
        <f>INDEX('Policy Characteristics'!J:J,MATCH(PolicyLevers!$C741,'Policy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174" t="str">
        <f t="shared" si="123"/>
        <v>io-model.html</v>
      </c>
      <c r="R741" s="213"/>
      <c r="S741" s="212"/>
      <c r="T741" s="4"/>
    </row>
    <row r="742" spans="1:20" x14ac:dyDescent="0.2">
      <c r="A742" s="166" t="str">
        <f>INDEX('Policy Characteristics'!A:A,MATCH(PolicyLevers!$C742,'Policy Characteristics'!$C:$C,0))</f>
        <v>Government Revenue Accounting</v>
      </c>
      <c r="B742" s="166" t="str">
        <f>INDEX('Policy Characteristics'!B:B,MATCH(PolicyLevers!$C742,'Policy Characteristics'!$C:$C,0))</f>
        <v>Fuel Subsidy</v>
      </c>
      <c r="C742" s="174" t="str">
        <f t="shared" si="121"/>
        <v>GRA for Fuel Subsidies</v>
      </c>
      <c r="D742" s="4" t="s">
        <v>1402</v>
      </c>
      <c r="F742" s="4" t="s">
        <v>1406</v>
      </c>
      <c r="H742" s="56">
        <v>578</v>
      </c>
      <c r="I742" s="271" t="str">
        <f t="shared" si="122"/>
        <v>Yes</v>
      </c>
      <c r="J742" s="256"/>
      <c r="K742" s="167" t="str">
        <f>INDEX('Policy Characteristics'!E:E,MATCH(PolicyLevers!$C742,'Policy Characteristics'!$C:$C,0))</f>
        <v>GRA fuel subsidy</v>
      </c>
      <c r="L742" s="167">
        <f>INDEX('Policy Characteristics'!F:F,MATCH(PolicyLevers!$C742,'Policy Characteristics'!$C:$C,0))</f>
        <v>0</v>
      </c>
      <c r="M742" s="167">
        <f>INDEX('Policy Characteristics'!G:G,MATCH(PolicyLevers!$C742,'Policy Characteristics'!$C:$C,0))</f>
        <v>10</v>
      </c>
      <c r="N742" s="167">
        <f>INDEX('Policy Characteristics'!H:H,MATCH(PolicyLevers!$C742,'Policy Characteristics'!$C:$C,0))</f>
        <v>1</v>
      </c>
      <c r="O742" s="167" t="str">
        <f>INDEX('Policy Characteristics'!I:I,MATCH(PolicyLevers!$C742,'Policy Characteristics'!$C:$C,0))</f>
        <v>weight</v>
      </c>
      <c r="P742" s="167" t="str">
        <f>INDEX('Policy Characteristics'!J:J,MATCH(PolicyLevers!$C742,'Policy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174" t="str">
        <f t="shared" si="123"/>
        <v>io-model.html</v>
      </c>
      <c r="R742" s="213"/>
      <c r="S742" s="212"/>
      <c r="T742" s="4"/>
    </row>
    <row r="743" spans="1:20" x14ac:dyDescent="0.2">
      <c r="A743" s="166" t="str">
        <f>INDEX('Policy Characteristics'!A:A,MATCH(PolicyLevers!$C743,'Policy Characteristics'!$C:$C,0))</f>
        <v>Government Revenue Accounting</v>
      </c>
      <c r="B743" s="166" t="str">
        <f>INDEX('Policy Characteristics'!B:B,MATCH(PolicyLevers!$C743,'Policy Characteristics'!$C:$C,0))</f>
        <v>Fuel Subsidy</v>
      </c>
      <c r="C743" s="174" t="str">
        <f t="shared" si="121"/>
        <v>GRA for Fuel Subsidies</v>
      </c>
      <c r="D743" s="4" t="s">
        <v>1403</v>
      </c>
      <c r="F743" s="4" t="s">
        <v>1407</v>
      </c>
      <c r="H743" s="56">
        <v>579</v>
      </c>
      <c r="I743" s="271" t="str">
        <f t="shared" si="122"/>
        <v>Yes</v>
      </c>
      <c r="J743" s="256"/>
      <c r="K743" s="167" t="str">
        <f>INDEX('Policy Characteristics'!E:E,MATCH(PolicyLevers!$C743,'Policy Characteristics'!$C:$C,0))</f>
        <v>GRA fuel subsidy</v>
      </c>
      <c r="L743" s="167">
        <f>INDEX('Policy Characteristics'!F:F,MATCH(PolicyLevers!$C743,'Policy Characteristics'!$C:$C,0))</f>
        <v>0</v>
      </c>
      <c r="M743" s="167">
        <f>INDEX('Policy Characteristics'!G:G,MATCH(PolicyLevers!$C743,'Policy Characteristics'!$C:$C,0))</f>
        <v>10</v>
      </c>
      <c r="N743" s="167">
        <f>INDEX('Policy Characteristics'!H:H,MATCH(PolicyLevers!$C743,'Policy Characteristics'!$C:$C,0))</f>
        <v>1</v>
      </c>
      <c r="O743" s="167" t="str">
        <f>INDEX('Policy Characteristics'!I:I,MATCH(PolicyLevers!$C743,'Policy Characteristics'!$C:$C,0))</f>
        <v>weight</v>
      </c>
      <c r="P743" s="167" t="str">
        <f>INDEX('Policy Characteristics'!J:J,MATCH(PolicyLevers!$C743,'Policy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174" t="str">
        <f t="shared" si="123"/>
        <v>io-model.html</v>
      </c>
      <c r="R743" s="213"/>
      <c r="S743" s="212"/>
      <c r="T743" s="4"/>
    </row>
    <row r="744" spans="1:20" x14ac:dyDescent="0.2">
      <c r="A744" s="166" t="str">
        <f>INDEX('Policy Characteristics'!A:A,MATCH(PolicyLevers!$C744,'Policy Characteristics'!$C:$C,0))</f>
        <v>Government Revenue Accounting</v>
      </c>
      <c r="B744" s="166" t="str">
        <f>INDEX('Policy Characteristics'!B:B,MATCH(PolicyLevers!$C744,'Policy Characteristics'!$C:$C,0))</f>
        <v>National Debt Interest</v>
      </c>
      <c r="C744" s="4" t="s">
        <v>1397</v>
      </c>
      <c r="D744" s="4" t="s">
        <v>1399</v>
      </c>
      <c r="F744" s="4" t="s">
        <v>1404</v>
      </c>
      <c r="H744" s="56">
        <v>580</v>
      </c>
      <c r="I744" s="270" t="s">
        <v>46</v>
      </c>
      <c r="J744" s="256"/>
      <c r="K744" s="167" t="str">
        <f>INDEX('Policy Characteristics'!E:E,MATCH(PolicyLevers!$C744,'Policy Characteristics'!$C:$C,0))</f>
        <v>GRA national debt interest</v>
      </c>
      <c r="L744" s="167">
        <f>INDEX('Policy Characteristics'!F:F,MATCH(PolicyLevers!$C744,'Policy Characteristics'!$C:$C,0))</f>
        <v>0</v>
      </c>
      <c r="M744" s="167">
        <f>INDEX('Policy Characteristics'!G:G,MATCH(PolicyLevers!$C744,'Policy Characteristics'!$C:$C,0))</f>
        <v>10</v>
      </c>
      <c r="N744" s="167">
        <f>INDEX('Policy Characteristics'!H:H,MATCH(PolicyLevers!$C744,'Policy Characteristics'!$C:$C,0))</f>
        <v>1</v>
      </c>
      <c r="O744" s="167" t="str">
        <f>INDEX('Policy Characteristics'!I:I,MATCH(PolicyLevers!$C744,'Policy Characteristics'!$C:$C,0))</f>
        <v>weight</v>
      </c>
      <c r="P744" s="167" t="str">
        <f>INDEX('Policy Characteristics'!J:J,MATCH(PolicyLevers!$C744,'Policy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s="4" t="s">
        <v>1359</v>
      </c>
      <c r="R744" s="213"/>
      <c r="S744" s="212"/>
      <c r="T744" s="4"/>
    </row>
    <row r="745" spans="1:20" x14ac:dyDescent="0.2">
      <c r="A745" s="166" t="str">
        <f>INDEX('Policy Characteristics'!A:A,MATCH(PolicyLevers!$C745,'Policy Characteristics'!$C:$C,0))</f>
        <v>Government Revenue Accounting</v>
      </c>
      <c r="B745" s="166" t="str">
        <f>INDEX('Policy Characteristics'!B:B,MATCH(PolicyLevers!$C745,'Policy Characteristics'!$C:$C,0))</f>
        <v>National Debt Interest</v>
      </c>
      <c r="C745" s="174" t="str">
        <f t="shared" ref="C745:C748" si="124">C$744</f>
        <v>GRA for National Debt Interest</v>
      </c>
      <c r="D745" s="4" t="s">
        <v>1400</v>
      </c>
      <c r="F745" s="4" t="s">
        <v>1427</v>
      </c>
      <c r="H745" s="56">
        <v>581</v>
      </c>
      <c r="I745" s="271" t="str">
        <f t="shared" ref="I745:I748" si="125">I$744</f>
        <v>Yes</v>
      </c>
      <c r="J745" s="256"/>
      <c r="K745" s="167" t="str">
        <f>INDEX('Policy Characteristics'!E:E,MATCH(PolicyLevers!$C745,'Policy Characteristics'!$C:$C,0))</f>
        <v>GRA national debt interest</v>
      </c>
      <c r="L745" s="167">
        <f>INDEX('Policy Characteristics'!F:F,MATCH(PolicyLevers!$C745,'Policy Characteristics'!$C:$C,0))</f>
        <v>0</v>
      </c>
      <c r="M745" s="167">
        <f>INDEX('Policy Characteristics'!G:G,MATCH(PolicyLevers!$C745,'Policy Characteristics'!$C:$C,0))</f>
        <v>10</v>
      </c>
      <c r="N745" s="167">
        <f>INDEX('Policy Characteristics'!H:H,MATCH(PolicyLevers!$C745,'Policy Characteristics'!$C:$C,0))</f>
        <v>1</v>
      </c>
      <c r="O745" s="167" t="str">
        <f>INDEX('Policy Characteristics'!I:I,MATCH(PolicyLevers!$C745,'Policy Characteristics'!$C:$C,0))</f>
        <v>weight</v>
      </c>
      <c r="P745" s="167" t="str">
        <f>INDEX('Policy Characteristics'!J:J,MATCH(PolicyLevers!$C745,'Policy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174" t="str">
        <f t="shared" ref="Q745:Q748" si="126">Q$744</f>
        <v>io-model.html</v>
      </c>
      <c r="R745" s="213"/>
      <c r="S745" s="212"/>
      <c r="T745" s="4"/>
    </row>
    <row r="746" spans="1:20" x14ac:dyDescent="0.2">
      <c r="A746" s="166" t="str">
        <f>INDEX('Policy Characteristics'!A:A,MATCH(PolicyLevers!$C746,'Policy Characteristics'!$C:$C,0))</f>
        <v>Government Revenue Accounting</v>
      </c>
      <c r="B746" s="166" t="str">
        <f>INDEX('Policy Characteristics'!B:B,MATCH(PolicyLevers!$C746,'Policy Characteristics'!$C:$C,0))</f>
        <v>National Debt Interest</v>
      </c>
      <c r="C746" s="174" t="str">
        <f t="shared" si="124"/>
        <v>GRA for National Debt Interest</v>
      </c>
      <c r="D746" s="4" t="s">
        <v>1401</v>
      </c>
      <c r="F746" s="4" t="s">
        <v>1405</v>
      </c>
      <c r="H746" s="56">
        <v>582</v>
      </c>
      <c r="I746" s="271" t="str">
        <f t="shared" si="125"/>
        <v>Yes</v>
      </c>
      <c r="J746" s="256"/>
      <c r="K746" s="167" t="str">
        <f>INDEX('Policy Characteristics'!E:E,MATCH(PolicyLevers!$C746,'Policy Characteristics'!$C:$C,0))</f>
        <v>GRA national debt interest</v>
      </c>
      <c r="L746" s="167">
        <f>INDEX('Policy Characteristics'!F:F,MATCH(PolicyLevers!$C746,'Policy Characteristics'!$C:$C,0))</f>
        <v>0</v>
      </c>
      <c r="M746" s="167">
        <f>INDEX('Policy Characteristics'!G:G,MATCH(PolicyLevers!$C746,'Policy Characteristics'!$C:$C,0))</f>
        <v>10</v>
      </c>
      <c r="N746" s="167">
        <f>INDEX('Policy Characteristics'!H:H,MATCH(PolicyLevers!$C746,'Policy Characteristics'!$C:$C,0))</f>
        <v>1</v>
      </c>
      <c r="O746" s="167" t="str">
        <f>INDEX('Policy Characteristics'!I:I,MATCH(PolicyLevers!$C746,'Policy Characteristics'!$C:$C,0))</f>
        <v>weight</v>
      </c>
      <c r="P746" s="167" t="str">
        <f>INDEX('Policy Characteristics'!J:J,MATCH(PolicyLevers!$C746,'Policy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174" t="str">
        <f t="shared" si="126"/>
        <v>io-model.html</v>
      </c>
      <c r="R746" s="213"/>
      <c r="S746" s="212"/>
      <c r="T746" s="4"/>
    </row>
    <row r="747" spans="1:20" x14ac:dyDescent="0.2">
      <c r="A747" s="166" t="str">
        <f>INDEX('Policy Characteristics'!A:A,MATCH(PolicyLevers!$C747,'Policy Characteristics'!$C:$C,0))</f>
        <v>Government Revenue Accounting</v>
      </c>
      <c r="B747" s="166" t="str">
        <f>INDEX('Policy Characteristics'!B:B,MATCH(PolicyLevers!$C747,'Policy Characteristics'!$C:$C,0))</f>
        <v>National Debt Interest</v>
      </c>
      <c r="C747" s="174" t="str">
        <f t="shared" si="124"/>
        <v>GRA for National Debt Interest</v>
      </c>
      <c r="D747" s="4" t="s">
        <v>1402</v>
      </c>
      <c r="F747" s="4" t="s">
        <v>1406</v>
      </c>
      <c r="H747" s="56">
        <v>583</v>
      </c>
      <c r="I747" s="271" t="str">
        <f t="shared" si="125"/>
        <v>Yes</v>
      </c>
      <c r="J747" s="256"/>
      <c r="K747" s="167" t="str">
        <f>INDEX('Policy Characteristics'!E:E,MATCH(PolicyLevers!$C747,'Policy Characteristics'!$C:$C,0))</f>
        <v>GRA national debt interest</v>
      </c>
      <c r="L747" s="167">
        <f>INDEX('Policy Characteristics'!F:F,MATCH(PolicyLevers!$C747,'Policy Characteristics'!$C:$C,0))</f>
        <v>0</v>
      </c>
      <c r="M747" s="167">
        <f>INDEX('Policy Characteristics'!G:G,MATCH(PolicyLevers!$C747,'Policy Characteristics'!$C:$C,0))</f>
        <v>10</v>
      </c>
      <c r="N747" s="167">
        <f>INDEX('Policy Characteristics'!H:H,MATCH(PolicyLevers!$C747,'Policy Characteristics'!$C:$C,0))</f>
        <v>1</v>
      </c>
      <c r="O747" s="167" t="str">
        <f>INDEX('Policy Characteristics'!I:I,MATCH(PolicyLevers!$C747,'Policy Characteristics'!$C:$C,0))</f>
        <v>weight</v>
      </c>
      <c r="P747" s="167" t="str">
        <f>INDEX('Policy Characteristics'!J:J,MATCH(PolicyLevers!$C747,'Policy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174" t="str">
        <f t="shared" si="126"/>
        <v>io-model.html</v>
      </c>
      <c r="R747" s="213"/>
      <c r="S747" s="212"/>
      <c r="T747" s="4"/>
    </row>
    <row r="748" spans="1:20" x14ac:dyDescent="0.2">
      <c r="A748" s="166" t="str">
        <f>INDEX('Policy Characteristics'!A:A,MATCH(PolicyLevers!$C748,'Policy Characteristics'!$C:$C,0))</f>
        <v>Government Revenue Accounting</v>
      </c>
      <c r="B748" s="166" t="str">
        <f>INDEX('Policy Characteristics'!B:B,MATCH(PolicyLevers!$C748,'Policy Characteristics'!$C:$C,0))</f>
        <v>National Debt Interest</v>
      </c>
      <c r="C748" s="174" t="str">
        <f t="shared" si="124"/>
        <v>GRA for National Debt Interest</v>
      </c>
      <c r="D748" s="4" t="s">
        <v>1403</v>
      </c>
      <c r="F748" s="4" t="s">
        <v>1407</v>
      </c>
      <c r="H748" s="56">
        <v>584</v>
      </c>
      <c r="I748" s="271" t="str">
        <f t="shared" si="125"/>
        <v>Yes</v>
      </c>
      <c r="J748" s="256"/>
      <c r="K748" s="167" t="str">
        <f>INDEX('Policy Characteristics'!E:E,MATCH(PolicyLevers!$C748,'Policy Characteristics'!$C:$C,0))</f>
        <v>GRA national debt interest</v>
      </c>
      <c r="L748" s="167">
        <f>INDEX('Policy Characteristics'!F:F,MATCH(PolicyLevers!$C748,'Policy Characteristics'!$C:$C,0))</f>
        <v>0</v>
      </c>
      <c r="M748" s="167">
        <f>INDEX('Policy Characteristics'!G:G,MATCH(PolicyLevers!$C748,'Policy Characteristics'!$C:$C,0))</f>
        <v>10</v>
      </c>
      <c r="N748" s="167">
        <f>INDEX('Policy Characteristics'!H:H,MATCH(PolicyLevers!$C748,'Policy Characteristics'!$C:$C,0))</f>
        <v>1</v>
      </c>
      <c r="O748" s="167" t="str">
        <f>INDEX('Policy Characteristics'!I:I,MATCH(PolicyLevers!$C748,'Policy Characteristics'!$C:$C,0))</f>
        <v>weight</v>
      </c>
      <c r="P748" s="167" t="str">
        <f>INDEX('Policy Characteristics'!J:J,MATCH(PolicyLevers!$C748,'Policy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174" t="str">
        <f t="shared" si="126"/>
        <v>io-model.html</v>
      </c>
      <c r="R748" s="213"/>
      <c r="S748" s="212"/>
      <c r="T748" s="4"/>
    </row>
    <row r="749" spans="1:20" x14ac:dyDescent="0.2">
      <c r="A749" s="166" t="str">
        <f>INDEX('Policy Characteristics'!A:A,MATCH(PolicyLevers!$C749,'Policy Characteristics'!$C:$C,0))</f>
        <v>Government Revenue Accounting</v>
      </c>
      <c r="B749" s="166" t="str">
        <f>INDEX('Policy Characteristics'!B:B,MATCH(PolicyLevers!$C749,'Policy Characteristics'!$C:$C,0))</f>
        <v>Remaining Government Cash Flows</v>
      </c>
      <c r="C749" s="4" t="s">
        <v>1398</v>
      </c>
      <c r="D749" s="4" t="s">
        <v>1399</v>
      </c>
      <c r="F749" s="4" t="s">
        <v>1404</v>
      </c>
      <c r="H749" s="56">
        <v>585</v>
      </c>
      <c r="I749" s="270" t="s">
        <v>46</v>
      </c>
      <c r="J749" s="256"/>
      <c r="K749" s="167" t="str">
        <f>INDEX('Policy Characteristics'!E:E,MATCH(PolicyLevers!$C749,'Policy Characteristics'!$C:$C,0))</f>
        <v>GRA remaining cash flow changes</v>
      </c>
      <c r="L749" s="167">
        <f>INDEX('Policy Characteristics'!F:F,MATCH(PolicyLevers!$C749,'Policy Characteristics'!$C:$C,0))</f>
        <v>0</v>
      </c>
      <c r="M749" s="167">
        <f>INDEX('Policy Characteristics'!G:G,MATCH(PolicyLevers!$C749,'Policy Characteristics'!$C:$C,0))</f>
        <v>10</v>
      </c>
      <c r="N749" s="167">
        <f>INDEX('Policy Characteristics'!H:H,MATCH(PolicyLevers!$C749,'Policy Characteristics'!$C:$C,0))</f>
        <v>1</v>
      </c>
      <c r="O749" s="167" t="str">
        <f>INDEX('Policy Characteristics'!I:I,MATCH(PolicyLevers!$C749,'Policy Characteristics'!$C:$C,0))</f>
        <v>weight</v>
      </c>
      <c r="P749" s="167" t="str">
        <f>INDEX('Policy Characteristics'!J:J,MATCH(PolicyLevers!$C749,'Policy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s="4" t="s">
        <v>1359</v>
      </c>
      <c r="R749" s="213"/>
      <c r="S749" s="212"/>
      <c r="T749" s="4"/>
    </row>
    <row r="750" spans="1:20" x14ac:dyDescent="0.2">
      <c r="A750" s="166" t="str">
        <f>INDEX('Policy Characteristics'!A:A,MATCH(PolicyLevers!$C750,'Policy Characteristics'!$C:$C,0))</f>
        <v>Government Revenue Accounting</v>
      </c>
      <c r="B750" s="166" t="str">
        <f>INDEX('Policy Characteristics'!B:B,MATCH(PolicyLevers!$C750,'Policy Characteristics'!$C:$C,0))</f>
        <v>Remaining Government Cash Flows</v>
      </c>
      <c r="C750" s="174" t="str">
        <f t="shared" ref="C750" si="127">C$749</f>
        <v>GRA for Remaining Government Cash Flow Changes</v>
      </c>
      <c r="D750" s="4" t="s">
        <v>1400</v>
      </c>
      <c r="F750" s="4" t="s">
        <v>1427</v>
      </c>
      <c r="H750" s="56">
        <v>586</v>
      </c>
      <c r="I750" s="271" t="str">
        <f t="shared" ref="I750:I753" si="128">I$749</f>
        <v>Yes</v>
      </c>
      <c r="J750" s="256"/>
      <c r="K750" s="167" t="str">
        <f>INDEX('Policy Characteristics'!E:E,MATCH(PolicyLevers!$C750,'Policy Characteristics'!$C:$C,0))</f>
        <v>GRA remaining cash flow changes</v>
      </c>
      <c r="L750" s="167">
        <f>INDEX('Policy Characteristics'!F:F,MATCH(PolicyLevers!$C750,'Policy Characteristics'!$C:$C,0))</f>
        <v>0</v>
      </c>
      <c r="M750" s="167">
        <f>INDEX('Policy Characteristics'!G:G,MATCH(PolicyLevers!$C750,'Policy Characteristics'!$C:$C,0))</f>
        <v>10</v>
      </c>
      <c r="N750" s="167">
        <f>INDEX('Policy Characteristics'!H:H,MATCH(PolicyLevers!$C750,'Policy Characteristics'!$C:$C,0))</f>
        <v>1</v>
      </c>
      <c r="O750" s="167" t="str">
        <f>INDEX('Policy Characteristics'!I:I,MATCH(PolicyLevers!$C750,'Policy Characteristics'!$C:$C,0))</f>
        <v>weight</v>
      </c>
      <c r="P750" s="167" t="str">
        <f>INDEX('Policy Characteristics'!J:J,MATCH(PolicyLevers!$C750,'Policy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174" t="str">
        <f t="shared" ref="Q750:Q753" si="129">Q$749</f>
        <v>io-model.html</v>
      </c>
      <c r="R750" s="213"/>
      <c r="S750" s="212"/>
      <c r="T750" s="4"/>
    </row>
    <row r="751" spans="1:20" x14ac:dyDescent="0.2">
      <c r="A751" s="166" t="str">
        <f>INDEX('Policy Characteristics'!A:A,MATCH(PolicyLevers!$C751,'Policy Characteristics'!$C:$C,0))</f>
        <v>Government Revenue Accounting</v>
      </c>
      <c r="B751" s="166" t="str">
        <f>INDEX('Policy Characteristics'!B:B,MATCH(PolicyLevers!$C751,'Policy Characteristics'!$C:$C,0))</f>
        <v>Remaining Government Cash Flows</v>
      </c>
      <c r="C751" s="174" t="str">
        <f t="shared" ref="C751:C753" si="130">C$749</f>
        <v>GRA for Remaining Government Cash Flow Changes</v>
      </c>
      <c r="D751" s="4" t="s">
        <v>1401</v>
      </c>
      <c r="F751" s="4" t="s">
        <v>1405</v>
      </c>
      <c r="H751" s="56">
        <v>587</v>
      </c>
      <c r="I751" s="271" t="str">
        <f t="shared" si="128"/>
        <v>Yes</v>
      </c>
      <c r="J751" s="256"/>
      <c r="K751" s="167" t="str">
        <f>INDEX('Policy Characteristics'!E:E,MATCH(PolicyLevers!$C751,'Policy Characteristics'!$C:$C,0))</f>
        <v>GRA remaining cash flow changes</v>
      </c>
      <c r="L751" s="167">
        <f>INDEX('Policy Characteristics'!F:F,MATCH(PolicyLevers!$C751,'Policy Characteristics'!$C:$C,0))</f>
        <v>0</v>
      </c>
      <c r="M751" s="167">
        <f>INDEX('Policy Characteristics'!G:G,MATCH(PolicyLevers!$C751,'Policy Characteristics'!$C:$C,0))</f>
        <v>10</v>
      </c>
      <c r="N751" s="167">
        <f>INDEX('Policy Characteristics'!H:H,MATCH(PolicyLevers!$C751,'Policy Characteristics'!$C:$C,0))</f>
        <v>1</v>
      </c>
      <c r="O751" s="167" t="str">
        <f>INDEX('Policy Characteristics'!I:I,MATCH(PolicyLevers!$C751,'Policy Characteristics'!$C:$C,0))</f>
        <v>weight</v>
      </c>
      <c r="P751" s="167" t="str">
        <f>INDEX('Policy Characteristics'!J:J,MATCH(PolicyLevers!$C751,'Policy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174" t="str">
        <f t="shared" si="129"/>
        <v>io-model.html</v>
      </c>
      <c r="R751" s="213"/>
      <c r="S751" s="212"/>
      <c r="T751" s="4"/>
    </row>
    <row r="752" spans="1:20" x14ac:dyDescent="0.2">
      <c r="A752" s="166" t="str">
        <f>INDEX('Policy Characteristics'!A:A,MATCH(PolicyLevers!$C752,'Policy Characteristics'!$C:$C,0))</f>
        <v>Government Revenue Accounting</v>
      </c>
      <c r="B752" s="166" t="str">
        <f>INDEX('Policy Characteristics'!B:B,MATCH(PolicyLevers!$C752,'Policy Characteristics'!$C:$C,0))</f>
        <v>Remaining Government Cash Flows</v>
      </c>
      <c r="C752" s="174" t="str">
        <f t="shared" si="130"/>
        <v>GRA for Remaining Government Cash Flow Changes</v>
      </c>
      <c r="D752" s="4" t="s">
        <v>1402</v>
      </c>
      <c r="F752" s="4" t="s">
        <v>1406</v>
      </c>
      <c r="H752" s="56">
        <v>588</v>
      </c>
      <c r="I752" s="271" t="str">
        <f t="shared" si="128"/>
        <v>Yes</v>
      </c>
      <c r="J752" s="256"/>
      <c r="K752" s="167" t="str">
        <f>INDEX('Policy Characteristics'!E:E,MATCH(PolicyLevers!$C752,'Policy Characteristics'!$C:$C,0))</f>
        <v>GRA remaining cash flow changes</v>
      </c>
      <c r="L752" s="167">
        <f>INDEX('Policy Characteristics'!F:F,MATCH(PolicyLevers!$C752,'Policy Characteristics'!$C:$C,0))</f>
        <v>0</v>
      </c>
      <c r="M752" s="167">
        <f>INDEX('Policy Characteristics'!G:G,MATCH(PolicyLevers!$C752,'Policy Characteristics'!$C:$C,0))</f>
        <v>10</v>
      </c>
      <c r="N752" s="167">
        <f>INDEX('Policy Characteristics'!H:H,MATCH(PolicyLevers!$C752,'Policy Characteristics'!$C:$C,0))</f>
        <v>1</v>
      </c>
      <c r="O752" s="167" t="str">
        <f>INDEX('Policy Characteristics'!I:I,MATCH(PolicyLevers!$C752,'Policy Characteristics'!$C:$C,0))</f>
        <v>weight</v>
      </c>
      <c r="P752" s="167" t="str">
        <f>INDEX('Policy Characteristics'!J:J,MATCH(PolicyLevers!$C752,'Policy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174" t="str">
        <f t="shared" si="129"/>
        <v>io-model.html</v>
      </c>
      <c r="R752" s="213"/>
      <c r="S752" s="212"/>
      <c r="T752" s="4"/>
    </row>
    <row r="753" spans="1:20" x14ac:dyDescent="0.2">
      <c r="A753" s="166" t="str">
        <f>INDEX('Policy Characteristics'!A:A,MATCH(PolicyLevers!$C753,'Policy Characteristics'!$C:$C,0))</f>
        <v>Government Revenue Accounting</v>
      </c>
      <c r="B753" s="166" t="str">
        <f>INDEX('Policy Characteristics'!B:B,MATCH(PolicyLevers!$C753,'Policy Characteristics'!$C:$C,0))</f>
        <v>Remaining Government Cash Flows</v>
      </c>
      <c r="C753" s="174" t="str">
        <f t="shared" si="130"/>
        <v>GRA for Remaining Government Cash Flow Changes</v>
      </c>
      <c r="D753" s="4" t="s">
        <v>1403</v>
      </c>
      <c r="F753" s="4" t="s">
        <v>1407</v>
      </c>
      <c r="H753" s="56">
        <v>589</v>
      </c>
      <c r="I753" s="271" t="str">
        <f t="shared" si="128"/>
        <v>Yes</v>
      </c>
      <c r="J753" s="256"/>
      <c r="K753" s="167" t="str">
        <f>INDEX('Policy Characteristics'!E:E,MATCH(PolicyLevers!$C753,'Policy Characteristics'!$C:$C,0))</f>
        <v>GRA remaining cash flow changes</v>
      </c>
      <c r="L753" s="167">
        <f>INDEX('Policy Characteristics'!F:F,MATCH(PolicyLevers!$C753,'Policy Characteristics'!$C:$C,0))</f>
        <v>0</v>
      </c>
      <c r="M753" s="167">
        <f>INDEX('Policy Characteristics'!G:G,MATCH(PolicyLevers!$C753,'Policy Characteristics'!$C:$C,0))</f>
        <v>10</v>
      </c>
      <c r="N753" s="167">
        <f>INDEX('Policy Characteristics'!H:H,MATCH(PolicyLevers!$C753,'Policy Characteristics'!$C:$C,0))</f>
        <v>1</v>
      </c>
      <c r="O753" s="167" t="str">
        <f>INDEX('Policy Characteristics'!I:I,MATCH(PolicyLevers!$C753,'Policy Characteristics'!$C:$C,0))</f>
        <v>weight</v>
      </c>
      <c r="P753" s="167" t="str">
        <f>INDEX('Policy Characteristics'!J:J,MATCH(PolicyLevers!$C753,'Policy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174" t="str">
        <f t="shared" si="129"/>
        <v>io-model.html</v>
      </c>
      <c r="R753" s="213"/>
      <c r="S753" s="212"/>
      <c r="T753" s="4"/>
    </row>
    <row r="754" spans="1:20" x14ac:dyDescent="0.2">
      <c r="A754" s="4"/>
      <c r="B754" s="264"/>
      <c r="C754" s="4"/>
      <c r="H754" s="4"/>
      <c r="I754" s="270"/>
      <c r="J754" s="4"/>
      <c r="M754" s="4"/>
      <c r="N754" s="4"/>
      <c r="P754" s="212"/>
      <c r="R754" s="213"/>
      <c r="S754" s="212"/>
      <c r="T754" s="4"/>
    </row>
    <row r="755" spans="1:20" x14ac:dyDescent="0.2">
      <c r="A755" s="4"/>
      <c r="B755" s="264"/>
      <c r="C755" s="4"/>
      <c r="H755" s="4"/>
      <c r="I755" s="270"/>
      <c r="J755" s="4"/>
      <c r="M755" s="4"/>
      <c r="N755" s="4"/>
      <c r="P755" s="212"/>
      <c r="R755" s="213"/>
      <c r="S755" s="212"/>
      <c r="T755" s="4"/>
    </row>
    <row r="756" spans="1:20" x14ac:dyDescent="0.2">
      <c r="A756" s="4"/>
      <c r="B756" s="264"/>
      <c r="C756" s="4"/>
      <c r="H756" s="4"/>
      <c r="I756" s="270"/>
      <c r="J756" s="4"/>
      <c r="M756" s="4"/>
      <c r="N756" s="4"/>
      <c r="P756" s="212"/>
      <c r="R756" s="213"/>
      <c r="S756" s="212"/>
      <c r="T756" s="4"/>
    </row>
    <row r="757" spans="1:20" x14ac:dyDescent="0.2">
      <c r="A757" s="4"/>
      <c r="B757" s="264"/>
      <c r="C757" s="4"/>
      <c r="H757" s="4"/>
      <c r="I757" s="270"/>
      <c r="J757" s="4"/>
      <c r="M757" s="4"/>
      <c r="N757" s="4"/>
      <c r="P757" s="212"/>
      <c r="R757" s="213"/>
      <c r="S757" s="212"/>
      <c r="T757" s="4"/>
    </row>
    <row r="758" spans="1:20" x14ac:dyDescent="0.2">
      <c r="A758" s="4"/>
      <c r="B758" s="264"/>
      <c r="C758" s="4"/>
      <c r="H758" s="4"/>
      <c r="I758" s="270"/>
      <c r="J758" s="4"/>
      <c r="M758" s="4"/>
      <c r="N758" s="4"/>
      <c r="P758" s="212"/>
      <c r="R758" s="213"/>
      <c r="S758" s="212"/>
      <c r="T758" s="4"/>
    </row>
    <row r="759" spans="1:20" x14ac:dyDescent="0.2">
      <c r="I759" s="270"/>
      <c r="P759" s="212"/>
      <c r="S759" s="212"/>
    </row>
    <row r="760" spans="1:20" x14ac:dyDescent="0.2">
      <c r="I760" s="270"/>
      <c r="P760" s="212"/>
      <c r="S760" s="212"/>
    </row>
    <row r="761" spans="1:20" x14ac:dyDescent="0.2">
      <c r="I761" s="270"/>
      <c r="P761" s="212"/>
      <c r="S761" s="212"/>
    </row>
    <row r="762" spans="1:20" x14ac:dyDescent="0.2">
      <c r="I762" s="270"/>
      <c r="P762" s="212"/>
      <c r="S762" s="212"/>
    </row>
    <row r="763" spans="1:20" x14ac:dyDescent="0.2">
      <c r="I763" s="270"/>
      <c r="P763" s="212"/>
      <c r="S763" s="212"/>
    </row>
    <row r="764" spans="1:20" x14ac:dyDescent="0.2">
      <c r="I764" s="270"/>
      <c r="P764" s="212"/>
      <c r="S764" s="212"/>
    </row>
    <row r="765" spans="1:20" x14ac:dyDescent="0.2">
      <c r="I765" s="270"/>
      <c r="P765" s="212"/>
      <c r="S765" s="212"/>
    </row>
    <row r="766" spans="1:20" x14ac:dyDescent="0.2">
      <c r="I766" s="270"/>
      <c r="P766" s="212"/>
      <c r="S766" s="212"/>
    </row>
    <row r="767" spans="1:20" x14ac:dyDescent="0.2">
      <c r="I767" s="270"/>
      <c r="P767" s="212"/>
      <c r="S767" s="212"/>
    </row>
    <row r="768" spans="1:20" x14ac:dyDescent="0.2">
      <c r="I768" s="270"/>
      <c r="P768" s="212"/>
      <c r="S768" s="212"/>
    </row>
    <row r="769" spans="9:19" x14ac:dyDescent="0.2">
      <c r="I769" s="270"/>
      <c r="P769" s="212"/>
      <c r="S769" s="212"/>
    </row>
    <row r="770" spans="9:19" x14ac:dyDescent="0.2">
      <c r="I770" s="270"/>
      <c r="P770" s="212"/>
      <c r="S770" s="212"/>
    </row>
    <row r="771" spans="9:19" x14ac:dyDescent="0.2">
      <c r="I771" s="270"/>
      <c r="P771" s="212"/>
      <c r="S771" s="212"/>
    </row>
    <row r="772" spans="9:19" x14ac:dyDescent="0.2">
      <c r="I772" s="270"/>
      <c r="P772" s="212"/>
      <c r="S772" s="212"/>
    </row>
    <row r="773" spans="9:19" x14ac:dyDescent="0.2">
      <c r="I773" s="270"/>
      <c r="P773" s="212"/>
      <c r="S773" s="212"/>
    </row>
    <row r="774" spans="9:19" x14ac:dyDescent="0.2">
      <c r="I774" s="270"/>
      <c r="P774" s="212"/>
      <c r="S774" s="212"/>
    </row>
    <row r="775" spans="9:19" x14ac:dyDescent="0.2">
      <c r="I775" s="270"/>
      <c r="P775" s="212"/>
      <c r="S775" s="212"/>
    </row>
    <row r="776" spans="9:19" x14ac:dyDescent="0.2">
      <c r="I776" s="270"/>
      <c r="P776" s="212"/>
      <c r="S776" s="212"/>
    </row>
    <row r="777" spans="9:19" x14ac:dyDescent="0.2">
      <c r="I777" s="270"/>
      <c r="P777" s="212"/>
      <c r="S777" s="212"/>
    </row>
    <row r="778" spans="9:19" x14ac:dyDescent="0.2">
      <c r="I778" s="270"/>
      <c r="P778" s="212"/>
      <c r="S778" s="212"/>
    </row>
    <row r="779" spans="9:19" x14ac:dyDescent="0.2">
      <c r="I779" s="270"/>
      <c r="P779" s="212"/>
      <c r="S779" s="212"/>
    </row>
    <row r="780" spans="9:19" x14ac:dyDescent="0.2">
      <c r="I780" s="270"/>
      <c r="P780" s="212"/>
      <c r="S780" s="212"/>
    </row>
    <row r="781" spans="9:19" x14ac:dyDescent="0.2">
      <c r="I781" s="270"/>
      <c r="P781" s="212"/>
      <c r="S781" s="212"/>
    </row>
    <row r="782" spans="9:19" x14ac:dyDescent="0.2">
      <c r="I782" s="270"/>
      <c r="P782" s="212"/>
      <c r="S782" s="212"/>
    </row>
    <row r="783" spans="9:19" x14ac:dyDescent="0.2">
      <c r="I783" s="270"/>
      <c r="P783" s="212"/>
      <c r="S783" s="212"/>
    </row>
    <row r="784" spans="9:19" x14ac:dyDescent="0.2">
      <c r="I784" s="270"/>
      <c r="P784" s="212"/>
      <c r="S784" s="212"/>
    </row>
    <row r="785" spans="9:19" x14ac:dyDescent="0.2">
      <c r="I785" s="270"/>
      <c r="P785" s="212"/>
      <c r="S785" s="212"/>
    </row>
    <row r="786" spans="9:19" x14ac:dyDescent="0.2">
      <c r="I786" s="270"/>
      <c r="P786" s="212"/>
      <c r="S786" s="212"/>
    </row>
    <row r="787" spans="9:19" x14ac:dyDescent="0.2">
      <c r="I787" s="270"/>
      <c r="P787" s="212"/>
      <c r="S787" s="212"/>
    </row>
    <row r="788" spans="9:19" x14ac:dyDescent="0.2">
      <c r="I788" s="270"/>
      <c r="P788" s="212"/>
      <c r="S788" s="212"/>
    </row>
    <row r="789" spans="9:19" x14ac:dyDescent="0.2">
      <c r="I789" s="270"/>
      <c r="P789" s="212"/>
      <c r="S789" s="212"/>
    </row>
    <row r="790" spans="9:19" x14ac:dyDescent="0.2">
      <c r="I790" s="270"/>
      <c r="P790" s="212"/>
      <c r="S790" s="212"/>
    </row>
    <row r="791" spans="9:19" x14ac:dyDescent="0.2">
      <c r="I791" s="270"/>
      <c r="P791" s="212"/>
      <c r="S791" s="212"/>
    </row>
    <row r="792" spans="9:19" x14ac:dyDescent="0.2">
      <c r="I792" s="270"/>
      <c r="P792" s="212"/>
      <c r="S792" s="212"/>
    </row>
    <row r="793" spans="9:19" x14ac:dyDescent="0.2">
      <c r="I793" s="270"/>
      <c r="P793" s="212"/>
      <c r="S793" s="212"/>
    </row>
    <row r="794" spans="9:19" x14ac:dyDescent="0.2">
      <c r="I794" s="270"/>
      <c r="P794" s="212"/>
      <c r="S794" s="212"/>
    </row>
    <row r="795" spans="9:19" x14ac:dyDescent="0.2">
      <c r="I795" s="270"/>
      <c r="P795" s="212"/>
      <c r="S795" s="212"/>
    </row>
    <row r="796" spans="9:19" x14ac:dyDescent="0.2">
      <c r="I796" s="270"/>
      <c r="P796" s="212"/>
      <c r="S796" s="212"/>
    </row>
    <row r="797" spans="9:19" x14ac:dyDescent="0.2">
      <c r="I797" s="270"/>
      <c r="P797" s="212"/>
      <c r="S797" s="212"/>
    </row>
    <row r="798" spans="9:19" x14ac:dyDescent="0.2">
      <c r="I798" s="270"/>
      <c r="P798" s="212"/>
      <c r="S798" s="212"/>
    </row>
    <row r="799" spans="9:19" x14ac:dyDescent="0.2">
      <c r="I799" s="270"/>
      <c r="P799" s="212"/>
      <c r="S799" s="212"/>
    </row>
    <row r="800" spans="9:19" x14ac:dyDescent="0.2">
      <c r="I800" s="270"/>
      <c r="P800" s="212"/>
      <c r="S800" s="212"/>
    </row>
    <row r="801" spans="9:19" x14ac:dyDescent="0.2">
      <c r="I801" s="270"/>
      <c r="P801" s="212"/>
      <c r="S801" s="212"/>
    </row>
    <row r="802" spans="9:19" x14ac:dyDescent="0.2">
      <c r="I802" s="270"/>
      <c r="P802" s="212"/>
      <c r="S802" s="212"/>
    </row>
    <row r="803" spans="9:19" x14ac:dyDescent="0.2">
      <c r="I803" s="270"/>
      <c r="P803" s="212"/>
      <c r="S803" s="212"/>
    </row>
    <row r="804" spans="9:19" x14ac:dyDescent="0.2">
      <c r="I804" s="270"/>
      <c r="P804" s="212"/>
      <c r="S804" s="212"/>
    </row>
    <row r="805" spans="9:19" x14ac:dyDescent="0.2">
      <c r="I805" s="270"/>
      <c r="P805" s="212"/>
      <c r="S805" s="212"/>
    </row>
    <row r="806" spans="9:19" x14ac:dyDescent="0.2">
      <c r="I806" s="270"/>
      <c r="P806" s="212"/>
      <c r="S806" s="212"/>
    </row>
    <row r="807" spans="9:19" x14ac:dyDescent="0.2">
      <c r="I807" s="270"/>
      <c r="P807" s="212"/>
      <c r="S807" s="212"/>
    </row>
    <row r="808" spans="9:19" x14ac:dyDescent="0.2">
      <c r="I808" s="270"/>
      <c r="P808" s="212"/>
      <c r="S808" s="212"/>
    </row>
    <row r="809" spans="9:19" x14ac:dyDescent="0.2">
      <c r="I809" s="270"/>
      <c r="P809" s="212"/>
      <c r="S809" s="212"/>
    </row>
    <row r="810" spans="9:19" x14ac:dyDescent="0.2">
      <c r="I810" s="270"/>
      <c r="P810" s="212"/>
      <c r="S810" s="212"/>
    </row>
    <row r="811" spans="9:19" x14ac:dyDescent="0.2">
      <c r="I811" s="270"/>
      <c r="P811" s="212"/>
      <c r="S811" s="212"/>
    </row>
    <row r="812" spans="9:19" x14ac:dyDescent="0.2">
      <c r="I812" s="270"/>
      <c r="P812" s="212"/>
      <c r="S812" s="212"/>
    </row>
    <row r="813" spans="9:19" x14ac:dyDescent="0.2">
      <c r="I813" s="270"/>
      <c r="P813" s="212"/>
      <c r="S813" s="212"/>
    </row>
    <row r="814" spans="9:19" x14ac:dyDescent="0.2">
      <c r="I814" s="270"/>
      <c r="P814" s="212"/>
      <c r="S814" s="212"/>
    </row>
    <row r="815" spans="9:19" x14ac:dyDescent="0.2">
      <c r="I815" s="270"/>
      <c r="P815" s="212"/>
      <c r="S815" s="212"/>
    </row>
    <row r="816" spans="9:19" x14ac:dyDescent="0.2">
      <c r="I816" s="270"/>
      <c r="P816" s="212"/>
      <c r="S816" s="212"/>
    </row>
    <row r="817" spans="9:19" x14ac:dyDescent="0.2">
      <c r="I817" s="270"/>
      <c r="P817" s="212"/>
      <c r="S817" s="212"/>
    </row>
    <row r="818" spans="9:19" x14ac:dyDescent="0.2">
      <c r="I818" s="270"/>
      <c r="P818" s="212"/>
      <c r="S818" s="212"/>
    </row>
    <row r="819" spans="9:19" x14ac:dyDescent="0.2">
      <c r="I819" s="270"/>
      <c r="P819" s="212"/>
      <c r="S819" s="212"/>
    </row>
    <row r="820" spans="9:19" x14ac:dyDescent="0.2">
      <c r="I820" s="270"/>
      <c r="P820" s="212"/>
      <c r="S820" s="212"/>
    </row>
    <row r="821" spans="9:19" x14ac:dyDescent="0.2">
      <c r="I821" s="270"/>
      <c r="P821" s="212"/>
      <c r="S821" s="212"/>
    </row>
    <row r="822" spans="9:19" x14ac:dyDescent="0.2">
      <c r="I822" s="270"/>
      <c r="P822" s="212"/>
      <c r="S822" s="212"/>
    </row>
    <row r="823" spans="9:19" x14ac:dyDescent="0.2">
      <c r="I823" s="270"/>
      <c r="P823" s="212"/>
      <c r="S823" s="212"/>
    </row>
    <row r="824" spans="9:19" x14ac:dyDescent="0.2">
      <c r="I824" s="270"/>
      <c r="P824" s="212"/>
      <c r="S824" s="212"/>
    </row>
    <row r="825" spans="9:19" x14ac:dyDescent="0.2">
      <c r="I825" s="270"/>
      <c r="P825" s="212"/>
      <c r="S825" s="212"/>
    </row>
    <row r="826" spans="9:19" x14ac:dyDescent="0.2">
      <c r="I826" s="270"/>
      <c r="P826" s="212"/>
      <c r="S826" s="212"/>
    </row>
    <row r="827" spans="9:19" x14ac:dyDescent="0.2">
      <c r="I827" s="270"/>
      <c r="P827" s="212"/>
      <c r="S827" s="212"/>
    </row>
    <row r="828" spans="9:19" x14ac:dyDescent="0.2">
      <c r="I828" s="270"/>
      <c r="P828" s="212"/>
      <c r="S828" s="212"/>
    </row>
    <row r="829" spans="9:19" x14ac:dyDescent="0.2">
      <c r="I829" s="270"/>
      <c r="P829" s="212"/>
      <c r="S829" s="212"/>
    </row>
    <row r="830" spans="9:19" x14ac:dyDescent="0.2">
      <c r="I830" s="270"/>
      <c r="P830" s="212"/>
      <c r="S830" s="212"/>
    </row>
    <row r="831" spans="9:19" x14ac:dyDescent="0.2">
      <c r="I831" s="270"/>
      <c r="P831" s="212"/>
      <c r="S831" s="212"/>
    </row>
    <row r="832" spans="9:19" x14ac:dyDescent="0.2">
      <c r="I832" s="270"/>
      <c r="P832" s="212"/>
      <c r="S832" s="212"/>
    </row>
    <row r="833" spans="9:19" x14ac:dyDescent="0.2">
      <c r="I833" s="270"/>
      <c r="P833" s="212"/>
      <c r="S833" s="212"/>
    </row>
    <row r="834" spans="9:19" x14ac:dyDescent="0.2">
      <c r="I834" s="270"/>
      <c r="P834" s="212"/>
      <c r="S834" s="212"/>
    </row>
    <row r="835" spans="9:19" x14ac:dyDescent="0.2">
      <c r="I835" s="270"/>
      <c r="P835" s="212"/>
      <c r="S835" s="212"/>
    </row>
    <row r="836" spans="9:19" x14ac:dyDescent="0.2">
      <c r="I836" s="270"/>
      <c r="P836" s="212"/>
      <c r="S836" s="212"/>
    </row>
    <row r="837" spans="9:19" x14ac:dyDescent="0.2">
      <c r="I837" s="270"/>
      <c r="P837" s="212"/>
      <c r="S837" s="212"/>
    </row>
    <row r="838" spans="9:19" x14ac:dyDescent="0.2">
      <c r="I838" s="270"/>
      <c r="P838" s="212"/>
      <c r="S838" s="212"/>
    </row>
    <row r="839" spans="9:19" x14ac:dyDescent="0.2">
      <c r="I839" s="270"/>
      <c r="P839" s="212"/>
      <c r="S839" s="212"/>
    </row>
    <row r="840" spans="9:19" x14ac:dyDescent="0.2">
      <c r="I840" s="270"/>
      <c r="P840" s="212"/>
      <c r="S840" s="212"/>
    </row>
    <row r="841" spans="9:19" x14ac:dyDescent="0.2">
      <c r="I841" s="270"/>
      <c r="P841" s="212"/>
      <c r="S841" s="212"/>
    </row>
    <row r="842" spans="9:19" x14ac:dyDescent="0.2">
      <c r="I842" s="270"/>
      <c r="P842" s="212"/>
      <c r="S842" s="212"/>
    </row>
    <row r="843" spans="9:19" x14ac:dyDescent="0.2">
      <c r="I843" s="270"/>
      <c r="P843" s="212"/>
      <c r="S843" s="212"/>
    </row>
    <row r="844" spans="9:19" x14ac:dyDescent="0.2">
      <c r="I844" s="270"/>
      <c r="P844" s="212"/>
      <c r="S844" s="212"/>
    </row>
    <row r="845" spans="9:19" x14ac:dyDescent="0.2">
      <c r="I845" s="270"/>
      <c r="P845" s="212"/>
      <c r="S845" s="212"/>
    </row>
    <row r="846" spans="9:19" x14ac:dyDescent="0.2">
      <c r="I846" s="270"/>
      <c r="P846" s="212"/>
      <c r="S846" s="212"/>
    </row>
    <row r="847" spans="9:19" x14ac:dyDescent="0.2">
      <c r="I847" s="270"/>
      <c r="P847" s="212"/>
      <c r="S847" s="212"/>
    </row>
    <row r="848" spans="9:19" x14ac:dyDescent="0.2">
      <c r="I848" s="270"/>
      <c r="P848" s="212"/>
      <c r="S848" s="212"/>
    </row>
    <row r="849" spans="9:19" x14ac:dyDescent="0.2">
      <c r="I849" s="270"/>
      <c r="P849" s="212"/>
      <c r="S849" s="212"/>
    </row>
    <row r="850" spans="9:19" x14ac:dyDescent="0.2">
      <c r="I850" s="270"/>
      <c r="P850" s="212"/>
      <c r="S850" s="212"/>
    </row>
    <row r="851" spans="9:19" x14ac:dyDescent="0.2">
      <c r="I851" s="270"/>
      <c r="P851" s="212"/>
      <c r="S851" s="212"/>
    </row>
    <row r="852" spans="9:19" x14ac:dyDescent="0.2">
      <c r="I852" s="270"/>
      <c r="P852" s="212"/>
      <c r="S852" s="212"/>
    </row>
    <row r="853" spans="9:19" x14ac:dyDescent="0.2">
      <c r="I853" s="270"/>
      <c r="P853" s="212"/>
      <c r="S853" s="212"/>
    </row>
    <row r="854" spans="9:19" x14ac:dyDescent="0.2">
      <c r="I854" s="270"/>
      <c r="P854" s="212"/>
      <c r="S854" s="212"/>
    </row>
    <row r="855" spans="9:19" x14ac:dyDescent="0.2">
      <c r="I855" s="270"/>
      <c r="P855" s="212"/>
      <c r="S855" s="212"/>
    </row>
    <row r="856" spans="9:19" x14ac:dyDescent="0.2">
      <c r="I856" s="270"/>
      <c r="P856" s="212"/>
      <c r="S856" s="212"/>
    </row>
    <row r="857" spans="9:19" x14ac:dyDescent="0.2">
      <c r="I857" s="270"/>
      <c r="P857" s="212"/>
      <c r="S857" s="212"/>
    </row>
    <row r="858" spans="9:19" x14ac:dyDescent="0.2">
      <c r="I858" s="270"/>
      <c r="P858" s="212"/>
      <c r="S858" s="212"/>
    </row>
    <row r="859" spans="9:19" x14ac:dyDescent="0.2">
      <c r="I859" s="270"/>
      <c r="P859" s="212"/>
      <c r="S859" s="212"/>
    </row>
    <row r="860" spans="9:19" x14ac:dyDescent="0.2">
      <c r="I860" s="270"/>
      <c r="P860" s="212"/>
      <c r="S860" s="212"/>
    </row>
    <row r="861" spans="9:19" x14ac:dyDescent="0.2">
      <c r="I861" s="270"/>
      <c r="P861" s="212"/>
      <c r="S861" s="212"/>
    </row>
    <row r="862" spans="9:19" x14ac:dyDescent="0.2">
      <c r="I862" s="270"/>
      <c r="P862" s="212"/>
      <c r="S862" s="212"/>
    </row>
    <row r="863" spans="9:19" x14ac:dyDescent="0.2">
      <c r="I863" s="270"/>
      <c r="P863" s="212"/>
      <c r="S863" s="212"/>
    </row>
    <row r="864" spans="9:19" x14ac:dyDescent="0.2">
      <c r="I864" s="270"/>
      <c r="P864" s="212"/>
      <c r="S864" s="212"/>
    </row>
    <row r="865" spans="9:19" x14ac:dyDescent="0.2">
      <c r="I865" s="270"/>
      <c r="P865" s="212"/>
      <c r="S865" s="212"/>
    </row>
    <row r="866" spans="9:19" x14ac:dyDescent="0.2">
      <c r="I866" s="270"/>
      <c r="P866" s="212"/>
      <c r="S866" s="212"/>
    </row>
    <row r="867" spans="9:19" x14ac:dyDescent="0.2">
      <c r="I867" s="270"/>
      <c r="P867" s="212"/>
      <c r="S867" s="212"/>
    </row>
    <row r="868" spans="9:19" x14ac:dyDescent="0.2">
      <c r="I868" s="270"/>
      <c r="P868" s="212"/>
      <c r="S868" s="212"/>
    </row>
    <row r="869" spans="9:19" x14ac:dyDescent="0.2">
      <c r="I869" s="270"/>
      <c r="P869" s="212"/>
      <c r="S869" s="212"/>
    </row>
    <row r="870" spans="9:19" x14ac:dyDescent="0.2">
      <c r="I870" s="270"/>
      <c r="P870" s="212"/>
      <c r="S870" s="212"/>
    </row>
    <row r="871" spans="9:19" x14ac:dyDescent="0.2">
      <c r="I871" s="270"/>
      <c r="P871" s="212"/>
      <c r="S871" s="212"/>
    </row>
    <row r="872" spans="9:19" x14ac:dyDescent="0.2">
      <c r="I872" s="270"/>
      <c r="P872" s="212"/>
      <c r="S872" s="212"/>
    </row>
    <row r="873" spans="9:19" x14ac:dyDescent="0.2">
      <c r="I873" s="270"/>
      <c r="P873" s="212"/>
      <c r="S873" s="212"/>
    </row>
    <row r="874" spans="9:19" x14ac:dyDescent="0.2">
      <c r="I874" s="270"/>
      <c r="P874" s="212"/>
      <c r="S874" s="212"/>
    </row>
    <row r="875" spans="9:19" x14ac:dyDescent="0.2">
      <c r="I875" s="270"/>
      <c r="P875" s="212"/>
      <c r="S875" s="212"/>
    </row>
    <row r="876" spans="9:19" x14ac:dyDescent="0.2">
      <c r="I876" s="270"/>
      <c r="P876" s="212"/>
      <c r="S876" s="212"/>
    </row>
    <row r="877" spans="9:19" x14ac:dyDescent="0.2">
      <c r="I877" s="270"/>
      <c r="P877" s="212"/>
      <c r="S877" s="212"/>
    </row>
    <row r="878" spans="9:19" x14ac:dyDescent="0.2">
      <c r="I878" s="270"/>
      <c r="P878" s="212"/>
      <c r="S878" s="212"/>
    </row>
    <row r="879" spans="9:19" x14ac:dyDescent="0.2">
      <c r="I879" s="270"/>
      <c r="P879" s="212"/>
      <c r="S879" s="212"/>
    </row>
    <row r="880" spans="9:19" x14ac:dyDescent="0.2">
      <c r="I880" s="270"/>
      <c r="P880" s="212"/>
      <c r="S880" s="212"/>
    </row>
    <row r="881" spans="9:19" x14ac:dyDescent="0.2">
      <c r="I881" s="270"/>
      <c r="P881" s="212"/>
      <c r="S881" s="212"/>
    </row>
    <row r="882" spans="9:19" x14ac:dyDescent="0.2">
      <c r="I882" s="270"/>
      <c r="P882" s="212"/>
      <c r="S882" s="212"/>
    </row>
    <row r="883" spans="9:19" x14ac:dyDescent="0.2">
      <c r="I883" s="270"/>
      <c r="P883" s="212"/>
      <c r="S883" s="212"/>
    </row>
    <row r="884" spans="9:19" x14ac:dyDescent="0.2">
      <c r="I884" s="270"/>
      <c r="P884" s="212"/>
      <c r="S884" s="212"/>
    </row>
    <row r="885" spans="9:19" x14ac:dyDescent="0.2">
      <c r="I885" s="270"/>
      <c r="P885" s="212"/>
      <c r="S885" s="212"/>
    </row>
    <row r="886" spans="9:19" x14ac:dyDescent="0.2">
      <c r="I886" s="270"/>
      <c r="P886" s="212"/>
      <c r="S886" s="212"/>
    </row>
    <row r="887" spans="9:19" x14ac:dyDescent="0.2">
      <c r="I887" s="270"/>
      <c r="P887" s="212"/>
      <c r="S887" s="212"/>
    </row>
    <row r="888" spans="9:19" x14ac:dyDescent="0.2">
      <c r="I888" s="270"/>
      <c r="P888" s="212"/>
      <c r="S888" s="212"/>
    </row>
    <row r="889" spans="9:19" x14ac:dyDescent="0.2">
      <c r="I889" s="270"/>
      <c r="P889" s="212"/>
      <c r="S889" s="212"/>
    </row>
    <row r="890" spans="9:19" x14ac:dyDescent="0.2">
      <c r="I890" s="270"/>
      <c r="P890" s="212"/>
      <c r="S890" s="212"/>
    </row>
    <row r="891" spans="9:19" x14ac:dyDescent="0.2">
      <c r="I891" s="270"/>
      <c r="P891" s="212"/>
      <c r="S891" s="212"/>
    </row>
    <row r="892" spans="9:19" x14ac:dyDescent="0.2">
      <c r="I892" s="270"/>
      <c r="P892" s="212"/>
      <c r="S892" s="212"/>
    </row>
    <row r="893" spans="9:19" x14ac:dyDescent="0.2">
      <c r="I893" s="270"/>
      <c r="P893" s="212"/>
      <c r="S893" s="212"/>
    </row>
    <row r="894" spans="9:19" x14ac:dyDescent="0.2">
      <c r="I894" s="270"/>
      <c r="P894" s="212"/>
      <c r="S894" s="212"/>
    </row>
    <row r="895" spans="9:19" x14ac:dyDescent="0.2">
      <c r="I895" s="270"/>
      <c r="P895" s="212"/>
      <c r="S895" s="212"/>
    </row>
    <row r="896" spans="9:19" x14ac:dyDescent="0.2">
      <c r="I896" s="270"/>
      <c r="P896" s="212"/>
      <c r="S896" s="212"/>
    </row>
    <row r="897" spans="9:19" x14ac:dyDescent="0.2">
      <c r="I897" s="270"/>
      <c r="P897" s="212"/>
      <c r="S897" s="212"/>
    </row>
    <row r="898" spans="9:19" x14ac:dyDescent="0.2">
      <c r="I898" s="270"/>
      <c r="P898" s="212"/>
      <c r="S898" s="212"/>
    </row>
    <row r="899" spans="9:19" x14ac:dyDescent="0.2">
      <c r="I899" s="270"/>
      <c r="P899" s="212"/>
      <c r="S899" s="212"/>
    </row>
    <row r="900" spans="9:19" x14ac:dyDescent="0.2">
      <c r="I900" s="270"/>
      <c r="P900" s="212"/>
      <c r="S900" s="212"/>
    </row>
    <row r="901" spans="9:19" x14ac:dyDescent="0.2">
      <c r="I901" s="270"/>
      <c r="P901" s="212"/>
      <c r="S901" s="212"/>
    </row>
    <row r="902" spans="9:19" x14ac:dyDescent="0.2">
      <c r="I902" s="270"/>
      <c r="P902" s="212"/>
      <c r="S902" s="212"/>
    </row>
    <row r="903" spans="9:19" x14ac:dyDescent="0.2">
      <c r="I903" s="270"/>
      <c r="P903" s="212"/>
      <c r="S903" s="212"/>
    </row>
    <row r="904" spans="9:19" x14ac:dyDescent="0.2">
      <c r="I904" s="270"/>
      <c r="P904" s="212"/>
      <c r="S904" s="212"/>
    </row>
    <row r="905" spans="9:19" x14ac:dyDescent="0.2">
      <c r="I905" s="270"/>
      <c r="P905" s="212"/>
      <c r="S905" s="212"/>
    </row>
    <row r="906" spans="9:19" x14ac:dyDescent="0.2">
      <c r="I906" s="270"/>
      <c r="P906" s="212"/>
      <c r="S906" s="212"/>
    </row>
    <row r="907" spans="9:19" x14ac:dyDescent="0.2">
      <c r="I907" s="270"/>
      <c r="P907" s="212"/>
      <c r="S907" s="212"/>
    </row>
    <row r="908" spans="9:19" x14ac:dyDescent="0.2">
      <c r="I908" s="270"/>
      <c r="P908" s="212"/>
      <c r="S908" s="212"/>
    </row>
    <row r="909" spans="9:19" x14ac:dyDescent="0.2">
      <c r="I909" s="270"/>
      <c r="P909" s="212"/>
      <c r="S909" s="212"/>
    </row>
    <row r="910" spans="9:19" x14ac:dyDescent="0.2">
      <c r="I910" s="270"/>
      <c r="P910" s="212"/>
      <c r="S910" s="212"/>
    </row>
    <row r="911" spans="9:19" x14ac:dyDescent="0.2">
      <c r="I911" s="270"/>
      <c r="P911" s="212"/>
      <c r="S911" s="212"/>
    </row>
    <row r="912" spans="9:19" x14ac:dyDescent="0.2">
      <c r="I912" s="270"/>
      <c r="P912" s="212"/>
      <c r="S912" s="212"/>
    </row>
    <row r="913" spans="9:19" x14ac:dyDescent="0.2">
      <c r="I913" s="270"/>
      <c r="P913" s="212"/>
      <c r="S913" s="212"/>
    </row>
    <row r="914" spans="9:19" x14ac:dyDescent="0.2">
      <c r="I914" s="270"/>
      <c r="P914" s="212"/>
      <c r="S914" s="212"/>
    </row>
    <row r="915" spans="9:19" x14ac:dyDescent="0.2">
      <c r="I915" s="270"/>
      <c r="P915" s="212"/>
      <c r="S915" s="212"/>
    </row>
    <row r="916" spans="9:19" x14ac:dyDescent="0.2">
      <c r="I916" s="270"/>
      <c r="P916" s="212"/>
      <c r="S916" s="212"/>
    </row>
    <row r="917" spans="9:19" x14ac:dyDescent="0.2">
      <c r="I917" s="270"/>
      <c r="P917" s="212"/>
      <c r="S917" s="212"/>
    </row>
    <row r="918" spans="9:19" x14ac:dyDescent="0.2">
      <c r="I918" s="270"/>
      <c r="P918" s="212"/>
      <c r="S918" s="212"/>
    </row>
    <row r="919" spans="9:19" x14ac:dyDescent="0.2">
      <c r="I919" s="270"/>
      <c r="P919" s="212"/>
      <c r="S919" s="212"/>
    </row>
    <row r="920" spans="9:19" x14ac:dyDescent="0.2">
      <c r="I920" s="270"/>
      <c r="P920" s="212"/>
      <c r="S920" s="212"/>
    </row>
    <row r="921" spans="9:19" x14ac:dyDescent="0.2">
      <c r="I921" s="270"/>
      <c r="P921" s="212"/>
      <c r="S921" s="212"/>
    </row>
    <row r="922" spans="9:19" x14ac:dyDescent="0.2">
      <c r="I922" s="270"/>
      <c r="P922" s="212"/>
      <c r="S922" s="212"/>
    </row>
    <row r="923" spans="9:19" x14ac:dyDescent="0.2">
      <c r="I923" s="270"/>
      <c r="P923" s="212"/>
      <c r="S923" s="212"/>
    </row>
    <row r="924" spans="9:19" x14ac:dyDescent="0.2">
      <c r="I924" s="270"/>
      <c r="P924" s="212"/>
      <c r="S924" s="212"/>
    </row>
    <row r="925" spans="9:19" x14ac:dyDescent="0.2">
      <c r="I925" s="270"/>
      <c r="P925" s="212"/>
      <c r="S925" s="212"/>
    </row>
    <row r="926" spans="9:19" x14ac:dyDescent="0.2">
      <c r="I926" s="270"/>
      <c r="P926" s="212"/>
      <c r="S926" s="212"/>
    </row>
    <row r="927" spans="9:19" x14ac:dyDescent="0.2">
      <c r="I927" s="270"/>
      <c r="P927" s="212"/>
      <c r="S927" s="212"/>
    </row>
    <row r="928" spans="9:19" x14ac:dyDescent="0.2">
      <c r="I928" s="270"/>
      <c r="P928" s="212"/>
      <c r="S928" s="212"/>
    </row>
    <row r="929" spans="9:19" x14ac:dyDescent="0.2">
      <c r="I929" s="270"/>
      <c r="P929" s="212"/>
      <c r="S929" s="212"/>
    </row>
    <row r="930" spans="9:19" x14ac:dyDescent="0.2">
      <c r="I930" s="270"/>
      <c r="P930" s="212"/>
      <c r="S930" s="212"/>
    </row>
    <row r="931" spans="9:19" x14ac:dyDescent="0.2">
      <c r="I931" s="270"/>
      <c r="P931" s="212"/>
      <c r="S931" s="212"/>
    </row>
    <row r="932" spans="9:19" x14ac:dyDescent="0.2">
      <c r="I932" s="270"/>
      <c r="P932" s="212"/>
      <c r="S932" s="212"/>
    </row>
    <row r="933" spans="9:19" x14ac:dyDescent="0.2">
      <c r="I933" s="270"/>
      <c r="P933" s="212"/>
      <c r="S933" s="212"/>
    </row>
    <row r="934" spans="9:19" x14ac:dyDescent="0.2">
      <c r="I934" s="270"/>
      <c r="P934" s="212"/>
      <c r="S934" s="212"/>
    </row>
    <row r="935" spans="9:19" x14ac:dyDescent="0.2">
      <c r="I935" s="270"/>
      <c r="P935" s="212"/>
      <c r="S935" s="212"/>
    </row>
    <row r="936" spans="9:19" x14ac:dyDescent="0.2">
      <c r="I936" s="270"/>
      <c r="P936" s="212"/>
      <c r="S936" s="212"/>
    </row>
    <row r="937" spans="9:19" x14ac:dyDescent="0.2">
      <c r="I937" s="270"/>
      <c r="P937" s="212"/>
      <c r="S937" s="212"/>
    </row>
    <row r="938" spans="9:19" x14ac:dyDescent="0.2">
      <c r="I938" s="270"/>
      <c r="P938" s="212"/>
      <c r="S938" s="212"/>
    </row>
    <row r="939" spans="9:19" x14ac:dyDescent="0.2">
      <c r="I939" s="270"/>
      <c r="P939" s="212"/>
      <c r="S939" s="212"/>
    </row>
    <row r="940" spans="9:19" x14ac:dyDescent="0.2">
      <c r="I940" s="270"/>
      <c r="P940" s="212"/>
      <c r="S940" s="212"/>
    </row>
    <row r="941" spans="9:19" x14ac:dyDescent="0.2">
      <c r="I941" s="270"/>
      <c r="P941" s="212"/>
      <c r="S941" s="212"/>
    </row>
    <row r="942" spans="9:19" x14ac:dyDescent="0.2">
      <c r="I942" s="270"/>
      <c r="P942" s="212"/>
      <c r="S942" s="212"/>
    </row>
    <row r="943" spans="9:19" x14ac:dyDescent="0.2">
      <c r="I943" s="270"/>
      <c r="P943" s="212"/>
      <c r="S943" s="212"/>
    </row>
    <row r="944" spans="9:19" x14ac:dyDescent="0.2">
      <c r="I944" s="270"/>
      <c r="P944" s="212"/>
      <c r="S944" s="212"/>
    </row>
    <row r="945" spans="9:19" x14ac:dyDescent="0.2">
      <c r="I945" s="270"/>
      <c r="P945" s="212"/>
      <c r="S945" s="212"/>
    </row>
    <row r="946" spans="9:19" x14ac:dyDescent="0.2">
      <c r="I946" s="270"/>
      <c r="P946" s="212"/>
      <c r="S946" s="212"/>
    </row>
    <row r="947" spans="9:19" x14ac:dyDescent="0.2">
      <c r="I947" s="270"/>
      <c r="P947" s="212"/>
      <c r="S947" s="212"/>
    </row>
    <row r="948" spans="9:19" x14ac:dyDescent="0.2">
      <c r="I948" s="270"/>
      <c r="P948" s="212"/>
      <c r="S948" s="212"/>
    </row>
    <row r="949" spans="9:19" x14ac:dyDescent="0.2">
      <c r="I949" s="270"/>
      <c r="P949" s="212"/>
      <c r="S949" s="212"/>
    </row>
    <row r="950" spans="9:19" x14ac:dyDescent="0.2">
      <c r="I950" s="270"/>
      <c r="P950" s="212"/>
      <c r="S950" s="212"/>
    </row>
    <row r="951" spans="9:19" x14ac:dyDescent="0.2">
      <c r="I951" s="270"/>
      <c r="P951" s="212"/>
      <c r="S951" s="212"/>
    </row>
    <row r="952" spans="9:19" x14ac:dyDescent="0.2">
      <c r="I952" s="270"/>
      <c r="P952" s="212"/>
      <c r="S952" s="212"/>
    </row>
    <row r="953" spans="9:19" x14ac:dyDescent="0.2">
      <c r="I953" s="270"/>
      <c r="P953" s="212"/>
      <c r="S953" s="212"/>
    </row>
    <row r="954" spans="9:19" x14ac:dyDescent="0.2">
      <c r="I954" s="270"/>
      <c r="P954" s="212"/>
      <c r="S954" s="212"/>
    </row>
    <row r="955" spans="9:19" x14ac:dyDescent="0.2">
      <c r="I955" s="270"/>
      <c r="P955" s="212"/>
      <c r="S955" s="212"/>
    </row>
    <row r="956" spans="9:19" x14ac:dyDescent="0.2">
      <c r="I956" s="270"/>
      <c r="P956" s="212"/>
      <c r="S956" s="212"/>
    </row>
    <row r="957" spans="9:19" x14ac:dyDescent="0.2">
      <c r="I957" s="270"/>
      <c r="P957" s="212"/>
      <c r="S957" s="212"/>
    </row>
    <row r="958" spans="9:19" x14ac:dyDescent="0.2">
      <c r="I958" s="270"/>
      <c r="P958" s="212"/>
      <c r="S958" s="212"/>
    </row>
    <row r="959" spans="9:19" x14ac:dyDescent="0.2">
      <c r="I959" s="270"/>
      <c r="P959" s="212"/>
      <c r="S959" s="212"/>
    </row>
    <row r="960" spans="9:19" x14ac:dyDescent="0.2">
      <c r="I960" s="270"/>
      <c r="P960" s="212"/>
      <c r="S960" s="212"/>
    </row>
    <row r="961" spans="9:19" x14ac:dyDescent="0.2">
      <c r="I961" s="270"/>
      <c r="P961" s="212"/>
      <c r="S961" s="212"/>
    </row>
    <row r="962" spans="9:19" x14ac:dyDescent="0.2">
      <c r="I962" s="270"/>
      <c r="P962" s="212"/>
      <c r="S962" s="212"/>
    </row>
    <row r="963" spans="9:19" x14ac:dyDescent="0.2">
      <c r="I963" s="270"/>
      <c r="P963" s="212"/>
      <c r="S963" s="212"/>
    </row>
    <row r="964" spans="9:19" x14ac:dyDescent="0.2">
      <c r="I964" s="270"/>
      <c r="P964" s="212"/>
      <c r="S964" s="212"/>
    </row>
    <row r="965" spans="9:19" x14ac:dyDescent="0.2">
      <c r="I965" s="270"/>
      <c r="P965" s="212"/>
      <c r="S965" s="212"/>
    </row>
    <row r="966" spans="9:19" x14ac:dyDescent="0.2">
      <c r="I966" s="270"/>
      <c r="P966" s="212"/>
      <c r="S966" s="212"/>
    </row>
    <row r="967" spans="9:19" x14ac:dyDescent="0.2">
      <c r="I967" s="270"/>
      <c r="P967" s="212"/>
      <c r="S967" s="212"/>
    </row>
    <row r="968" spans="9:19" x14ac:dyDescent="0.2">
      <c r="I968" s="270"/>
      <c r="P968" s="212"/>
      <c r="S968" s="212"/>
    </row>
    <row r="969" spans="9:19" x14ac:dyDescent="0.2">
      <c r="I969" s="270"/>
      <c r="P969" s="212"/>
      <c r="S969" s="212"/>
    </row>
    <row r="970" spans="9:19" x14ac:dyDescent="0.2">
      <c r="I970" s="270"/>
      <c r="P970" s="212"/>
      <c r="S970" s="212"/>
    </row>
    <row r="971" spans="9:19" x14ac:dyDescent="0.2">
      <c r="I971" s="270"/>
      <c r="P971" s="212"/>
      <c r="S971" s="212"/>
    </row>
    <row r="972" spans="9:19" x14ac:dyDescent="0.2">
      <c r="I972" s="270"/>
      <c r="P972" s="212"/>
      <c r="S972" s="212"/>
    </row>
    <row r="973" spans="9:19" x14ac:dyDescent="0.2">
      <c r="I973" s="270"/>
      <c r="P973" s="212"/>
      <c r="S973" s="212"/>
    </row>
    <row r="974" spans="9:19" x14ac:dyDescent="0.2">
      <c r="I974" s="270"/>
      <c r="P974" s="212"/>
      <c r="S974" s="212"/>
    </row>
    <row r="975" spans="9:19" x14ac:dyDescent="0.2">
      <c r="I975" s="270"/>
      <c r="P975" s="212"/>
      <c r="S975" s="212"/>
    </row>
    <row r="976" spans="9:19" x14ac:dyDescent="0.2">
      <c r="I976" s="270"/>
      <c r="P976" s="212"/>
      <c r="S976" s="212"/>
    </row>
    <row r="977" spans="9:19" x14ac:dyDescent="0.2">
      <c r="I977" s="270"/>
      <c r="P977" s="212"/>
      <c r="S977" s="212"/>
    </row>
    <row r="978" spans="9:19" x14ac:dyDescent="0.2">
      <c r="I978" s="270"/>
      <c r="P978" s="212"/>
      <c r="S978" s="212"/>
    </row>
    <row r="979" spans="9:19" x14ac:dyDescent="0.2">
      <c r="I979" s="270"/>
      <c r="P979" s="212"/>
      <c r="S979" s="212"/>
    </row>
    <row r="980" spans="9:19" x14ac:dyDescent="0.2">
      <c r="I980" s="270"/>
      <c r="P980" s="212"/>
      <c r="S980" s="212"/>
    </row>
    <row r="981" spans="9:19" x14ac:dyDescent="0.2">
      <c r="I981" s="270"/>
      <c r="P981" s="212"/>
      <c r="S981" s="212"/>
    </row>
    <row r="982" spans="9:19" x14ac:dyDescent="0.2">
      <c r="I982" s="270"/>
      <c r="P982" s="212"/>
      <c r="S982" s="212"/>
    </row>
    <row r="983" spans="9:19" x14ac:dyDescent="0.2">
      <c r="I983" s="270"/>
      <c r="P983" s="212"/>
      <c r="S983" s="212"/>
    </row>
    <row r="984" spans="9:19" x14ac:dyDescent="0.2">
      <c r="I984" s="270"/>
      <c r="P984" s="212"/>
      <c r="S984" s="212"/>
    </row>
    <row r="985" spans="9:19" x14ac:dyDescent="0.2">
      <c r="I985" s="270"/>
      <c r="P985" s="212"/>
      <c r="S985" s="212"/>
    </row>
    <row r="986" spans="9:19" x14ac:dyDescent="0.2">
      <c r="I986" s="270"/>
      <c r="P986" s="212"/>
      <c r="S986" s="212"/>
    </row>
    <row r="987" spans="9:19" x14ac:dyDescent="0.2">
      <c r="I987" s="270"/>
      <c r="P987" s="212"/>
      <c r="S987" s="212"/>
    </row>
    <row r="988" spans="9:19" x14ac:dyDescent="0.2">
      <c r="I988" s="270"/>
      <c r="P988" s="212"/>
      <c r="S988" s="212"/>
    </row>
    <row r="989" spans="9:19" x14ac:dyDescent="0.2">
      <c r="I989" s="270"/>
      <c r="P989" s="212"/>
      <c r="S989" s="212"/>
    </row>
    <row r="990" spans="9:19" x14ac:dyDescent="0.2">
      <c r="I990" s="270"/>
      <c r="P990" s="212"/>
      <c r="S990" s="212"/>
    </row>
    <row r="991" spans="9:19" x14ac:dyDescent="0.2">
      <c r="I991" s="270"/>
      <c r="P991" s="212"/>
      <c r="S991" s="212"/>
    </row>
    <row r="992" spans="9:19" x14ac:dyDescent="0.2">
      <c r="I992" s="270"/>
      <c r="P992" s="212"/>
      <c r="S992" s="212"/>
    </row>
    <row r="993" spans="9:19" x14ac:dyDescent="0.2">
      <c r="I993" s="270"/>
      <c r="P993" s="212"/>
      <c r="S993" s="212"/>
    </row>
    <row r="994" spans="9:19" x14ac:dyDescent="0.2">
      <c r="I994" s="270"/>
      <c r="P994" s="212"/>
      <c r="S994" s="212"/>
    </row>
    <row r="995" spans="9:19" x14ac:dyDescent="0.2">
      <c r="I995" s="270"/>
      <c r="P995" s="212"/>
      <c r="S995" s="212"/>
    </row>
    <row r="996" spans="9:19" x14ac:dyDescent="0.2">
      <c r="I996" s="270"/>
      <c r="P996" s="212"/>
      <c r="S996" s="212"/>
    </row>
    <row r="997" spans="9:19" x14ac:dyDescent="0.2">
      <c r="I997" s="270"/>
      <c r="P997" s="212"/>
      <c r="S997" s="212"/>
    </row>
    <row r="998" spans="9:19" x14ac:dyDescent="0.2">
      <c r="I998" s="270"/>
      <c r="P998" s="212"/>
      <c r="S998" s="212"/>
    </row>
    <row r="999" spans="9:19" x14ac:dyDescent="0.2">
      <c r="I999" s="270"/>
      <c r="P999" s="212"/>
      <c r="S999" s="212"/>
    </row>
    <row r="1000" spans="9:19" x14ac:dyDescent="0.2">
      <c r="I1000" s="270"/>
      <c r="P1000" s="212"/>
      <c r="S1000" s="212"/>
    </row>
    <row r="1001" spans="9:19" x14ac:dyDescent="0.2">
      <c r="I1001" s="270"/>
      <c r="P1001" s="212"/>
      <c r="S1001" s="212"/>
    </row>
    <row r="1002" spans="9:19" x14ac:dyDescent="0.2">
      <c r="I1002" s="270"/>
      <c r="P1002" s="212"/>
      <c r="S1002" s="212"/>
    </row>
    <row r="1003" spans="9:19" x14ac:dyDescent="0.2">
      <c r="I1003" s="270"/>
      <c r="P1003" s="212"/>
      <c r="S1003" s="212"/>
    </row>
    <row r="1004" spans="9:19" x14ac:dyDescent="0.2">
      <c r="I1004" s="270"/>
      <c r="P1004" s="212"/>
      <c r="S1004" s="212"/>
    </row>
    <row r="1005" spans="9:19" x14ac:dyDescent="0.2">
      <c r="I1005" s="270"/>
      <c r="P1005" s="212"/>
      <c r="S1005" s="212"/>
    </row>
    <row r="1006" spans="9:19" x14ac:dyDescent="0.2">
      <c r="I1006" s="270"/>
      <c r="P1006" s="212"/>
      <c r="S1006" s="212"/>
    </row>
    <row r="1007" spans="9:19" x14ac:dyDescent="0.2">
      <c r="I1007" s="270"/>
      <c r="P1007" s="212"/>
      <c r="S1007" s="212"/>
    </row>
    <row r="1008" spans="9:19" x14ac:dyDescent="0.2">
      <c r="I1008" s="270"/>
      <c r="P1008" s="212"/>
      <c r="S1008" s="212"/>
    </row>
    <row r="1009" spans="9:19" x14ac:dyDescent="0.2">
      <c r="I1009" s="270"/>
      <c r="P1009" s="212"/>
      <c r="S1009" s="212"/>
    </row>
    <row r="1010" spans="9:19" x14ac:dyDescent="0.2">
      <c r="I1010" s="270"/>
      <c r="P1010" s="212"/>
      <c r="S1010" s="212"/>
    </row>
    <row r="1011" spans="9:19" x14ac:dyDescent="0.2">
      <c r="I1011" s="270"/>
      <c r="P1011" s="212"/>
      <c r="S1011" s="212"/>
    </row>
    <row r="1012" spans="9:19" x14ac:dyDescent="0.2">
      <c r="I1012" s="270"/>
      <c r="P1012" s="212"/>
      <c r="S1012" s="212"/>
    </row>
    <row r="1013" spans="9:19" x14ac:dyDescent="0.2">
      <c r="I1013" s="270"/>
      <c r="P1013" s="212"/>
      <c r="S1013" s="212"/>
    </row>
    <row r="1014" spans="9:19" x14ac:dyDescent="0.2">
      <c r="I1014" s="270"/>
      <c r="P1014" s="212"/>
      <c r="S1014" s="212"/>
    </row>
    <row r="1015" spans="9:19" x14ac:dyDescent="0.2">
      <c r="I1015" s="270"/>
      <c r="P1015" s="212"/>
      <c r="S1015" s="212"/>
    </row>
    <row r="1016" spans="9:19" x14ac:dyDescent="0.2">
      <c r="I1016" s="270"/>
      <c r="P1016" s="212"/>
      <c r="S1016" s="212"/>
    </row>
    <row r="1017" spans="9:19" x14ac:dyDescent="0.2">
      <c r="I1017" s="270"/>
      <c r="P1017" s="212"/>
      <c r="S1017" s="212"/>
    </row>
    <row r="1018" spans="9:19" x14ac:dyDescent="0.2">
      <c r="I1018" s="270"/>
      <c r="P1018" s="212"/>
      <c r="S1018" s="212"/>
    </row>
    <row r="1019" spans="9:19" x14ac:dyDescent="0.2">
      <c r="I1019" s="270"/>
      <c r="P1019" s="212"/>
      <c r="S1019" s="212"/>
    </row>
    <row r="1020" spans="9:19" x14ac:dyDescent="0.2">
      <c r="I1020" s="270"/>
      <c r="P1020" s="212"/>
      <c r="S1020" s="212"/>
    </row>
    <row r="1021" spans="9:19" x14ac:dyDescent="0.2">
      <c r="I1021" s="270"/>
      <c r="P1021" s="212"/>
      <c r="S1021" s="212"/>
    </row>
    <row r="1022" spans="9:19" x14ac:dyDescent="0.2">
      <c r="I1022" s="270"/>
      <c r="P1022" s="212"/>
      <c r="S1022" s="212"/>
    </row>
    <row r="1023" spans="9:19" x14ac:dyDescent="0.2">
      <c r="I1023" s="270"/>
      <c r="P1023" s="212"/>
      <c r="S1023" s="212"/>
    </row>
    <row r="1024" spans="9:19" x14ac:dyDescent="0.2">
      <c r="I1024" s="270"/>
      <c r="P1024" s="212"/>
      <c r="S1024" s="212"/>
    </row>
    <row r="1025" spans="9:19" x14ac:dyDescent="0.2">
      <c r="I1025" s="270"/>
      <c r="P1025" s="212"/>
      <c r="S1025" s="212"/>
    </row>
    <row r="1026" spans="9:19" x14ac:dyDescent="0.2">
      <c r="I1026" s="270"/>
      <c r="P1026" s="212"/>
      <c r="S1026" s="212"/>
    </row>
    <row r="1027" spans="9:19" x14ac:dyDescent="0.2">
      <c r="I1027" s="270"/>
      <c r="P1027" s="212"/>
      <c r="S1027" s="212"/>
    </row>
    <row r="1028" spans="9:19" x14ac:dyDescent="0.2">
      <c r="I1028" s="270"/>
      <c r="P1028" s="212"/>
      <c r="S1028" s="212"/>
    </row>
    <row r="1029" spans="9:19" x14ac:dyDescent="0.2">
      <c r="I1029" s="270"/>
      <c r="P1029" s="212"/>
      <c r="S1029" s="212"/>
    </row>
    <row r="1030" spans="9:19" x14ac:dyDescent="0.2">
      <c r="I1030" s="270"/>
      <c r="P1030" s="212"/>
      <c r="S1030" s="212"/>
    </row>
    <row r="1031" spans="9:19" x14ac:dyDescent="0.2">
      <c r="I1031" s="270"/>
      <c r="P1031" s="212"/>
      <c r="S1031" s="212"/>
    </row>
    <row r="1032" spans="9:19" x14ac:dyDescent="0.2">
      <c r="I1032" s="270"/>
      <c r="P1032" s="212"/>
      <c r="S1032" s="212"/>
    </row>
    <row r="1033" spans="9:19" x14ac:dyDescent="0.2">
      <c r="I1033" s="270"/>
      <c r="P1033" s="212"/>
      <c r="S1033" s="212"/>
    </row>
    <row r="1034" spans="9:19" x14ac:dyDescent="0.2">
      <c r="I1034" s="270"/>
      <c r="P1034" s="212"/>
      <c r="S1034" s="212"/>
    </row>
    <row r="1035" spans="9:19" x14ac:dyDescent="0.2">
      <c r="I1035" s="270"/>
      <c r="P1035" s="212"/>
      <c r="S1035" s="212"/>
    </row>
    <row r="1036" spans="9:19" x14ac:dyDescent="0.2">
      <c r="I1036" s="270"/>
      <c r="P1036" s="212"/>
      <c r="S1036" s="212"/>
    </row>
    <row r="1037" spans="9:19" x14ac:dyDescent="0.2">
      <c r="I1037" s="270"/>
      <c r="P1037" s="212"/>
      <c r="S1037" s="212"/>
    </row>
    <row r="1038" spans="9:19" x14ac:dyDescent="0.2">
      <c r="I1038" s="270"/>
      <c r="P1038" s="212"/>
      <c r="S1038" s="212"/>
    </row>
    <row r="1039" spans="9:19" x14ac:dyDescent="0.2">
      <c r="I1039" s="270"/>
      <c r="P1039" s="212"/>
      <c r="S1039" s="212"/>
    </row>
    <row r="1040" spans="9:19" x14ac:dyDescent="0.2">
      <c r="I1040" s="270"/>
      <c r="P1040" s="212"/>
      <c r="S1040" s="212"/>
    </row>
    <row r="1041" spans="9:19" x14ac:dyDescent="0.2">
      <c r="I1041" s="270"/>
      <c r="P1041" s="212"/>
      <c r="S1041" s="212"/>
    </row>
    <row r="1042" spans="9:19" x14ac:dyDescent="0.2">
      <c r="I1042" s="270"/>
      <c r="P1042" s="212"/>
      <c r="S1042" s="212"/>
    </row>
    <row r="1043" spans="9:19" x14ac:dyDescent="0.2">
      <c r="I1043" s="270"/>
      <c r="P1043" s="212"/>
      <c r="S1043" s="212"/>
    </row>
    <row r="1044" spans="9:19" x14ac:dyDescent="0.2">
      <c r="I1044" s="270"/>
      <c r="P1044" s="212"/>
      <c r="S1044" s="212"/>
    </row>
    <row r="1045" spans="9:19" x14ac:dyDescent="0.2">
      <c r="I1045" s="270"/>
      <c r="P1045" s="212"/>
      <c r="S1045" s="212"/>
    </row>
    <row r="1046" spans="9:19" x14ac:dyDescent="0.2">
      <c r="I1046" s="270"/>
      <c r="P1046" s="212"/>
      <c r="S1046" s="212"/>
    </row>
  </sheetData>
  <sortState xmlns:xlrd2="http://schemas.microsoft.com/office/spreadsheetml/2017/richdata2" ref="A129:I149">
    <sortCondition ref="B129:B149"/>
  </sortState>
  <conditionalFormatting sqref="I367:I1048576 I2:I350">
    <cfRule type="containsText" dxfId="14" priority="8" operator="containsText" text="No">
      <formula>NOT(ISERROR(SEARCH("No",I2)))</formula>
    </cfRule>
  </conditionalFormatting>
  <conditionalFormatting sqref="H188:H203">
    <cfRule type="cellIs" dxfId="13" priority="7" operator="greaterThan">
      <formula>859</formula>
    </cfRule>
  </conditionalFormatting>
  <conditionalFormatting sqref="H242:H257">
    <cfRule type="cellIs" dxfId="12" priority="5" operator="greaterThan">
      <formula>859</formula>
    </cfRule>
  </conditionalFormatting>
  <conditionalFormatting sqref="I365:I366 I351:I358">
    <cfRule type="containsText" dxfId="11" priority="4" operator="containsText" text="No">
      <formula>NOT(ISERROR(SEARCH("No",I351)))</formula>
    </cfRule>
  </conditionalFormatting>
  <conditionalFormatting sqref="I359:I364">
    <cfRule type="containsText" dxfId="10" priority="3" operator="containsText" text="No">
      <formula>NOT(ISERROR(SEARCH("No",I359)))</formula>
    </cfRule>
  </conditionalFormatting>
  <conditionalFormatting sqref="H351:H366">
    <cfRule type="cellIs" dxfId="9" priority="2" operator="greaterThan">
      <formula>859</formula>
    </cfRule>
  </conditionalFormatting>
  <conditionalFormatting sqref="I1">
    <cfRule type="containsText" dxfId="8" priority="1" operator="containsText" text="No">
      <formula>NOT(ISERROR(SEARCH("No",I1)))</formula>
    </cfRule>
  </conditionalFormatting>
  <hyperlinks>
    <hyperlink ref="T553" r:id="rId1" display="https://www.fas.org/sgp/crs/misc/R40562.pdf, p.3, paragraph 1" xr:uid="{00000000-0004-0000-0100-000000000000}"/>
    <hyperlink ref="S101" r:id="rId2" xr:uid="{5098FE87-3A12-499A-A63B-F6F2FB793EF5}"/>
    <hyperlink ref="S126" r:id="rId3" xr:uid="{E286912A-8E63-4A00-A60E-F2B98D4FE190}"/>
    <hyperlink ref="S166" r:id="rId4" xr:uid="{B0DDF99E-EBA1-4E0E-BA73-F0E2A4EF12DE}"/>
    <hyperlink ref="S172" r:id="rId5" location=":~:text=The%20Act%20requires%20Dominion%20Energy,by%20the%20end%20of%202024." xr:uid="{BC7199AE-C38C-46DD-831E-CCC07368B5B9}"/>
    <hyperlink ref="S327" r:id="rId6" xr:uid="{424C52D5-0958-4BAF-B1D6-9023CD38D338}"/>
    <hyperlink ref="S329" r:id="rId7" xr:uid="{62264038-6FDC-4955-A96F-53C25E126A45}"/>
    <hyperlink ref="S332" r:id="rId8" xr:uid="{079AECFE-0234-4035-8C1B-2DB9661EBA63}"/>
    <hyperlink ref="S334" r:id="rId9" xr:uid="{92FA73B9-1AEA-4EB3-BBE6-4BCC229ACE7A}"/>
    <hyperlink ref="S566" r:id="rId10" xr:uid="{F024549E-7F87-43CE-8186-EE8D92EDF585}"/>
    <hyperlink ref="S582" r:id="rId11" xr:uid="{0E7F6498-9214-487A-BBB4-693EC9099FFC}"/>
  </hyperlinks>
  <pageMargins left="0.7" right="0.7" top="0.75" bottom="0.75" header="0.3" footer="0.3"/>
  <pageSetup orientation="portrait" horizontalDpi="1200" verticalDpi="1200" r:id="rId12"/>
  <legacyDrawing r:id="rId1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theme="7" tint="0.39997558519241921"/>
  </sheetPr>
  <dimension ref="A1:B56"/>
  <sheetViews>
    <sheetView zoomScale="85" zoomScaleNormal="85" workbookViewId="0">
      <selection sqref="A1:B1"/>
    </sheetView>
  </sheetViews>
  <sheetFormatPr baseColWidth="10" defaultColWidth="9.1640625" defaultRowHeight="15" x14ac:dyDescent="0.2"/>
  <cols>
    <col min="1" max="2" width="76.83203125" style="48" bestFit="1" customWidth="1"/>
    <col min="3" max="16384" width="9.1640625" style="48"/>
  </cols>
  <sheetData>
    <row r="1" spans="1:2" x14ac:dyDescent="0.2">
      <c r="A1" s="278" t="s">
        <v>1224</v>
      </c>
      <c r="B1" s="278"/>
    </row>
    <row r="2" spans="1:2" x14ac:dyDescent="0.2">
      <c r="A2" s="80" t="s">
        <v>1225</v>
      </c>
      <c r="B2" s="80" t="s">
        <v>1226</v>
      </c>
    </row>
    <row r="3" spans="1:2" ht="16" x14ac:dyDescent="0.2">
      <c r="A3" s="81" t="s">
        <v>391</v>
      </c>
      <c r="B3" s="48" t="str">
        <f>A3</f>
        <v>million metric tons / year</v>
      </c>
    </row>
    <row r="4" spans="1:2" ht="16" x14ac:dyDescent="0.2">
      <c r="A4" s="81" t="s">
        <v>1330</v>
      </c>
      <c r="B4" s="48" t="str">
        <f>A4</f>
        <v>g CO2e / 2019 dollar</v>
      </c>
    </row>
    <row r="5" spans="1:2" ht="16" x14ac:dyDescent="0.2">
      <c r="A5" s="82" t="s">
        <v>627</v>
      </c>
      <c r="B5" s="48" t="str">
        <f t="shared" ref="B5:B40" si="0">A5</f>
        <v>thousand metric tons / year</v>
      </c>
    </row>
    <row r="6" spans="1:2" ht="16" x14ac:dyDescent="0.2">
      <c r="A6" s="82" t="s">
        <v>1331</v>
      </c>
      <c r="B6" s="48" t="str">
        <f>A6</f>
        <v>g CO2 / 2019 dollar</v>
      </c>
    </row>
    <row r="7" spans="1:2" ht="16" x14ac:dyDescent="0.2">
      <c r="A7" s="82" t="s">
        <v>1426</v>
      </c>
      <c r="B7" s="48" t="str">
        <f t="shared" si="0"/>
        <v>2019 dollars / ton CO2e abated, Annual average abatement (MtCO2e)</v>
      </c>
    </row>
    <row r="8" spans="1:2" ht="16" x14ac:dyDescent="0.2">
      <c r="A8" s="82" t="s">
        <v>1332</v>
      </c>
      <c r="B8" s="48" t="str">
        <f t="shared" si="0"/>
        <v>billion 2019 dollars / year</v>
      </c>
    </row>
    <row r="9" spans="1:2" ht="16" x14ac:dyDescent="0.2">
      <c r="A9" s="82" t="s">
        <v>1373</v>
      </c>
      <c r="B9" s="48" t="str">
        <f t="shared" si="0"/>
        <v>billion 2019 dollars</v>
      </c>
    </row>
    <row r="10" spans="1:2" ht="16" x14ac:dyDescent="0.2">
      <c r="A10" s="82" t="s">
        <v>1274</v>
      </c>
      <c r="B10" s="48" t="str">
        <f t="shared" si="0"/>
        <v>jobs</v>
      </c>
    </row>
    <row r="11" spans="1:2" ht="16" x14ac:dyDescent="0.2">
      <c r="A11" s="82" t="s">
        <v>1320</v>
      </c>
      <c r="B11" s="48" t="str">
        <f t="shared" si="0"/>
        <v>incidents / year</v>
      </c>
    </row>
    <row r="12" spans="1:2" ht="16" x14ac:dyDescent="0.2">
      <c r="A12" s="82" t="s">
        <v>1296</v>
      </c>
      <c r="B12" s="48" t="str">
        <f t="shared" si="0"/>
        <v>% change</v>
      </c>
    </row>
    <row r="13" spans="1:2" ht="16" x14ac:dyDescent="0.2">
      <c r="A13" s="82" t="s">
        <v>1333</v>
      </c>
      <c r="B13" s="48" t="str">
        <f t="shared" si="0"/>
        <v>2019 dollars / employee-year</v>
      </c>
    </row>
    <row r="14" spans="1:2" ht="16" x14ac:dyDescent="0.2">
      <c r="A14" s="82" t="s">
        <v>392</v>
      </c>
      <c r="B14" s="48" t="str">
        <f t="shared" si="0"/>
        <v>lives / year</v>
      </c>
    </row>
    <row r="15" spans="1:2" ht="16" x14ac:dyDescent="0.2">
      <c r="A15" s="82" t="s">
        <v>393</v>
      </c>
      <c r="B15" s="48" t="str">
        <f t="shared" si="0"/>
        <v>terawatt-hours (TWh) / year</v>
      </c>
    </row>
    <row r="16" spans="1:2" ht="16" x14ac:dyDescent="0.2">
      <c r="A16" s="82" t="s">
        <v>394</v>
      </c>
      <c r="B16" s="48" t="str">
        <f t="shared" si="0"/>
        <v>gigawatts (GW) / year</v>
      </c>
    </row>
    <row r="17" spans="1:2" ht="16" x14ac:dyDescent="0.2">
      <c r="A17" s="82" t="s">
        <v>1334</v>
      </c>
      <c r="B17" s="48" t="str">
        <f t="shared" si="0"/>
        <v>2019 dollars / megawatt-hour (MWh)</v>
      </c>
    </row>
    <row r="18" spans="1:2" ht="16" x14ac:dyDescent="0.2">
      <c r="A18" s="82" t="s">
        <v>805</v>
      </c>
      <c r="B18" s="48" t="str">
        <f t="shared" si="0"/>
        <v>cubic km / yr</v>
      </c>
    </row>
    <row r="19" spans="1:2" ht="16" x14ac:dyDescent="0.2">
      <c r="A19" s="82" t="s">
        <v>704</v>
      </c>
      <c r="B19" s="48" t="str">
        <f t="shared" si="0"/>
        <v>trillion passenger-miles / year</v>
      </c>
    </row>
    <row r="20" spans="1:2" ht="16" x14ac:dyDescent="0.2">
      <c r="A20" s="82" t="s">
        <v>705</v>
      </c>
      <c r="B20" s="48" t="str">
        <f t="shared" si="0"/>
        <v>trillion freight ton-miles / year</v>
      </c>
    </row>
    <row r="21" spans="1:2" ht="16" x14ac:dyDescent="0.2">
      <c r="A21" s="82" t="s">
        <v>526</v>
      </c>
      <c r="B21" s="48" t="str">
        <f t="shared" si="0"/>
        <v>million vehicles / year</v>
      </c>
    </row>
    <row r="22" spans="1:2" ht="16" x14ac:dyDescent="0.2">
      <c r="A22" s="82" t="s">
        <v>682</v>
      </c>
      <c r="B22" s="48" t="str">
        <f t="shared" si="0"/>
        <v>thousand vehicles / year</v>
      </c>
    </row>
    <row r="23" spans="1:2" ht="16" x14ac:dyDescent="0.2">
      <c r="A23" s="82" t="s">
        <v>681</v>
      </c>
      <c r="B23" s="48" t="str">
        <f t="shared" si="0"/>
        <v>million vehicles</v>
      </c>
    </row>
    <row r="24" spans="1:2" ht="16" x14ac:dyDescent="0.2">
      <c r="A24" s="82" t="s">
        <v>714</v>
      </c>
      <c r="B24" s="48" t="str">
        <f t="shared" si="0"/>
        <v>thousand vehicles</v>
      </c>
    </row>
    <row r="25" spans="1:2" ht="16" x14ac:dyDescent="0.2">
      <c r="A25" s="82" t="s">
        <v>503</v>
      </c>
      <c r="B25" s="48" t="str">
        <f t="shared" si="0"/>
        <v>quads / year</v>
      </c>
    </row>
    <row r="26" spans="1:2" ht="16" x14ac:dyDescent="0.2">
      <c r="A26" s="82" t="s">
        <v>1335</v>
      </c>
      <c r="B26" s="48" t="str">
        <f>A26</f>
        <v>thousand BTU / 2019 dollar</v>
      </c>
    </row>
    <row r="27" spans="1:2" ht="16" x14ac:dyDescent="0.2">
      <c r="A27" s="82" t="s">
        <v>687</v>
      </c>
      <c r="B27" s="48" t="str">
        <f t="shared" si="0"/>
        <v>millions of short tons / year</v>
      </c>
    </row>
    <row r="28" spans="1:2" ht="16" x14ac:dyDescent="0.2">
      <c r="A28" s="82" t="s">
        <v>688</v>
      </c>
      <c r="B28" s="48" t="str">
        <f t="shared" si="0"/>
        <v>trillion cubic feet / year</v>
      </c>
    </row>
    <row r="29" spans="1:2" ht="16" x14ac:dyDescent="0.2">
      <c r="A29" s="82" t="s">
        <v>619</v>
      </c>
      <c r="B29" s="48" t="str">
        <f t="shared" si="0"/>
        <v>million barrels / year</v>
      </c>
    </row>
    <row r="30" spans="1:2" ht="16" x14ac:dyDescent="0.2">
      <c r="A30" s="82" t="s">
        <v>1008</v>
      </c>
      <c r="B30" s="48" t="str">
        <f t="shared" si="0"/>
        <v>million gallons / year</v>
      </c>
    </row>
    <row r="31" spans="1:2" ht="16" x14ac:dyDescent="0.2">
      <c r="A31" s="82" t="s">
        <v>758</v>
      </c>
      <c r="B31" s="48" t="str">
        <f t="shared" si="0"/>
        <v>trillion BTU / year</v>
      </c>
    </row>
    <row r="32" spans="1:2" ht="16" x14ac:dyDescent="0.2">
      <c r="A32" s="82" t="s">
        <v>1336</v>
      </c>
      <c r="B32" s="48" t="str">
        <f t="shared" si="0"/>
        <v>2019 dollars / short ton</v>
      </c>
    </row>
    <row r="33" spans="1:2" ht="16" x14ac:dyDescent="0.2">
      <c r="A33" s="82" t="s">
        <v>1337</v>
      </c>
      <c r="B33" s="48" t="str">
        <f t="shared" si="0"/>
        <v>2019 dollars / thousand cubic feet</v>
      </c>
    </row>
    <row r="34" spans="1:2" ht="16" x14ac:dyDescent="0.2">
      <c r="A34" s="82" t="s">
        <v>1338</v>
      </c>
      <c r="B34" s="48" t="str">
        <f t="shared" si="0"/>
        <v>2019 dollars / gallon</v>
      </c>
    </row>
    <row r="35" spans="1:2" ht="16" x14ac:dyDescent="0.2">
      <c r="A35" s="82" t="s">
        <v>1339</v>
      </c>
      <c r="B35" s="48" t="str">
        <f t="shared" si="0"/>
        <v>2019 dollars / barrel</v>
      </c>
    </row>
    <row r="36" spans="1:2" ht="16" x14ac:dyDescent="0.2">
      <c r="A36" s="82" t="s">
        <v>1340</v>
      </c>
      <c r="B36" s="48" t="str">
        <f t="shared" si="0"/>
        <v>2019 dollars / kg</v>
      </c>
    </row>
    <row r="37" spans="1:2" ht="16" x14ac:dyDescent="0.2">
      <c r="A37" s="82" t="s">
        <v>1341</v>
      </c>
      <c r="B37" s="48" t="str">
        <f t="shared" si="0"/>
        <v>2019 dollars / kilowatt-hour (kWh)</v>
      </c>
    </row>
    <row r="38" spans="1:2" ht="16" x14ac:dyDescent="0.2">
      <c r="A38" s="82" t="s">
        <v>1342</v>
      </c>
      <c r="B38" s="48" t="str">
        <f t="shared" si="0"/>
        <v>cost of eqpt. to capture 1 metric ton CO2e/yr (2019 dollars)</v>
      </c>
    </row>
    <row r="39" spans="1:2" ht="16" x14ac:dyDescent="0.2">
      <c r="A39" s="82" t="s">
        <v>1343</v>
      </c>
      <c r="B39" s="48" t="str">
        <f t="shared" si="0"/>
        <v>million 2019 dollars / megawatt (MW)</v>
      </c>
    </row>
    <row r="40" spans="1:2" ht="16" x14ac:dyDescent="0.2">
      <c r="A40" s="82" t="s">
        <v>1344</v>
      </c>
      <c r="B40" s="48" t="str">
        <f t="shared" si="0"/>
        <v>cost of eqpt. to produce 1 kg H2/yr (2019 dollars)</v>
      </c>
    </row>
    <row r="42" spans="1:2" x14ac:dyDescent="0.2">
      <c r="A42" s="278" t="s">
        <v>1228</v>
      </c>
      <c r="B42" s="278"/>
    </row>
    <row r="43" spans="1:2" x14ac:dyDescent="0.2">
      <c r="A43" s="80" t="s">
        <v>1225</v>
      </c>
      <c r="B43" s="80" t="s">
        <v>1226</v>
      </c>
    </row>
    <row r="44" spans="1:2" x14ac:dyDescent="0.2">
      <c r="A44" s="45" t="s">
        <v>155</v>
      </c>
      <c r="B44" s="48" t="str">
        <f t="shared" ref="B44:B45" si="1">A44</f>
        <v>$/metric ton CO2e</v>
      </c>
    </row>
    <row r="45" spans="1:2" x14ac:dyDescent="0.2">
      <c r="A45" s="45" t="s">
        <v>157</v>
      </c>
      <c r="B45" s="48" t="str">
        <f t="shared" si="1"/>
        <v>$/MWh</v>
      </c>
    </row>
    <row r="56" spans="1:1" x14ac:dyDescent="0.2">
      <c r="A56" s="3"/>
    </row>
  </sheetData>
  <mergeCells count="2">
    <mergeCell ref="A1:B1"/>
    <mergeCell ref="A42:B4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tabColor theme="9"/>
  </sheetPr>
  <dimension ref="A1:H219"/>
  <sheetViews>
    <sheetView topLeftCell="A19" workbookViewId="0">
      <selection activeCell="A17" sqref="A17"/>
    </sheetView>
  </sheetViews>
  <sheetFormatPr baseColWidth="10" defaultColWidth="8.83203125" defaultRowHeight="15" x14ac:dyDescent="0.2"/>
  <cols>
    <col min="1" max="1" width="13.33203125" customWidth="1"/>
    <col min="2" max="2" width="9.1640625" style="56"/>
    <col min="4" max="4" width="46" customWidth="1"/>
    <col min="5" max="5" width="9.1640625" customWidth="1"/>
  </cols>
  <sheetData>
    <row r="1" spans="1:4" x14ac:dyDescent="0.2">
      <c r="A1" s="46" t="s">
        <v>900</v>
      </c>
      <c r="B1" s="54"/>
      <c r="C1" s="45"/>
      <c r="D1" s="45"/>
    </row>
    <row r="2" spans="1:4" x14ac:dyDescent="0.2">
      <c r="A2" s="53" t="s">
        <v>864</v>
      </c>
      <c r="B2" s="55" t="s">
        <v>865</v>
      </c>
      <c r="C2" s="53" t="s">
        <v>866</v>
      </c>
      <c r="D2" s="53" t="s">
        <v>867</v>
      </c>
    </row>
    <row r="3" spans="1:4" x14ac:dyDescent="0.2">
      <c r="A3" s="48" t="s">
        <v>874</v>
      </c>
      <c r="B3" s="56" t="s">
        <v>885</v>
      </c>
      <c r="C3" s="62"/>
      <c r="D3" t="s">
        <v>481</v>
      </c>
    </row>
    <row r="4" spans="1:4" x14ac:dyDescent="0.2">
      <c r="A4" s="48" t="s">
        <v>882</v>
      </c>
      <c r="B4" s="57" t="s">
        <v>883</v>
      </c>
      <c r="C4" s="61"/>
      <c r="D4" t="s">
        <v>98</v>
      </c>
    </row>
    <row r="5" spans="1:4" x14ac:dyDescent="0.2">
      <c r="A5" t="s">
        <v>911</v>
      </c>
      <c r="B5" s="56" t="s">
        <v>905</v>
      </c>
      <c r="C5" s="72"/>
      <c r="D5" t="s">
        <v>97</v>
      </c>
    </row>
    <row r="6" spans="1:4" x14ac:dyDescent="0.2">
      <c r="A6" s="48" t="s">
        <v>889</v>
      </c>
      <c r="B6" s="56" t="s">
        <v>906</v>
      </c>
      <c r="C6" s="66"/>
      <c r="D6" t="s">
        <v>901</v>
      </c>
    </row>
    <row r="7" spans="1:4" x14ac:dyDescent="0.2">
      <c r="A7" s="48" t="s">
        <v>912</v>
      </c>
      <c r="B7" s="56" t="s">
        <v>693</v>
      </c>
      <c r="C7" s="71"/>
      <c r="D7" t="s">
        <v>902</v>
      </c>
    </row>
    <row r="8" spans="1:4" x14ac:dyDescent="0.2">
      <c r="A8" t="s">
        <v>910</v>
      </c>
      <c r="B8" s="56" t="s">
        <v>907</v>
      </c>
      <c r="C8" s="74"/>
      <c r="D8" t="s">
        <v>497</v>
      </c>
    </row>
    <row r="9" spans="1:4" x14ac:dyDescent="0.2">
      <c r="A9" s="48" t="s">
        <v>890</v>
      </c>
      <c r="B9" s="56" t="s">
        <v>886</v>
      </c>
      <c r="C9" s="65"/>
      <c r="D9" t="s">
        <v>500</v>
      </c>
    </row>
    <row r="10" spans="1:4" x14ac:dyDescent="0.2">
      <c r="A10" s="48" t="s">
        <v>863</v>
      </c>
      <c r="B10" s="58" t="s">
        <v>870</v>
      </c>
      <c r="C10" s="52"/>
      <c r="D10" t="s">
        <v>95</v>
      </c>
    </row>
    <row r="11" spans="1:4" x14ac:dyDescent="0.2">
      <c r="A11" s="48" t="s">
        <v>891</v>
      </c>
      <c r="B11" s="56" t="s">
        <v>887</v>
      </c>
      <c r="C11" s="67"/>
      <c r="D11" t="s">
        <v>94</v>
      </c>
    </row>
    <row r="12" spans="1:4" x14ac:dyDescent="0.2">
      <c r="A12" s="48" t="s">
        <v>873</v>
      </c>
      <c r="B12" s="57" t="s">
        <v>878</v>
      </c>
      <c r="C12" s="63"/>
      <c r="D12" t="s">
        <v>903</v>
      </c>
    </row>
    <row r="13" spans="1:4" x14ac:dyDescent="0.2">
      <c r="A13" t="s">
        <v>914</v>
      </c>
      <c r="B13" s="56" t="s">
        <v>908</v>
      </c>
      <c r="C13" s="73"/>
      <c r="D13" t="s">
        <v>817</v>
      </c>
    </row>
    <row r="14" spans="1:4" x14ac:dyDescent="0.2">
      <c r="A14" s="48" t="s">
        <v>876</v>
      </c>
      <c r="B14" s="57" t="s">
        <v>877</v>
      </c>
      <c r="C14" s="51"/>
      <c r="D14" t="s">
        <v>339</v>
      </c>
    </row>
    <row r="15" spans="1:4" s="48" customFormat="1" x14ac:dyDescent="0.2">
      <c r="A15" s="48" t="s">
        <v>959</v>
      </c>
      <c r="B15" s="57" t="s">
        <v>961</v>
      </c>
      <c r="C15" s="77"/>
      <c r="D15" s="48" t="s">
        <v>958</v>
      </c>
    </row>
    <row r="16" spans="1:4" s="48" customFormat="1" x14ac:dyDescent="0.2">
      <c r="A16" s="48" t="s">
        <v>960</v>
      </c>
      <c r="B16" s="57">
        <v>740000</v>
      </c>
      <c r="C16" s="78"/>
      <c r="D16" s="48" t="s">
        <v>815</v>
      </c>
    </row>
    <row r="17" spans="1:4" x14ac:dyDescent="0.2">
      <c r="A17" s="48" t="s">
        <v>892</v>
      </c>
      <c r="B17" s="56" t="s">
        <v>888</v>
      </c>
      <c r="C17" s="68"/>
      <c r="D17" t="s">
        <v>340</v>
      </c>
    </row>
    <row r="18" spans="1:4" x14ac:dyDescent="0.2">
      <c r="A18" s="48" t="s">
        <v>875</v>
      </c>
      <c r="B18" s="57" t="s">
        <v>880</v>
      </c>
      <c r="C18" s="60"/>
      <c r="D18" t="s">
        <v>336</v>
      </c>
    </row>
    <row r="19" spans="1:4" x14ac:dyDescent="0.2">
      <c r="A19" s="50" t="s">
        <v>899</v>
      </c>
      <c r="B19" s="69" t="s">
        <v>898</v>
      </c>
      <c r="C19" s="70"/>
      <c r="D19" t="s">
        <v>489</v>
      </c>
    </row>
    <row r="20" spans="1:4" x14ac:dyDescent="0.2">
      <c r="A20" s="48" t="s">
        <v>869</v>
      </c>
      <c r="B20" s="57" t="s">
        <v>879</v>
      </c>
      <c r="C20" s="59"/>
      <c r="D20" t="s">
        <v>492</v>
      </c>
    </row>
    <row r="21" spans="1:4" x14ac:dyDescent="0.2">
      <c r="A21" t="s">
        <v>915</v>
      </c>
      <c r="B21" s="56" t="s">
        <v>909</v>
      </c>
      <c r="C21" s="75"/>
      <c r="D21" t="s">
        <v>904</v>
      </c>
    </row>
    <row r="23" spans="1:4" s="48" customFormat="1" x14ac:dyDescent="0.2">
      <c r="A23" s="46" t="s">
        <v>884</v>
      </c>
      <c r="B23" s="54"/>
      <c r="C23" s="45"/>
      <c r="D23" s="45"/>
    </row>
    <row r="24" spans="1:4" s="53" customFormat="1" x14ac:dyDescent="0.2">
      <c r="A24" s="53" t="s">
        <v>864</v>
      </c>
      <c r="B24" s="55" t="s">
        <v>865</v>
      </c>
      <c r="C24" s="53" t="s">
        <v>866</v>
      </c>
      <c r="D24" s="53" t="s">
        <v>951</v>
      </c>
    </row>
    <row r="25" spans="1:4" x14ac:dyDescent="0.2">
      <c r="A25" t="s">
        <v>890</v>
      </c>
      <c r="B25" s="56" t="s">
        <v>886</v>
      </c>
      <c r="C25" s="65"/>
      <c r="D25" t="s">
        <v>953</v>
      </c>
    </row>
    <row r="26" spans="1:4" s="48" customFormat="1" x14ac:dyDescent="0.2">
      <c r="A26" s="48" t="s">
        <v>863</v>
      </c>
      <c r="B26" s="58" t="s">
        <v>870</v>
      </c>
      <c r="C26" s="52"/>
      <c r="D26" s="48" t="s">
        <v>952</v>
      </c>
    </row>
    <row r="27" spans="1:4" x14ac:dyDescent="0.2">
      <c r="A27" t="s">
        <v>875</v>
      </c>
      <c r="B27" s="56" t="s">
        <v>880</v>
      </c>
      <c r="C27" s="60"/>
      <c r="D27" t="s">
        <v>4</v>
      </c>
    </row>
    <row r="28" spans="1:4" x14ac:dyDescent="0.2">
      <c r="A28" t="s">
        <v>889</v>
      </c>
      <c r="B28" s="56" t="s">
        <v>906</v>
      </c>
      <c r="C28" s="66"/>
      <c r="D28" t="s">
        <v>99</v>
      </c>
    </row>
    <row r="29" spans="1:4" x14ac:dyDescent="0.2">
      <c r="A29" t="s">
        <v>869</v>
      </c>
      <c r="B29" s="56">
        <v>969696</v>
      </c>
      <c r="C29" s="59"/>
      <c r="D29" t="s">
        <v>9</v>
      </c>
    </row>
    <row r="30" spans="1:4" x14ac:dyDescent="0.2">
      <c r="A30" t="s">
        <v>882</v>
      </c>
      <c r="B30" s="56" t="s">
        <v>883</v>
      </c>
      <c r="C30" s="61"/>
      <c r="D30" t="s">
        <v>762</v>
      </c>
    </row>
    <row r="31" spans="1:4" x14ac:dyDescent="0.2">
      <c r="A31" t="s">
        <v>891</v>
      </c>
      <c r="B31" s="56" t="s">
        <v>887</v>
      </c>
      <c r="C31" s="67"/>
      <c r="D31" t="s">
        <v>148</v>
      </c>
    </row>
    <row r="32" spans="1:4" s="48" customFormat="1" x14ac:dyDescent="0.2">
      <c r="A32" s="48" t="s">
        <v>892</v>
      </c>
      <c r="B32" s="56" t="s">
        <v>888</v>
      </c>
      <c r="C32" s="68"/>
      <c r="D32" s="48" t="s">
        <v>771</v>
      </c>
    </row>
    <row r="33" spans="1:4" x14ac:dyDescent="0.2">
      <c r="A33" t="s">
        <v>874</v>
      </c>
      <c r="B33" s="56" t="s">
        <v>885</v>
      </c>
      <c r="C33" s="64"/>
      <c r="D33" t="s">
        <v>833</v>
      </c>
    </row>
    <row r="34" spans="1:4" s="48" customFormat="1" x14ac:dyDescent="0.2">
      <c r="A34" s="48" t="s">
        <v>959</v>
      </c>
      <c r="B34" s="57" t="s">
        <v>961</v>
      </c>
      <c r="C34" s="77"/>
      <c r="D34" s="48" t="s">
        <v>1202</v>
      </c>
    </row>
    <row r="36" spans="1:4" s="48" customFormat="1" x14ac:dyDescent="0.2">
      <c r="A36" s="46" t="s">
        <v>893</v>
      </c>
      <c r="B36" s="54"/>
      <c r="C36" s="45"/>
      <c r="D36" s="45"/>
    </row>
    <row r="37" spans="1:4" s="48" customFormat="1" x14ac:dyDescent="0.2">
      <c r="A37" s="53" t="s">
        <v>864</v>
      </c>
      <c r="B37" s="55" t="s">
        <v>865</v>
      </c>
      <c r="C37" s="53" t="s">
        <v>866</v>
      </c>
      <c r="D37" s="53" t="s">
        <v>867</v>
      </c>
    </row>
    <row r="38" spans="1:4" s="48" customFormat="1" x14ac:dyDescent="0.2">
      <c r="A38" s="48" t="s">
        <v>875</v>
      </c>
      <c r="B38" s="57" t="s">
        <v>880</v>
      </c>
      <c r="C38" s="60"/>
      <c r="D38" s="48" t="s">
        <v>894</v>
      </c>
    </row>
    <row r="39" spans="1:4" s="48" customFormat="1" x14ac:dyDescent="0.2">
      <c r="A39" s="48" t="s">
        <v>869</v>
      </c>
      <c r="B39" s="56">
        <v>969696</v>
      </c>
      <c r="C39" s="59"/>
      <c r="D39" s="48" t="s">
        <v>895</v>
      </c>
    </row>
    <row r="40" spans="1:4" s="48" customFormat="1" x14ac:dyDescent="0.2">
      <c r="A40" s="48" t="s">
        <v>882</v>
      </c>
      <c r="B40" s="56" t="s">
        <v>883</v>
      </c>
      <c r="C40" s="61"/>
      <c r="D40" s="48" t="s">
        <v>896</v>
      </c>
    </row>
    <row r="41" spans="1:4" s="48" customFormat="1" x14ac:dyDescent="0.2">
      <c r="A41" s="48" t="s">
        <v>959</v>
      </c>
      <c r="B41" s="57" t="s">
        <v>961</v>
      </c>
      <c r="C41" s="77"/>
      <c r="D41" s="48" t="s">
        <v>1203</v>
      </c>
    </row>
    <row r="42" spans="1:4" s="50" customFormat="1" x14ac:dyDescent="0.2">
      <c r="B42" s="69"/>
    </row>
    <row r="43" spans="1:4" s="50" customFormat="1" x14ac:dyDescent="0.2">
      <c r="A43" s="46" t="s">
        <v>897</v>
      </c>
      <c r="B43" s="54"/>
      <c r="C43" s="45"/>
      <c r="D43" s="45"/>
    </row>
    <row r="44" spans="1:4" s="50" customFormat="1" x14ac:dyDescent="0.2">
      <c r="A44" s="53" t="s">
        <v>864</v>
      </c>
      <c r="B44" s="55" t="s">
        <v>865</v>
      </c>
      <c r="C44" s="53" t="s">
        <v>866</v>
      </c>
      <c r="D44" s="53" t="s">
        <v>867</v>
      </c>
    </row>
    <row r="45" spans="1:4" s="50" customFormat="1" x14ac:dyDescent="0.2">
      <c r="A45" s="48" t="s">
        <v>882</v>
      </c>
      <c r="B45" s="56" t="s">
        <v>883</v>
      </c>
      <c r="C45" s="61"/>
      <c r="D45" s="50" t="s">
        <v>541</v>
      </c>
    </row>
    <row r="46" spans="1:4" s="50" customFormat="1" x14ac:dyDescent="0.2">
      <c r="A46" s="48" t="s">
        <v>876</v>
      </c>
      <c r="B46" s="57" t="s">
        <v>877</v>
      </c>
      <c r="C46" s="51"/>
      <c r="D46" s="50" t="s">
        <v>531</v>
      </c>
    </row>
    <row r="47" spans="1:4" s="50" customFormat="1" x14ac:dyDescent="0.2">
      <c r="A47" s="48" t="s">
        <v>875</v>
      </c>
      <c r="B47" s="57" t="s">
        <v>880</v>
      </c>
      <c r="C47" s="60"/>
      <c r="D47" s="50" t="s">
        <v>540</v>
      </c>
    </row>
    <row r="48" spans="1:4" s="50" customFormat="1" x14ac:dyDescent="0.2">
      <c r="A48" s="48" t="s">
        <v>869</v>
      </c>
      <c r="B48" s="57" t="s">
        <v>879</v>
      </c>
      <c r="C48" s="59"/>
      <c r="D48" s="50" t="s">
        <v>532</v>
      </c>
    </row>
    <row r="49" spans="1:4" s="50" customFormat="1" x14ac:dyDescent="0.2">
      <c r="B49" s="76"/>
    </row>
    <row r="50" spans="1:4" s="50" customFormat="1" x14ac:dyDescent="0.2">
      <c r="A50" s="46" t="s">
        <v>1056</v>
      </c>
      <c r="B50" s="54"/>
      <c r="C50" s="45"/>
      <c r="D50" s="45"/>
    </row>
    <row r="51" spans="1:4" s="50" customFormat="1" x14ac:dyDescent="0.2">
      <c r="A51" s="53" t="s">
        <v>864</v>
      </c>
      <c r="B51" s="55" t="s">
        <v>865</v>
      </c>
      <c r="C51" s="53" t="s">
        <v>866</v>
      </c>
      <c r="D51" s="53" t="s">
        <v>867</v>
      </c>
    </row>
    <row r="52" spans="1:4" s="50" customFormat="1" x14ac:dyDescent="0.2">
      <c r="A52" s="48" t="s">
        <v>875</v>
      </c>
      <c r="B52" s="57" t="s">
        <v>880</v>
      </c>
      <c r="C52" s="60"/>
      <c r="D52" s="50" t="s">
        <v>927</v>
      </c>
    </row>
    <row r="53" spans="1:4" s="50" customFormat="1" x14ac:dyDescent="0.2">
      <c r="A53" s="48" t="s">
        <v>890</v>
      </c>
      <c r="B53" s="56" t="s">
        <v>886</v>
      </c>
      <c r="C53" s="65"/>
      <c r="D53" s="50" t="s">
        <v>928</v>
      </c>
    </row>
    <row r="54" spans="1:4" s="50" customFormat="1" x14ac:dyDescent="0.2">
      <c r="A54" s="48" t="s">
        <v>889</v>
      </c>
      <c r="B54" s="56" t="s">
        <v>906</v>
      </c>
      <c r="C54" s="66"/>
      <c r="D54" s="50" t="s">
        <v>929</v>
      </c>
    </row>
    <row r="55" spans="1:4" s="50" customFormat="1" x14ac:dyDescent="0.2">
      <c r="A55" s="48" t="s">
        <v>882</v>
      </c>
      <c r="B55" s="57" t="s">
        <v>883</v>
      </c>
      <c r="C55" s="61"/>
      <c r="D55" s="50" t="s">
        <v>930</v>
      </c>
    </row>
    <row r="56" spans="1:4" s="50" customFormat="1" x14ac:dyDescent="0.2">
      <c r="A56" s="48" t="s">
        <v>876</v>
      </c>
      <c r="B56" s="57" t="s">
        <v>877</v>
      </c>
      <c r="C56" s="51"/>
      <c r="D56" s="50" t="s">
        <v>931</v>
      </c>
    </row>
    <row r="57" spans="1:4" s="48" customFormat="1" x14ac:dyDescent="0.2">
      <c r="B57" s="56"/>
      <c r="C57" s="50"/>
    </row>
    <row r="58" spans="1:4" s="48" customFormat="1" x14ac:dyDescent="0.2">
      <c r="A58" s="46" t="s">
        <v>1377</v>
      </c>
      <c r="B58" s="54"/>
      <c r="C58" s="45"/>
      <c r="D58" s="45"/>
    </row>
    <row r="59" spans="1:4" s="48" customFormat="1" x14ac:dyDescent="0.2">
      <c r="A59" s="53" t="s">
        <v>864</v>
      </c>
      <c r="B59" s="55" t="s">
        <v>865</v>
      </c>
      <c r="C59" s="53" t="s">
        <v>866</v>
      </c>
      <c r="D59" s="53" t="s">
        <v>867</v>
      </c>
    </row>
    <row r="60" spans="1:4" s="48" customFormat="1" x14ac:dyDescent="0.2">
      <c r="A60" s="48" t="s">
        <v>890</v>
      </c>
      <c r="B60" s="56" t="s">
        <v>886</v>
      </c>
      <c r="C60" s="65"/>
      <c r="D60" s="48" t="s">
        <v>1365</v>
      </c>
    </row>
    <row r="61" spans="1:4" s="48" customFormat="1" x14ac:dyDescent="0.2">
      <c r="A61" s="48" t="s">
        <v>875</v>
      </c>
      <c r="B61" s="57" t="s">
        <v>880</v>
      </c>
      <c r="C61" s="60"/>
      <c r="D61" s="50" t="s">
        <v>1364</v>
      </c>
    </row>
    <row r="62" spans="1:4" s="48" customFormat="1" x14ac:dyDescent="0.2">
      <c r="A62" s="48" t="s">
        <v>874</v>
      </c>
      <c r="B62" s="56" t="s">
        <v>885</v>
      </c>
      <c r="C62" s="64"/>
      <c r="D62" s="48" t="s">
        <v>1361</v>
      </c>
    </row>
    <row r="63" spans="1:4" s="48" customFormat="1" x14ac:dyDescent="0.2">
      <c r="A63" s="48" t="s">
        <v>915</v>
      </c>
      <c r="B63" s="56" t="s">
        <v>909</v>
      </c>
      <c r="C63" s="75"/>
      <c r="D63" s="48" t="s">
        <v>1362</v>
      </c>
    </row>
    <row r="64" spans="1:4" s="48" customFormat="1" x14ac:dyDescent="0.2">
      <c r="A64" s="48" t="s">
        <v>892</v>
      </c>
      <c r="B64" s="56" t="s">
        <v>888</v>
      </c>
      <c r="C64" s="68"/>
      <c r="D64" s="50" t="s">
        <v>1363</v>
      </c>
    </row>
    <row r="65" spans="1:4" s="50" customFormat="1" x14ac:dyDescent="0.2">
      <c r="A65" s="48"/>
      <c r="B65" s="57"/>
    </row>
    <row r="66" spans="1:4" s="50" customFormat="1" x14ac:dyDescent="0.2">
      <c r="A66" s="46" t="s">
        <v>1346</v>
      </c>
      <c r="B66" s="54"/>
      <c r="C66" s="45"/>
      <c r="D66" s="45"/>
    </row>
    <row r="67" spans="1:4" s="50" customFormat="1" x14ac:dyDescent="0.2">
      <c r="A67" s="53" t="s">
        <v>864</v>
      </c>
      <c r="B67" s="55" t="s">
        <v>865</v>
      </c>
      <c r="C67" s="53" t="s">
        <v>866</v>
      </c>
      <c r="D67" s="53" t="s">
        <v>867</v>
      </c>
    </row>
    <row r="68" spans="1:4" s="50" customFormat="1" x14ac:dyDescent="0.2">
      <c r="A68" s="48" t="s">
        <v>875</v>
      </c>
      <c r="B68" s="57" t="s">
        <v>880</v>
      </c>
      <c r="C68" s="60"/>
      <c r="D68" s="50" t="s">
        <v>1275</v>
      </c>
    </row>
    <row r="69" spans="1:4" s="50" customFormat="1" x14ac:dyDescent="0.2">
      <c r="A69" s="48" t="s">
        <v>890</v>
      </c>
      <c r="B69" s="56" t="s">
        <v>886</v>
      </c>
      <c r="C69" s="65"/>
      <c r="D69" s="50" t="s">
        <v>1276</v>
      </c>
    </row>
    <row r="70" spans="1:4" s="50" customFormat="1" x14ac:dyDescent="0.2">
      <c r="A70" s="48" t="s">
        <v>889</v>
      </c>
      <c r="B70" s="56" t="s">
        <v>906</v>
      </c>
      <c r="C70" s="66"/>
      <c r="D70" s="50" t="s">
        <v>1277</v>
      </c>
    </row>
    <row r="71" spans="1:4" s="50" customFormat="1" x14ac:dyDescent="0.2">
      <c r="A71" s="48" t="s">
        <v>876</v>
      </c>
      <c r="B71" s="57" t="s">
        <v>877</v>
      </c>
      <c r="C71" s="51"/>
      <c r="D71" s="50" t="s">
        <v>931</v>
      </c>
    </row>
    <row r="72" spans="1:4" s="48" customFormat="1" x14ac:dyDescent="0.2">
      <c r="B72" s="56"/>
    </row>
    <row r="73" spans="1:4" s="48" customFormat="1" x14ac:dyDescent="0.2">
      <c r="A73" s="46" t="s">
        <v>1289</v>
      </c>
      <c r="B73" s="54"/>
      <c r="C73" s="45"/>
      <c r="D73" s="45"/>
    </row>
    <row r="74" spans="1:4" s="48" customFormat="1" x14ac:dyDescent="0.2">
      <c r="A74" s="53" t="s">
        <v>864</v>
      </c>
      <c r="B74" s="55" t="s">
        <v>865</v>
      </c>
      <c r="C74" s="53" t="s">
        <v>866</v>
      </c>
      <c r="D74" s="53" t="s">
        <v>867</v>
      </c>
    </row>
    <row r="75" spans="1:4" s="48" customFormat="1" x14ac:dyDescent="0.2">
      <c r="A75" s="48" t="s">
        <v>890</v>
      </c>
      <c r="B75" s="56" t="s">
        <v>886</v>
      </c>
      <c r="C75" s="65"/>
      <c r="D75" s="50" t="s">
        <v>1290</v>
      </c>
    </row>
    <row r="76" spans="1:4" s="48" customFormat="1" x14ac:dyDescent="0.2">
      <c r="A76" s="48" t="s">
        <v>882</v>
      </c>
      <c r="B76" s="57" t="s">
        <v>883</v>
      </c>
      <c r="C76" s="61"/>
      <c r="D76" s="50" t="s">
        <v>1291</v>
      </c>
    </row>
    <row r="77" spans="1:4" s="48" customFormat="1" x14ac:dyDescent="0.2">
      <c r="A77" s="48" t="s">
        <v>876</v>
      </c>
      <c r="B77" s="57" t="s">
        <v>877</v>
      </c>
      <c r="C77" s="51"/>
      <c r="D77" s="50" t="s">
        <v>931</v>
      </c>
    </row>
    <row r="78" spans="1:4" s="48" customFormat="1" x14ac:dyDescent="0.2">
      <c r="B78" s="57"/>
      <c r="C78" s="50"/>
      <c r="D78" s="50"/>
    </row>
    <row r="79" spans="1:4" s="48" customFormat="1" x14ac:dyDescent="0.2">
      <c r="A79" s="46" t="s">
        <v>1347</v>
      </c>
      <c r="B79" s="54"/>
      <c r="C79" s="45"/>
      <c r="D79" s="45"/>
    </row>
    <row r="80" spans="1:4" s="48" customFormat="1" x14ac:dyDescent="0.2">
      <c r="A80" s="53" t="s">
        <v>864</v>
      </c>
      <c r="B80" s="55" t="s">
        <v>865</v>
      </c>
      <c r="C80" s="53" t="s">
        <v>866</v>
      </c>
      <c r="D80" s="53" t="s">
        <v>867</v>
      </c>
    </row>
    <row r="81" spans="1:4" s="48" customFormat="1" x14ac:dyDescent="0.2">
      <c r="A81" s="48" t="s">
        <v>875</v>
      </c>
      <c r="B81" s="57" t="s">
        <v>880</v>
      </c>
      <c r="C81" s="60"/>
      <c r="D81" s="50" t="s">
        <v>1348</v>
      </c>
    </row>
    <row r="82" spans="1:4" s="48" customFormat="1" x14ac:dyDescent="0.2">
      <c r="A82" s="48" t="s">
        <v>915</v>
      </c>
      <c r="B82" s="56" t="s">
        <v>909</v>
      </c>
      <c r="C82" s="75"/>
      <c r="D82" s="50" t="s">
        <v>1349</v>
      </c>
    </row>
    <row r="83" spans="1:4" s="48" customFormat="1" x14ac:dyDescent="0.2">
      <c r="A83" s="48" t="s">
        <v>892</v>
      </c>
      <c r="B83" s="56" t="s">
        <v>888</v>
      </c>
      <c r="C83" s="68"/>
      <c r="D83" s="50" t="s">
        <v>1350</v>
      </c>
    </row>
    <row r="84" spans="1:4" s="48" customFormat="1" x14ac:dyDescent="0.2">
      <c r="A84" s="48" t="s">
        <v>876</v>
      </c>
      <c r="B84" s="57" t="s">
        <v>877</v>
      </c>
      <c r="C84" s="51"/>
      <c r="D84" s="50" t="s">
        <v>931</v>
      </c>
    </row>
    <row r="85" spans="1:4" s="48" customFormat="1" x14ac:dyDescent="0.2">
      <c r="B85" s="56"/>
    </row>
    <row r="86" spans="1:4" s="48" customFormat="1" x14ac:dyDescent="0.2">
      <c r="A86" s="46" t="s">
        <v>933</v>
      </c>
      <c r="B86" s="54"/>
      <c r="C86" s="45"/>
      <c r="D86" s="45"/>
    </row>
    <row r="87" spans="1:4" s="48" customFormat="1" x14ac:dyDescent="0.2">
      <c r="A87" s="53" t="s">
        <v>864</v>
      </c>
      <c r="B87" s="55" t="s">
        <v>865</v>
      </c>
      <c r="C87" s="53" t="s">
        <v>866</v>
      </c>
      <c r="D87" s="53" t="s">
        <v>867</v>
      </c>
    </row>
    <row r="88" spans="1:4" s="48" customFormat="1" x14ac:dyDescent="0.2">
      <c r="A88" s="48" t="s">
        <v>876</v>
      </c>
      <c r="B88" s="57" t="s">
        <v>877</v>
      </c>
      <c r="C88" s="51"/>
      <c r="D88" s="48" t="s">
        <v>934</v>
      </c>
    </row>
    <row r="89" spans="1:4" s="48" customFormat="1" x14ac:dyDescent="0.2">
      <c r="A89" s="48" t="s">
        <v>890</v>
      </c>
      <c r="B89" s="56" t="s">
        <v>886</v>
      </c>
      <c r="C89" s="65"/>
      <c r="D89" s="48" t="s">
        <v>935</v>
      </c>
    </row>
    <row r="90" spans="1:4" s="48" customFormat="1" x14ac:dyDescent="0.2">
      <c r="A90" s="48" t="s">
        <v>892</v>
      </c>
      <c r="B90" s="56" t="s">
        <v>888</v>
      </c>
      <c r="C90" s="68"/>
      <c r="D90" s="48" t="s">
        <v>1048</v>
      </c>
    </row>
    <row r="91" spans="1:4" s="48" customFormat="1" x14ac:dyDescent="0.2">
      <c r="A91" s="48" t="s">
        <v>891</v>
      </c>
      <c r="B91" s="56" t="s">
        <v>887</v>
      </c>
      <c r="C91" s="67"/>
      <c r="D91" s="48" t="s">
        <v>936</v>
      </c>
    </row>
    <row r="92" spans="1:4" s="48" customFormat="1" x14ac:dyDescent="0.2">
      <c r="A92" s="48" t="s">
        <v>889</v>
      </c>
      <c r="B92" s="56" t="s">
        <v>906</v>
      </c>
      <c r="C92" s="66"/>
      <c r="D92" s="48" t="s">
        <v>937</v>
      </c>
    </row>
    <row r="93" spans="1:4" s="48" customFormat="1" x14ac:dyDescent="0.2">
      <c r="A93" s="48" t="s">
        <v>869</v>
      </c>
      <c r="B93" s="57" t="s">
        <v>879</v>
      </c>
      <c r="C93" s="59"/>
      <c r="D93" s="48" t="s">
        <v>938</v>
      </c>
    </row>
    <row r="94" spans="1:4" s="48" customFormat="1" x14ac:dyDescent="0.2">
      <c r="A94" s="48" t="s">
        <v>875</v>
      </c>
      <c r="B94" s="57" t="s">
        <v>880</v>
      </c>
      <c r="C94" s="60"/>
      <c r="D94" s="48" t="s">
        <v>939</v>
      </c>
    </row>
    <row r="95" spans="1:4" s="48" customFormat="1" x14ac:dyDescent="0.2">
      <c r="A95" s="48" t="s">
        <v>882</v>
      </c>
      <c r="B95" s="57" t="s">
        <v>883</v>
      </c>
      <c r="C95" s="61"/>
      <c r="D95" s="48" t="s">
        <v>940</v>
      </c>
    </row>
    <row r="96" spans="1:4" s="48" customFormat="1" x14ac:dyDescent="0.2">
      <c r="A96" s="48" t="s">
        <v>874</v>
      </c>
      <c r="B96" s="56" t="s">
        <v>885</v>
      </c>
      <c r="C96" s="64"/>
      <c r="D96" s="48" t="s">
        <v>941</v>
      </c>
    </row>
    <row r="97" spans="1:5" s="48" customFormat="1" x14ac:dyDescent="0.2">
      <c r="B97" s="56"/>
      <c r="C97" s="50"/>
    </row>
    <row r="98" spans="1:5" s="48" customFormat="1" x14ac:dyDescent="0.2">
      <c r="A98" s="46" t="s">
        <v>932</v>
      </c>
      <c r="B98" s="54"/>
      <c r="C98" s="45"/>
      <c r="D98" s="45"/>
    </row>
    <row r="99" spans="1:5" s="48" customFormat="1" x14ac:dyDescent="0.2">
      <c r="A99" s="53" t="s">
        <v>864</v>
      </c>
      <c r="B99" s="55" t="s">
        <v>865</v>
      </c>
      <c r="C99" s="53" t="s">
        <v>866</v>
      </c>
      <c r="D99" s="53" t="s">
        <v>867</v>
      </c>
    </row>
    <row r="100" spans="1:5" s="48" customFormat="1" x14ac:dyDescent="0.2">
      <c r="A100" s="48" t="s">
        <v>882</v>
      </c>
      <c r="B100" s="57" t="s">
        <v>883</v>
      </c>
      <c r="C100" s="61"/>
      <c r="D100" s="48" t="s">
        <v>1066</v>
      </c>
    </row>
    <row r="101" spans="1:5" s="48" customFormat="1" x14ac:dyDescent="0.2">
      <c r="A101" s="48" t="s">
        <v>889</v>
      </c>
      <c r="B101" s="56" t="s">
        <v>906</v>
      </c>
      <c r="C101" s="66"/>
      <c r="D101" s="50" t="s">
        <v>1067</v>
      </c>
    </row>
    <row r="102" spans="1:5" s="48" customFormat="1" x14ac:dyDescent="0.2">
      <c r="A102" s="48" t="s">
        <v>875</v>
      </c>
      <c r="B102" s="57" t="s">
        <v>880</v>
      </c>
      <c r="C102" s="60"/>
      <c r="D102" s="48" t="s">
        <v>1057</v>
      </c>
    </row>
    <row r="103" spans="1:5" s="48" customFormat="1" x14ac:dyDescent="0.2">
      <c r="A103" s="48" t="s">
        <v>890</v>
      </c>
      <c r="B103" s="56" t="s">
        <v>886</v>
      </c>
      <c r="C103" s="65"/>
      <c r="D103" s="48" t="s">
        <v>1058</v>
      </c>
    </row>
    <row r="104" spans="1:5" s="48" customFormat="1" x14ac:dyDescent="0.2">
      <c r="A104" s="48" t="s">
        <v>876</v>
      </c>
      <c r="B104" s="57" t="s">
        <v>877</v>
      </c>
      <c r="C104" s="51"/>
      <c r="D104" s="50" t="s">
        <v>931</v>
      </c>
    </row>
    <row r="105" spans="1:5" s="48" customFormat="1" x14ac:dyDescent="0.2">
      <c r="B105" s="56"/>
      <c r="C105" s="50"/>
    </row>
    <row r="106" spans="1:5" x14ac:dyDescent="0.2">
      <c r="A106" s="46" t="s">
        <v>868</v>
      </c>
      <c r="B106" s="54"/>
      <c r="C106" s="45"/>
      <c r="D106" s="45"/>
    </row>
    <row r="107" spans="1:5" x14ac:dyDescent="0.2">
      <c r="A107" s="53" t="s">
        <v>864</v>
      </c>
      <c r="B107" s="55" t="s">
        <v>865</v>
      </c>
      <c r="C107" s="53" t="s">
        <v>866</v>
      </c>
      <c r="D107" s="53" t="s">
        <v>867</v>
      </c>
    </row>
    <row r="108" spans="1:5" x14ac:dyDescent="0.2">
      <c r="A108" s="48" t="s">
        <v>889</v>
      </c>
      <c r="B108" s="56" t="s">
        <v>906</v>
      </c>
      <c r="C108" s="66"/>
      <c r="D108" t="s">
        <v>544</v>
      </c>
    </row>
    <row r="109" spans="1:5" x14ac:dyDescent="0.2">
      <c r="A109" t="s">
        <v>869</v>
      </c>
      <c r="B109" s="57" t="s">
        <v>879</v>
      </c>
      <c r="C109" s="59"/>
      <c r="D109" t="s">
        <v>546</v>
      </c>
    </row>
    <row r="110" spans="1:5" x14ac:dyDescent="0.2">
      <c r="A110" t="s">
        <v>875</v>
      </c>
      <c r="B110" s="57" t="s">
        <v>880</v>
      </c>
      <c r="C110" s="60"/>
      <c r="D110" t="s">
        <v>545</v>
      </c>
    </row>
    <row r="111" spans="1:5" x14ac:dyDescent="0.2">
      <c r="A111" t="s">
        <v>874</v>
      </c>
      <c r="B111" s="56" t="s">
        <v>885</v>
      </c>
      <c r="C111" s="62"/>
      <c r="D111" t="s">
        <v>871</v>
      </c>
      <c r="E111" s="57"/>
    </row>
    <row r="112" spans="1:5" x14ac:dyDescent="0.2">
      <c r="A112" s="48" t="s">
        <v>890</v>
      </c>
      <c r="B112" s="56" t="s">
        <v>886</v>
      </c>
      <c r="C112" s="65"/>
      <c r="D112" t="s">
        <v>872</v>
      </c>
    </row>
    <row r="113" spans="1:4" x14ac:dyDescent="0.2">
      <c r="A113" t="s">
        <v>876</v>
      </c>
      <c r="B113" s="57" t="s">
        <v>877</v>
      </c>
      <c r="C113" s="51"/>
      <c r="D113" t="s">
        <v>547</v>
      </c>
    </row>
    <row r="114" spans="1:4" x14ac:dyDescent="0.2">
      <c r="A114" t="s">
        <v>882</v>
      </c>
      <c r="B114" s="57" t="s">
        <v>883</v>
      </c>
      <c r="C114" s="61"/>
      <c r="D114" t="s">
        <v>881</v>
      </c>
    </row>
    <row r="116" spans="1:4" x14ac:dyDescent="0.2">
      <c r="A116" s="46" t="s">
        <v>916</v>
      </c>
      <c r="B116" s="54"/>
      <c r="C116" s="45"/>
      <c r="D116" s="45"/>
    </row>
    <row r="117" spans="1:4" x14ac:dyDescent="0.2">
      <c r="A117" s="53" t="s">
        <v>864</v>
      </c>
      <c r="B117" s="55" t="s">
        <v>865</v>
      </c>
      <c r="C117" s="53" t="s">
        <v>866</v>
      </c>
      <c r="D117" s="53" t="s">
        <v>867</v>
      </c>
    </row>
    <row r="118" spans="1:4" x14ac:dyDescent="0.2">
      <c r="A118" s="48" t="s">
        <v>875</v>
      </c>
      <c r="B118" s="57" t="s">
        <v>880</v>
      </c>
      <c r="C118" s="60"/>
      <c r="D118" t="s">
        <v>159</v>
      </c>
    </row>
    <row r="119" spans="1:4" x14ac:dyDescent="0.2">
      <c r="A119" s="48" t="s">
        <v>863</v>
      </c>
      <c r="B119" s="58" t="s">
        <v>870</v>
      </c>
      <c r="C119" s="52"/>
      <c r="D119" t="s">
        <v>918</v>
      </c>
    </row>
    <row r="120" spans="1:4" x14ac:dyDescent="0.2">
      <c r="A120" s="48" t="s">
        <v>915</v>
      </c>
      <c r="B120" s="56" t="s">
        <v>909</v>
      </c>
      <c r="C120" s="75"/>
      <c r="D120" t="s">
        <v>925</v>
      </c>
    </row>
    <row r="121" spans="1:4" x14ac:dyDescent="0.2">
      <c r="A121" s="48" t="s">
        <v>882</v>
      </c>
      <c r="B121" s="57" t="s">
        <v>883</v>
      </c>
      <c r="C121" s="61"/>
      <c r="D121" t="s">
        <v>919</v>
      </c>
    </row>
    <row r="122" spans="1:4" x14ac:dyDescent="0.2">
      <c r="A122" s="48" t="s">
        <v>891</v>
      </c>
      <c r="B122" s="56" t="s">
        <v>887</v>
      </c>
      <c r="C122" s="67"/>
      <c r="D122" t="s">
        <v>920</v>
      </c>
    </row>
    <row r="123" spans="1:4" x14ac:dyDescent="0.2">
      <c r="A123" s="48" t="s">
        <v>890</v>
      </c>
      <c r="B123" s="56" t="s">
        <v>886</v>
      </c>
      <c r="C123" s="65"/>
      <c r="D123" t="s">
        <v>921</v>
      </c>
    </row>
    <row r="124" spans="1:4" x14ac:dyDescent="0.2">
      <c r="A124" s="48" t="s">
        <v>910</v>
      </c>
      <c r="B124" s="56" t="s">
        <v>907</v>
      </c>
      <c r="C124" s="74"/>
      <c r="D124" t="s">
        <v>922</v>
      </c>
    </row>
    <row r="125" spans="1:4" x14ac:dyDescent="0.2">
      <c r="A125" s="48" t="s">
        <v>876</v>
      </c>
      <c r="B125" s="57" t="s">
        <v>877</v>
      </c>
      <c r="C125" s="51"/>
      <c r="D125" t="s">
        <v>926</v>
      </c>
    </row>
    <row r="126" spans="1:4" x14ac:dyDescent="0.2">
      <c r="A126" s="48" t="s">
        <v>889</v>
      </c>
      <c r="B126" s="56" t="s">
        <v>906</v>
      </c>
      <c r="C126" s="66"/>
      <c r="D126" t="s">
        <v>663</v>
      </c>
    </row>
    <row r="127" spans="1:4" x14ac:dyDescent="0.2">
      <c r="A127" s="48" t="s">
        <v>892</v>
      </c>
      <c r="B127" s="56" t="s">
        <v>888</v>
      </c>
      <c r="C127" s="68"/>
      <c r="D127" t="s">
        <v>664</v>
      </c>
    </row>
    <row r="128" spans="1:4" x14ac:dyDescent="0.2">
      <c r="A128" s="48" t="s">
        <v>869</v>
      </c>
      <c r="B128" s="57" t="s">
        <v>879</v>
      </c>
      <c r="C128" s="59"/>
      <c r="D128" t="s">
        <v>917</v>
      </c>
    </row>
    <row r="130" spans="1:8" x14ac:dyDescent="0.2">
      <c r="A130" s="46" t="s">
        <v>942</v>
      </c>
      <c r="B130" s="54"/>
      <c r="C130" s="45"/>
      <c r="D130" s="45"/>
    </row>
    <row r="131" spans="1:8" x14ac:dyDescent="0.2">
      <c r="A131" s="53" t="s">
        <v>864</v>
      </c>
      <c r="B131" s="55" t="s">
        <v>865</v>
      </c>
      <c r="C131" s="53" t="s">
        <v>866</v>
      </c>
      <c r="D131" s="53" t="s">
        <v>867</v>
      </c>
      <c r="F131" s="50"/>
      <c r="G131" s="50"/>
      <c r="H131" s="50"/>
    </row>
    <row r="132" spans="1:8" x14ac:dyDescent="0.2">
      <c r="A132" s="48" t="s">
        <v>882</v>
      </c>
      <c r="B132" s="57" t="s">
        <v>883</v>
      </c>
      <c r="C132" s="61"/>
      <c r="D132" t="s">
        <v>943</v>
      </c>
      <c r="F132" s="50"/>
      <c r="G132" s="76"/>
      <c r="H132" s="50"/>
    </row>
    <row r="133" spans="1:8" x14ac:dyDescent="0.2">
      <c r="A133" s="48" t="s">
        <v>869</v>
      </c>
      <c r="B133" s="57" t="s">
        <v>879</v>
      </c>
      <c r="C133" s="59"/>
      <c r="D133" t="s">
        <v>1160</v>
      </c>
      <c r="F133" s="50"/>
      <c r="G133" s="76"/>
      <c r="H133" s="50"/>
    </row>
    <row r="134" spans="1:8" x14ac:dyDescent="0.2">
      <c r="A134" s="48" t="s">
        <v>889</v>
      </c>
      <c r="B134" s="56" t="s">
        <v>906</v>
      </c>
      <c r="C134" s="66"/>
      <c r="D134" t="s">
        <v>944</v>
      </c>
      <c r="F134" s="50"/>
      <c r="G134" s="69"/>
      <c r="H134" s="50"/>
    </row>
    <row r="135" spans="1:8" x14ac:dyDescent="0.2">
      <c r="A135" s="48" t="s">
        <v>890</v>
      </c>
      <c r="B135" s="56" t="s">
        <v>886</v>
      </c>
      <c r="C135" s="65"/>
      <c r="D135" t="s">
        <v>945</v>
      </c>
      <c r="F135" s="50"/>
      <c r="G135" s="69"/>
      <c r="H135" s="50"/>
    </row>
    <row r="136" spans="1:8" x14ac:dyDescent="0.2">
      <c r="A136" s="48" t="s">
        <v>875</v>
      </c>
      <c r="B136" s="57" t="s">
        <v>880</v>
      </c>
      <c r="C136" s="60"/>
      <c r="D136" t="s">
        <v>946</v>
      </c>
      <c r="F136" s="50"/>
      <c r="G136" s="76"/>
      <c r="H136" s="50"/>
    </row>
    <row r="137" spans="1:8" x14ac:dyDescent="0.2">
      <c r="A137" s="48" t="s">
        <v>876</v>
      </c>
      <c r="B137" s="57" t="s">
        <v>877</v>
      </c>
      <c r="C137" s="51"/>
      <c r="D137" t="s">
        <v>149</v>
      </c>
      <c r="F137" s="50"/>
      <c r="G137" s="76"/>
      <c r="H137" s="50"/>
    </row>
    <row r="138" spans="1:8" x14ac:dyDescent="0.2">
      <c r="F138" s="50"/>
      <c r="G138" s="50"/>
      <c r="H138" s="50"/>
    </row>
    <row r="139" spans="1:8" x14ac:dyDescent="0.2">
      <c r="A139" s="46" t="s">
        <v>947</v>
      </c>
      <c r="B139" s="54"/>
      <c r="C139" s="45"/>
      <c r="D139" s="45"/>
      <c r="F139" s="50"/>
      <c r="G139" s="50"/>
      <c r="H139" s="50"/>
    </row>
    <row r="140" spans="1:8" x14ac:dyDescent="0.2">
      <c r="A140" s="53" t="s">
        <v>864</v>
      </c>
      <c r="B140" s="55" t="s">
        <v>865</v>
      </c>
      <c r="C140" s="53" t="s">
        <v>866</v>
      </c>
      <c r="D140" s="53" t="s">
        <v>867</v>
      </c>
    </row>
    <row r="141" spans="1:8" x14ac:dyDescent="0.2">
      <c r="A141" s="48" t="s">
        <v>876</v>
      </c>
      <c r="B141" s="57" t="s">
        <v>877</v>
      </c>
      <c r="C141" s="51"/>
      <c r="D141" t="s">
        <v>132</v>
      </c>
    </row>
    <row r="142" spans="1:8" x14ac:dyDescent="0.2">
      <c r="A142" s="48" t="s">
        <v>882</v>
      </c>
      <c r="B142" s="57" t="s">
        <v>883</v>
      </c>
      <c r="C142" s="61"/>
      <c r="D142" t="s">
        <v>131</v>
      </c>
    </row>
    <row r="143" spans="1:8" x14ac:dyDescent="0.2">
      <c r="A143" s="48" t="s">
        <v>889</v>
      </c>
      <c r="B143" s="56" t="s">
        <v>906</v>
      </c>
      <c r="C143" s="66"/>
      <c r="D143" t="s">
        <v>130</v>
      </c>
    </row>
    <row r="144" spans="1:8" x14ac:dyDescent="0.2">
      <c r="A144" s="48" t="s">
        <v>890</v>
      </c>
      <c r="B144" s="56" t="s">
        <v>886</v>
      </c>
      <c r="C144" s="65"/>
      <c r="D144" t="s">
        <v>128</v>
      </c>
    </row>
    <row r="145" spans="1:4" x14ac:dyDescent="0.2">
      <c r="A145" s="48" t="s">
        <v>875</v>
      </c>
      <c r="B145" s="57" t="s">
        <v>880</v>
      </c>
      <c r="C145" s="60"/>
      <c r="D145" t="s">
        <v>127</v>
      </c>
    </row>
    <row r="147" spans="1:4" x14ac:dyDescent="0.2">
      <c r="A147" s="46" t="s">
        <v>948</v>
      </c>
      <c r="B147" s="54"/>
      <c r="C147" s="45"/>
      <c r="D147" s="45"/>
    </row>
    <row r="148" spans="1:4" x14ac:dyDescent="0.2">
      <c r="A148" s="53" t="s">
        <v>864</v>
      </c>
      <c r="B148" s="55" t="s">
        <v>865</v>
      </c>
      <c r="C148" s="53" t="s">
        <v>866</v>
      </c>
      <c r="D148" s="53" t="s">
        <v>867</v>
      </c>
    </row>
    <row r="149" spans="1:4" x14ac:dyDescent="0.2">
      <c r="A149" s="48" t="s">
        <v>863</v>
      </c>
      <c r="B149" s="58" t="s">
        <v>870</v>
      </c>
      <c r="C149" s="52"/>
      <c r="D149" t="s">
        <v>180</v>
      </c>
    </row>
    <row r="150" spans="1:4" x14ac:dyDescent="0.2">
      <c r="A150" s="48" t="s">
        <v>882</v>
      </c>
      <c r="B150" s="57" t="s">
        <v>883</v>
      </c>
      <c r="C150" s="61"/>
      <c r="D150" t="s">
        <v>304</v>
      </c>
    </row>
    <row r="151" spans="1:4" x14ac:dyDescent="0.2">
      <c r="A151" s="48" t="s">
        <v>869</v>
      </c>
      <c r="B151" s="57" t="s">
        <v>879</v>
      </c>
      <c r="C151" s="59"/>
      <c r="D151" t="s">
        <v>305</v>
      </c>
    </row>
    <row r="153" spans="1:4" s="48" customFormat="1" x14ac:dyDescent="0.2">
      <c r="A153" s="46" t="s">
        <v>995</v>
      </c>
      <c r="B153" s="54"/>
      <c r="C153" s="45"/>
      <c r="D153" s="45"/>
    </row>
    <row r="154" spans="1:4" s="48" customFormat="1" x14ac:dyDescent="0.2">
      <c r="A154" s="53" t="s">
        <v>864</v>
      </c>
      <c r="B154" s="55" t="s">
        <v>865</v>
      </c>
      <c r="C154" s="53" t="s">
        <v>866</v>
      </c>
      <c r="D154" s="53" t="s">
        <v>867</v>
      </c>
    </row>
    <row r="155" spans="1:4" s="48" customFormat="1" x14ac:dyDescent="0.2">
      <c r="A155" s="48" t="s">
        <v>874</v>
      </c>
      <c r="B155" s="56" t="s">
        <v>885</v>
      </c>
      <c r="C155" s="62"/>
      <c r="D155" s="48" t="s">
        <v>818</v>
      </c>
    </row>
    <row r="156" spans="1:4" s="48" customFormat="1" x14ac:dyDescent="0.2">
      <c r="A156" s="48" t="s">
        <v>889</v>
      </c>
      <c r="B156" s="56" t="s">
        <v>906</v>
      </c>
      <c r="C156" s="66"/>
      <c r="D156" s="48" t="s">
        <v>99</v>
      </c>
    </row>
    <row r="157" spans="1:4" s="48" customFormat="1" x14ac:dyDescent="0.2">
      <c r="A157" s="48" t="s">
        <v>875</v>
      </c>
      <c r="B157" s="57" t="s">
        <v>880</v>
      </c>
      <c r="C157" s="60"/>
      <c r="D157" s="48" t="s">
        <v>93</v>
      </c>
    </row>
    <row r="158" spans="1:4" s="48" customFormat="1" x14ac:dyDescent="0.2">
      <c r="A158" s="48" t="s">
        <v>910</v>
      </c>
      <c r="B158" s="56" t="s">
        <v>907</v>
      </c>
      <c r="C158" s="74"/>
      <c r="D158" s="48" t="s">
        <v>996</v>
      </c>
    </row>
    <row r="159" spans="1:4" s="48" customFormat="1" x14ac:dyDescent="0.2">
      <c r="A159" s="48" t="s">
        <v>890</v>
      </c>
      <c r="B159" s="56" t="s">
        <v>886</v>
      </c>
      <c r="C159" s="65"/>
      <c r="D159" s="48" t="s">
        <v>997</v>
      </c>
    </row>
    <row r="160" spans="1:4" s="48" customFormat="1" x14ac:dyDescent="0.2">
      <c r="A160" s="48" t="s">
        <v>882</v>
      </c>
      <c r="B160" s="57" t="s">
        <v>883</v>
      </c>
      <c r="C160" s="61"/>
      <c r="D160" s="48" t="s">
        <v>104</v>
      </c>
    </row>
    <row r="161" spans="1:4" s="48" customFormat="1" x14ac:dyDescent="0.2">
      <c r="A161" s="48" t="s">
        <v>891</v>
      </c>
      <c r="B161" s="56" t="s">
        <v>887</v>
      </c>
      <c r="C161" s="67"/>
      <c r="D161" s="48" t="s">
        <v>103</v>
      </c>
    </row>
    <row r="162" spans="1:4" s="48" customFormat="1" x14ac:dyDescent="0.2">
      <c r="A162" s="48" t="s">
        <v>876</v>
      </c>
      <c r="B162" s="57" t="s">
        <v>877</v>
      </c>
      <c r="C162" s="51"/>
      <c r="D162" s="48" t="s">
        <v>102</v>
      </c>
    </row>
    <row r="163" spans="1:4" s="48" customFormat="1" x14ac:dyDescent="0.2">
      <c r="A163" s="48" t="s">
        <v>869</v>
      </c>
      <c r="B163" s="57" t="s">
        <v>879</v>
      </c>
      <c r="C163" s="59"/>
      <c r="D163" s="48" t="s">
        <v>101</v>
      </c>
    </row>
    <row r="164" spans="1:4" s="48" customFormat="1" x14ac:dyDescent="0.2">
      <c r="B164" s="56"/>
    </row>
    <row r="165" spans="1:4" s="48" customFormat="1" x14ac:dyDescent="0.2">
      <c r="A165" s="46" t="s">
        <v>1000</v>
      </c>
      <c r="B165" s="54"/>
      <c r="C165" s="45"/>
      <c r="D165" s="45"/>
    </row>
    <row r="166" spans="1:4" s="48" customFormat="1" x14ac:dyDescent="0.2">
      <c r="A166" s="53" t="s">
        <v>864</v>
      </c>
      <c r="B166" s="55" t="s">
        <v>865</v>
      </c>
      <c r="C166" s="53" t="s">
        <v>866</v>
      </c>
      <c r="D166" s="53" t="s">
        <v>867</v>
      </c>
    </row>
    <row r="167" spans="1:4" s="48" customFormat="1" x14ac:dyDescent="0.2">
      <c r="A167" s="48" t="s">
        <v>874</v>
      </c>
      <c r="B167" s="56" t="s">
        <v>885</v>
      </c>
      <c r="C167" s="62"/>
      <c r="D167" s="48" t="s">
        <v>818</v>
      </c>
    </row>
    <row r="168" spans="1:4" s="48" customFormat="1" x14ac:dyDescent="0.2">
      <c r="A168" s="48" t="s">
        <v>892</v>
      </c>
      <c r="B168" s="56" t="s">
        <v>888</v>
      </c>
      <c r="C168" s="68"/>
      <c r="D168" s="48" t="s">
        <v>950</v>
      </c>
    </row>
    <row r="169" spans="1:4" s="48" customFormat="1" x14ac:dyDescent="0.2">
      <c r="A169" s="48" t="s">
        <v>882</v>
      </c>
      <c r="B169" s="57" t="s">
        <v>883</v>
      </c>
      <c r="C169" s="61"/>
      <c r="D169" s="48" t="s">
        <v>98</v>
      </c>
    </row>
    <row r="170" spans="1:4" s="48" customFormat="1" x14ac:dyDescent="0.2">
      <c r="A170" s="48" t="s">
        <v>889</v>
      </c>
      <c r="B170" s="56" t="s">
        <v>906</v>
      </c>
      <c r="C170" s="66"/>
      <c r="D170" s="48" t="s">
        <v>99</v>
      </c>
    </row>
    <row r="171" spans="1:4" s="48" customFormat="1" x14ac:dyDescent="0.2">
      <c r="A171" s="48" t="s">
        <v>875</v>
      </c>
      <c r="B171" s="57" t="s">
        <v>880</v>
      </c>
      <c r="C171" s="60"/>
      <c r="D171" s="48" t="s">
        <v>93</v>
      </c>
    </row>
    <row r="172" spans="1:4" s="48" customFormat="1" x14ac:dyDescent="0.2">
      <c r="A172" s="48" t="s">
        <v>890</v>
      </c>
      <c r="B172" s="56" t="s">
        <v>886</v>
      </c>
      <c r="C172" s="65"/>
      <c r="D172" s="48" t="s">
        <v>998</v>
      </c>
    </row>
    <row r="173" spans="1:4" s="48" customFormat="1" x14ac:dyDescent="0.2">
      <c r="A173" s="48" t="s">
        <v>869</v>
      </c>
      <c r="B173" s="57" t="s">
        <v>879</v>
      </c>
      <c r="C173" s="59"/>
      <c r="D173" s="48" t="s">
        <v>492</v>
      </c>
    </row>
    <row r="174" spans="1:4" s="48" customFormat="1" x14ac:dyDescent="0.2">
      <c r="A174" s="48" t="s">
        <v>959</v>
      </c>
      <c r="B174" s="57" t="s">
        <v>961</v>
      </c>
      <c r="C174" s="77"/>
      <c r="D174" s="48" t="s">
        <v>958</v>
      </c>
    </row>
    <row r="175" spans="1:4" s="48" customFormat="1" x14ac:dyDescent="0.2">
      <c r="A175" s="48" t="s">
        <v>960</v>
      </c>
      <c r="B175" s="57">
        <v>740000</v>
      </c>
      <c r="C175" s="78"/>
      <c r="D175" s="48" t="s">
        <v>815</v>
      </c>
    </row>
    <row r="176" spans="1:4" s="48" customFormat="1" x14ac:dyDescent="0.2">
      <c r="A176" s="48" t="s">
        <v>876</v>
      </c>
      <c r="B176" s="57" t="s">
        <v>877</v>
      </c>
      <c r="C176" s="51"/>
      <c r="D176" s="48" t="s">
        <v>999</v>
      </c>
    </row>
    <row r="177" spans="1:4" s="48" customFormat="1" x14ac:dyDescent="0.2">
      <c r="B177" s="56"/>
    </row>
    <row r="178" spans="1:4" s="48" customFormat="1" x14ac:dyDescent="0.2">
      <c r="A178" s="46" t="s">
        <v>1001</v>
      </c>
      <c r="B178" s="54"/>
      <c r="C178" s="45"/>
      <c r="D178" s="45"/>
    </row>
    <row r="179" spans="1:4" s="48" customFormat="1" x14ac:dyDescent="0.2">
      <c r="A179" s="53" t="s">
        <v>864</v>
      </c>
      <c r="B179" s="55" t="s">
        <v>865</v>
      </c>
      <c r="C179" s="53" t="s">
        <v>866</v>
      </c>
      <c r="D179" s="53" t="s">
        <v>867</v>
      </c>
    </row>
    <row r="180" spans="1:4" s="48" customFormat="1" x14ac:dyDescent="0.2">
      <c r="A180" s="48" t="s">
        <v>874</v>
      </c>
      <c r="B180" s="56" t="s">
        <v>885</v>
      </c>
      <c r="C180" s="62"/>
      <c r="D180" s="48" t="s">
        <v>818</v>
      </c>
    </row>
    <row r="181" spans="1:4" s="48" customFormat="1" x14ac:dyDescent="0.2">
      <c r="A181" s="48" t="s">
        <v>869</v>
      </c>
      <c r="B181" s="57" t="s">
        <v>879</v>
      </c>
      <c r="C181" s="59"/>
      <c r="D181" s="48" t="s">
        <v>492</v>
      </c>
    </row>
    <row r="182" spans="1:4" s="48" customFormat="1" x14ac:dyDescent="0.2">
      <c r="A182" s="48" t="s">
        <v>892</v>
      </c>
      <c r="B182" s="56" t="s">
        <v>888</v>
      </c>
      <c r="C182" s="68"/>
      <c r="D182" s="48" t="s">
        <v>950</v>
      </c>
    </row>
    <row r="183" spans="1:4" s="48" customFormat="1" x14ac:dyDescent="0.2">
      <c r="A183" s="48" t="s">
        <v>882</v>
      </c>
      <c r="B183" s="57" t="s">
        <v>883</v>
      </c>
      <c r="C183" s="61"/>
      <c r="D183" s="48" t="s">
        <v>98</v>
      </c>
    </row>
    <row r="184" spans="1:4" s="48" customFormat="1" x14ac:dyDescent="0.2">
      <c r="A184" s="48" t="s">
        <v>910</v>
      </c>
      <c r="B184" s="56" t="s">
        <v>907</v>
      </c>
      <c r="C184" s="74"/>
      <c r="D184" s="48" t="s">
        <v>994</v>
      </c>
    </row>
    <row r="185" spans="1:4" s="48" customFormat="1" x14ac:dyDescent="0.2">
      <c r="A185" s="48" t="s">
        <v>959</v>
      </c>
      <c r="B185" s="57" t="s">
        <v>961</v>
      </c>
      <c r="C185" s="77"/>
      <c r="D185" s="48" t="s">
        <v>958</v>
      </c>
    </row>
    <row r="186" spans="1:4" s="48" customFormat="1" x14ac:dyDescent="0.2">
      <c r="A186" s="48" t="s">
        <v>876</v>
      </c>
      <c r="B186" s="57" t="s">
        <v>877</v>
      </c>
      <c r="C186" s="51"/>
      <c r="D186" s="48" t="s">
        <v>999</v>
      </c>
    </row>
    <row r="187" spans="1:4" s="48" customFormat="1" x14ac:dyDescent="0.2">
      <c r="A187" s="48" t="s">
        <v>890</v>
      </c>
      <c r="B187" s="56" t="s">
        <v>886</v>
      </c>
      <c r="C187" s="65"/>
      <c r="D187" s="48" t="s">
        <v>998</v>
      </c>
    </row>
    <row r="188" spans="1:4" s="48" customFormat="1" x14ac:dyDescent="0.2">
      <c r="A188" s="48" t="s">
        <v>875</v>
      </c>
      <c r="B188" s="57" t="s">
        <v>880</v>
      </c>
      <c r="C188" s="60"/>
      <c r="D188" s="48" t="s">
        <v>93</v>
      </c>
    </row>
    <row r="189" spans="1:4" s="48" customFormat="1" x14ac:dyDescent="0.2">
      <c r="A189" s="48" t="s">
        <v>889</v>
      </c>
      <c r="B189" s="56" t="s">
        <v>906</v>
      </c>
      <c r="C189" s="66"/>
      <c r="D189" s="48" t="s">
        <v>99</v>
      </c>
    </row>
    <row r="190" spans="1:4" s="48" customFormat="1" x14ac:dyDescent="0.2">
      <c r="B190" s="56"/>
    </row>
    <row r="191" spans="1:4" x14ac:dyDescent="0.2">
      <c r="A191" s="46" t="s">
        <v>975</v>
      </c>
      <c r="B191" s="54"/>
      <c r="C191" s="45"/>
      <c r="D191" s="45"/>
    </row>
    <row r="192" spans="1:4" x14ac:dyDescent="0.2">
      <c r="A192" s="53" t="s">
        <v>864</v>
      </c>
      <c r="B192" s="55" t="s">
        <v>865</v>
      </c>
      <c r="C192" s="53" t="s">
        <v>866</v>
      </c>
      <c r="D192" s="53" t="s">
        <v>867</v>
      </c>
    </row>
    <row r="193" spans="1:5" x14ac:dyDescent="0.2">
      <c r="A193" s="48" t="s">
        <v>874</v>
      </c>
      <c r="B193" s="56" t="s">
        <v>885</v>
      </c>
      <c r="C193" s="62"/>
      <c r="D193" s="48" t="s">
        <v>481</v>
      </c>
    </row>
    <row r="194" spans="1:5" x14ac:dyDescent="0.2">
      <c r="A194" s="48" t="s">
        <v>915</v>
      </c>
      <c r="B194" s="56" t="s">
        <v>909</v>
      </c>
      <c r="C194" s="75"/>
      <c r="D194" t="s">
        <v>949</v>
      </c>
    </row>
    <row r="195" spans="1:5" s="48" customFormat="1" x14ac:dyDescent="0.2">
      <c r="A195" s="48" t="s">
        <v>914</v>
      </c>
      <c r="B195" s="56" t="s">
        <v>908</v>
      </c>
      <c r="C195" s="73"/>
      <c r="D195" s="48" t="s">
        <v>817</v>
      </c>
    </row>
    <row r="196" spans="1:5" x14ac:dyDescent="0.2">
      <c r="A196" s="48" t="s">
        <v>882</v>
      </c>
      <c r="B196" s="57" t="s">
        <v>883</v>
      </c>
      <c r="C196" s="61"/>
      <c r="D196" t="s">
        <v>98</v>
      </c>
    </row>
    <row r="197" spans="1:5" x14ac:dyDescent="0.2">
      <c r="A197" s="48" t="s">
        <v>889</v>
      </c>
      <c r="B197" s="56" t="s">
        <v>906</v>
      </c>
      <c r="C197" s="66"/>
      <c r="D197" t="s">
        <v>956</v>
      </c>
      <c r="E197" s="48"/>
    </row>
    <row r="198" spans="1:5" x14ac:dyDescent="0.2">
      <c r="A198" s="48" t="s">
        <v>910</v>
      </c>
      <c r="B198" s="56" t="s">
        <v>907</v>
      </c>
      <c r="C198" s="74"/>
      <c r="D198" t="s">
        <v>957</v>
      </c>
      <c r="E198" s="48"/>
    </row>
    <row r="199" spans="1:5" x14ac:dyDescent="0.2">
      <c r="A199" s="48" t="s">
        <v>863</v>
      </c>
      <c r="B199" s="58" t="s">
        <v>870</v>
      </c>
      <c r="C199" s="52"/>
      <c r="D199" t="s">
        <v>95</v>
      </c>
      <c r="E199" s="48"/>
    </row>
    <row r="200" spans="1:5" x14ac:dyDescent="0.2">
      <c r="A200" s="48" t="s">
        <v>891</v>
      </c>
      <c r="B200" s="56" t="s">
        <v>887</v>
      </c>
      <c r="C200" s="67"/>
      <c r="D200" t="s">
        <v>94</v>
      </c>
    </row>
    <row r="201" spans="1:5" x14ac:dyDescent="0.2">
      <c r="A201" s="48" t="s">
        <v>876</v>
      </c>
      <c r="B201" s="57" t="s">
        <v>877</v>
      </c>
      <c r="C201" s="51"/>
      <c r="D201" t="s">
        <v>1012</v>
      </c>
    </row>
    <row r="202" spans="1:5" x14ac:dyDescent="0.2">
      <c r="A202" s="48" t="s">
        <v>875</v>
      </c>
      <c r="B202" s="57" t="s">
        <v>880</v>
      </c>
      <c r="C202" s="60"/>
      <c r="D202" t="s">
        <v>93</v>
      </c>
    </row>
    <row r="203" spans="1:5" x14ac:dyDescent="0.2">
      <c r="A203" s="50" t="s">
        <v>899</v>
      </c>
      <c r="B203" s="69" t="s">
        <v>898</v>
      </c>
      <c r="C203" s="70"/>
      <c r="D203" t="s">
        <v>489</v>
      </c>
    </row>
    <row r="204" spans="1:5" x14ac:dyDescent="0.2">
      <c r="A204" s="48" t="s">
        <v>869</v>
      </c>
      <c r="B204" s="57" t="s">
        <v>879</v>
      </c>
      <c r="C204" s="59"/>
      <c r="D204" t="s">
        <v>492</v>
      </c>
    </row>
    <row r="205" spans="1:5" s="48" customFormat="1" x14ac:dyDescent="0.2">
      <c r="A205" s="48" t="s">
        <v>960</v>
      </c>
      <c r="B205" s="57">
        <v>740000</v>
      </c>
      <c r="C205" s="78"/>
      <c r="D205" s="48" t="s">
        <v>815</v>
      </c>
    </row>
    <row r="206" spans="1:5" s="48" customFormat="1" x14ac:dyDescent="0.2"/>
    <row r="207" spans="1:5" x14ac:dyDescent="0.2">
      <c r="A207" s="46" t="s">
        <v>1149</v>
      </c>
      <c r="B207" s="54"/>
      <c r="C207" s="45"/>
      <c r="D207" s="45"/>
    </row>
    <row r="208" spans="1:5" x14ac:dyDescent="0.2">
      <c r="A208" s="53" t="s">
        <v>864</v>
      </c>
      <c r="B208" s="55" t="s">
        <v>865</v>
      </c>
      <c r="C208" s="53" t="s">
        <v>866</v>
      </c>
      <c r="D208" s="53" t="s">
        <v>867</v>
      </c>
    </row>
    <row r="209" spans="1:4" x14ac:dyDescent="0.2">
      <c r="A209" s="48" t="s">
        <v>874</v>
      </c>
      <c r="B209" s="56" t="s">
        <v>885</v>
      </c>
      <c r="C209" s="62"/>
      <c r="D209" s="48" t="s">
        <v>818</v>
      </c>
    </row>
    <row r="210" spans="1:4" x14ac:dyDescent="0.2">
      <c r="A210" s="48" t="s">
        <v>889</v>
      </c>
      <c r="B210" s="56" t="s">
        <v>906</v>
      </c>
      <c r="C210" s="66"/>
      <c r="D210" s="48" t="s">
        <v>99</v>
      </c>
    </row>
    <row r="211" spans="1:4" s="48" customFormat="1" x14ac:dyDescent="0.2">
      <c r="A211" s="48" t="s">
        <v>892</v>
      </c>
      <c r="B211" s="56" t="s">
        <v>888</v>
      </c>
      <c r="C211" s="68"/>
      <c r="D211" s="48" t="s">
        <v>950</v>
      </c>
    </row>
    <row r="212" spans="1:4" x14ac:dyDescent="0.2">
      <c r="A212" s="48" t="s">
        <v>914</v>
      </c>
      <c r="B212" s="56" t="s">
        <v>908</v>
      </c>
      <c r="C212" s="73"/>
      <c r="D212" s="48" t="s">
        <v>817</v>
      </c>
    </row>
    <row r="213" spans="1:4" x14ac:dyDescent="0.2">
      <c r="A213" s="48" t="s">
        <v>915</v>
      </c>
      <c r="B213" s="56" t="s">
        <v>909</v>
      </c>
      <c r="C213" s="75"/>
      <c r="D213" s="48" t="s">
        <v>949</v>
      </c>
    </row>
    <row r="214" spans="1:4" x14ac:dyDescent="0.2">
      <c r="A214" s="48" t="s">
        <v>882</v>
      </c>
      <c r="B214" s="57" t="s">
        <v>883</v>
      </c>
      <c r="C214" s="61"/>
      <c r="D214" s="48" t="s">
        <v>98</v>
      </c>
    </row>
    <row r="215" spans="1:4" x14ac:dyDescent="0.2">
      <c r="A215" s="48" t="s">
        <v>891</v>
      </c>
      <c r="B215" s="56" t="s">
        <v>887</v>
      </c>
      <c r="C215" s="67"/>
      <c r="D215" s="48" t="s">
        <v>1014</v>
      </c>
    </row>
    <row r="216" spans="1:4" x14ac:dyDescent="0.2">
      <c r="A216" s="48" t="s">
        <v>869</v>
      </c>
      <c r="B216" s="57" t="s">
        <v>879</v>
      </c>
      <c r="C216" s="59"/>
      <c r="D216" s="48" t="s">
        <v>1013</v>
      </c>
    </row>
    <row r="217" spans="1:4" x14ac:dyDescent="0.2">
      <c r="A217" s="48" t="s">
        <v>875</v>
      </c>
      <c r="B217" s="57" t="s">
        <v>880</v>
      </c>
      <c r="C217" s="60"/>
      <c r="D217" s="48" t="s">
        <v>93</v>
      </c>
    </row>
    <row r="218" spans="1:4" x14ac:dyDescent="0.2">
      <c r="A218" s="48" t="s">
        <v>876</v>
      </c>
      <c r="B218" s="57" t="s">
        <v>877</v>
      </c>
      <c r="C218" s="51"/>
      <c r="D218" s="48" t="s">
        <v>1012</v>
      </c>
    </row>
    <row r="219" spans="1:4" x14ac:dyDescent="0.2">
      <c r="A219" s="48" t="s">
        <v>960</v>
      </c>
      <c r="B219" s="57">
        <v>740000</v>
      </c>
      <c r="C219" s="78"/>
      <c r="D219" s="48" t="s">
        <v>815</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87B18-E93B-6D4A-857F-C132B06A8A5E}">
  <sheetPr codeName="Sheet5"/>
  <dimension ref="A1:S154"/>
  <sheetViews>
    <sheetView topLeftCell="J1" zoomScale="70" zoomScaleNormal="70" workbookViewId="0">
      <pane ySplit="1" topLeftCell="A30" activePane="bottomLeft" state="frozen"/>
      <selection pane="bottomLeft" activeCell="Q33" sqref="Q33"/>
    </sheetView>
  </sheetViews>
  <sheetFormatPr baseColWidth="10" defaultColWidth="9.1640625" defaultRowHeight="15" x14ac:dyDescent="0.2"/>
  <cols>
    <col min="1" max="1" width="37.33203125" style="3" customWidth="1"/>
    <col min="2" max="2" width="27.5" style="3" customWidth="1"/>
    <col min="3" max="3" width="9" style="3" customWidth="1"/>
    <col min="4" max="4" width="18.6640625" style="3" customWidth="1"/>
    <col min="5" max="5" width="18.1640625" style="3" customWidth="1"/>
    <col min="6" max="6" width="34.1640625" style="3" customWidth="1"/>
    <col min="7" max="7" width="95" style="3" customWidth="1"/>
    <col min="8" max="8" width="37.5" style="3" customWidth="1"/>
    <col min="9" max="9" width="34.33203125" style="3" customWidth="1"/>
    <col min="10" max="10" width="25.5" style="3" customWidth="1"/>
    <col min="11" max="11" width="11.1640625" style="3" customWidth="1"/>
    <col min="12" max="13" width="16" style="3" customWidth="1"/>
    <col min="14" max="14" width="37.5" style="3" customWidth="1"/>
    <col min="15" max="15" width="25.5" style="3" customWidth="1"/>
    <col min="16" max="16" width="11.1640625" style="3" customWidth="1"/>
    <col min="17" max="18" width="16" style="3" customWidth="1"/>
    <col min="19" max="19" width="37.5" style="3" customWidth="1"/>
    <col min="20" max="16384" width="9.1640625" style="3"/>
  </cols>
  <sheetData>
    <row r="1" spans="1:19" s="2" customFormat="1" ht="32" x14ac:dyDescent="0.2">
      <c r="A1" s="119" t="s">
        <v>617</v>
      </c>
      <c r="B1" s="83" t="s">
        <v>618</v>
      </c>
      <c r="C1" s="84" t="s">
        <v>1227</v>
      </c>
      <c r="D1" s="83" t="s">
        <v>63</v>
      </c>
      <c r="E1" s="83" t="s">
        <v>65</v>
      </c>
      <c r="F1" s="83" t="s">
        <v>485</v>
      </c>
      <c r="G1" s="83" t="s">
        <v>64</v>
      </c>
      <c r="H1" s="83" t="s">
        <v>640</v>
      </c>
      <c r="I1" s="120" t="s">
        <v>330</v>
      </c>
      <c r="J1" s="121" t="s">
        <v>1408</v>
      </c>
      <c r="K1" s="121" t="s">
        <v>1409</v>
      </c>
      <c r="L1" s="121" t="s">
        <v>1410</v>
      </c>
      <c r="M1" s="121" t="s">
        <v>1411</v>
      </c>
      <c r="N1" s="121" t="s">
        <v>1412</v>
      </c>
      <c r="O1" s="121" t="s">
        <v>1413</v>
      </c>
      <c r="P1" s="121" t="s">
        <v>1414</v>
      </c>
      <c r="Q1" s="121" t="s">
        <v>1415</v>
      </c>
      <c r="R1" s="121" t="s">
        <v>1416</v>
      </c>
      <c r="S1" s="121" t="s">
        <v>1417</v>
      </c>
    </row>
    <row r="2" spans="1:19" ht="48" x14ac:dyDescent="0.2">
      <c r="A2" s="1" t="s">
        <v>645</v>
      </c>
      <c r="B2" s="3" t="s">
        <v>646</v>
      </c>
      <c r="C2" s="93">
        <v>1</v>
      </c>
      <c r="D2" s="3" t="s">
        <v>66</v>
      </c>
      <c r="E2" s="3" t="s">
        <v>67</v>
      </c>
      <c r="F2" s="3" t="s">
        <v>391</v>
      </c>
      <c r="G2" s="3" t="s">
        <v>192</v>
      </c>
      <c r="J2" s="3" t="s">
        <v>1975</v>
      </c>
      <c r="K2" s="3">
        <v>2030</v>
      </c>
      <c r="L2" s="277">
        <f>M2</f>
        <v>65.587094999999991</v>
      </c>
      <c r="M2" s="277">
        <f>'Target Calculations'!F10</f>
        <v>65.587094999999991</v>
      </c>
      <c r="N2" s="3" t="s">
        <v>1974</v>
      </c>
      <c r="O2" s="3" t="s">
        <v>1615</v>
      </c>
      <c r="P2" s="3">
        <v>2050</v>
      </c>
      <c r="Q2" s="116">
        <f>'Target Calculations'!G10</f>
        <v>13.117418999999998</v>
      </c>
      <c r="R2" s="116">
        <f>Q2</f>
        <v>13.117418999999998</v>
      </c>
      <c r="S2" s="3" t="s">
        <v>1616</v>
      </c>
    </row>
    <row r="3" spans="1:19" ht="48" x14ac:dyDescent="0.2">
      <c r="A3" s="1" t="s">
        <v>645</v>
      </c>
      <c r="B3" s="3" t="s">
        <v>647</v>
      </c>
      <c r="C3" s="49">
        <v>1</v>
      </c>
      <c r="D3" s="1" t="s">
        <v>66</v>
      </c>
      <c r="E3" s="1" t="s">
        <v>67</v>
      </c>
      <c r="F3" s="3" t="s">
        <v>391</v>
      </c>
      <c r="G3" s="3" t="s">
        <v>616</v>
      </c>
      <c r="J3" s="3" t="s">
        <v>1975</v>
      </c>
      <c r="K3" s="3">
        <v>2030</v>
      </c>
      <c r="L3" s="277">
        <f>M3</f>
        <v>69.569999999999993</v>
      </c>
      <c r="M3" s="277">
        <f>'Target Calculations'!F11</f>
        <v>69.569999999999993</v>
      </c>
      <c r="N3" s="3" t="s">
        <v>1974</v>
      </c>
      <c r="O3" s="3" t="s">
        <v>1615</v>
      </c>
      <c r="P3" s="3">
        <v>2050</v>
      </c>
      <c r="Q3" s="116">
        <f>'Target Calculations'!G11</f>
        <v>13.914</v>
      </c>
      <c r="R3" s="116">
        <f>Q3</f>
        <v>13.914</v>
      </c>
      <c r="S3" s="3" t="s">
        <v>1616</v>
      </c>
    </row>
    <row r="4" spans="1:19" ht="80" x14ac:dyDescent="0.2">
      <c r="A4" s="1" t="s">
        <v>645</v>
      </c>
      <c r="B4" s="1" t="s">
        <v>648</v>
      </c>
      <c r="C4" s="93">
        <v>1</v>
      </c>
      <c r="D4" s="3" t="s">
        <v>68</v>
      </c>
      <c r="E4" s="3" t="s">
        <v>69</v>
      </c>
      <c r="F4" s="3" t="s">
        <v>391</v>
      </c>
      <c r="G4" s="3" t="s">
        <v>1204</v>
      </c>
      <c r="H4" s="3" t="s">
        <v>1205</v>
      </c>
      <c r="I4" s="3" t="s">
        <v>1206</v>
      </c>
      <c r="L4" s="116"/>
      <c r="M4" s="116"/>
    </row>
    <row r="5" spans="1:19" ht="32" x14ac:dyDescent="0.2">
      <c r="A5" s="1" t="s">
        <v>645</v>
      </c>
      <c r="B5" s="1" t="s">
        <v>649</v>
      </c>
      <c r="C5" s="93">
        <v>1</v>
      </c>
      <c r="D5" s="3" t="s">
        <v>68</v>
      </c>
      <c r="E5" s="3" t="s">
        <v>69</v>
      </c>
      <c r="F5" s="3" t="s">
        <v>391</v>
      </c>
      <c r="G5" s="3" t="s">
        <v>1207</v>
      </c>
      <c r="H5" s="3" t="s">
        <v>1208</v>
      </c>
      <c r="I5" s="3" t="s">
        <v>1209</v>
      </c>
      <c r="L5" s="116"/>
      <c r="M5" s="116"/>
    </row>
    <row r="6" spans="1:19" ht="32" x14ac:dyDescent="0.2">
      <c r="A6" s="1" t="s">
        <v>645</v>
      </c>
      <c r="B6" s="1" t="s">
        <v>650</v>
      </c>
      <c r="C6" s="93">
        <v>1</v>
      </c>
      <c r="D6" s="3" t="s">
        <v>68</v>
      </c>
      <c r="E6" s="3" t="s">
        <v>69</v>
      </c>
      <c r="F6" s="3" t="s">
        <v>391</v>
      </c>
      <c r="G6" s="3" t="s">
        <v>976</v>
      </c>
      <c r="H6" s="3" t="s">
        <v>977</v>
      </c>
      <c r="I6" s="3" t="s">
        <v>978</v>
      </c>
      <c r="L6" s="116"/>
      <c r="M6" s="116"/>
    </row>
    <row r="7" spans="1:19" ht="16" x14ac:dyDescent="0.2">
      <c r="A7" s="1" t="s">
        <v>645</v>
      </c>
      <c r="B7" s="1" t="s">
        <v>1284</v>
      </c>
      <c r="C7" s="93">
        <v>0</v>
      </c>
      <c r="D7" s="3" t="s">
        <v>66</v>
      </c>
      <c r="E7" s="3" t="s">
        <v>67</v>
      </c>
      <c r="F7" s="3" t="s">
        <v>1330</v>
      </c>
      <c r="G7" s="3" t="s">
        <v>1230</v>
      </c>
      <c r="L7" s="116"/>
      <c r="M7" s="116"/>
    </row>
    <row r="8" spans="1:19" ht="16" x14ac:dyDescent="0.2">
      <c r="A8" s="1" t="s">
        <v>645</v>
      </c>
      <c r="B8" s="1" t="s">
        <v>148</v>
      </c>
      <c r="C8" s="93">
        <v>1</v>
      </c>
      <c r="D8" s="3" t="s">
        <v>66</v>
      </c>
      <c r="E8" s="3" t="s">
        <v>67</v>
      </c>
      <c r="F8" s="3" t="s">
        <v>391</v>
      </c>
      <c r="G8" s="3" t="s">
        <v>763</v>
      </c>
      <c r="L8" s="116"/>
      <c r="M8" s="116"/>
    </row>
    <row r="9" spans="1:19" ht="48" x14ac:dyDescent="0.2">
      <c r="A9" s="1" t="s">
        <v>645</v>
      </c>
      <c r="B9" s="1" t="s">
        <v>761</v>
      </c>
      <c r="C9" s="93">
        <v>1</v>
      </c>
      <c r="D9" s="3" t="s">
        <v>66</v>
      </c>
      <c r="E9" s="3" t="s">
        <v>67</v>
      </c>
      <c r="F9" s="3" t="s">
        <v>391</v>
      </c>
      <c r="G9" s="3" t="s">
        <v>764</v>
      </c>
      <c r="J9" s="3" t="s">
        <v>1629</v>
      </c>
      <c r="K9" s="3">
        <v>2030</v>
      </c>
      <c r="L9" s="116">
        <f>'Target Calculations'!F3</f>
        <v>5.1830099999999995</v>
      </c>
      <c r="M9" s="116">
        <f>'Target Calculations'!G3</f>
        <v>6.9106799999999993</v>
      </c>
      <c r="N9" s="3" t="str">
        <f>'Target Calculations'!J3</f>
        <v>In a scenario limiting global warming to 1.5 °C, Colorado would need to cut its buildings emissions by 42 to 56 percent of 2005 levels.</v>
      </c>
    </row>
    <row r="10" spans="1:19" ht="16" x14ac:dyDescent="0.2">
      <c r="A10" s="1" t="s">
        <v>645</v>
      </c>
      <c r="B10" s="1" t="s">
        <v>833</v>
      </c>
      <c r="C10" s="93">
        <v>1</v>
      </c>
      <c r="D10" s="3" t="s">
        <v>66</v>
      </c>
      <c r="E10" s="3" t="s">
        <v>67</v>
      </c>
      <c r="F10" s="3" t="s">
        <v>391</v>
      </c>
      <c r="G10" s="3" t="s">
        <v>844</v>
      </c>
      <c r="L10" s="116"/>
      <c r="M10" s="116"/>
    </row>
    <row r="11" spans="1:19" ht="48" x14ac:dyDescent="0.2">
      <c r="A11" s="1" t="s">
        <v>645</v>
      </c>
      <c r="B11" s="1" t="s">
        <v>99</v>
      </c>
      <c r="C11" s="93">
        <v>1</v>
      </c>
      <c r="D11" s="3" t="s">
        <v>66</v>
      </c>
      <c r="E11" s="3" t="s">
        <v>67</v>
      </c>
      <c r="F11" s="3" t="s">
        <v>391</v>
      </c>
      <c r="G11" s="3" t="s">
        <v>765</v>
      </c>
      <c r="J11" s="3" t="s">
        <v>1629</v>
      </c>
      <c r="K11" s="3">
        <v>2030</v>
      </c>
      <c r="L11" s="116">
        <f>'Target Calculations'!F4</f>
        <v>3.3660659999999996</v>
      </c>
      <c r="M11" s="116">
        <f>'Target Calculations'!G4</f>
        <v>10.404203999999998</v>
      </c>
      <c r="N11" s="3" t="str">
        <f>'Target Calculations'!J4</f>
        <v>In a scenario limiting global warming to 1.5 °C, Colorado would need to cut its electricity emissions by 74 to 92 percent of 2005 levels.</v>
      </c>
    </row>
    <row r="12" spans="1:19" ht="48" x14ac:dyDescent="0.2">
      <c r="A12" s="1" t="s">
        <v>645</v>
      </c>
      <c r="B12" s="1" t="s">
        <v>9</v>
      </c>
      <c r="C12" s="93">
        <v>1</v>
      </c>
      <c r="D12" s="3" t="s">
        <v>66</v>
      </c>
      <c r="E12" s="3" t="s">
        <v>67</v>
      </c>
      <c r="F12" s="3" t="s">
        <v>391</v>
      </c>
      <c r="G12" s="3" t="s">
        <v>792</v>
      </c>
      <c r="J12" s="3" t="s">
        <v>1629</v>
      </c>
      <c r="K12" s="3">
        <v>2030</v>
      </c>
      <c r="L12" s="116">
        <f>'Target Calculations'!F5</f>
        <v>24.267644000000004</v>
      </c>
      <c r="M12" s="116">
        <f>'Target Calculations'!G5</f>
        <v>27.558171999999995</v>
      </c>
      <c r="N12" s="3" t="str">
        <f>'Target Calculations'!J5</f>
        <v>In a scenario limiting global warming to 1.5 °C, Colorado would need to cut its industry emissions by 37 to 45 percent of 2005 levels.</v>
      </c>
    </row>
    <row r="13" spans="1:19" ht="16" x14ac:dyDescent="0.2">
      <c r="A13" s="1" t="s">
        <v>645</v>
      </c>
      <c r="B13" s="1" t="s">
        <v>762</v>
      </c>
      <c r="C13" s="93">
        <v>1</v>
      </c>
      <c r="D13" s="3" t="s">
        <v>66</v>
      </c>
      <c r="E13" s="3" t="s">
        <v>67</v>
      </c>
      <c r="F13" s="3" t="s">
        <v>391</v>
      </c>
      <c r="G13" s="3" t="s">
        <v>766</v>
      </c>
      <c r="L13" s="116"/>
      <c r="M13" s="116"/>
    </row>
    <row r="14" spans="1:19" ht="48" x14ac:dyDescent="0.2">
      <c r="A14" s="1" t="s">
        <v>645</v>
      </c>
      <c r="B14" s="1" t="s">
        <v>4</v>
      </c>
      <c r="C14" s="93">
        <v>1</v>
      </c>
      <c r="D14" s="3" t="s">
        <v>66</v>
      </c>
      <c r="E14" s="3" t="s">
        <v>67</v>
      </c>
      <c r="F14" s="3" t="s">
        <v>391</v>
      </c>
      <c r="G14" s="3" t="s">
        <v>767</v>
      </c>
      <c r="J14" s="3" t="s">
        <v>1629</v>
      </c>
      <c r="K14" s="3">
        <v>2030</v>
      </c>
      <c r="L14" s="116">
        <f>'Target Calculations'!F6</f>
        <v>16.897867999999999</v>
      </c>
      <c r="M14" s="116">
        <f>'Target Calculations'!G6</f>
        <v>23.722006999999998</v>
      </c>
      <c r="N14" s="3" t="str">
        <f>'Target Calculations'!J6</f>
        <v>In a scenario limiting global warming to 1.5 °C, Colorado would need to cut its transportation emissions by 23 to 45 percent of 2005 levels.</v>
      </c>
    </row>
    <row r="15" spans="1:19" ht="17" thickBot="1" x14ac:dyDescent="0.25">
      <c r="A15" s="122" t="s">
        <v>645</v>
      </c>
      <c r="B15" s="122" t="s">
        <v>771</v>
      </c>
      <c r="C15" s="85">
        <v>1</v>
      </c>
      <c r="D15" s="79" t="s">
        <v>66</v>
      </c>
      <c r="E15" s="79" t="s">
        <v>67</v>
      </c>
      <c r="F15" s="79" t="s">
        <v>391</v>
      </c>
      <c r="G15" s="79" t="s">
        <v>768</v>
      </c>
      <c r="H15" s="79"/>
      <c r="I15" s="79"/>
      <c r="J15" s="79"/>
      <c r="K15" s="79"/>
      <c r="L15" s="123"/>
      <c r="M15" s="123"/>
      <c r="N15" s="79"/>
      <c r="O15" s="79"/>
      <c r="P15" s="79"/>
      <c r="Q15" s="79"/>
      <c r="R15" s="79"/>
      <c r="S15" s="79"/>
    </row>
    <row r="16" spans="1:19" ht="16" x14ac:dyDescent="0.2">
      <c r="A16" s="1" t="s">
        <v>651</v>
      </c>
      <c r="B16" s="1" t="s">
        <v>532</v>
      </c>
      <c r="C16" s="93">
        <v>1</v>
      </c>
      <c r="D16" s="3" t="s">
        <v>66</v>
      </c>
      <c r="E16" s="3" t="s">
        <v>67</v>
      </c>
      <c r="F16" s="3" t="s">
        <v>391</v>
      </c>
      <c r="G16" s="3" t="s">
        <v>639</v>
      </c>
    </row>
    <row r="17" spans="1:19" ht="16" x14ac:dyDescent="0.2">
      <c r="A17" s="1" t="s">
        <v>651</v>
      </c>
      <c r="B17" s="1" t="s">
        <v>540</v>
      </c>
      <c r="C17" s="93">
        <v>1</v>
      </c>
      <c r="D17" s="3" t="s">
        <v>66</v>
      </c>
      <c r="E17" s="3" t="s">
        <v>67</v>
      </c>
      <c r="F17" s="3" t="s">
        <v>391</v>
      </c>
      <c r="G17" s="3" t="s">
        <v>630</v>
      </c>
    </row>
    <row r="18" spans="1:19" ht="16" x14ac:dyDescent="0.2">
      <c r="A18" s="1" t="s">
        <v>651</v>
      </c>
      <c r="B18" s="1" t="s">
        <v>541</v>
      </c>
      <c r="C18" s="93">
        <v>1</v>
      </c>
      <c r="D18" s="3" t="s">
        <v>66</v>
      </c>
      <c r="E18" s="3" t="s">
        <v>67</v>
      </c>
      <c r="F18" s="3" t="s">
        <v>391</v>
      </c>
      <c r="G18" s="3" t="s">
        <v>629</v>
      </c>
    </row>
    <row r="19" spans="1:19" ht="16" x14ac:dyDescent="0.2">
      <c r="A19" s="1" t="s">
        <v>651</v>
      </c>
      <c r="B19" s="1" t="s">
        <v>626</v>
      </c>
      <c r="C19" s="93">
        <v>1</v>
      </c>
      <c r="D19" s="3" t="s">
        <v>66</v>
      </c>
      <c r="E19" s="3" t="s">
        <v>67</v>
      </c>
      <c r="F19" s="3" t="s">
        <v>391</v>
      </c>
      <c r="G19" s="3" t="s">
        <v>628</v>
      </c>
    </row>
    <row r="20" spans="1:19" ht="16" x14ac:dyDescent="0.2">
      <c r="A20" s="1" t="s">
        <v>651</v>
      </c>
      <c r="B20" s="1" t="s">
        <v>625</v>
      </c>
      <c r="C20" s="93">
        <v>1</v>
      </c>
      <c r="D20" s="3" t="s">
        <v>66</v>
      </c>
      <c r="E20" s="3" t="s">
        <v>67</v>
      </c>
      <c r="F20" s="3" t="s">
        <v>627</v>
      </c>
      <c r="G20" s="3" t="s">
        <v>634</v>
      </c>
    </row>
    <row r="21" spans="1:19" ht="16" x14ac:dyDescent="0.2">
      <c r="A21" s="1" t="s">
        <v>651</v>
      </c>
      <c r="B21" s="1" t="s">
        <v>535</v>
      </c>
      <c r="C21" s="93">
        <v>1</v>
      </c>
      <c r="D21" s="3" t="s">
        <v>66</v>
      </c>
      <c r="E21" s="3" t="s">
        <v>67</v>
      </c>
      <c r="F21" s="3" t="s">
        <v>627</v>
      </c>
      <c r="G21" s="3" t="s">
        <v>635</v>
      </c>
    </row>
    <row r="22" spans="1:19" ht="16" x14ac:dyDescent="0.2">
      <c r="A22" s="1" t="s">
        <v>651</v>
      </c>
      <c r="B22" s="1" t="s">
        <v>538</v>
      </c>
      <c r="C22" s="93">
        <v>1</v>
      </c>
      <c r="D22" s="3" t="s">
        <v>66</v>
      </c>
      <c r="E22" s="3" t="s">
        <v>67</v>
      </c>
      <c r="F22" s="3" t="s">
        <v>627</v>
      </c>
      <c r="G22" s="3" t="s">
        <v>632</v>
      </c>
    </row>
    <row r="23" spans="1:19" ht="16" x14ac:dyDescent="0.2">
      <c r="A23" s="1" t="s">
        <v>651</v>
      </c>
      <c r="B23" s="1" t="s">
        <v>539</v>
      </c>
      <c r="C23" s="93">
        <v>1</v>
      </c>
      <c r="D23" s="3" t="s">
        <v>66</v>
      </c>
      <c r="E23" s="3" t="s">
        <v>67</v>
      </c>
      <c r="F23" s="3" t="s">
        <v>627</v>
      </c>
      <c r="G23" s="3" t="s">
        <v>631</v>
      </c>
    </row>
    <row r="24" spans="1:19" ht="16" x14ac:dyDescent="0.2">
      <c r="A24" s="1" t="s">
        <v>651</v>
      </c>
      <c r="B24" s="1" t="s">
        <v>534</v>
      </c>
      <c r="C24" s="93">
        <v>1</v>
      </c>
      <c r="D24" s="3" t="s">
        <v>66</v>
      </c>
      <c r="E24" s="3" t="s">
        <v>67</v>
      </c>
      <c r="F24" s="3" t="s">
        <v>391</v>
      </c>
      <c r="G24" s="3" t="s">
        <v>636</v>
      </c>
    </row>
    <row r="25" spans="1:19" ht="16" x14ac:dyDescent="0.2">
      <c r="A25" s="1" t="s">
        <v>651</v>
      </c>
      <c r="B25" s="1" t="s">
        <v>533</v>
      </c>
      <c r="C25" s="93">
        <v>1</v>
      </c>
      <c r="D25" s="3" t="s">
        <v>66</v>
      </c>
      <c r="E25" s="3" t="s">
        <v>67</v>
      </c>
      <c r="F25" s="3" t="s">
        <v>627</v>
      </c>
      <c r="G25" s="3" t="s">
        <v>638</v>
      </c>
    </row>
    <row r="26" spans="1:19" ht="16" x14ac:dyDescent="0.2">
      <c r="A26" s="1" t="s">
        <v>651</v>
      </c>
      <c r="B26" s="1" t="s">
        <v>537</v>
      </c>
      <c r="C26" s="93">
        <v>1</v>
      </c>
      <c r="D26" s="3" t="s">
        <v>66</v>
      </c>
      <c r="E26" s="3" t="s">
        <v>67</v>
      </c>
      <c r="F26" s="3" t="s">
        <v>391</v>
      </c>
      <c r="G26" s="3" t="s">
        <v>633</v>
      </c>
    </row>
    <row r="27" spans="1:19" ht="17" thickBot="1" x14ac:dyDescent="0.25">
      <c r="A27" s="122" t="s">
        <v>651</v>
      </c>
      <c r="B27" s="122" t="s">
        <v>527</v>
      </c>
      <c r="C27" s="85">
        <v>1</v>
      </c>
      <c r="D27" s="79" t="s">
        <v>66</v>
      </c>
      <c r="E27" s="79" t="s">
        <v>67</v>
      </c>
      <c r="F27" s="79" t="s">
        <v>391</v>
      </c>
      <c r="G27" s="79" t="s">
        <v>637</v>
      </c>
      <c r="H27" s="79"/>
      <c r="I27" s="79"/>
      <c r="J27" s="79"/>
      <c r="K27" s="79"/>
      <c r="L27" s="79"/>
      <c r="M27" s="79"/>
      <c r="N27" s="79"/>
      <c r="O27" s="79"/>
      <c r="P27" s="79"/>
      <c r="Q27" s="79"/>
      <c r="R27" s="79"/>
      <c r="S27" s="79"/>
    </row>
    <row r="28" spans="1:19" ht="80" x14ac:dyDescent="0.2">
      <c r="A28" s="1" t="s">
        <v>652</v>
      </c>
      <c r="B28" s="1" t="s">
        <v>648</v>
      </c>
      <c r="C28" s="93">
        <v>1</v>
      </c>
      <c r="D28" s="3" t="s">
        <v>68</v>
      </c>
      <c r="E28" s="3" t="s">
        <v>69</v>
      </c>
      <c r="F28" s="3" t="s">
        <v>391</v>
      </c>
      <c r="G28" s="3" t="s">
        <v>1299</v>
      </c>
      <c r="H28" s="3" t="s">
        <v>1300</v>
      </c>
      <c r="I28" s="3" t="s">
        <v>1301</v>
      </c>
    </row>
    <row r="29" spans="1:19" ht="96" x14ac:dyDescent="0.2">
      <c r="A29" s="1" t="s">
        <v>652</v>
      </c>
      <c r="B29" s="1" t="s">
        <v>845</v>
      </c>
      <c r="C29" s="93">
        <v>1</v>
      </c>
      <c r="D29" s="3" t="s">
        <v>68</v>
      </c>
      <c r="E29" s="3" t="s">
        <v>69</v>
      </c>
      <c r="F29" s="3" t="s">
        <v>391</v>
      </c>
      <c r="G29" s="3" t="s">
        <v>1302</v>
      </c>
      <c r="H29" s="3" t="s">
        <v>1303</v>
      </c>
      <c r="I29" s="3" t="s">
        <v>1304</v>
      </c>
    </row>
    <row r="30" spans="1:19" ht="48" x14ac:dyDescent="0.2">
      <c r="A30" s="1" t="s">
        <v>652</v>
      </c>
      <c r="B30" s="1" t="s">
        <v>653</v>
      </c>
      <c r="C30" s="93">
        <v>1</v>
      </c>
      <c r="D30" s="3" t="s">
        <v>68</v>
      </c>
      <c r="E30" s="3" t="s">
        <v>69</v>
      </c>
      <c r="F30" s="3" t="s">
        <v>391</v>
      </c>
      <c r="G30" s="3" t="s">
        <v>1305</v>
      </c>
      <c r="H30" s="3" t="s">
        <v>1646</v>
      </c>
      <c r="I30" s="3" t="s">
        <v>1306</v>
      </c>
    </row>
    <row r="31" spans="1:19" ht="17" thickBot="1" x14ac:dyDescent="0.25">
      <c r="A31" s="122" t="s">
        <v>652</v>
      </c>
      <c r="B31" s="122" t="s">
        <v>1284</v>
      </c>
      <c r="C31" s="85">
        <v>0</v>
      </c>
      <c r="D31" s="79" t="s">
        <v>66</v>
      </c>
      <c r="E31" s="79" t="s">
        <v>67</v>
      </c>
      <c r="F31" s="79" t="s">
        <v>1331</v>
      </c>
      <c r="G31" s="79" t="s">
        <v>1229</v>
      </c>
      <c r="H31" s="79"/>
      <c r="I31" s="79"/>
      <c r="J31" s="79"/>
      <c r="K31" s="79"/>
      <c r="L31" s="79"/>
      <c r="M31" s="79"/>
      <c r="N31" s="79"/>
      <c r="O31" s="79"/>
      <c r="P31" s="79"/>
      <c r="Q31" s="79"/>
      <c r="R31" s="79"/>
      <c r="S31" s="79"/>
    </row>
    <row r="32" spans="1:19" ht="80" x14ac:dyDescent="0.2">
      <c r="A32" s="1" t="s">
        <v>1117</v>
      </c>
      <c r="B32" s="1" t="s">
        <v>931</v>
      </c>
      <c r="C32" s="93">
        <v>1</v>
      </c>
      <c r="D32" s="3" t="s">
        <v>66</v>
      </c>
      <c r="E32" s="3" t="s">
        <v>1422</v>
      </c>
      <c r="F32" s="3" t="s">
        <v>391</v>
      </c>
      <c r="G32" s="3" t="s">
        <v>1631</v>
      </c>
      <c r="J32" s="3" t="str">
        <f>J2</f>
        <v>50% Below 2005 Baseline by 2030</v>
      </c>
      <c r="K32" s="3">
        <f t="shared" ref="K32:S32" si="0">K2</f>
        <v>2030</v>
      </c>
      <c r="L32" s="3">
        <f t="shared" si="0"/>
        <v>65.587094999999991</v>
      </c>
      <c r="M32" s="3">
        <f t="shared" si="0"/>
        <v>65.587094999999991</v>
      </c>
      <c r="N32" s="3" t="str">
        <f t="shared" si="0"/>
        <v>Colorado's Climate Action Plan To Reduce Pollution set a goal of reducing emissions 50% below the 2005 baseline by 2030.</v>
      </c>
      <c r="O32" s="3" t="str">
        <f t="shared" si="0"/>
        <v>90% Below 2005 Baseline by 2050</v>
      </c>
      <c r="P32" s="3">
        <f t="shared" si="0"/>
        <v>2050</v>
      </c>
      <c r="Q32" s="3">
        <f t="shared" si="0"/>
        <v>13.117418999999998</v>
      </c>
      <c r="R32" s="3">
        <f t="shared" si="0"/>
        <v>13.117418999999998</v>
      </c>
      <c r="S32" s="3" t="str">
        <f t="shared" si="0"/>
        <v>Colorado's Climate Action Plan To Reduce Pollution set a goal of reducing emissions 90% below the 2005 baseline by 2050.</v>
      </c>
    </row>
    <row r="33" spans="1:19" ht="16" x14ac:dyDescent="0.2">
      <c r="A33" s="1" t="s">
        <v>1117</v>
      </c>
      <c r="B33" s="1" t="s">
        <v>148</v>
      </c>
      <c r="C33" s="93">
        <v>1</v>
      </c>
      <c r="D33" s="3" t="s">
        <v>66</v>
      </c>
      <c r="E33" s="3" t="s">
        <v>1422</v>
      </c>
      <c r="F33" s="3" t="s">
        <v>391</v>
      </c>
      <c r="G33" s="3" t="s">
        <v>763</v>
      </c>
    </row>
    <row r="34" spans="1:19" ht="48" x14ac:dyDescent="0.2">
      <c r="A34" s="1" t="s">
        <v>1117</v>
      </c>
      <c r="B34" s="1" t="s">
        <v>761</v>
      </c>
      <c r="C34" s="93">
        <v>1</v>
      </c>
      <c r="D34" s="3" t="s">
        <v>66</v>
      </c>
      <c r="E34" s="3" t="s">
        <v>1422</v>
      </c>
      <c r="F34" s="3" t="s">
        <v>391</v>
      </c>
      <c r="G34" s="3" t="s">
        <v>764</v>
      </c>
      <c r="J34" s="3" t="s">
        <v>1629</v>
      </c>
      <c r="K34" s="3">
        <v>2030</v>
      </c>
      <c r="L34" s="116">
        <f>L9</f>
        <v>5.1830099999999995</v>
      </c>
      <c r="M34" s="116">
        <f>M9</f>
        <v>6.9106799999999993</v>
      </c>
      <c r="N34" s="116" t="str">
        <f>N9</f>
        <v>In a scenario limiting global warming to 1.5 °C, Colorado would need to cut its buildings emissions by 42 to 56 percent of 2005 levels.</v>
      </c>
    </row>
    <row r="35" spans="1:19" ht="16" x14ac:dyDescent="0.2">
      <c r="A35" s="1" t="s">
        <v>1117</v>
      </c>
      <c r="B35" s="1" t="s">
        <v>833</v>
      </c>
      <c r="C35" s="93">
        <v>1</v>
      </c>
      <c r="D35" s="3" t="s">
        <v>66</v>
      </c>
      <c r="E35" s="3" t="s">
        <v>1422</v>
      </c>
      <c r="F35" s="3" t="s">
        <v>391</v>
      </c>
      <c r="G35" s="3" t="s">
        <v>844</v>
      </c>
    </row>
    <row r="36" spans="1:19" ht="48" x14ac:dyDescent="0.2">
      <c r="A36" s="1" t="s">
        <v>1117</v>
      </c>
      <c r="B36" s="1" t="s">
        <v>99</v>
      </c>
      <c r="C36" s="93">
        <v>1</v>
      </c>
      <c r="D36" s="3" t="s">
        <v>66</v>
      </c>
      <c r="E36" s="3" t="s">
        <v>1422</v>
      </c>
      <c r="F36" s="3" t="s">
        <v>391</v>
      </c>
      <c r="G36" s="3" t="s">
        <v>765</v>
      </c>
      <c r="J36" s="3" t="s">
        <v>1629</v>
      </c>
      <c r="K36" s="3">
        <v>2030</v>
      </c>
      <c r="L36" s="116">
        <f t="shared" ref="L36:N37" si="1">L11</f>
        <v>3.3660659999999996</v>
      </c>
      <c r="M36" s="116">
        <f t="shared" si="1"/>
        <v>10.404203999999998</v>
      </c>
      <c r="N36" s="116" t="str">
        <f t="shared" si="1"/>
        <v>In a scenario limiting global warming to 1.5 °C, Colorado would need to cut its electricity emissions by 74 to 92 percent of 2005 levels.</v>
      </c>
    </row>
    <row r="37" spans="1:19" ht="48" x14ac:dyDescent="0.2">
      <c r="A37" s="1" t="s">
        <v>1117</v>
      </c>
      <c r="B37" s="1" t="s">
        <v>9</v>
      </c>
      <c r="C37" s="93">
        <v>1</v>
      </c>
      <c r="D37" s="3" t="s">
        <v>66</v>
      </c>
      <c r="E37" s="3" t="s">
        <v>1422</v>
      </c>
      <c r="F37" s="3" t="s">
        <v>391</v>
      </c>
      <c r="G37" s="3" t="s">
        <v>1632</v>
      </c>
      <c r="J37" s="3" t="s">
        <v>1629</v>
      </c>
      <c r="K37" s="3">
        <v>2030</v>
      </c>
      <c r="L37" s="116">
        <f t="shared" si="1"/>
        <v>24.267644000000004</v>
      </c>
      <c r="M37" s="116">
        <f t="shared" si="1"/>
        <v>27.558171999999995</v>
      </c>
      <c r="N37" s="116" t="str">
        <f t="shared" si="1"/>
        <v>In a scenario limiting global warming to 1.5 °C, Colorado would need to cut its industry emissions by 37 to 45 percent of 2005 levels.</v>
      </c>
    </row>
    <row r="38" spans="1:19" ht="49" thickBot="1" x14ac:dyDescent="0.25">
      <c r="A38" s="122" t="s">
        <v>1117</v>
      </c>
      <c r="B38" s="122" t="s">
        <v>4</v>
      </c>
      <c r="C38" s="85">
        <v>1</v>
      </c>
      <c r="D38" s="79" t="s">
        <v>66</v>
      </c>
      <c r="E38" s="79" t="s">
        <v>1422</v>
      </c>
      <c r="F38" s="79" t="s">
        <v>391</v>
      </c>
      <c r="G38" s="79" t="s">
        <v>767</v>
      </c>
      <c r="H38" s="79"/>
      <c r="I38" s="79"/>
      <c r="J38" s="79" t="s">
        <v>1629</v>
      </c>
      <c r="K38" s="79">
        <v>2030</v>
      </c>
      <c r="L38" s="124">
        <f>L14</f>
        <v>16.897867999999999</v>
      </c>
      <c r="M38" s="124">
        <f>M14</f>
        <v>23.722006999999998</v>
      </c>
      <c r="N38" s="124" t="str">
        <f>N14</f>
        <v>In a scenario limiting global warming to 1.5 °C, Colorado would need to cut its transportation emissions by 23 to 45 percent of 2005 levels.</v>
      </c>
      <c r="O38" s="79"/>
      <c r="P38" s="79"/>
      <c r="Q38" s="79"/>
      <c r="R38" s="79"/>
      <c r="S38" s="79"/>
    </row>
    <row r="39" spans="1:19" ht="32" x14ac:dyDescent="0.2">
      <c r="A39" s="1" t="s">
        <v>395</v>
      </c>
      <c r="B39" s="1" t="s">
        <v>1378</v>
      </c>
      <c r="C39" s="93">
        <v>1</v>
      </c>
      <c r="D39" s="3" t="s">
        <v>68</v>
      </c>
      <c r="E39" s="3" t="s">
        <v>483</v>
      </c>
      <c r="F39" s="3" t="s">
        <v>1426</v>
      </c>
      <c r="G39" s="3" t="s">
        <v>1633</v>
      </c>
      <c r="L39" s="116"/>
      <c r="M39" s="116"/>
    </row>
    <row r="40" spans="1:19" ht="33" thickBot="1" x14ac:dyDescent="0.25">
      <c r="A40" s="122" t="s">
        <v>395</v>
      </c>
      <c r="B40" s="122" t="s">
        <v>1379</v>
      </c>
      <c r="C40" s="85">
        <v>1</v>
      </c>
      <c r="D40" s="79" t="s">
        <v>68</v>
      </c>
      <c r="E40" s="79" t="s">
        <v>483</v>
      </c>
      <c r="F40" s="79" t="s">
        <v>1426</v>
      </c>
      <c r="G40" s="79" t="s">
        <v>1633</v>
      </c>
      <c r="H40" s="79"/>
      <c r="I40" s="79"/>
      <c r="J40" s="79"/>
      <c r="K40" s="79"/>
      <c r="L40" s="79"/>
      <c r="M40" s="79"/>
      <c r="N40" s="79"/>
      <c r="O40" s="79"/>
      <c r="P40" s="79"/>
      <c r="Q40" s="79"/>
      <c r="R40" s="79"/>
      <c r="S40" s="79"/>
    </row>
    <row r="41" spans="1:19" ht="32" x14ac:dyDescent="0.2">
      <c r="A41" s="1" t="s">
        <v>654</v>
      </c>
      <c r="B41" s="1" t="s">
        <v>1381</v>
      </c>
      <c r="C41" s="93">
        <v>1</v>
      </c>
      <c r="D41" s="3" t="s">
        <v>68</v>
      </c>
      <c r="E41" s="3" t="s">
        <v>67</v>
      </c>
      <c r="F41" s="3" t="s">
        <v>1332</v>
      </c>
      <c r="G41" s="3" t="s">
        <v>1380</v>
      </c>
      <c r="H41" s="3" t="s">
        <v>745</v>
      </c>
      <c r="I41" s="3" t="s">
        <v>721</v>
      </c>
    </row>
    <row r="42" spans="1:19" ht="16" x14ac:dyDescent="0.2">
      <c r="A42" s="1" t="s">
        <v>654</v>
      </c>
      <c r="B42" s="125" t="s">
        <v>1145</v>
      </c>
      <c r="C42" s="93">
        <v>1</v>
      </c>
      <c r="D42" s="3" t="s">
        <v>66</v>
      </c>
      <c r="E42" s="3" t="s">
        <v>67</v>
      </c>
      <c r="F42" s="3" t="s">
        <v>1332</v>
      </c>
      <c r="G42" s="3" t="s">
        <v>1133</v>
      </c>
    </row>
    <row r="43" spans="1:19" ht="64" x14ac:dyDescent="0.2">
      <c r="A43" s="1" t="s">
        <v>654</v>
      </c>
      <c r="B43" s="1" t="s">
        <v>1367</v>
      </c>
      <c r="C43" s="93">
        <v>1</v>
      </c>
      <c r="D43" s="3" t="s">
        <v>68</v>
      </c>
      <c r="E43" s="3" t="s">
        <v>69</v>
      </c>
      <c r="F43" s="3" t="s">
        <v>1332</v>
      </c>
      <c r="G43" s="3" t="s">
        <v>1368</v>
      </c>
      <c r="H43" s="3" t="s">
        <v>1369</v>
      </c>
      <c r="I43" s="3" t="s">
        <v>1370</v>
      </c>
    </row>
    <row r="44" spans="1:19" ht="32" x14ac:dyDescent="0.2">
      <c r="A44" s="1" t="s">
        <v>654</v>
      </c>
      <c r="B44" s="125" t="s">
        <v>1372</v>
      </c>
      <c r="C44" s="93">
        <v>1</v>
      </c>
      <c r="D44" s="3" t="s">
        <v>66</v>
      </c>
      <c r="E44" s="3" t="s">
        <v>67</v>
      </c>
      <c r="F44" s="3" t="s">
        <v>1373</v>
      </c>
      <c r="G44" s="3" t="s">
        <v>1374</v>
      </c>
    </row>
    <row r="45" spans="1:19" ht="33" thickBot="1" x14ac:dyDescent="0.25">
      <c r="A45" s="122" t="s">
        <v>654</v>
      </c>
      <c r="B45" s="126" t="s">
        <v>1375</v>
      </c>
      <c r="C45" s="85">
        <v>1</v>
      </c>
      <c r="D45" s="79" t="s">
        <v>66</v>
      </c>
      <c r="E45" s="79" t="s">
        <v>67</v>
      </c>
      <c r="F45" s="79" t="s">
        <v>1332</v>
      </c>
      <c r="G45" s="79" t="s">
        <v>1376</v>
      </c>
      <c r="H45" s="79"/>
      <c r="I45" s="79"/>
      <c r="J45" s="79"/>
      <c r="K45" s="79"/>
      <c r="L45" s="79"/>
      <c r="M45" s="79"/>
      <c r="N45" s="79"/>
      <c r="O45" s="79"/>
      <c r="P45" s="79"/>
      <c r="Q45" s="79"/>
      <c r="R45" s="79"/>
      <c r="S45" s="79"/>
    </row>
    <row r="46" spans="1:19" ht="112" x14ac:dyDescent="0.2">
      <c r="A46" s="1" t="s">
        <v>654</v>
      </c>
      <c r="B46" s="125" t="s">
        <v>1647</v>
      </c>
      <c r="C46" s="93">
        <v>1</v>
      </c>
      <c r="D46" s="3" t="s">
        <v>68</v>
      </c>
      <c r="E46" s="3" t="s">
        <v>67</v>
      </c>
      <c r="F46" s="3" t="s">
        <v>1332</v>
      </c>
      <c r="G46" s="3" t="s">
        <v>1648</v>
      </c>
      <c r="H46" s="3" t="s">
        <v>1649</v>
      </c>
      <c r="I46" s="3" t="s">
        <v>1650</v>
      </c>
    </row>
    <row r="47" spans="1:19" ht="32" x14ac:dyDescent="0.2">
      <c r="A47" s="1" t="s">
        <v>1271</v>
      </c>
      <c r="B47" s="125" t="s">
        <v>1288</v>
      </c>
      <c r="C47" s="93">
        <v>1</v>
      </c>
      <c r="D47" s="3" t="s">
        <v>68</v>
      </c>
      <c r="E47" s="3" t="s">
        <v>67</v>
      </c>
      <c r="F47" s="3" t="s">
        <v>1274</v>
      </c>
      <c r="G47" s="3" t="s">
        <v>1279</v>
      </c>
      <c r="H47" s="3" t="s">
        <v>1278</v>
      </c>
      <c r="I47" s="3" t="s">
        <v>722</v>
      </c>
    </row>
    <row r="48" spans="1:19" ht="32" x14ac:dyDescent="0.2">
      <c r="A48" s="1" t="s">
        <v>1271</v>
      </c>
      <c r="B48" s="125" t="s">
        <v>1289</v>
      </c>
      <c r="C48" s="93">
        <v>1</v>
      </c>
      <c r="D48" s="3" t="s">
        <v>68</v>
      </c>
      <c r="E48" s="3" t="s">
        <v>67</v>
      </c>
      <c r="F48" s="3" t="s">
        <v>1274</v>
      </c>
      <c r="G48" s="3" t="s">
        <v>1292</v>
      </c>
      <c r="H48" s="3" t="s">
        <v>1293</v>
      </c>
      <c r="I48" s="3" t="s">
        <v>1294</v>
      </c>
    </row>
    <row r="49" spans="1:19" ht="32" x14ac:dyDescent="0.2">
      <c r="A49" s="1" t="s">
        <v>1271</v>
      </c>
      <c r="B49" s="125" t="s">
        <v>1351</v>
      </c>
      <c r="C49" s="93">
        <v>1</v>
      </c>
      <c r="D49" s="3" t="s">
        <v>68</v>
      </c>
      <c r="E49" s="3" t="s">
        <v>67</v>
      </c>
      <c r="F49" s="3" t="s">
        <v>1274</v>
      </c>
      <c r="G49" s="3" t="s">
        <v>1355</v>
      </c>
      <c r="H49" s="3" t="s">
        <v>1354</v>
      </c>
      <c r="I49" s="3" t="s">
        <v>1366</v>
      </c>
    </row>
    <row r="50" spans="1:19" ht="32" x14ac:dyDescent="0.2">
      <c r="A50" s="1" t="s">
        <v>1271</v>
      </c>
      <c r="B50" s="125" t="s">
        <v>1419</v>
      </c>
      <c r="C50" s="93">
        <v>1</v>
      </c>
      <c r="D50" s="3" t="s">
        <v>68</v>
      </c>
      <c r="E50" s="3" t="s">
        <v>67</v>
      </c>
      <c r="F50" s="3" t="s">
        <v>1274</v>
      </c>
      <c r="G50" s="3" t="s">
        <v>1418</v>
      </c>
      <c r="H50" s="3" t="s">
        <v>1278</v>
      </c>
      <c r="I50" s="3" t="s">
        <v>722</v>
      </c>
    </row>
    <row r="51" spans="1:19" ht="32" x14ac:dyDescent="0.2">
      <c r="A51" s="1" t="s">
        <v>1271</v>
      </c>
      <c r="B51" s="125" t="s">
        <v>1273</v>
      </c>
      <c r="C51" s="93">
        <v>1</v>
      </c>
      <c r="D51" s="3" t="s">
        <v>68</v>
      </c>
      <c r="E51" s="3" t="s">
        <v>67</v>
      </c>
      <c r="F51" s="3" t="s">
        <v>1332</v>
      </c>
      <c r="G51" s="3" t="s">
        <v>1280</v>
      </c>
      <c r="H51" s="3" t="s">
        <v>1282</v>
      </c>
      <c r="I51" s="3" t="s">
        <v>722</v>
      </c>
    </row>
    <row r="52" spans="1:19" ht="32" x14ac:dyDescent="0.2">
      <c r="A52" s="1" t="s">
        <v>1271</v>
      </c>
      <c r="B52" s="125" t="s">
        <v>1295</v>
      </c>
      <c r="C52" s="93">
        <v>1</v>
      </c>
      <c r="D52" s="3" t="s">
        <v>68</v>
      </c>
      <c r="E52" s="3" t="s">
        <v>67</v>
      </c>
      <c r="F52" s="3" t="s">
        <v>1296</v>
      </c>
      <c r="G52" s="3" t="s">
        <v>1297</v>
      </c>
      <c r="H52" s="3" t="s">
        <v>1282</v>
      </c>
      <c r="I52" s="3" t="s">
        <v>722</v>
      </c>
    </row>
    <row r="53" spans="1:19" ht="32" x14ac:dyDescent="0.2">
      <c r="A53" s="1" t="s">
        <v>1271</v>
      </c>
      <c r="B53" s="125" t="s">
        <v>1352</v>
      </c>
      <c r="C53" s="93">
        <v>1</v>
      </c>
      <c r="D53" s="3" t="s">
        <v>68</v>
      </c>
      <c r="E53" s="3" t="s">
        <v>67</v>
      </c>
      <c r="F53" s="3" t="s">
        <v>1332</v>
      </c>
      <c r="G53" s="3" t="s">
        <v>1356</v>
      </c>
      <c r="H53" s="3" t="s">
        <v>1354</v>
      </c>
      <c r="I53" s="3" t="s">
        <v>1366</v>
      </c>
    </row>
    <row r="54" spans="1:19" ht="48" x14ac:dyDescent="0.2">
      <c r="A54" s="1" t="s">
        <v>1271</v>
      </c>
      <c r="B54" s="125" t="s">
        <v>1287</v>
      </c>
      <c r="C54" s="93">
        <v>1</v>
      </c>
      <c r="D54" s="3" t="s">
        <v>68</v>
      </c>
      <c r="E54" s="3" t="s">
        <v>67</v>
      </c>
      <c r="F54" s="3" t="s">
        <v>1332</v>
      </c>
      <c r="G54" s="3" t="s">
        <v>1283</v>
      </c>
      <c r="H54" s="3" t="s">
        <v>1281</v>
      </c>
      <c r="I54" s="3" t="s">
        <v>722</v>
      </c>
    </row>
    <row r="55" spans="1:19" ht="33" thickBot="1" x14ac:dyDescent="0.25">
      <c r="A55" s="122" t="s">
        <v>1271</v>
      </c>
      <c r="B55" s="126" t="s">
        <v>1285</v>
      </c>
      <c r="C55" s="85">
        <v>1</v>
      </c>
      <c r="D55" s="79" t="s">
        <v>66</v>
      </c>
      <c r="E55" s="79" t="s">
        <v>67</v>
      </c>
      <c r="F55" s="79" t="s">
        <v>1333</v>
      </c>
      <c r="G55" s="79" t="s">
        <v>1286</v>
      </c>
      <c r="H55" s="79"/>
      <c r="I55" s="79"/>
      <c r="J55" s="79"/>
      <c r="K55" s="79"/>
      <c r="L55" s="79"/>
      <c r="M55" s="79"/>
      <c r="N55" s="79"/>
      <c r="O55" s="79"/>
      <c r="P55" s="79"/>
      <c r="Q55" s="79"/>
      <c r="R55" s="79"/>
      <c r="S55" s="79"/>
    </row>
    <row r="56" spans="1:19" ht="32" x14ac:dyDescent="0.2">
      <c r="A56" s="1" t="s">
        <v>1271</v>
      </c>
      <c r="B56" s="1" t="s">
        <v>1353</v>
      </c>
      <c r="C56" s="93">
        <v>1</v>
      </c>
      <c r="D56" s="3" t="s">
        <v>68</v>
      </c>
      <c r="E56" s="3" t="s">
        <v>67</v>
      </c>
      <c r="F56" s="3" t="s">
        <v>1332</v>
      </c>
      <c r="G56" s="3" t="s">
        <v>1357</v>
      </c>
      <c r="H56" s="3" t="s">
        <v>1354</v>
      </c>
      <c r="I56" s="3" t="s">
        <v>1366</v>
      </c>
    </row>
    <row r="57" spans="1:19" ht="80" x14ac:dyDescent="0.2">
      <c r="A57" s="1" t="s">
        <v>1272</v>
      </c>
      <c r="B57" s="1" t="s">
        <v>1045</v>
      </c>
      <c r="C57" s="93">
        <v>1</v>
      </c>
      <c r="D57" s="3" t="s">
        <v>68</v>
      </c>
      <c r="E57" s="3" t="s">
        <v>67</v>
      </c>
      <c r="F57" s="3" t="s">
        <v>1332</v>
      </c>
      <c r="G57" s="3" t="s">
        <v>1046</v>
      </c>
      <c r="H57" s="3" t="s">
        <v>1047</v>
      </c>
      <c r="I57" s="3" t="s">
        <v>1021</v>
      </c>
    </row>
    <row r="58" spans="1:19" ht="48" x14ac:dyDescent="0.2">
      <c r="A58" s="1" t="s">
        <v>1272</v>
      </c>
      <c r="B58" s="1" t="s">
        <v>1049</v>
      </c>
      <c r="C58" s="93">
        <v>1</v>
      </c>
      <c r="D58" s="3" t="s">
        <v>68</v>
      </c>
      <c r="E58" s="3" t="s">
        <v>67</v>
      </c>
      <c r="F58" s="3" t="s">
        <v>1332</v>
      </c>
      <c r="G58" s="3" t="s">
        <v>1059</v>
      </c>
      <c r="H58" s="3" t="s">
        <v>1060</v>
      </c>
      <c r="I58" s="3" t="s">
        <v>1061</v>
      </c>
    </row>
    <row r="59" spans="1:19" ht="64" x14ac:dyDescent="0.2">
      <c r="A59" s="1" t="s">
        <v>1272</v>
      </c>
      <c r="B59" s="1" t="s">
        <v>1050</v>
      </c>
      <c r="C59" s="93">
        <v>1</v>
      </c>
      <c r="D59" s="3" t="s">
        <v>68</v>
      </c>
      <c r="E59" s="3" t="s">
        <v>67</v>
      </c>
      <c r="F59" s="3" t="s">
        <v>1332</v>
      </c>
      <c r="G59" s="3" t="s">
        <v>1070</v>
      </c>
      <c r="H59" s="3" t="s">
        <v>1068</v>
      </c>
      <c r="I59" s="3" t="s">
        <v>1069</v>
      </c>
    </row>
    <row r="60" spans="1:19" ht="48" x14ac:dyDescent="0.2">
      <c r="A60" s="1" t="s">
        <v>1272</v>
      </c>
      <c r="B60" s="1" t="s">
        <v>1051</v>
      </c>
      <c r="C60" s="93">
        <v>1</v>
      </c>
      <c r="D60" s="3" t="s">
        <v>68</v>
      </c>
      <c r="E60" s="3" t="s">
        <v>67</v>
      </c>
      <c r="F60" s="3" t="s">
        <v>1332</v>
      </c>
      <c r="G60" s="3" t="s">
        <v>1064</v>
      </c>
      <c r="H60" s="3" t="s">
        <v>1060</v>
      </c>
      <c r="I60" s="3" t="s">
        <v>1062</v>
      </c>
    </row>
    <row r="61" spans="1:19" ht="48" x14ac:dyDescent="0.2">
      <c r="A61" s="1" t="s">
        <v>1272</v>
      </c>
      <c r="B61" s="1" t="s">
        <v>1052</v>
      </c>
      <c r="C61" s="93">
        <v>1</v>
      </c>
      <c r="D61" s="3" t="s">
        <v>68</v>
      </c>
      <c r="E61" s="3" t="s">
        <v>67</v>
      </c>
      <c r="F61" s="3" t="s">
        <v>1332</v>
      </c>
      <c r="G61" s="3" t="s">
        <v>1065</v>
      </c>
      <c r="H61" s="3" t="s">
        <v>1060</v>
      </c>
      <c r="I61" s="3" t="s">
        <v>1063</v>
      </c>
    </row>
    <row r="62" spans="1:19" ht="64" x14ac:dyDescent="0.2">
      <c r="A62" s="1" t="s">
        <v>1272</v>
      </c>
      <c r="B62" s="1" t="s">
        <v>1053</v>
      </c>
      <c r="C62" s="93">
        <v>1</v>
      </c>
      <c r="D62" s="3" t="s">
        <v>68</v>
      </c>
      <c r="E62" s="3" t="s">
        <v>67</v>
      </c>
      <c r="F62" s="3" t="s">
        <v>1332</v>
      </c>
      <c r="G62" s="3" t="s">
        <v>1071</v>
      </c>
      <c r="H62" s="3" t="s">
        <v>1068</v>
      </c>
      <c r="I62" s="3" t="s">
        <v>1069</v>
      </c>
    </row>
    <row r="63" spans="1:19" ht="64" x14ac:dyDescent="0.2">
      <c r="A63" s="1" t="s">
        <v>1272</v>
      </c>
      <c r="B63" s="1" t="s">
        <v>1054</v>
      </c>
      <c r="C63" s="93">
        <v>1</v>
      </c>
      <c r="D63" s="3" t="s">
        <v>68</v>
      </c>
      <c r="E63" s="3" t="s">
        <v>67</v>
      </c>
      <c r="F63" s="3" t="s">
        <v>1332</v>
      </c>
      <c r="G63" s="3" t="s">
        <v>1072</v>
      </c>
      <c r="H63" s="3" t="s">
        <v>1068</v>
      </c>
      <c r="I63" s="3" t="s">
        <v>1069</v>
      </c>
    </row>
    <row r="64" spans="1:19" ht="64" x14ac:dyDescent="0.2">
      <c r="A64" s="1" t="s">
        <v>1272</v>
      </c>
      <c r="B64" s="1" t="s">
        <v>1055</v>
      </c>
      <c r="C64" s="93">
        <v>1</v>
      </c>
      <c r="D64" s="3" t="s">
        <v>68</v>
      </c>
      <c r="E64" s="3" t="s">
        <v>67</v>
      </c>
      <c r="F64" s="3" t="s">
        <v>1332</v>
      </c>
      <c r="G64" s="3" t="s">
        <v>1073</v>
      </c>
      <c r="H64" s="3" t="s">
        <v>1068</v>
      </c>
      <c r="I64" s="3" t="s">
        <v>1069</v>
      </c>
    </row>
    <row r="65" spans="1:19" ht="65" thickBot="1" x14ac:dyDescent="0.25">
      <c r="A65" s="122" t="s">
        <v>1272</v>
      </c>
      <c r="B65" s="122" t="s">
        <v>1079</v>
      </c>
      <c r="C65" s="85">
        <v>1</v>
      </c>
      <c r="D65" s="79" t="s">
        <v>68</v>
      </c>
      <c r="E65" s="79" t="s">
        <v>67</v>
      </c>
      <c r="F65" s="79" t="s">
        <v>1332</v>
      </c>
      <c r="G65" s="79" t="s">
        <v>1077</v>
      </c>
      <c r="H65" s="79" t="s">
        <v>1068</v>
      </c>
      <c r="I65" s="79" t="s">
        <v>1075</v>
      </c>
      <c r="J65" s="79"/>
      <c r="K65" s="79"/>
      <c r="L65" s="79"/>
      <c r="M65" s="79"/>
      <c r="N65" s="79"/>
      <c r="O65" s="79"/>
      <c r="P65" s="79"/>
      <c r="Q65" s="79"/>
      <c r="R65" s="79"/>
      <c r="S65" s="79"/>
    </row>
    <row r="66" spans="1:19" ht="64" x14ac:dyDescent="0.2">
      <c r="A66" s="1" t="s">
        <v>1272</v>
      </c>
      <c r="B66" s="1" t="s">
        <v>1080</v>
      </c>
      <c r="C66" s="93">
        <v>1</v>
      </c>
      <c r="D66" s="3" t="s">
        <v>68</v>
      </c>
      <c r="E66" s="3" t="s">
        <v>67</v>
      </c>
      <c r="F66" s="3" t="s">
        <v>1332</v>
      </c>
      <c r="G66" s="3" t="s">
        <v>1078</v>
      </c>
      <c r="H66" s="3" t="s">
        <v>1068</v>
      </c>
      <c r="I66" s="3" t="s">
        <v>1076</v>
      </c>
    </row>
    <row r="67" spans="1:19" ht="16" x14ac:dyDescent="0.2">
      <c r="A67" s="1" t="s">
        <v>655</v>
      </c>
      <c r="B67" s="1" t="s">
        <v>1420</v>
      </c>
      <c r="C67" s="93">
        <v>1</v>
      </c>
      <c r="D67" s="3" t="s">
        <v>66</v>
      </c>
      <c r="E67" s="3" t="s">
        <v>1423</v>
      </c>
      <c r="F67" s="3" t="s">
        <v>1320</v>
      </c>
      <c r="G67" s="3" t="s">
        <v>1321</v>
      </c>
    </row>
    <row r="68" spans="1:19" ht="16" x14ac:dyDescent="0.2">
      <c r="A68" s="1" t="s">
        <v>655</v>
      </c>
      <c r="B68" s="1" t="s">
        <v>1313</v>
      </c>
      <c r="C68" s="93">
        <v>1</v>
      </c>
      <c r="D68" s="3" t="s">
        <v>66</v>
      </c>
      <c r="E68" s="3" t="s">
        <v>67</v>
      </c>
      <c r="F68" s="3" t="s">
        <v>1320</v>
      </c>
      <c r="G68" s="3" t="s">
        <v>1321</v>
      </c>
    </row>
    <row r="69" spans="1:19" ht="32" x14ac:dyDescent="0.2">
      <c r="A69" s="1" t="s">
        <v>655</v>
      </c>
      <c r="B69" s="1" t="s">
        <v>656</v>
      </c>
      <c r="C69" s="93">
        <v>1</v>
      </c>
      <c r="D69" s="3" t="s">
        <v>66</v>
      </c>
      <c r="E69" s="3" t="s">
        <v>67</v>
      </c>
      <c r="F69" s="3" t="s">
        <v>1332</v>
      </c>
      <c r="G69" s="3" t="s">
        <v>70</v>
      </c>
    </row>
    <row r="70" spans="1:19" ht="16" x14ac:dyDescent="0.2">
      <c r="A70" s="1" t="s">
        <v>655</v>
      </c>
      <c r="B70" s="1" t="s">
        <v>1314</v>
      </c>
      <c r="C70" s="93">
        <v>1</v>
      </c>
      <c r="D70" s="3" t="s">
        <v>66</v>
      </c>
      <c r="E70" s="3" t="s">
        <v>67</v>
      </c>
      <c r="F70" s="3" t="s">
        <v>1320</v>
      </c>
      <c r="G70" s="3" t="s">
        <v>1322</v>
      </c>
    </row>
    <row r="71" spans="1:19" ht="32" x14ac:dyDescent="0.2">
      <c r="A71" s="1" t="s">
        <v>655</v>
      </c>
      <c r="B71" s="1" t="s">
        <v>1315</v>
      </c>
      <c r="C71" s="93">
        <v>1</v>
      </c>
      <c r="D71" s="3" t="s">
        <v>66</v>
      </c>
      <c r="E71" s="3" t="s">
        <v>67</v>
      </c>
      <c r="F71" s="3" t="s">
        <v>1320</v>
      </c>
      <c r="G71" s="3" t="s">
        <v>1323</v>
      </c>
    </row>
    <row r="72" spans="1:19" ht="16" x14ac:dyDescent="0.2">
      <c r="A72" s="1" t="s">
        <v>655</v>
      </c>
      <c r="B72" s="1" t="s">
        <v>1328</v>
      </c>
      <c r="C72" s="93">
        <v>1</v>
      </c>
      <c r="D72" s="3" t="s">
        <v>66</v>
      </c>
      <c r="E72" s="3" t="s">
        <v>67</v>
      </c>
      <c r="F72" s="3" t="s">
        <v>1320</v>
      </c>
      <c r="G72" s="3" t="s">
        <v>1329</v>
      </c>
    </row>
    <row r="73" spans="1:19" ht="16" x14ac:dyDescent="0.2">
      <c r="A73" s="1" t="s">
        <v>655</v>
      </c>
      <c r="B73" s="1" t="s">
        <v>1316</v>
      </c>
      <c r="C73" s="93">
        <v>1</v>
      </c>
      <c r="D73" s="3" t="s">
        <v>66</v>
      </c>
      <c r="E73" s="3" t="s">
        <v>67</v>
      </c>
      <c r="F73" s="3" t="s">
        <v>1320</v>
      </c>
      <c r="G73" s="3" t="s">
        <v>1324</v>
      </c>
    </row>
    <row r="74" spans="1:19" ht="16" x14ac:dyDescent="0.2">
      <c r="A74" s="1" t="s">
        <v>655</v>
      </c>
      <c r="B74" s="1" t="s">
        <v>1317</v>
      </c>
      <c r="C74" s="93">
        <v>1</v>
      </c>
      <c r="D74" s="3" t="s">
        <v>66</v>
      </c>
      <c r="E74" s="3" t="s">
        <v>67</v>
      </c>
      <c r="F74" s="3" t="s">
        <v>1320</v>
      </c>
      <c r="G74" s="3" t="s">
        <v>1325</v>
      </c>
    </row>
    <row r="75" spans="1:19" ht="17" thickBot="1" x14ac:dyDescent="0.25">
      <c r="A75" s="122" t="s">
        <v>655</v>
      </c>
      <c r="B75" s="122" t="s">
        <v>1318</v>
      </c>
      <c r="C75" s="85">
        <v>1</v>
      </c>
      <c r="D75" s="79" t="s">
        <v>66</v>
      </c>
      <c r="E75" s="79" t="s">
        <v>67</v>
      </c>
      <c r="F75" s="79" t="s">
        <v>1320</v>
      </c>
      <c r="G75" s="79" t="s">
        <v>1326</v>
      </c>
      <c r="H75" s="79"/>
      <c r="I75" s="79"/>
      <c r="J75" s="79"/>
      <c r="K75" s="79"/>
      <c r="L75" s="79"/>
      <c r="M75" s="79"/>
      <c r="N75" s="79"/>
      <c r="O75" s="79"/>
      <c r="P75" s="79"/>
      <c r="Q75" s="79"/>
      <c r="R75" s="79"/>
      <c r="S75" s="79"/>
    </row>
    <row r="76" spans="1:19" ht="32" x14ac:dyDescent="0.2">
      <c r="A76" s="1" t="s">
        <v>655</v>
      </c>
      <c r="B76" s="1" t="s">
        <v>1319</v>
      </c>
      <c r="C76" s="93">
        <v>1</v>
      </c>
      <c r="D76" s="3" t="s">
        <v>66</v>
      </c>
      <c r="E76" s="3" t="s">
        <v>67</v>
      </c>
      <c r="F76" s="3" t="s">
        <v>1320</v>
      </c>
      <c r="G76" s="3" t="s">
        <v>1327</v>
      </c>
    </row>
    <row r="77" spans="1:19" ht="128" x14ac:dyDescent="0.2">
      <c r="A77" s="1" t="s">
        <v>809</v>
      </c>
      <c r="B77" s="1" t="s">
        <v>657</v>
      </c>
      <c r="C77" s="93">
        <v>1</v>
      </c>
      <c r="D77" s="3" t="s">
        <v>68</v>
      </c>
      <c r="E77" s="3" t="s">
        <v>69</v>
      </c>
      <c r="F77" s="3" t="s">
        <v>393</v>
      </c>
      <c r="G77" s="3" t="s">
        <v>846</v>
      </c>
      <c r="H77" s="3" t="s">
        <v>1638</v>
      </c>
      <c r="I77" s="3" t="s">
        <v>850</v>
      </c>
    </row>
    <row r="78" spans="1:19" ht="144" x14ac:dyDescent="0.2">
      <c r="A78" s="1" t="s">
        <v>809</v>
      </c>
      <c r="B78" s="1" t="s">
        <v>658</v>
      </c>
      <c r="C78" s="93">
        <v>1</v>
      </c>
      <c r="D78" s="3" t="s">
        <v>68</v>
      </c>
      <c r="E78" s="3" t="s">
        <v>67</v>
      </c>
      <c r="F78" s="3" t="s">
        <v>393</v>
      </c>
      <c r="G78" s="3" t="s">
        <v>847</v>
      </c>
      <c r="H78" s="3" t="s">
        <v>1639</v>
      </c>
      <c r="I78" s="3" t="s">
        <v>851</v>
      </c>
    </row>
    <row r="79" spans="1:19" ht="128" x14ac:dyDescent="0.2">
      <c r="A79" s="1" t="s">
        <v>809</v>
      </c>
      <c r="B79" s="1" t="s">
        <v>659</v>
      </c>
      <c r="C79" s="93">
        <v>1</v>
      </c>
      <c r="D79" s="3" t="s">
        <v>68</v>
      </c>
      <c r="E79" s="3" t="s">
        <v>69</v>
      </c>
      <c r="F79" s="3" t="s">
        <v>394</v>
      </c>
      <c r="G79" s="3" t="s">
        <v>848</v>
      </c>
      <c r="H79" s="3" t="s">
        <v>1640</v>
      </c>
      <c r="I79" s="3" t="s">
        <v>852</v>
      </c>
    </row>
    <row r="80" spans="1:19" ht="145" thickBot="1" x14ac:dyDescent="0.25">
      <c r="A80" s="122" t="s">
        <v>809</v>
      </c>
      <c r="B80" s="122" t="s">
        <v>660</v>
      </c>
      <c r="C80" s="85">
        <v>1</v>
      </c>
      <c r="D80" s="79" t="s">
        <v>68</v>
      </c>
      <c r="E80" s="79" t="s">
        <v>67</v>
      </c>
      <c r="F80" s="79" t="s">
        <v>394</v>
      </c>
      <c r="G80" s="79" t="s">
        <v>849</v>
      </c>
      <c r="H80" s="79" t="s">
        <v>1641</v>
      </c>
      <c r="I80" s="79" t="s">
        <v>853</v>
      </c>
      <c r="J80" s="79"/>
      <c r="K80" s="79"/>
      <c r="L80" s="79"/>
      <c r="M80" s="79"/>
      <c r="N80" s="79"/>
      <c r="O80" s="79"/>
      <c r="P80" s="79"/>
      <c r="Q80" s="79"/>
      <c r="R80" s="79"/>
      <c r="S80" s="79"/>
    </row>
    <row r="81" spans="1:19" ht="48" x14ac:dyDescent="0.2">
      <c r="A81" s="1" t="s">
        <v>809</v>
      </c>
      <c r="B81" s="1" t="s">
        <v>810</v>
      </c>
      <c r="C81" s="93">
        <v>1</v>
      </c>
      <c r="D81" s="3" t="s">
        <v>68</v>
      </c>
      <c r="E81" s="3" t="s">
        <v>69</v>
      </c>
      <c r="F81" s="3" t="s">
        <v>393</v>
      </c>
      <c r="G81" s="3" t="s">
        <v>1238</v>
      </c>
      <c r="H81" s="3" t="s">
        <v>1239</v>
      </c>
      <c r="I81" s="3" t="s">
        <v>854</v>
      </c>
    </row>
    <row r="82" spans="1:19" ht="112" x14ac:dyDescent="0.2">
      <c r="A82" s="1" t="s">
        <v>802</v>
      </c>
      <c r="B82" s="1" t="s">
        <v>661</v>
      </c>
      <c r="C82" s="93">
        <v>1</v>
      </c>
      <c r="D82" s="3" t="s">
        <v>68</v>
      </c>
      <c r="E82" s="3" t="s">
        <v>679</v>
      </c>
      <c r="F82" s="3" t="s">
        <v>1334</v>
      </c>
      <c r="G82" s="3" t="s">
        <v>855</v>
      </c>
      <c r="H82" s="3" t="s">
        <v>1642</v>
      </c>
      <c r="I82" s="3" t="s">
        <v>856</v>
      </c>
    </row>
    <row r="83" spans="1:19" ht="32" x14ac:dyDescent="0.2">
      <c r="A83" s="1" t="s">
        <v>802</v>
      </c>
      <c r="B83" s="1" t="s">
        <v>662</v>
      </c>
      <c r="C83" s="93">
        <v>1</v>
      </c>
      <c r="D83" s="3" t="s">
        <v>68</v>
      </c>
      <c r="E83" s="3" t="s">
        <v>69</v>
      </c>
      <c r="F83" s="3" t="s">
        <v>393</v>
      </c>
      <c r="G83" s="3" t="s">
        <v>1171</v>
      </c>
      <c r="H83" s="3" t="s">
        <v>1172</v>
      </c>
      <c r="I83" s="3" t="s">
        <v>1173</v>
      </c>
    </row>
    <row r="84" spans="1:19" ht="97" thickBot="1" x14ac:dyDescent="0.25">
      <c r="A84" s="122" t="s">
        <v>802</v>
      </c>
      <c r="B84" s="122" t="s">
        <v>803</v>
      </c>
      <c r="C84" s="85">
        <v>1</v>
      </c>
      <c r="D84" s="79" t="s">
        <v>68</v>
      </c>
      <c r="E84" s="79" t="s">
        <v>69</v>
      </c>
      <c r="F84" s="79" t="s">
        <v>805</v>
      </c>
      <c r="G84" s="79" t="s">
        <v>857</v>
      </c>
      <c r="H84" s="79" t="s">
        <v>1643</v>
      </c>
      <c r="I84" s="79" t="s">
        <v>858</v>
      </c>
    </row>
    <row r="85" spans="1:19" ht="96" x14ac:dyDescent="0.2">
      <c r="A85" s="1" t="s">
        <v>802</v>
      </c>
      <c r="B85" s="1" t="s">
        <v>804</v>
      </c>
      <c r="C85" s="93">
        <v>1</v>
      </c>
      <c r="D85" s="3" t="s">
        <v>68</v>
      </c>
      <c r="E85" s="3" t="s">
        <v>69</v>
      </c>
      <c r="F85" s="3" t="s">
        <v>805</v>
      </c>
      <c r="G85" s="3" t="s">
        <v>859</v>
      </c>
      <c r="H85" s="3" t="s">
        <v>1644</v>
      </c>
      <c r="I85" s="3" t="s">
        <v>860</v>
      </c>
    </row>
    <row r="86" spans="1:19" ht="80" x14ac:dyDescent="0.2">
      <c r="A86" s="1" t="s">
        <v>1134</v>
      </c>
      <c r="B86" s="1" t="s">
        <v>1135</v>
      </c>
      <c r="C86" s="93">
        <v>1</v>
      </c>
      <c r="D86" s="3" t="s">
        <v>68</v>
      </c>
      <c r="E86" s="3" t="s">
        <v>69</v>
      </c>
      <c r="F86" s="3" t="s">
        <v>526</v>
      </c>
      <c r="G86" s="3" t="s">
        <v>981</v>
      </c>
      <c r="H86" s="3" t="s">
        <v>982</v>
      </c>
      <c r="I86" s="3" t="s">
        <v>983</v>
      </c>
    </row>
    <row r="87" spans="1:19" ht="80" x14ac:dyDescent="0.2">
      <c r="A87" s="1" t="s">
        <v>1134</v>
      </c>
      <c r="B87" s="1" t="s">
        <v>1136</v>
      </c>
      <c r="C87" s="93">
        <v>1</v>
      </c>
      <c r="D87" s="3" t="s">
        <v>68</v>
      </c>
      <c r="E87" s="3" t="s">
        <v>69</v>
      </c>
      <c r="F87" s="3" t="s">
        <v>682</v>
      </c>
      <c r="G87" s="3" t="s">
        <v>984</v>
      </c>
      <c r="H87" s="3" t="s">
        <v>985</v>
      </c>
      <c r="I87" s="3" t="s">
        <v>986</v>
      </c>
    </row>
    <row r="88" spans="1:19" ht="80" x14ac:dyDescent="0.2">
      <c r="A88" s="1" t="s">
        <v>1134</v>
      </c>
      <c r="B88" s="1" t="s">
        <v>1137</v>
      </c>
      <c r="C88" s="93">
        <v>1</v>
      </c>
      <c r="D88" s="3" t="s">
        <v>68</v>
      </c>
      <c r="E88" s="3" t="s">
        <v>69</v>
      </c>
      <c r="F88" s="3" t="s">
        <v>682</v>
      </c>
      <c r="G88" s="3" t="s">
        <v>987</v>
      </c>
      <c r="H88" s="3" t="s">
        <v>982</v>
      </c>
      <c r="I88" s="3" t="s">
        <v>983</v>
      </c>
    </row>
    <row r="89" spans="1:19" ht="80" x14ac:dyDescent="0.2">
      <c r="A89" s="1" t="s">
        <v>1134</v>
      </c>
      <c r="B89" s="1" t="s">
        <v>1138</v>
      </c>
      <c r="C89" s="93">
        <v>1</v>
      </c>
      <c r="D89" s="3" t="s">
        <v>68</v>
      </c>
      <c r="E89" s="3" t="s">
        <v>69</v>
      </c>
      <c r="F89" s="3" t="s">
        <v>682</v>
      </c>
      <c r="G89" s="3" t="s">
        <v>988</v>
      </c>
      <c r="H89" s="3" t="s">
        <v>985</v>
      </c>
      <c r="I89" s="3" t="s">
        <v>986</v>
      </c>
    </row>
    <row r="90" spans="1:19" ht="32" x14ac:dyDescent="0.2">
      <c r="A90" s="1" t="s">
        <v>1134</v>
      </c>
      <c r="B90" s="1" t="s">
        <v>1139</v>
      </c>
      <c r="C90" s="93">
        <v>1</v>
      </c>
      <c r="D90" s="3" t="s">
        <v>68</v>
      </c>
      <c r="E90" s="3" t="s">
        <v>69</v>
      </c>
      <c r="F90" s="3" t="s">
        <v>682</v>
      </c>
      <c r="G90" s="3" t="s">
        <v>861</v>
      </c>
      <c r="H90" s="3" t="s">
        <v>862</v>
      </c>
      <c r="I90" s="3" t="s">
        <v>965</v>
      </c>
    </row>
    <row r="91" spans="1:19" ht="64" x14ac:dyDescent="0.2">
      <c r="A91" s="1" t="s">
        <v>1134</v>
      </c>
      <c r="B91" s="1" t="s">
        <v>1140</v>
      </c>
      <c r="C91" s="93">
        <v>1</v>
      </c>
      <c r="D91" s="3" t="s">
        <v>68</v>
      </c>
      <c r="E91" s="3" t="s">
        <v>69</v>
      </c>
      <c r="F91" s="3" t="s">
        <v>681</v>
      </c>
      <c r="G91" s="3" t="s">
        <v>989</v>
      </c>
      <c r="H91" s="3" t="s">
        <v>982</v>
      </c>
      <c r="I91" s="3" t="s">
        <v>983</v>
      </c>
    </row>
    <row r="92" spans="1:19" ht="64" x14ac:dyDescent="0.2">
      <c r="A92" s="1" t="s">
        <v>1134</v>
      </c>
      <c r="B92" s="1" t="s">
        <v>1141</v>
      </c>
      <c r="C92" s="93">
        <v>1</v>
      </c>
      <c r="D92" s="3" t="s">
        <v>68</v>
      </c>
      <c r="E92" s="3" t="s">
        <v>69</v>
      </c>
      <c r="F92" s="3" t="s">
        <v>714</v>
      </c>
      <c r="G92" s="3" t="s">
        <v>1236</v>
      </c>
      <c r="H92" s="3" t="s">
        <v>985</v>
      </c>
      <c r="I92" s="3" t="s">
        <v>986</v>
      </c>
    </row>
    <row r="93" spans="1:19" ht="64" x14ac:dyDescent="0.2">
      <c r="A93" s="1" t="s">
        <v>1134</v>
      </c>
      <c r="B93" s="1" t="s">
        <v>1142</v>
      </c>
      <c r="C93" s="93">
        <v>1</v>
      </c>
      <c r="D93" s="3" t="s">
        <v>68</v>
      </c>
      <c r="E93" s="3" t="s">
        <v>69</v>
      </c>
      <c r="F93" s="3" t="s">
        <v>681</v>
      </c>
      <c r="G93" s="3" t="s">
        <v>990</v>
      </c>
      <c r="H93" s="3" t="s">
        <v>982</v>
      </c>
      <c r="I93" s="3" t="s">
        <v>983</v>
      </c>
    </row>
    <row r="94" spans="1:19" ht="65" thickBot="1" x14ac:dyDescent="0.25">
      <c r="A94" s="122" t="s">
        <v>1134</v>
      </c>
      <c r="B94" s="122" t="s">
        <v>1143</v>
      </c>
      <c r="C94" s="85">
        <v>1</v>
      </c>
      <c r="D94" s="79" t="s">
        <v>68</v>
      </c>
      <c r="E94" s="79" t="s">
        <v>69</v>
      </c>
      <c r="F94" s="79" t="s">
        <v>681</v>
      </c>
      <c r="G94" s="79" t="s">
        <v>991</v>
      </c>
      <c r="H94" s="79" t="s">
        <v>985</v>
      </c>
      <c r="I94" s="79" t="s">
        <v>986</v>
      </c>
      <c r="J94" s="79"/>
      <c r="K94" s="79"/>
      <c r="L94" s="79"/>
      <c r="M94" s="79"/>
      <c r="N94" s="79"/>
      <c r="O94" s="79"/>
      <c r="P94" s="79"/>
      <c r="Q94" s="79"/>
      <c r="R94" s="79"/>
      <c r="S94" s="79"/>
    </row>
    <row r="95" spans="1:19" ht="32" x14ac:dyDescent="0.2">
      <c r="A95" s="1" t="s">
        <v>1134</v>
      </c>
      <c r="B95" s="1" t="s">
        <v>1144</v>
      </c>
      <c r="C95" s="93">
        <v>1</v>
      </c>
      <c r="D95" s="3" t="s">
        <v>68</v>
      </c>
      <c r="E95" s="3" t="s">
        <v>69</v>
      </c>
      <c r="F95" s="3" t="s">
        <v>681</v>
      </c>
      <c r="G95" s="3" t="s">
        <v>966</v>
      </c>
      <c r="H95" s="3" t="s">
        <v>862</v>
      </c>
      <c r="I95" s="3" t="s">
        <v>965</v>
      </c>
    </row>
    <row r="96" spans="1:19" ht="128" x14ac:dyDescent="0.2">
      <c r="A96" s="1" t="s">
        <v>1268</v>
      </c>
      <c r="B96" s="1" t="s">
        <v>665</v>
      </c>
      <c r="C96" s="93">
        <v>1</v>
      </c>
      <c r="D96" s="3" t="s">
        <v>68</v>
      </c>
      <c r="E96" s="3" t="s">
        <v>69</v>
      </c>
      <c r="F96" s="3" t="s">
        <v>391</v>
      </c>
      <c r="G96" s="3" t="s">
        <v>967</v>
      </c>
      <c r="H96" s="3" t="s">
        <v>1170</v>
      </c>
      <c r="I96" s="3" t="s">
        <v>968</v>
      </c>
    </row>
    <row r="97" spans="1:19" ht="80" x14ac:dyDescent="0.2">
      <c r="A97" s="1" t="s">
        <v>1268</v>
      </c>
      <c r="B97" s="1" t="s">
        <v>666</v>
      </c>
      <c r="C97" s="93">
        <v>1</v>
      </c>
      <c r="D97" s="3" t="s">
        <v>68</v>
      </c>
      <c r="E97" s="3" t="s">
        <v>69</v>
      </c>
      <c r="F97" s="3" t="s">
        <v>503</v>
      </c>
      <c r="G97" s="3" t="s">
        <v>1169</v>
      </c>
      <c r="H97" s="3" t="s">
        <v>992</v>
      </c>
      <c r="I97" s="3" t="s">
        <v>993</v>
      </c>
    </row>
    <row r="98" spans="1:19" ht="112" x14ac:dyDescent="0.2">
      <c r="A98" s="1" t="s">
        <v>1268</v>
      </c>
      <c r="B98" s="1" t="s">
        <v>720</v>
      </c>
      <c r="C98" s="93">
        <v>1</v>
      </c>
      <c r="D98" s="3" t="s">
        <v>68</v>
      </c>
      <c r="E98" s="3" t="s">
        <v>69</v>
      </c>
      <c r="F98" s="3" t="s">
        <v>503</v>
      </c>
      <c r="G98" s="3" t="s">
        <v>969</v>
      </c>
      <c r="H98" s="3" t="s">
        <v>1170</v>
      </c>
      <c r="I98" s="3" t="s">
        <v>968</v>
      </c>
    </row>
    <row r="99" spans="1:19" ht="49" thickBot="1" x14ac:dyDescent="0.25">
      <c r="A99" s="122" t="s">
        <v>1268</v>
      </c>
      <c r="B99" s="122" t="s">
        <v>1269</v>
      </c>
      <c r="C99" s="85">
        <v>1</v>
      </c>
      <c r="D99" s="79" t="s">
        <v>68</v>
      </c>
      <c r="E99" s="79" t="s">
        <v>69</v>
      </c>
      <c r="F99" s="79" t="s">
        <v>704</v>
      </c>
      <c r="G99" s="79" t="s">
        <v>680</v>
      </c>
      <c r="H99" s="79" t="s">
        <v>923</v>
      </c>
      <c r="I99" s="79" t="s">
        <v>924</v>
      </c>
      <c r="J99" s="79"/>
      <c r="K99" s="79"/>
      <c r="L99" s="79"/>
      <c r="M99" s="79"/>
      <c r="N99" s="79"/>
      <c r="O99" s="79"/>
      <c r="P99" s="79"/>
      <c r="Q99" s="79"/>
      <c r="R99" s="79"/>
      <c r="S99" s="79"/>
    </row>
    <row r="100" spans="1:19" ht="32" x14ac:dyDescent="0.2">
      <c r="A100" s="1" t="s">
        <v>1268</v>
      </c>
      <c r="B100" s="1" t="s">
        <v>1270</v>
      </c>
      <c r="C100" s="93">
        <v>1</v>
      </c>
      <c r="D100" s="3" t="s">
        <v>68</v>
      </c>
      <c r="E100" s="3" t="s">
        <v>69</v>
      </c>
      <c r="F100" s="3" t="s">
        <v>705</v>
      </c>
      <c r="G100" s="3" t="s">
        <v>962</v>
      </c>
      <c r="H100" s="3" t="s">
        <v>963</v>
      </c>
      <c r="I100" s="3" t="s">
        <v>964</v>
      </c>
    </row>
    <row r="101" spans="1:19" ht="64" x14ac:dyDescent="0.2">
      <c r="A101" s="1" t="s">
        <v>667</v>
      </c>
      <c r="B101" s="1" t="s">
        <v>1121</v>
      </c>
      <c r="C101" s="93">
        <v>1</v>
      </c>
      <c r="D101" s="3" t="s">
        <v>68</v>
      </c>
      <c r="E101" s="3" t="s">
        <v>69</v>
      </c>
      <c r="F101" s="3" t="s">
        <v>503</v>
      </c>
      <c r="G101" s="3" t="s">
        <v>974</v>
      </c>
      <c r="H101" s="3" t="s">
        <v>971</v>
      </c>
      <c r="I101" s="3" t="s">
        <v>972</v>
      </c>
    </row>
    <row r="102" spans="1:19" ht="80" x14ac:dyDescent="0.2">
      <c r="A102" s="1" t="s">
        <v>667</v>
      </c>
      <c r="B102" s="1" t="s">
        <v>1122</v>
      </c>
      <c r="C102" s="93">
        <v>1</v>
      </c>
      <c r="D102" s="3" t="s">
        <v>68</v>
      </c>
      <c r="E102" s="3" t="s">
        <v>69</v>
      </c>
      <c r="F102" s="3" t="s">
        <v>503</v>
      </c>
      <c r="G102" s="3" t="s">
        <v>1118</v>
      </c>
      <c r="H102" s="3" t="s">
        <v>1119</v>
      </c>
      <c r="I102" s="3" t="s">
        <v>1120</v>
      </c>
    </row>
    <row r="103" spans="1:19" ht="65" thickBot="1" x14ac:dyDescent="0.25">
      <c r="A103" s="122" t="s">
        <v>667</v>
      </c>
      <c r="B103" s="122" t="s">
        <v>1123</v>
      </c>
      <c r="C103" s="85">
        <v>1</v>
      </c>
      <c r="D103" s="79" t="s">
        <v>68</v>
      </c>
      <c r="E103" s="79" t="s">
        <v>69</v>
      </c>
      <c r="F103" s="79" t="s">
        <v>503</v>
      </c>
      <c r="G103" s="79" t="s">
        <v>1125</v>
      </c>
      <c r="H103" s="79" t="s">
        <v>971</v>
      </c>
      <c r="I103" s="79" t="s">
        <v>972</v>
      </c>
      <c r="J103" s="79"/>
      <c r="K103" s="79"/>
      <c r="L103" s="79"/>
      <c r="M103" s="79"/>
      <c r="N103" s="79"/>
      <c r="O103" s="79"/>
      <c r="P103" s="79"/>
      <c r="Q103" s="79"/>
      <c r="R103" s="79"/>
      <c r="S103" s="79"/>
    </row>
    <row r="104" spans="1:19" ht="112" x14ac:dyDescent="0.2">
      <c r="A104" s="1" t="s">
        <v>667</v>
      </c>
      <c r="B104" s="1" t="s">
        <v>1124</v>
      </c>
      <c r="C104" s="93">
        <v>1</v>
      </c>
      <c r="D104" s="3" t="s">
        <v>68</v>
      </c>
      <c r="E104" s="3" t="s">
        <v>69</v>
      </c>
      <c r="F104" s="3" t="s">
        <v>503</v>
      </c>
      <c r="G104" s="3" t="s">
        <v>1126</v>
      </c>
      <c r="H104" s="3" t="s">
        <v>1119</v>
      </c>
      <c r="I104" s="3" t="s">
        <v>1120</v>
      </c>
    </row>
    <row r="105" spans="1:19" ht="64" x14ac:dyDescent="0.2">
      <c r="A105" s="1" t="s">
        <v>1219</v>
      </c>
      <c r="B105" s="1" t="s">
        <v>716</v>
      </c>
      <c r="C105" s="93">
        <v>1</v>
      </c>
      <c r="D105" s="3" t="s">
        <v>68</v>
      </c>
      <c r="E105" s="3" t="s">
        <v>69</v>
      </c>
      <c r="F105" s="3" t="s">
        <v>391</v>
      </c>
      <c r="G105" s="3" t="s">
        <v>970</v>
      </c>
      <c r="H105" s="3" t="s">
        <v>971</v>
      </c>
      <c r="I105" s="3" t="s">
        <v>972</v>
      </c>
    </row>
    <row r="106" spans="1:19" ht="32" x14ac:dyDescent="0.2">
      <c r="A106" s="1" t="s">
        <v>1219</v>
      </c>
      <c r="B106" s="1" t="s">
        <v>717</v>
      </c>
      <c r="C106" s="93">
        <v>1</v>
      </c>
      <c r="D106" s="3" t="s">
        <v>68</v>
      </c>
      <c r="E106" s="3" t="s">
        <v>69</v>
      </c>
      <c r="F106" s="3" t="s">
        <v>391</v>
      </c>
      <c r="G106" s="3" t="s">
        <v>979</v>
      </c>
      <c r="H106" s="3" t="s">
        <v>977</v>
      </c>
      <c r="I106" s="3" t="s">
        <v>978</v>
      </c>
    </row>
    <row r="107" spans="1:19" ht="64" x14ac:dyDescent="0.2">
      <c r="A107" s="1" t="s">
        <v>1219</v>
      </c>
      <c r="B107" s="1" t="s">
        <v>718</v>
      </c>
      <c r="C107" s="93">
        <v>1</v>
      </c>
      <c r="D107" s="3" t="s">
        <v>68</v>
      </c>
      <c r="E107" s="3" t="s">
        <v>69</v>
      </c>
      <c r="F107" s="3" t="s">
        <v>391</v>
      </c>
      <c r="G107" s="3" t="s">
        <v>973</v>
      </c>
      <c r="H107" s="3" t="s">
        <v>971</v>
      </c>
      <c r="I107" s="3" t="s">
        <v>972</v>
      </c>
    </row>
    <row r="108" spans="1:19" ht="32" x14ac:dyDescent="0.2">
      <c r="A108" s="1" t="s">
        <v>1219</v>
      </c>
      <c r="B108" s="1" t="s">
        <v>719</v>
      </c>
      <c r="C108" s="93">
        <v>1</v>
      </c>
      <c r="D108" s="3" t="s">
        <v>68</v>
      </c>
      <c r="E108" s="3" t="s">
        <v>69</v>
      </c>
      <c r="F108" s="3" t="s">
        <v>391</v>
      </c>
      <c r="G108" s="3" t="s">
        <v>980</v>
      </c>
      <c r="H108" s="3" t="s">
        <v>977</v>
      </c>
      <c r="I108" s="3" t="s">
        <v>978</v>
      </c>
    </row>
    <row r="109" spans="1:19" ht="81" thickBot="1" x14ac:dyDescent="0.25">
      <c r="A109" s="122" t="s">
        <v>1219</v>
      </c>
      <c r="B109" s="122" t="s">
        <v>1217</v>
      </c>
      <c r="C109" s="85">
        <v>1</v>
      </c>
      <c r="D109" s="79" t="s">
        <v>68</v>
      </c>
      <c r="E109" s="79" t="s">
        <v>69</v>
      </c>
      <c r="F109" s="79" t="s">
        <v>391</v>
      </c>
      <c r="G109" s="79" t="s">
        <v>1222</v>
      </c>
      <c r="H109" s="79" t="s">
        <v>971</v>
      </c>
      <c r="I109" s="79" t="s">
        <v>972</v>
      </c>
      <c r="J109" s="79"/>
      <c r="K109" s="79"/>
      <c r="L109" s="79"/>
      <c r="M109" s="79"/>
      <c r="N109" s="79"/>
      <c r="O109" s="79"/>
      <c r="P109" s="79"/>
      <c r="Q109" s="79"/>
      <c r="R109" s="79"/>
      <c r="S109" s="79"/>
    </row>
    <row r="110" spans="1:19" ht="32" x14ac:dyDescent="0.2">
      <c r="A110" s="1" t="s">
        <v>1219</v>
      </c>
      <c r="B110" s="1" t="s">
        <v>1218</v>
      </c>
      <c r="C110" s="93">
        <v>1</v>
      </c>
      <c r="D110" s="3" t="s">
        <v>68</v>
      </c>
      <c r="E110" s="3" t="s">
        <v>69</v>
      </c>
      <c r="F110" s="3" t="s">
        <v>391</v>
      </c>
      <c r="G110" s="3" t="s">
        <v>1265</v>
      </c>
      <c r="H110" s="3" t="s">
        <v>1220</v>
      </c>
      <c r="I110" s="3" t="s">
        <v>1221</v>
      </c>
    </row>
    <row r="111" spans="1:19" ht="48" x14ac:dyDescent="0.2">
      <c r="A111" s="1" t="s">
        <v>668</v>
      </c>
      <c r="B111" s="1" t="s">
        <v>669</v>
      </c>
      <c r="C111" s="93">
        <v>1</v>
      </c>
      <c r="D111" s="3" t="s">
        <v>68</v>
      </c>
      <c r="E111" s="3" t="s">
        <v>69</v>
      </c>
      <c r="F111" s="3" t="s">
        <v>503</v>
      </c>
      <c r="G111" s="3" t="s">
        <v>683</v>
      </c>
      <c r="H111" s="3" t="s">
        <v>684</v>
      </c>
      <c r="I111" s="3" t="s">
        <v>955</v>
      </c>
    </row>
    <row r="112" spans="1:19" ht="33" thickBot="1" x14ac:dyDescent="0.25">
      <c r="A112" s="122" t="s">
        <v>668</v>
      </c>
      <c r="B112" s="122" t="s">
        <v>670</v>
      </c>
      <c r="C112" s="85">
        <v>1</v>
      </c>
      <c r="D112" s="79" t="s">
        <v>68</v>
      </c>
      <c r="E112" s="79" t="s">
        <v>69</v>
      </c>
      <c r="F112" s="79" t="s">
        <v>503</v>
      </c>
      <c r="G112" s="79" t="s">
        <v>701</v>
      </c>
      <c r="H112" s="79" t="s">
        <v>685</v>
      </c>
      <c r="I112" s="79" t="s">
        <v>686</v>
      </c>
      <c r="J112" s="79"/>
      <c r="K112" s="79"/>
      <c r="L112" s="79"/>
      <c r="M112" s="79"/>
      <c r="N112" s="79"/>
      <c r="O112" s="79"/>
      <c r="P112" s="79"/>
      <c r="Q112" s="79"/>
      <c r="R112" s="79"/>
      <c r="S112" s="79"/>
    </row>
    <row r="113" spans="1:19" ht="80" x14ac:dyDescent="0.2">
      <c r="A113" s="1" t="s">
        <v>668</v>
      </c>
      <c r="B113" s="1" t="s">
        <v>671</v>
      </c>
      <c r="C113" s="93">
        <v>1</v>
      </c>
      <c r="D113" s="3" t="s">
        <v>68</v>
      </c>
      <c r="E113" s="3" t="s">
        <v>69</v>
      </c>
      <c r="F113" s="3" t="s">
        <v>503</v>
      </c>
      <c r="G113" s="3" t="s">
        <v>1002</v>
      </c>
      <c r="H113" s="3" t="s">
        <v>1004</v>
      </c>
      <c r="I113" s="3" t="s">
        <v>1003</v>
      </c>
    </row>
    <row r="114" spans="1:19" ht="96" x14ac:dyDescent="0.2">
      <c r="A114" s="1" t="s">
        <v>746</v>
      </c>
      <c r="B114" s="1" t="s">
        <v>747</v>
      </c>
      <c r="C114" s="93">
        <v>1</v>
      </c>
      <c r="D114" s="3" t="s">
        <v>68</v>
      </c>
      <c r="E114" s="3" t="s">
        <v>69</v>
      </c>
      <c r="F114" s="3" t="s">
        <v>503</v>
      </c>
      <c r="G114" s="3" t="s">
        <v>1022</v>
      </c>
      <c r="H114" s="3" t="s">
        <v>1645</v>
      </c>
      <c r="I114" s="3" t="s">
        <v>1023</v>
      </c>
    </row>
    <row r="115" spans="1:19" ht="48" x14ac:dyDescent="0.2">
      <c r="A115" s="1" t="s">
        <v>746</v>
      </c>
      <c r="B115" s="1" t="s">
        <v>748</v>
      </c>
      <c r="C115" s="93">
        <v>1</v>
      </c>
      <c r="D115" s="3" t="s">
        <v>68</v>
      </c>
      <c r="E115" s="3" t="s">
        <v>69</v>
      </c>
      <c r="F115" s="3" t="s">
        <v>503</v>
      </c>
      <c r="G115" s="3" t="s">
        <v>1164</v>
      </c>
      <c r="H115" s="3" t="s">
        <v>1165</v>
      </c>
      <c r="I115" s="3" t="s">
        <v>1166</v>
      </c>
    </row>
    <row r="116" spans="1:19" ht="16" x14ac:dyDescent="0.2">
      <c r="A116" s="1" t="s">
        <v>746</v>
      </c>
      <c r="B116" s="1" t="s">
        <v>1284</v>
      </c>
      <c r="C116" s="93">
        <v>0</v>
      </c>
      <c r="D116" s="3" t="s">
        <v>66</v>
      </c>
      <c r="E116" s="3" t="s">
        <v>67</v>
      </c>
      <c r="F116" s="3" t="s">
        <v>1335</v>
      </c>
      <c r="G116" s="3" t="s">
        <v>1231</v>
      </c>
    </row>
    <row r="117" spans="1:19" ht="16" x14ac:dyDescent="0.2">
      <c r="A117" s="1" t="s">
        <v>746</v>
      </c>
      <c r="B117" s="1" t="s">
        <v>749</v>
      </c>
      <c r="C117" s="93">
        <v>1</v>
      </c>
      <c r="D117" s="3" t="s">
        <v>66</v>
      </c>
      <c r="E117" s="3" t="s">
        <v>67</v>
      </c>
      <c r="F117" s="3" t="s">
        <v>393</v>
      </c>
      <c r="G117" s="3" t="s">
        <v>624</v>
      </c>
    </row>
    <row r="118" spans="1:19" ht="16" x14ac:dyDescent="0.2">
      <c r="A118" s="1" t="s">
        <v>746</v>
      </c>
      <c r="B118" s="1" t="s">
        <v>750</v>
      </c>
      <c r="C118" s="93">
        <v>1</v>
      </c>
      <c r="D118" s="3" t="s">
        <v>66</v>
      </c>
      <c r="E118" s="3" t="s">
        <v>67</v>
      </c>
      <c r="F118" s="3" t="s">
        <v>687</v>
      </c>
      <c r="G118" s="3" t="s">
        <v>623</v>
      </c>
    </row>
    <row r="119" spans="1:19" ht="16" x14ac:dyDescent="0.2">
      <c r="A119" s="1" t="s">
        <v>746</v>
      </c>
      <c r="B119" s="1" t="s">
        <v>751</v>
      </c>
      <c r="C119" s="93">
        <v>1</v>
      </c>
      <c r="D119" s="3" t="s">
        <v>66</v>
      </c>
      <c r="E119" s="3" t="s">
        <v>67</v>
      </c>
      <c r="F119" s="3" t="s">
        <v>687</v>
      </c>
      <c r="G119" s="3" t="s">
        <v>622</v>
      </c>
    </row>
    <row r="120" spans="1:19" ht="16" x14ac:dyDescent="0.2">
      <c r="A120" s="1" t="s">
        <v>746</v>
      </c>
      <c r="B120" s="1" t="s">
        <v>752</v>
      </c>
      <c r="C120" s="93">
        <v>1</v>
      </c>
      <c r="D120" s="3" t="s">
        <v>66</v>
      </c>
      <c r="E120" s="3" t="s">
        <v>67</v>
      </c>
      <c r="F120" s="3" t="s">
        <v>688</v>
      </c>
      <c r="G120" s="3" t="s">
        <v>621</v>
      </c>
    </row>
    <row r="121" spans="1:19" ht="16" x14ac:dyDescent="0.2">
      <c r="A121" s="1" t="s">
        <v>746</v>
      </c>
      <c r="B121" s="1" t="s">
        <v>753</v>
      </c>
      <c r="C121" s="93">
        <v>1</v>
      </c>
      <c r="D121" s="3" t="s">
        <v>66</v>
      </c>
      <c r="E121" s="3" t="s">
        <v>67</v>
      </c>
      <c r="F121" s="3" t="s">
        <v>619</v>
      </c>
      <c r="G121" s="3" t="s">
        <v>620</v>
      </c>
    </row>
    <row r="122" spans="1:19" ht="16" x14ac:dyDescent="0.2">
      <c r="A122" s="1" t="s">
        <v>746</v>
      </c>
      <c r="B122" s="1" t="s">
        <v>754</v>
      </c>
      <c r="C122" s="93">
        <v>1</v>
      </c>
      <c r="D122" s="3" t="s">
        <v>66</v>
      </c>
      <c r="E122" s="3" t="s">
        <v>67</v>
      </c>
      <c r="F122" s="3" t="s">
        <v>619</v>
      </c>
      <c r="G122" s="3" t="s">
        <v>689</v>
      </c>
    </row>
    <row r="123" spans="1:19" ht="16" x14ac:dyDescent="0.2">
      <c r="A123" s="1" t="s">
        <v>746</v>
      </c>
      <c r="B123" s="1" t="s">
        <v>755</v>
      </c>
      <c r="C123" s="93">
        <v>1</v>
      </c>
      <c r="D123" s="3" t="s">
        <v>66</v>
      </c>
      <c r="E123" s="3" t="s">
        <v>67</v>
      </c>
      <c r="F123" s="3" t="s">
        <v>687</v>
      </c>
      <c r="G123" s="3" t="s">
        <v>690</v>
      </c>
    </row>
    <row r="124" spans="1:19" ht="32" x14ac:dyDescent="0.2">
      <c r="A124" s="1" t="s">
        <v>746</v>
      </c>
      <c r="B124" s="1" t="s">
        <v>1005</v>
      </c>
      <c r="C124" s="93">
        <v>1</v>
      </c>
      <c r="D124" s="3" t="s">
        <v>66</v>
      </c>
      <c r="E124" s="3" t="s">
        <v>67</v>
      </c>
      <c r="F124" s="3" t="s">
        <v>1008</v>
      </c>
      <c r="G124" s="3" t="s">
        <v>1009</v>
      </c>
    </row>
    <row r="125" spans="1:19" ht="33" thickBot="1" x14ac:dyDescent="0.25">
      <c r="A125" s="122" t="s">
        <v>746</v>
      </c>
      <c r="B125" s="122" t="s">
        <v>1006</v>
      </c>
      <c r="C125" s="85">
        <v>1</v>
      </c>
      <c r="D125" s="79" t="s">
        <v>66</v>
      </c>
      <c r="E125" s="79" t="s">
        <v>67</v>
      </c>
      <c r="F125" s="79" t="s">
        <v>687</v>
      </c>
      <c r="G125" s="79" t="s">
        <v>1010</v>
      </c>
      <c r="H125" s="79"/>
      <c r="I125" s="79"/>
      <c r="J125" s="79"/>
      <c r="K125" s="79"/>
      <c r="L125" s="79"/>
      <c r="M125" s="79"/>
      <c r="N125" s="79"/>
      <c r="O125" s="79"/>
      <c r="P125" s="79"/>
      <c r="Q125" s="79"/>
      <c r="R125" s="79"/>
      <c r="S125" s="79"/>
    </row>
    <row r="126" spans="1:19" ht="16" x14ac:dyDescent="0.2">
      <c r="A126" s="1" t="s">
        <v>746</v>
      </c>
      <c r="B126" s="1" t="s">
        <v>1007</v>
      </c>
      <c r="C126" s="93">
        <v>1</v>
      </c>
      <c r="D126" s="3" t="s">
        <v>66</v>
      </c>
      <c r="E126" s="3" t="s">
        <v>67</v>
      </c>
      <c r="F126" s="3" t="s">
        <v>627</v>
      </c>
      <c r="G126" s="3" t="s">
        <v>1011</v>
      </c>
    </row>
    <row r="127" spans="1:19" ht="48" x14ac:dyDescent="0.2">
      <c r="A127" s="1" t="s">
        <v>1150</v>
      </c>
      <c r="B127" s="1" t="s">
        <v>1017</v>
      </c>
      <c r="C127" s="93">
        <v>1</v>
      </c>
      <c r="D127" s="3" t="s">
        <v>68</v>
      </c>
      <c r="E127" s="3" t="s">
        <v>69</v>
      </c>
      <c r="F127" s="3" t="s">
        <v>758</v>
      </c>
      <c r="G127" s="3" t="s">
        <v>1024</v>
      </c>
      <c r="H127" s="3" t="s">
        <v>1025</v>
      </c>
      <c r="I127" s="3" t="s">
        <v>1026</v>
      </c>
    </row>
    <row r="128" spans="1:19" ht="64" x14ac:dyDescent="0.2">
      <c r="A128" s="1" t="s">
        <v>1150</v>
      </c>
      <c r="B128" s="1" t="s">
        <v>756</v>
      </c>
      <c r="C128" s="93">
        <v>1</v>
      </c>
      <c r="D128" s="3" t="s">
        <v>68</v>
      </c>
      <c r="E128" s="3" t="s">
        <v>67</v>
      </c>
      <c r="F128" s="3" t="s">
        <v>758</v>
      </c>
      <c r="G128" s="3" t="s">
        <v>1027</v>
      </c>
      <c r="H128" s="3" t="s">
        <v>1025</v>
      </c>
      <c r="I128" s="3" t="s">
        <v>1026</v>
      </c>
    </row>
    <row r="129" spans="1:19" ht="64" x14ac:dyDescent="0.2">
      <c r="A129" s="1" t="s">
        <v>1150</v>
      </c>
      <c r="B129" s="1" t="s">
        <v>1018</v>
      </c>
      <c r="C129" s="93">
        <v>1</v>
      </c>
      <c r="D129" s="3" t="s">
        <v>68</v>
      </c>
      <c r="E129" s="3" t="s">
        <v>69</v>
      </c>
      <c r="F129" s="3" t="s">
        <v>1332</v>
      </c>
      <c r="G129" s="3" t="s">
        <v>1028</v>
      </c>
      <c r="H129" s="3" t="s">
        <v>1025</v>
      </c>
      <c r="I129" s="3" t="s">
        <v>1026</v>
      </c>
    </row>
    <row r="130" spans="1:19" ht="64" x14ac:dyDescent="0.2">
      <c r="A130" s="1" t="s">
        <v>1150</v>
      </c>
      <c r="B130" s="1" t="s">
        <v>1015</v>
      </c>
      <c r="C130" s="93">
        <v>1</v>
      </c>
      <c r="D130" s="3" t="s">
        <v>68</v>
      </c>
      <c r="E130" s="3" t="s">
        <v>67</v>
      </c>
      <c r="F130" s="3" t="s">
        <v>1332</v>
      </c>
      <c r="G130" s="3" t="s">
        <v>1029</v>
      </c>
      <c r="H130" s="3" t="s">
        <v>1025</v>
      </c>
      <c r="I130" s="3" t="s">
        <v>1026</v>
      </c>
    </row>
    <row r="131" spans="1:19" ht="48" x14ac:dyDescent="0.2">
      <c r="A131" s="1" t="s">
        <v>1150</v>
      </c>
      <c r="B131" s="1" t="s">
        <v>1307</v>
      </c>
      <c r="C131" s="93">
        <v>1</v>
      </c>
      <c r="D131" s="3" t="s">
        <v>68</v>
      </c>
      <c r="E131" s="3" t="s">
        <v>69</v>
      </c>
      <c r="F131" s="3" t="s">
        <v>391</v>
      </c>
      <c r="G131" s="3" t="s">
        <v>1311</v>
      </c>
      <c r="H131" s="3" t="s">
        <v>1309</v>
      </c>
      <c r="I131" s="3" t="s">
        <v>1310</v>
      </c>
    </row>
    <row r="132" spans="1:19" ht="64" x14ac:dyDescent="0.2">
      <c r="A132" s="1" t="s">
        <v>1150</v>
      </c>
      <c r="B132" s="1" t="s">
        <v>1308</v>
      </c>
      <c r="C132" s="93">
        <v>1</v>
      </c>
      <c r="D132" s="3" t="s">
        <v>68</v>
      </c>
      <c r="E132" s="3" t="s">
        <v>67</v>
      </c>
      <c r="F132" s="3" t="s">
        <v>391</v>
      </c>
      <c r="G132" s="3" t="s">
        <v>1312</v>
      </c>
      <c r="H132" s="3" t="s">
        <v>1309</v>
      </c>
      <c r="I132" s="3" t="s">
        <v>1310</v>
      </c>
    </row>
    <row r="133" spans="1:19" ht="64" x14ac:dyDescent="0.2">
      <c r="A133" s="1" t="s">
        <v>1150</v>
      </c>
      <c r="B133" s="1" t="s">
        <v>1019</v>
      </c>
      <c r="C133" s="93">
        <v>1</v>
      </c>
      <c r="D133" s="3" t="s">
        <v>68</v>
      </c>
      <c r="E133" s="3" t="s">
        <v>69</v>
      </c>
      <c r="F133" s="3" t="s">
        <v>758</v>
      </c>
      <c r="G133" s="3" t="s">
        <v>1113</v>
      </c>
      <c r="H133" s="3" t="s">
        <v>1108</v>
      </c>
      <c r="I133" s="3" t="s">
        <v>1109</v>
      </c>
    </row>
    <row r="134" spans="1:19" ht="64" x14ac:dyDescent="0.2">
      <c r="A134" s="1" t="s">
        <v>1150</v>
      </c>
      <c r="B134" s="1" t="s">
        <v>757</v>
      </c>
      <c r="C134" s="93">
        <v>1</v>
      </c>
      <c r="D134" s="3" t="s">
        <v>68</v>
      </c>
      <c r="E134" s="3" t="s">
        <v>67</v>
      </c>
      <c r="F134" s="3" t="s">
        <v>758</v>
      </c>
      <c r="G134" s="3" t="s">
        <v>1114</v>
      </c>
      <c r="H134" s="3" t="s">
        <v>1108</v>
      </c>
      <c r="I134" s="3" t="s">
        <v>1110</v>
      </c>
    </row>
    <row r="135" spans="1:19" ht="80" x14ac:dyDescent="0.2">
      <c r="A135" s="1" t="s">
        <v>1150</v>
      </c>
      <c r="B135" s="1" t="s">
        <v>1020</v>
      </c>
      <c r="C135" s="93">
        <v>1</v>
      </c>
      <c r="D135" s="3" t="s">
        <v>68</v>
      </c>
      <c r="E135" s="3" t="s">
        <v>69</v>
      </c>
      <c r="F135" s="3" t="s">
        <v>1332</v>
      </c>
      <c r="G135" s="3" t="s">
        <v>1115</v>
      </c>
      <c r="H135" s="3" t="s">
        <v>1108</v>
      </c>
      <c r="I135" s="3" t="s">
        <v>1111</v>
      </c>
    </row>
    <row r="136" spans="1:19" ht="80" x14ac:dyDescent="0.2">
      <c r="A136" s="1" t="s">
        <v>1150</v>
      </c>
      <c r="B136" s="1" t="s">
        <v>1016</v>
      </c>
      <c r="C136" s="93">
        <v>1</v>
      </c>
      <c r="D136" s="3" t="s">
        <v>68</v>
      </c>
      <c r="E136" s="3" t="s">
        <v>67</v>
      </c>
      <c r="F136" s="3" t="s">
        <v>1332</v>
      </c>
      <c r="G136" s="3" t="s">
        <v>1116</v>
      </c>
      <c r="H136" s="3" t="s">
        <v>1108</v>
      </c>
      <c r="I136" s="3" t="s">
        <v>1112</v>
      </c>
    </row>
    <row r="137" spans="1:19" ht="97" thickBot="1" x14ac:dyDescent="0.25">
      <c r="A137" s="122" t="s">
        <v>1150</v>
      </c>
      <c r="B137" s="122" t="s">
        <v>1151</v>
      </c>
      <c r="C137" s="85">
        <v>1</v>
      </c>
      <c r="D137" s="79" t="s">
        <v>68</v>
      </c>
      <c r="E137" s="79" t="s">
        <v>69</v>
      </c>
      <c r="F137" s="79" t="s">
        <v>503</v>
      </c>
      <c r="G137" s="79" t="s">
        <v>1153</v>
      </c>
      <c r="H137" s="79" t="s">
        <v>1155</v>
      </c>
      <c r="I137" s="79" t="s">
        <v>1156</v>
      </c>
      <c r="J137" s="79"/>
      <c r="K137" s="79"/>
      <c r="L137" s="79"/>
      <c r="M137" s="79"/>
      <c r="N137" s="79"/>
      <c r="O137" s="79"/>
      <c r="P137" s="79"/>
      <c r="Q137" s="79"/>
      <c r="R137" s="79"/>
      <c r="S137" s="79"/>
    </row>
    <row r="138" spans="1:19" ht="112" x14ac:dyDescent="0.2">
      <c r="A138" s="1" t="s">
        <v>1150</v>
      </c>
      <c r="B138" s="1" t="s">
        <v>1152</v>
      </c>
      <c r="C138" s="93">
        <v>1</v>
      </c>
      <c r="D138" s="3" t="s">
        <v>68</v>
      </c>
      <c r="E138" s="3" t="s">
        <v>67</v>
      </c>
      <c r="F138" s="3" t="s">
        <v>503</v>
      </c>
      <c r="G138" s="3" t="s">
        <v>1154</v>
      </c>
      <c r="H138" s="3" t="s">
        <v>1155</v>
      </c>
      <c r="I138" s="3" t="s">
        <v>1156</v>
      </c>
    </row>
    <row r="139" spans="1:19" ht="64" x14ac:dyDescent="0.2">
      <c r="A139" s="1" t="s">
        <v>672</v>
      </c>
      <c r="B139" s="1" t="s">
        <v>99</v>
      </c>
      <c r="C139" s="93">
        <v>1</v>
      </c>
      <c r="D139" s="3" t="s">
        <v>68</v>
      </c>
      <c r="E139" s="3" t="s">
        <v>679</v>
      </c>
      <c r="F139" s="3" t="s">
        <v>1334</v>
      </c>
      <c r="G139" s="3" t="s">
        <v>1030</v>
      </c>
      <c r="H139" s="3" t="s">
        <v>1240</v>
      </c>
      <c r="I139" s="3" t="s">
        <v>1031</v>
      </c>
    </row>
    <row r="140" spans="1:19" ht="32" x14ac:dyDescent="0.2">
      <c r="A140" s="1" t="s">
        <v>672</v>
      </c>
      <c r="B140" s="1" t="s">
        <v>492</v>
      </c>
      <c r="C140" s="93">
        <v>1</v>
      </c>
      <c r="D140" s="3" t="s">
        <v>68</v>
      </c>
      <c r="E140" s="3" t="s">
        <v>679</v>
      </c>
      <c r="F140" s="3" t="s">
        <v>1336</v>
      </c>
      <c r="G140" s="3" t="s">
        <v>1040</v>
      </c>
      <c r="H140" s="3" t="s">
        <v>1041</v>
      </c>
      <c r="I140" s="3" t="s">
        <v>1042</v>
      </c>
    </row>
    <row r="141" spans="1:19" ht="16" x14ac:dyDescent="0.2">
      <c r="A141" s="1" t="s">
        <v>672</v>
      </c>
      <c r="B141" s="1" t="s">
        <v>489</v>
      </c>
      <c r="C141" s="93">
        <v>1</v>
      </c>
      <c r="D141" s="3" t="s">
        <v>68</v>
      </c>
      <c r="E141" s="3" t="s">
        <v>679</v>
      </c>
      <c r="F141" s="3" t="s">
        <v>1336</v>
      </c>
      <c r="G141" s="3" t="s">
        <v>692</v>
      </c>
      <c r="H141" s="3" t="s">
        <v>380</v>
      </c>
      <c r="I141" s="3" t="s">
        <v>906</v>
      </c>
    </row>
    <row r="142" spans="1:19" ht="80" x14ac:dyDescent="0.2">
      <c r="A142" s="1" t="s">
        <v>672</v>
      </c>
      <c r="B142" s="1" t="s">
        <v>93</v>
      </c>
      <c r="C142" s="93">
        <v>1</v>
      </c>
      <c r="D142" s="3" t="s">
        <v>68</v>
      </c>
      <c r="E142" s="3" t="s">
        <v>679</v>
      </c>
      <c r="F142" s="3" t="s">
        <v>1337</v>
      </c>
      <c r="G142" s="3" t="s">
        <v>1032</v>
      </c>
      <c r="H142" s="3" t="s">
        <v>1033</v>
      </c>
      <c r="I142" s="93" t="s">
        <v>1034</v>
      </c>
    </row>
    <row r="143" spans="1:19" ht="16" x14ac:dyDescent="0.2">
      <c r="A143" s="1" t="s">
        <v>672</v>
      </c>
      <c r="B143" s="1" t="s">
        <v>101</v>
      </c>
      <c r="C143" s="93">
        <v>1</v>
      </c>
      <c r="D143" s="3" t="s">
        <v>68</v>
      </c>
      <c r="E143" s="3" t="s">
        <v>679</v>
      </c>
      <c r="F143" s="3" t="s">
        <v>1338</v>
      </c>
      <c r="G143" s="3" t="s">
        <v>694</v>
      </c>
      <c r="H143" s="3" t="s">
        <v>375</v>
      </c>
      <c r="I143" s="3">
        <v>969696</v>
      </c>
    </row>
    <row r="144" spans="1:19" ht="80" x14ac:dyDescent="0.2">
      <c r="A144" s="1" t="s">
        <v>672</v>
      </c>
      <c r="B144" s="1" t="s">
        <v>102</v>
      </c>
      <c r="C144" s="93">
        <v>1</v>
      </c>
      <c r="D144" s="3" t="s">
        <v>68</v>
      </c>
      <c r="E144" s="3" t="s">
        <v>679</v>
      </c>
      <c r="F144" s="3" t="s">
        <v>1338</v>
      </c>
      <c r="G144" s="3" t="s">
        <v>1035</v>
      </c>
      <c r="H144" s="3" t="s">
        <v>1033</v>
      </c>
      <c r="I144" s="3" t="s">
        <v>1034</v>
      </c>
    </row>
    <row r="145" spans="1:19" ht="64" x14ac:dyDescent="0.2">
      <c r="A145" s="1" t="s">
        <v>672</v>
      </c>
      <c r="B145" s="1" t="s">
        <v>98</v>
      </c>
      <c r="C145" s="93">
        <v>1</v>
      </c>
      <c r="D145" s="3" t="s">
        <v>68</v>
      </c>
      <c r="E145" s="3" t="s">
        <v>679</v>
      </c>
      <c r="F145" s="3" t="s">
        <v>1336</v>
      </c>
      <c r="G145" s="3" t="s">
        <v>1036</v>
      </c>
      <c r="H145" s="3" t="s">
        <v>1037</v>
      </c>
      <c r="I145" s="3" t="s">
        <v>1038</v>
      </c>
    </row>
    <row r="146" spans="1:19" ht="64" x14ac:dyDescent="0.2">
      <c r="A146" s="1" t="s">
        <v>672</v>
      </c>
      <c r="B146" s="1" t="s">
        <v>958</v>
      </c>
      <c r="C146" s="93">
        <v>1</v>
      </c>
      <c r="D146" s="3" t="s">
        <v>68</v>
      </c>
      <c r="E146" s="3" t="s">
        <v>679</v>
      </c>
      <c r="F146" s="3" t="s">
        <v>1339</v>
      </c>
      <c r="G146" s="3" t="s">
        <v>1105</v>
      </c>
      <c r="H146" s="3" t="s">
        <v>1106</v>
      </c>
      <c r="I146" s="3" t="s">
        <v>1107</v>
      </c>
    </row>
    <row r="147" spans="1:19" ht="65" thickBot="1" x14ac:dyDescent="0.25">
      <c r="A147" s="122" t="s">
        <v>672</v>
      </c>
      <c r="B147" s="122" t="s">
        <v>1039</v>
      </c>
      <c r="C147" s="85">
        <v>1</v>
      </c>
      <c r="D147" s="79" t="s">
        <v>68</v>
      </c>
      <c r="E147" s="79" t="s">
        <v>679</v>
      </c>
      <c r="F147" s="79" t="s">
        <v>1338</v>
      </c>
      <c r="G147" s="79" t="s">
        <v>1043</v>
      </c>
      <c r="H147" s="79" t="s">
        <v>691</v>
      </c>
      <c r="I147" s="79" t="s">
        <v>954</v>
      </c>
      <c r="J147" s="79"/>
      <c r="K147" s="79"/>
      <c r="L147" s="79"/>
      <c r="M147" s="79"/>
      <c r="N147" s="79"/>
      <c r="O147" s="79"/>
      <c r="P147" s="79"/>
      <c r="Q147" s="79"/>
      <c r="R147" s="79"/>
      <c r="S147" s="79"/>
    </row>
    <row r="148" spans="1:19" ht="32" x14ac:dyDescent="0.2">
      <c r="A148" s="1" t="s">
        <v>672</v>
      </c>
      <c r="B148" s="1" t="s">
        <v>818</v>
      </c>
      <c r="C148" s="93">
        <v>1</v>
      </c>
      <c r="D148" s="3" t="s">
        <v>68</v>
      </c>
      <c r="E148" s="3" t="s">
        <v>679</v>
      </c>
      <c r="F148" s="3" t="s">
        <v>1340</v>
      </c>
      <c r="G148" s="3" t="s">
        <v>1161</v>
      </c>
      <c r="H148" s="3" t="s">
        <v>1162</v>
      </c>
      <c r="I148" s="3" t="s">
        <v>1163</v>
      </c>
    </row>
    <row r="149" spans="1:19" ht="16" x14ac:dyDescent="0.2">
      <c r="A149" s="1" t="s">
        <v>673</v>
      </c>
      <c r="B149" s="1" t="s">
        <v>674</v>
      </c>
      <c r="C149" s="93">
        <v>1</v>
      </c>
      <c r="D149" s="3" t="s">
        <v>66</v>
      </c>
      <c r="E149" s="3" t="s">
        <v>67</v>
      </c>
      <c r="F149" s="3" t="s">
        <v>1341</v>
      </c>
      <c r="G149" s="3" t="s">
        <v>695</v>
      </c>
    </row>
    <row r="150" spans="1:19" ht="32" x14ac:dyDescent="0.2">
      <c r="A150" s="1" t="s">
        <v>673</v>
      </c>
      <c r="B150" s="1" t="s">
        <v>675</v>
      </c>
      <c r="C150" s="93">
        <v>1</v>
      </c>
      <c r="D150" s="3" t="s">
        <v>68</v>
      </c>
      <c r="E150" s="3" t="s">
        <v>67</v>
      </c>
      <c r="F150" s="3" t="s">
        <v>1342</v>
      </c>
      <c r="G150" s="3" t="s">
        <v>699</v>
      </c>
      <c r="H150" s="3" t="s">
        <v>700</v>
      </c>
      <c r="I150" s="3" t="s">
        <v>913</v>
      </c>
    </row>
    <row r="151" spans="1:19" ht="16" x14ac:dyDescent="0.2">
      <c r="A151" s="1" t="s">
        <v>673</v>
      </c>
      <c r="B151" s="1" t="s">
        <v>676</v>
      </c>
      <c r="C151" s="93">
        <v>1</v>
      </c>
      <c r="D151" s="3" t="s">
        <v>66</v>
      </c>
      <c r="E151" s="3" t="s">
        <v>67</v>
      </c>
      <c r="F151" s="3" t="s">
        <v>1343</v>
      </c>
      <c r="G151" s="3" t="s">
        <v>696</v>
      </c>
    </row>
    <row r="152" spans="1:19" ht="16" x14ac:dyDescent="0.2">
      <c r="A152" s="1" t="s">
        <v>673</v>
      </c>
      <c r="B152" s="1" t="s">
        <v>677</v>
      </c>
      <c r="C152" s="93">
        <v>1</v>
      </c>
      <c r="D152" s="3" t="s">
        <v>66</v>
      </c>
      <c r="E152" s="3" t="s">
        <v>67</v>
      </c>
      <c r="F152" s="3" t="s">
        <v>1343</v>
      </c>
      <c r="G152" s="3" t="s">
        <v>697</v>
      </c>
    </row>
    <row r="153" spans="1:19" ht="17" thickBot="1" x14ac:dyDescent="0.25">
      <c r="A153" s="122" t="s">
        <v>673</v>
      </c>
      <c r="B153" s="122" t="s">
        <v>678</v>
      </c>
      <c r="C153" s="85">
        <v>1</v>
      </c>
      <c r="D153" s="79" t="s">
        <v>66</v>
      </c>
      <c r="E153" s="79" t="s">
        <v>67</v>
      </c>
      <c r="F153" s="79" t="s">
        <v>1343</v>
      </c>
      <c r="G153" s="79" t="s">
        <v>698</v>
      </c>
      <c r="H153" s="79"/>
      <c r="I153" s="79"/>
      <c r="J153" s="79"/>
      <c r="K153" s="79"/>
      <c r="L153" s="79"/>
      <c r="M153" s="79"/>
      <c r="N153" s="79"/>
      <c r="O153" s="79"/>
      <c r="P153" s="79"/>
      <c r="Q153" s="79"/>
      <c r="R153" s="79"/>
      <c r="S153" s="79"/>
    </row>
    <row r="154" spans="1:19" ht="32" x14ac:dyDescent="0.2">
      <c r="A154" s="3" t="s">
        <v>673</v>
      </c>
      <c r="B154" s="3" t="s">
        <v>834</v>
      </c>
      <c r="C154" s="3">
        <v>1</v>
      </c>
      <c r="D154" s="3" t="s">
        <v>66</v>
      </c>
      <c r="E154" s="3" t="s">
        <v>67</v>
      </c>
      <c r="F154" s="3" t="s">
        <v>1344</v>
      </c>
      <c r="G154" s="3" t="s">
        <v>835</v>
      </c>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C5"/>
  <sheetViews>
    <sheetView tabSelected="1" workbookViewId="0">
      <selection activeCell="A3" sqref="A3"/>
    </sheetView>
  </sheetViews>
  <sheetFormatPr baseColWidth="10" defaultColWidth="8.83203125" defaultRowHeight="15" x14ac:dyDescent="0.2"/>
  <cols>
    <col min="1" max="1" width="48.83203125" style="4" bestFit="1" customWidth="1"/>
    <col min="2" max="2" width="28.1640625" style="4" customWidth="1"/>
    <col min="3" max="3" width="68" style="4" customWidth="1"/>
    <col min="4" max="16384" width="8.83203125" style="4"/>
  </cols>
  <sheetData>
    <row r="1" spans="1:3" x14ac:dyDescent="0.2">
      <c r="A1" s="43" t="s">
        <v>75</v>
      </c>
      <c r="B1" s="43" t="s">
        <v>76</v>
      </c>
    </row>
    <row r="2" spans="1:3" ht="64" x14ac:dyDescent="0.2">
      <c r="A2" s="48" t="s">
        <v>1981</v>
      </c>
      <c r="B2" s="48" t="s">
        <v>1360</v>
      </c>
      <c r="C2" s="89" t="s">
        <v>1371</v>
      </c>
    </row>
    <row r="3" spans="1:3" x14ac:dyDescent="0.2">
      <c r="A3" s="48" t="s">
        <v>1977</v>
      </c>
      <c r="B3" s="48" t="s">
        <v>1662</v>
      </c>
    </row>
    <row r="4" spans="1:3" x14ac:dyDescent="0.2">
      <c r="A4" s="273" t="s">
        <v>1980</v>
      </c>
      <c r="B4" s="218" t="s">
        <v>1979</v>
      </c>
    </row>
    <row r="5" spans="1:3" x14ac:dyDescent="0.2">
      <c r="A5" s="273" t="s">
        <v>1978</v>
      </c>
      <c r="B5" s="218" t="s">
        <v>1976</v>
      </c>
    </row>
  </sheetData>
  <pageMargins left="0.7" right="0.7" top="0.75" bottom="0.75" header="0.3" footer="0.3"/>
  <pageSetup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0BF8C-F8F4-F241-B944-0E124F750BFA}">
  <sheetPr codeName="Sheet7"/>
  <dimension ref="A1:L26"/>
  <sheetViews>
    <sheetView zoomScale="75" zoomScaleNormal="100" workbookViewId="0">
      <selection activeCell="J11" sqref="J11"/>
    </sheetView>
  </sheetViews>
  <sheetFormatPr baseColWidth="10" defaultColWidth="8.83203125" defaultRowHeight="15" x14ac:dyDescent="0.2"/>
  <cols>
    <col min="1" max="1" width="20.83203125" style="48" customWidth="1"/>
    <col min="2" max="2" width="17.83203125" style="48" customWidth="1"/>
    <col min="3" max="3" width="15.6640625" style="48" customWidth="1"/>
    <col min="4" max="4" width="18.1640625" style="48" customWidth="1"/>
    <col min="5" max="5" width="17.83203125" style="48" customWidth="1"/>
    <col min="6" max="7" width="24" style="48" bestFit="1" customWidth="1"/>
    <col min="8" max="10" width="16.1640625" style="48" customWidth="1"/>
    <col min="11" max="11" width="31.6640625" style="48" bestFit="1" customWidth="1"/>
    <col min="12" max="12" width="16.33203125" style="48" customWidth="1"/>
    <col min="13" max="13" width="12" style="48" bestFit="1" customWidth="1"/>
    <col min="14" max="14" width="12.83203125" style="48" customWidth="1"/>
    <col min="15" max="16" width="12" style="48" bestFit="1" customWidth="1"/>
    <col min="17" max="17" width="11.6640625" style="48" customWidth="1"/>
    <col min="18" max="21" width="8.83203125" style="48"/>
    <col min="22" max="22" width="80.6640625" style="48" customWidth="1"/>
    <col min="23" max="16384" width="8.83203125" style="48"/>
  </cols>
  <sheetData>
    <row r="1" spans="1:10" x14ac:dyDescent="0.2">
      <c r="A1" s="48" t="s">
        <v>1482</v>
      </c>
      <c r="B1" s="48" t="s">
        <v>1483</v>
      </c>
    </row>
    <row r="2" spans="1:10" ht="47.25" customHeight="1" x14ac:dyDescent="0.2">
      <c r="B2" s="3">
        <v>2005</v>
      </c>
      <c r="C2" s="3" t="s">
        <v>1484</v>
      </c>
      <c r="D2" s="3" t="s">
        <v>1972</v>
      </c>
      <c r="E2" s="3" t="s">
        <v>1973</v>
      </c>
      <c r="F2" s="275" t="s">
        <v>1969</v>
      </c>
      <c r="G2" s="275" t="s">
        <v>1970</v>
      </c>
      <c r="H2" s="3" t="s">
        <v>1485</v>
      </c>
      <c r="I2" s="3" t="s">
        <v>1486</v>
      </c>
      <c r="J2" s="48" t="s">
        <v>1487</v>
      </c>
    </row>
    <row r="3" spans="1:10" x14ac:dyDescent="0.2">
      <c r="A3" s="56" t="s">
        <v>1488</v>
      </c>
      <c r="B3" s="117">
        <v>11.819000000000001</v>
      </c>
      <c r="C3" s="129">
        <f>'Emissions - CO2e - By Sector'!E2</f>
        <v>11.517799999999999</v>
      </c>
      <c r="D3" s="94">
        <v>0.55000000000000004</v>
      </c>
      <c r="E3" s="94">
        <v>0.4</v>
      </c>
      <c r="F3" s="95">
        <f t="shared" ref="F3:G9" si="0">$C3*(1-D3)</f>
        <v>5.1830099999999995</v>
      </c>
      <c r="G3" s="95">
        <f t="shared" si="0"/>
        <v>6.9106799999999993</v>
      </c>
      <c r="H3" s="96">
        <f t="shared" ref="H3:I9" si="1">1-F3/$B3</f>
        <v>0.56146797529401815</v>
      </c>
      <c r="I3" s="96">
        <f t="shared" si="1"/>
        <v>0.41529063372535757</v>
      </c>
      <c r="J3" s="48" t="str">
        <f t="shared" ref="J3:J9" si="2">"In a scenario limiting global warming to 1.5 °C, " &amp; B$1 &amp; " would need to cut its " &amp; A3 &amp; " emissions by " &amp; ROUND(I3*100, 0) &amp; " to " &amp; ROUND(H3*100, 0) &amp; " percent of 2005 levels."</f>
        <v>In a scenario limiting global warming to 1.5 °C, Colorado would need to cut its buildings emissions by 42 to 56 percent of 2005 levels.</v>
      </c>
    </row>
    <row r="4" spans="1:10" x14ac:dyDescent="0.2">
      <c r="A4" s="56" t="s">
        <v>55</v>
      </c>
      <c r="B4" s="117">
        <v>40.274000000000001</v>
      </c>
      <c r="C4" s="129">
        <f>'Emissions - CO2e - By Sector'!G2</f>
        <v>30.6006</v>
      </c>
      <c r="D4" s="94">
        <v>0.89</v>
      </c>
      <c r="E4" s="94">
        <v>0.66</v>
      </c>
      <c r="F4" s="95">
        <f t="shared" si="0"/>
        <v>3.3660659999999996</v>
      </c>
      <c r="G4" s="95">
        <f t="shared" si="0"/>
        <v>10.404203999999998</v>
      </c>
      <c r="H4" s="96">
        <f t="shared" si="1"/>
        <v>0.91642086706063464</v>
      </c>
      <c r="I4" s="96">
        <f t="shared" si="1"/>
        <v>0.74166449818741631</v>
      </c>
      <c r="J4" s="48" t="str">
        <f t="shared" si="2"/>
        <v>In a scenario limiting global warming to 1.5 °C, Colorado would need to cut its electricity emissions by 74 to 92 percent of 2005 levels.</v>
      </c>
    </row>
    <row r="5" spans="1:10" x14ac:dyDescent="0.2">
      <c r="A5" s="56" t="s">
        <v>1489</v>
      </c>
      <c r="B5" s="117">
        <f>12.833+20.166+7.627+3.154</f>
        <v>43.78</v>
      </c>
      <c r="C5" s="129">
        <f>'Emissions - CO2e - By Sector'!H2</f>
        <v>41.131599999999999</v>
      </c>
      <c r="D5" s="94">
        <v>0.41</v>
      </c>
      <c r="E5" s="94">
        <v>0.33</v>
      </c>
      <c r="F5" s="95">
        <f t="shared" si="0"/>
        <v>24.267644000000004</v>
      </c>
      <c r="G5" s="95">
        <f t="shared" si="0"/>
        <v>27.558171999999995</v>
      </c>
      <c r="H5" s="96">
        <f t="shared" si="1"/>
        <v>0.44569109182275002</v>
      </c>
      <c r="I5" s="96">
        <f t="shared" si="1"/>
        <v>0.37053056190041123</v>
      </c>
      <c r="J5" s="48" t="str">
        <f t="shared" si="2"/>
        <v>In a scenario limiting global warming to 1.5 °C, Colorado would need to cut its industry emissions by 37 to 45 percent of 2005 levels.</v>
      </c>
    </row>
    <row r="6" spans="1:10" x14ac:dyDescent="0.2">
      <c r="A6" s="56" t="s">
        <v>1490</v>
      </c>
      <c r="B6" s="117">
        <v>30.696999999999999</v>
      </c>
      <c r="C6" s="129">
        <f>'Emissions - CO2e - By Sector'!F2</f>
        <v>32.495899999999999</v>
      </c>
      <c r="D6" s="94">
        <v>0.48</v>
      </c>
      <c r="E6" s="94">
        <v>0.27</v>
      </c>
      <c r="F6" s="95">
        <f t="shared" si="0"/>
        <v>16.897867999999999</v>
      </c>
      <c r="G6" s="95">
        <f t="shared" si="0"/>
        <v>23.722006999999998</v>
      </c>
      <c r="H6" s="96">
        <f t="shared" si="1"/>
        <v>0.44952705476105159</v>
      </c>
      <c r="I6" s="96">
        <f t="shared" si="1"/>
        <v>0.22722067302993787</v>
      </c>
      <c r="J6" s="48" t="str">
        <f t="shared" si="2"/>
        <v>In a scenario limiting global warming to 1.5 °C, Colorado would need to cut its transportation emissions by 23 to 45 percent of 2005 levels.</v>
      </c>
    </row>
    <row r="7" spans="1:10" x14ac:dyDescent="0.2">
      <c r="A7" s="56" t="s">
        <v>146</v>
      </c>
      <c r="B7" s="117">
        <v>9.9529999999999994</v>
      </c>
      <c r="C7" s="129">
        <f>'Emissions - CO2e - By Sector'!D2</f>
        <v>11.612299999999999</v>
      </c>
      <c r="D7" s="94">
        <v>0.06</v>
      </c>
      <c r="E7" s="94">
        <v>0.02</v>
      </c>
      <c r="F7" s="95">
        <f t="shared" si="0"/>
        <v>10.915562</v>
      </c>
      <c r="G7" s="95">
        <f t="shared" si="0"/>
        <v>11.380053999999999</v>
      </c>
      <c r="H7" s="96">
        <f t="shared" si="1"/>
        <v>-9.6710740480257185E-2</v>
      </c>
      <c r="I7" s="96">
        <f t="shared" si="1"/>
        <v>-0.14337928262835331</v>
      </c>
      <c r="J7" s="48" t="str">
        <f t="shared" si="2"/>
        <v>In a scenario limiting global warming to 1.5 °C, Colorado would need to cut its agriculture emissions by -14 to -10 percent of 2005 levels.</v>
      </c>
    </row>
    <row r="8" spans="1:10" x14ac:dyDescent="0.2">
      <c r="A8" s="56" t="s">
        <v>1617</v>
      </c>
      <c r="B8" s="117">
        <f>C8</f>
        <v>-7.9658100000000003</v>
      </c>
      <c r="C8" s="129">
        <f>'Emissions - CO2e - By Sector'!J2</f>
        <v>-7.9658100000000003</v>
      </c>
      <c r="D8" s="97">
        <v>0</v>
      </c>
      <c r="E8" s="97">
        <v>0</v>
      </c>
      <c r="F8" s="95">
        <f t="shared" si="0"/>
        <v>-7.9658100000000003</v>
      </c>
      <c r="G8" s="95">
        <f t="shared" si="0"/>
        <v>-7.9658100000000003</v>
      </c>
      <c r="H8" s="96">
        <f t="shared" si="1"/>
        <v>0</v>
      </c>
      <c r="I8" s="96">
        <f t="shared" si="1"/>
        <v>0</v>
      </c>
      <c r="J8" s="48" t="str">
        <f t="shared" si="2"/>
        <v>In a scenario limiting global warming to 1.5 °C, Colorado would need to cut its land use * emissions by 0 to 0 percent of 2005 levels.</v>
      </c>
    </row>
    <row r="9" spans="1:10" x14ac:dyDescent="0.2">
      <c r="A9" s="56" t="s">
        <v>1492</v>
      </c>
      <c r="B9" s="117">
        <v>2.617</v>
      </c>
      <c r="C9" s="129">
        <f>'Emissions - CO2e - By Sector'!C2</f>
        <v>4.9077999999999999</v>
      </c>
      <c r="D9" s="94">
        <v>0.06</v>
      </c>
      <c r="E9" s="94">
        <v>0.02</v>
      </c>
      <c r="F9" s="95">
        <f t="shared" si="0"/>
        <v>4.6133319999999998</v>
      </c>
      <c r="G9" s="95">
        <f t="shared" si="0"/>
        <v>4.8096439999999996</v>
      </c>
      <c r="H9" s="96">
        <f t="shared" si="1"/>
        <v>-0.76283225066870464</v>
      </c>
      <c r="I9" s="96">
        <f t="shared" si="1"/>
        <v>-0.83784638899503228</v>
      </c>
      <c r="J9" s="48" t="str">
        <f t="shared" si="2"/>
        <v>In a scenario limiting global warming to 1.5 °C, Colorado would need to cut its waste emissions by -84 to -76 percent of 2005 levels.</v>
      </c>
    </row>
    <row r="10" spans="1:10" x14ac:dyDescent="0.2">
      <c r="A10" s="56" t="s">
        <v>1493</v>
      </c>
      <c r="B10" s="98">
        <f>SUM(B3:B9)</f>
        <v>131.17418999999998</v>
      </c>
      <c r="C10" s="98">
        <f>SUM(C3:C9)</f>
        <v>124.30019</v>
      </c>
      <c r="D10" s="99">
        <f>F10/C10-1</f>
        <v>-0.47234919753541815</v>
      </c>
      <c r="E10" s="99">
        <f>G10/C10-1</f>
        <v>-0.89446983950708359</v>
      </c>
      <c r="F10" s="276">
        <f>B10*0.5</f>
        <v>65.587094999999991</v>
      </c>
      <c r="G10" s="276">
        <f>B10*0.1</f>
        <v>13.117418999999998</v>
      </c>
      <c r="H10" s="96"/>
      <c r="I10" s="96"/>
      <c r="J10" s="48" t="s">
        <v>1971</v>
      </c>
    </row>
    <row r="11" spans="1:10" x14ac:dyDescent="0.2">
      <c r="A11" s="56" t="s">
        <v>1494</v>
      </c>
      <c r="B11" s="98">
        <f>SUM(B3:B9)-B8</f>
        <v>139.13999999999999</v>
      </c>
      <c r="C11" s="98">
        <f>SUM(C3:C9)-C8</f>
        <v>132.26599999999999</v>
      </c>
      <c r="D11" s="99">
        <f>F11/C11-1</f>
        <v>-0.47401448596011075</v>
      </c>
      <c r="E11" s="99">
        <f>G11/C11-1</f>
        <v>-0.89480289719202211</v>
      </c>
      <c r="F11" s="276">
        <f>B11*0.5</f>
        <v>69.569999999999993</v>
      </c>
      <c r="G11" s="276">
        <f>B11*0.1</f>
        <v>13.914</v>
      </c>
      <c r="H11" s="96"/>
      <c r="I11" s="96"/>
      <c r="J11" s="48" t="s">
        <v>1971</v>
      </c>
    </row>
    <row r="12" spans="1:10" x14ac:dyDescent="0.2">
      <c r="A12" s="118" t="s">
        <v>1618</v>
      </c>
      <c r="D12" s="95"/>
      <c r="J12" s="274"/>
    </row>
    <row r="13" spans="1:10" x14ac:dyDescent="0.2">
      <c r="A13" s="118" t="s">
        <v>1968</v>
      </c>
    </row>
    <row r="14" spans="1:10" x14ac:dyDescent="0.2">
      <c r="A14" s="56" t="s">
        <v>1495</v>
      </c>
      <c r="B14" s="48">
        <f>CONVERT(2000,"lbm","kg")/1000</f>
        <v>0.90718474000000004</v>
      </c>
    </row>
    <row r="16" spans="1:10" x14ac:dyDescent="0.2">
      <c r="A16" s="56" t="s">
        <v>1496</v>
      </c>
      <c r="B16" s="48" t="s">
        <v>1497</v>
      </c>
      <c r="C16" s="48" t="s">
        <v>1498</v>
      </c>
    </row>
    <row r="17" spans="1:12" x14ac:dyDescent="0.2">
      <c r="A17" s="56" t="s">
        <v>532</v>
      </c>
      <c r="B17" s="48">
        <v>1</v>
      </c>
      <c r="C17" s="48" t="s">
        <v>1499</v>
      </c>
    </row>
    <row r="18" spans="1:12" x14ac:dyDescent="0.2">
      <c r="A18" s="56" t="s">
        <v>541</v>
      </c>
      <c r="B18" s="48">
        <f>265/298</f>
        <v>0.88926174496644295</v>
      </c>
    </row>
    <row r="19" spans="1:12" x14ac:dyDescent="0.2">
      <c r="A19" s="56" t="s">
        <v>540</v>
      </c>
      <c r="B19" s="48">
        <f>28/25</f>
        <v>1.1200000000000001</v>
      </c>
    </row>
    <row r="20" spans="1:12" x14ac:dyDescent="0.2">
      <c r="A20" s="56" t="s">
        <v>1500</v>
      </c>
      <c r="B20" s="48">
        <v>1</v>
      </c>
      <c r="C20" s="48" t="s">
        <v>1501</v>
      </c>
    </row>
    <row r="21" spans="1:12" x14ac:dyDescent="0.2">
      <c r="A21" s="56" t="s">
        <v>1502</v>
      </c>
      <c r="B21" s="48">
        <v>1</v>
      </c>
      <c r="C21" s="48" t="s">
        <v>1501</v>
      </c>
    </row>
    <row r="22" spans="1:12" x14ac:dyDescent="0.2">
      <c r="A22" s="56" t="s">
        <v>530</v>
      </c>
      <c r="B22" s="48">
        <f>23500/22800</f>
        <v>1.0307017543859649</v>
      </c>
    </row>
    <row r="24" spans="1:12" x14ac:dyDescent="0.2">
      <c r="A24" s="118" t="s">
        <v>1630</v>
      </c>
    </row>
    <row r="25" spans="1:12" x14ac:dyDescent="0.2">
      <c r="A25" s="48" t="s">
        <v>1619</v>
      </c>
      <c r="B25" s="48" t="s">
        <v>1620</v>
      </c>
      <c r="C25" s="48" t="s">
        <v>1621</v>
      </c>
      <c r="D25" s="48" t="s">
        <v>1622</v>
      </c>
      <c r="E25" s="48" t="s">
        <v>1623</v>
      </c>
      <c r="F25" s="48" t="s">
        <v>1624</v>
      </c>
      <c r="G25" s="48" t="s">
        <v>1625</v>
      </c>
      <c r="J25" s="48" t="s">
        <v>1626</v>
      </c>
      <c r="K25" s="48" t="s">
        <v>1627</v>
      </c>
      <c r="L25" s="48" t="s">
        <v>1628</v>
      </c>
    </row>
    <row r="26" spans="1:12" x14ac:dyDescent="0.2">
      <c r="A26" s="48">
        <v>2019</v>
      </c>
      <c r="B26" s="48">
        <v>2.5360200000000002E-4</v>
      </c>
      <c r="C26" s="48">
        <v>4.8912000000000004</v>
      </c>
      <c r="D26" s="48">
        <v>11.9434</v>
      </c>
      <c r="E26" s="48">
        <v>11.996600000000001</v>
      </c>
      <c r="F26" s="48">
        <v>29.682400000000001</v>
      </c>
      <c r="G26" s="48">
        <v>29.857500000000002</v>
      </c>
      <c r="J26" s="48">
        <v>41.747999999999998</v>
      </c>
      <c r="K26" s="48">
        <v>0</v>
      </c>
      <c r="L26" s="48">
        <v>-7.9664799999999998</v>
      </c>
    </row>
  </sheetData>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6EED71-8760-4176-9214-53A1E7698806}">
  <sheetPr codeName="Sheet10"/>
  <dimension ref="A1:J33"/>
  <sheetViews>
    <sheetView workbookViewId="0">
      <selection sqref="A1:J33"/>
    </sheetView>
  </sheetViews>
  <sheetFormatPr baseColWidth="10" defaultColWidth="9.1640625" defaultRowHeight="15" x14ac:dyDescent="0.2"/>
  <cols>
    <col min="1" max="16384" width="9.1640625" style="48"/>
  </cols>
  <sheetData>
    <row r="1" spans="1:10" x14ac:dyDescent="0.2">
      <c r="A1" s="48" t="s">
        <v>1619</v>
      </c>
      <c r="B1" s="48" t="s">
        <v>1620</v>
      </c>
      <c r="C1" s="48" t="s">
        <v>1621</v>
      </c>
      <c r="D1" s="48" t="s">
        <v>1622</v>
      </c>
      <c r="E1" s="48" t="s">
        <v>1623</v>
      </c>
      <c r="F1" s="48" t="s">
        <v>1624</v>
      </c>
      <c r="G1" s="48" t="s">
        <v>1625</v>
      </c>
      <c r="H1" s="48" t="s">
        <v>1626</v>
      </c>
      <c r="I1" s="48" t="s">
        <v>1627</v>
      </c>
      <c r="J1" s="48" t="s">
        <v>1628</v>
      </c>
    </row>
    <row r="2" spans="1:10" x14ac:dyDescent="0.2">
      <c r="A2" s="48">
        <v>2019</v>
      </c>
      <c r="B2" s="48">
        <v>7.08E-6</v>
      </c>
      <c r="C2" s="48">
        <v>4.9077999999999999</v>
      </c>
      <c r="D2" s="48">
        <v>11.612299999999999</v>
      </c>
      <c r="E2" s="48">
        <v>11.517799999999999</v>
      </c>
      <c r="F2" s="48">
        <v>32.495899999999999</v>
      </c>
      <c r="G2" s="48">
        <v>30.6006</v>
      </c>
      <c r="H2" s="48">
        <v>41.131599999999999</v>
      </c>
      <c r="I2" s="48">
        <v>0</v>
      </c>
      <c r="J2" s="48">
        <v>-7.9658100000000003</v>
      </c>
    </row>
    <row r="3" spans="1:10" x14ac:dyDescent="0.2">
      <c r="A3" s="48">
        <v>2020</v>
      </c>
      <c r="B3" s="48">
        <v>6.9399999999999996E-6</v>
      </c>
      <c r="C3" s="48">
        <v>4.4416399999999996</v>
      </c>
      <c r="D3" s="48">
        <v>10.4156</v>
      </c>
      <c r="E3" s="48">
        <v>11.3308</v>
      </c>
      <c r="F3" s="48">
        <v>27.978200000000001</v>
      </c>
      <c r="G3" s="48">
        <v>27.0473</v>
      </c>
      <c r="H3" s="48">
        <v>37.649700000000003</v>
      </c>
      <c r="I3" s="48">
        <v>0</v>
      </c>
      <c r="J3" s="48">
        <v>-8.2135099999999994</v>
      </c>
    </row>
    <row r="4" spans="1:10" x14ac:dyDescent="0.2">
      <c r="A4" s="48">
        <v>2021</v>
      </c>
      <c r="B4" s="48">
        <v>7.43E-6</v>
      </c>
      <c r="C4" s="48">
        <v>4.6303900000000002</v>
      </c>
      <c r="D4" s="48">
        <v>10.729799999999999</v>
      </c>
      <c r="E4" s="48">
        <v>11.5299</v>
      </c>
      <c r="F4" s="48">
        <v>29.1615</v>
      </c>
      <c r="G4" s="48">
        <v>30.6492</v>
      </c>
      <c r="H4" s="48">
        <v>40.334099999999999</v>
      </c>
      <c r="I4" s="48">
        <v>0</v>
      </c>
      <c r="J4" s="48">
        <v>-8.1209000000000007</v>
      </c>
    </row>
    <row r="5" spans="1:10" x14ac:dyDescent="0.2">
      <c r="A5" s="48">
        <v>2022</v>
      </c>
      <c r="B5" s="48">
        <v>7.8099999999999998E-6</v>
      </c>
      <c r="C5" s="48">
        <v>4.7694099999999997</v>
      </c>
      <c r="D5" s="48">
        <v>10.92</v>
      </c>
      <c r="E5" s="48">
        <v>11.702</v>
      </c>
      <c r="F5" s="48">
        <v>29.603300000000001</v>
      </c>
      <c r="G5" s="48">
        <v>30.884599999999999</v>
      </c>
      <c r="H5" s="48">
        <v>42.689599999999999</v>
      </c>
      <c r="I5" s="48">
        <v>0</v>
      </c>
      <c r="J5" s="48">
        <v>-8.0282900000000001</v>
      </c>
    </row>
    <row r="6" spans="1:10" x14ac:dyDescent="0.2">
      <c r="A6" s="48">
        <v>2023</v>
      </c>
      <c r="B6" s="48">
        <v>8.028E-6</v>
      </c>
      <c r="C6" s="48">
        <v>4.8659400000000002</v>
      </c>
      <c r="D6" s="48">
        <v>11.0045</v>
      </c>
      <c r="E6" s="48">
        <v>11.850300000000001</v>
      </c>
      <c r="F6" s="48">
        <v>29.676100000000002</v>
      </c>
      <c r="G6" s="48">
        <v>31.6875</v>
      </c>
      <c r="H6" s="48">
        <v>44.600200000000001</v>
      </c>
      <c r="I6" s="48">
        <v>0</v>
      </c>
      <c r="J6" s="48">
        <v>-7.9356799999999996</v>
      </c>
    </row>
    <row r="7" spans="1:10" x14ac:dyDescent="0.2">
      <c r="A7" s="48">
        <v>2024</v>
      </c>
      <c r="B7" s="48">
        <v>8.3059999999999998E-6</v>
      </c>
      <c r="C7" s="48">
        <v>4.9729000000000001</v>
      </c>
      <c r="D7" s="48">
        <v>11.113200000000001</v>
      </c>
      <c r="E7" s="48">
        <v>12.009600000000001</v>
      </c>
      <c r="F7" s="48">
        <v>29.785</v>
      </c>
      <c r="G7" s="48">
        <v>32.875999999999998</v>
      </c>
      <c r="H7" s="48">
        <v>46.62</v>
      </c>
      <c r="I7" s="48">
        <v>0</v>
      </c>
      <c r="J7" s="48">
        <v>-7.84307</v>
      </c>
    </row>
    <row r="8" spans="1:10" x14ac:dyDescent="0.2">
      <c r="A8" s="48">
        <v>2025</v>
      </c>
      <c r="B8" s="48">
        <v>2.9748E-5</v>
      </c>
      <c r="C8" s="48">
        <v>5.0882899999999998</v>
      </c>
      <c r="D8" s="48">
        <v>11.2346</v>
      </c>
      <c r="E8" s="48">
        <v>12.1759</v>
      </c>
      <c r="F8" s="48">
        <v>29.846800000000002</v>
      </c>
      <c r="G8" s="48">
        <v>29.5501</v>
      </c>
      <c r="H8" s="48">
        <v>48.652299999999997</v>
      </c>
      <c r="I8" s="48">
        <v>0</v>
      </c>
      <c r="J8" s="48">
        <v>-7.7504600000000003</v>
      </c>
    </row>
    <row r="9" spans="1:10" x14ac:dyDescent="0.2">
      <c r="A9" s="48">
        <v>2026</v>
      </c>
      <c r="B9" s="48">
        <v>5.1329999999999998E-5</v>
      </c>
      <c r="C9" s="48">
        <v>5.2021100000000002</v>
      </c>
      <c r="D9" s="48">
        <v>11.345599999999999</v>
      </c>
      <c r="E9" s="48">
        <v>12.342599999999999</v>
      </c>
      <c r="F9" s="48">
        <v>29.671900000000001</v>
      </c>
      <c r="G9" s="48">
        <v>29.7148</v>
      </c>
      <c r="H9" s="48">
        <v>49.480800000000002</v>
      </c>
      <c r="I9" s="48">
        <v>0</v>
      </c>
      <c r="J9" s="48">
        <v>-7.5285000000000002</v>
      </c>
    </row>
    <row r="10" spans="1:10" x14ac:dyDescent="0.2">
      <c r="A10" s="48">
        <v>2027</v>
      </c>
      <c r="B10" s="48">
        <v>9.6754000000000002E-5</v>
      </c>
      <c r="C10" s="48">
        <v>5.3048200000000003</v>
      </c>
      <c r="D10" s="48">
        <v>11.4285</v>
      </c>
      <c r="E10" s="48">
        <v>12.5055</v>
      </c>
      <c r="F10" s="48">
        <v>29.377600000000001</v>
      </c>
      <c r="G10" s="48">
        <v>29.587</v>
      </c>
      <c r="H10" s="48">
        <v>50.159599999999998</v>
      </c>
      <c r="I10" s="48">
        <v>0</v>
      </c>
      <c r="J10" s="48">
        <v>-7.3065300000000004</v>
      </c>
    </row>
    <row r="11" spans="1:10" x14ac:dyDescent="0.2">
      <c r="A11" s="48">
        <v>2028</v>
      </c>
      <c r="B11" s="48">
        <v>1.4224800000000001E-4</v>
      </c>
      <c r="C11" s="48">
        <v>5.4016999999999999</v>
      </c>
      <c r="D11" s="48">
        <v>11.496700000000001</v>
      </c>
      <c r="E11" s="48">
        <v>12.6685</v>
      </c>
      <c r="F11" s="48">
        <v>29.008800000000001</v>
      </c>
      <c r="G11" s="48">
        <v>23.7912</v>
      </c>
      <c r="H11" s="48">
        <v>50.802900000000001</v>
      </c>
      <c r="I11" s="48">
        <v>0</v>
      </c>
      <c r="J11" s="48">
        <v>-7.0845599999999997</v>
      </c>
    </row>
    <row r="12" spans="1:10" x14ac:dyDescent="0.2">
      <c r="A12" s="48">
        <v>2029</v>
      </c>
      <c r="B12" s="48">
        <v>2.0809800000000001E-4</v>
      </c>
      <c r="C12" s="48">
        <v>5.4778900000000004</v>
      </c>
      <c r="D12" s="48">
        <v>11.5181</v>
      </c>
      <c r="E12" s="48">
        <v>12.8224</v>
      </c>
      <c r="F12" s="48">
        <v>28.453700000000001</v>
      </c>
      <c r="G12" s="48">
        <v>22.485399999999998</v>
      </c>
      <c r="H12" s="48">
        <v>51.249699999999997</v>
      </c>
      <c r="I12" s="48">
        <v>0</v>
      </c>
      <c r="J12" s="48">
        <v>-6.8625999999999996</v>
      </c>
    </row>
    <row r="13" spans="1:10" x14ac:dyDescent="0.2">
      <c r="A13" s="48">
        <v>2030</v>
      </c>
      <c r="B13" s="48">
        <v>2.9371200000000001E-4</v>
      </c>
      <c r="C13" s="48">
        <v>5.5502799999999999</v>
      </c>
      <c r="D13" s="48">
        <v>11.532299999999999</v>
      </c>
      <c r="E13" s="48">
        <v>12.976100000000001</v>
      </c>
      <c r="F13" s="48">
        <v>27.839300000000001</v>
      </c>
      <c r="G13" s="48">
        <v>17.517299999999999</v>
      </c>
      <c r="H13" s="48">
        <v>51.583300000000001</v>
      </c>
      <c r="I13" s="48">
        <v>0</v>
      </c>
      <c r="J13" s="48">
        <v>-6.6406299999999998</v>
      </c>
    </row>
    <row r="14" spans="1:10" x14ac:dyDescent="0.2">
      <c r="A14" s="48">
        <v>2031</v>
      </c>
      <c r="B14" s="48">
        <v>4.02674E-4</v>
      </c>
      <c r="C14" s="48">
        <v>5.6217300000000003</v>
      </c>
      <c r="D14" s="48">
        <v>11.5382</v>
      </c>
      <c r="E14" s="48">
        <v>13.1304</v>
      </c>
      <c r="F14" s="48">
        <v>27.1496</v>
      </c>
      <c r="G14" s="48">
        <v>17.537199999999999</v>
      </c>
      <c r="H14" s="48">
        <v>49.343600000000002</v>
      </c>
      <c r="I14" s="48">
        <v>0</v>
      </c>
      <c r="J14" s="48">
        <v>-6.63802</v>
      </c>
    </row>
    <row r="15" spans="1:10" x14ac:dyDescent="0.2">
      <c r="A15" s="48">
        <v>2032</v>
      </c>
      <c r="B15" s="48">
        <v>5.3209000000000004E-4</v>
      </c>
      <c r="C15" s="48">
        <v>5.6942700000000004</v>
      </c>
      <c r="D15" s="48">
        <v>11.544</v>
      </c>
      <c r="E15" s="48">
        <v>13.2874</v>
      </c>
      <c r="F15" s="48">
        <v>26.489599999999999</v>
      </c>
      <c r="G15" s="48">
        <v>17.4971</v>
      </c>
      <c r="H15" s="48">
        <v>48.616999999999997</v>
      </c>
      <c r="I15" s="48">
        <v>0</v>
      </c>
      <c r="J15" s="48">
        <v>-6.6354100000000003</v>
      </c>
    </row>
    <row r="16" spans="1:10" x14ac:dyDescent="0.2">
      <c r="A16" s="48">
        <v>2033</v>
      </c>
      <c r="B16" s="48">
        <v>7.0503600000000003E-4</v>
      </c>
      <c r="C16" s="48">
        <v>5.76572</v>
      </c>
      <c r="D16" s="48">
        <v>11.548299999999999</v>
      </c>
      <c r="E16" s="48">
        <v>13.446300000000001</v>
      </c>
      <c r="F16" s="48">
        <v>25.886700000000001</v>
      </c>
      <c r="G16" s="48">
        <v>17.4937</v>
      </c>
      <c r="H16" s="48">
        <v>47.831600000000002</v>
      </c>
      <c r="I16" s="48">
        <v>0</v>
      </c>
      <c r="J16" s="48">
        <v>-6.6327999999999996</v>
      </c>
    </row>
    <row r="17" spans="1:10" x14ac:dyDescent="0.2">
      <c r="A17" s="48">
        <v>2034</v>
      </c>
      <c r="B17" s="48">
        <v>9.0190400000000003E-4</v>
      </c>
      <c r="C17" s="48">
        <v>5.8381499999999997</v>
      </c>
      <c r="D17" s="48">
        <v>11.5533</v>
      </c>
      <c r="E17" s="48">
        <v>13.6113</v>
      </c>
      <c r="F17" s="48">
        <v>25.324400000000001</v>
      </c>
      <c r="G17" s="48">
        <v>17.4969</v>
      </c>
      <c r="H17" s="48">
        <v>47.1267</v>
      </c>
      <c r="I17" s="48">
        <v>0</v>
      </c>
      <c r="J17" s="48">
        <v>-6.6301899999999998</v>
      </c>
    </row>
    <row r="18" spans="1:10" x14ac:dyDescent="0.2">
      <c r="A18" s="48">
        <v>2035</v>
      </c>
      <c r="B18" s="48">
        <v>1.1442500000000001E-3</v>
      </c>
      <c r="C18" s="48">
        <v>5.9106899999999998</v>
      </c>
      <c r="D18" s="48">
        <v>11.557</v>
      </c>
      <c r="E18" s="48">
        <v>13.777799999999999</v>
      </c>
      <c r="F18" s="48">
        <v>24.802700000000002</v>
      </c>
      <c r="G18" s="48">
        <v>17.474799999999998</v>
      </c>
      <c r="H18" s="48">
        <v>46.395499999999998</v>
      </c>
      <c r="I18" s="48">
        <v>0</v>
      </c>
      <c r="J18" s="48">
        <v>-6.62758</v>
      </c>
    </row>
    <row r="19" spans="1:10" x14ac:dyDescent="0.2">
      <c r="A19" s="48">
        <v>2036</v>
      </c>
      <c r="B19" s="48">
        <v>1.4361599999999999E-3</v>
      </c>
      <c r="C19" s="48">
        <v>5.9871800000000004</v>
      </c>
      <c r="D19" s="48">
        <v>11.5623</v>
      </c>
      <c r="E19" s="48">
        <v>13.946300000000001</v>
      </c>
      <c r="F19" s="48">
        <v>24.290800000000001</v>
      </c>
      <c r="G19" s="48">
        <v>17.471599999999999</v>
      </c>
      <c r="H19" s="48">
        <v>45.631100000000004</v>
      </c>
      <c r="I19" s="48">
        <v>0</v>
      </c>
      <c r="J19" s="48">
        <v>-6.6249700000000002</v>
      </c>
    </row>
    <row r="20" spans="1:10" x14ac:dyDescent="0.2">
      <c r="A20" s="48">
        <v>2037</v>
      </c>
      <c r="B20" s="48">
        <v>1.7540699999999999E-3</v>
      </c>
      <c r="C20" s="48">
        <v>6.0637699999999999</v>
      </c>
      <c r="D20" s="48">
        <v>11.5678</v>
      </c>
      <c r="E20" s="48">
        <v>14.1157</v>
      </c>
      <c r="F20" s="48">
        <v>23.806799999999999</v>
      </c>
      <c r="G20" s="48">
        <v>17.462700000000002</v>
      </c>
      <c r="H20" s="48">
        <v>44.927999999999997</v>
      </c>
      <c r="I20" s="48">
        <v>0</v>
      </c>
      <c r="J20" s="48">
        <v>-6.6223599999999996</v>
      </c>
    </row>
    <row r="21" spans="1:10" x14ac:dyDescent="0.2">
      <c r="A21" s="48">
        <v>2038</v>
      </c>
      <c r="B21" s="48">
        <v>2.1250599999999998E-3</v>
      </c>
      <c r="C21" s="48">
        <v>6.1403600000000003</v>
      </c>
      <c r="D21" s="48">
        <v>11.5723</v>
      </c>
      <c r="E21" s="48">
        <v>14.2927</v>
      </c>
      <c r="F21" s="48">
        <v>23.3535</v>
      </c>
      <c r="G21" s="48">
        <v>17.469899999999999</v>
      </c>
      <c r="H21" s="48">
        <v>44.1708</v>
      </c>
      <c r="I21" s="48">
        <v>0</v>
      </c>
      <c r="J21" s="48">
        <v>-6.6197499999999998</v>
      </c>
    </row>
    <row r="22" spans="1:10" x14ac:dyDescent="0.2">
      <c r="A22" s="48">
        <v>2039</v>
      </c>
      <c r="B22" s="48">
        <v>2.5279299999999998E-3</v>
      </c>
      <c r="C22" s="48">
        <v>6.2169499999999998</v>
      </c>
      <c r="D22" s="48">
        <v>11.5756</v>
      </c>
      <c r="E22" s="48">
        <v>14.463800000000001</v>
      </c>
      <c r="F22" s="48">
        <v>22.9559</v>
      </c>
      <c r="G22" s="48">
        <v>17.4481</v>
      </c>
      <c r="H22" s="48">
        <v>43.408200000000001</v>
      </c>
      <c r="I22" s="48">
        <v>0</v>
      </c>
      <c r="J22" s="48">
        <v>-6.6171499999999996</v>
      </c>
    </row>
    <row r="23" spans="1:10" x14ac:dyDescent="0.2">
      <c r="A23" s="48">
        <v>2040</v>
      </c>
      <c r="B23" s="48">
        <v>2.9424999999999998E-3</v>
      </c>
      <c r="C23" s="48">
        <v>6.29453</v>
      </c>
      <c r="D23" s="48">
        <v>11.5792</v>
      </c>
      <c r="E23" s="48">
        <v>14.643800000000001</v>
      </c>
      <c r="F23" s="48">
        <v>22.583600000000001</v>
      </c>
      <c r="G23" s="48">
        <v>17.439900000000002</v>
      </c>
      <c r="H23" s="48">
        <v>42.703800000000001</v>
      </c>
      <c r="I23" s="48">
        <v>0</v>
      </c>
      <c r="J23" s="48">
        <v>-6.6145399999999999</v>
      </c>
    </row>
    <row r="24" spans="1:10" x14ac:dyDescent="0.2">
      <c r="A24" s="48">
        <v>2041</v>
      </c>
      <c r="B24" s="48">
        <v>3.3859900000000002E-3</v>
      </c>
      <c r="C24" s="48">
        <v>6.37615</v>
      </c>
      <c r="D24" s="48">
        <v>11.5846</v>
      </c>
      <c r="E24" s="48">
        <v>14.8287</v>
      </c>
      <c r="F24" s="48">
        <v>22.259499999999999</v>
      </c>
      <c r="G24" s="48">
        <v>13.013</v>
      </c>
      <c r="H24" s="48">
        <v>41.988900000000001</v>
      </c>
      <c r="I24" s="48">
        <v>0</v>
      </c>
      <c r="J24" s="48">
        <v>-6.6119300000000001</v>
      </c>
    </row>
    <row r="25" spans="1:10" x14ac:dyDescent="0.2">
      <c r="A25" s="48">
        <v>2042</v>
      </c>
      <c r="B25" s="48">
        <v>3.8590199999999999E-3</v>
      </c>
      <c r="C25" s="48">
        <v>6.4568000000000003</v>
      </c>
      <c r="D25" s="48">
        <v>11.5899</v>
      </c>
      <c r="E25" s="48">
        <v>15.0099</v>
      </c>
      <c r="F25" s="48">
        <v>22.007999999999999</v>
      </c>
      <c r="G25" s="48">
        <v>12.996700000000001</v>
      </c>
      <c r="H25" s="48">
        <v>41.270099999999999</v>
      </c>
      <c r="I25" s="48">
        <v>0</v>
      </c>
      <c r="J25" s="48">
        <v>-6.6093200000000003</v>
      </c>
    </row>
    <row r="26" spans="1:10" x14ac:dyDescent="0.2">
      <c r="A26" s="48">
        <v>2043</v>
      </c>
      <c r="B26" s="48">
        <v>4.3605199999999997E-3</v>
      </c>
      <c r="C26" s="48">
        <v>6.5385200000000001</v>
      </c>
      <c r="D26" s="48">
        <v>11.5945</v>
      </c>
      <c r="E26" s="48">
        <v>15.198700000000001</v>
      </c>
      <c r="F26" s="48">
        <v>21.824100000000001</v>
      </c>
      <c r="G26" s="48">
        <v>12.962400000000001</v>
      </c>
      <c r="H26" s="48">
        <v>40.548499999999997</v>
      </c>
      <c r="I26" s="48">
        <v>0</v>
      </c>
      <c r="J26" s="48">
        <v>-6.6067099999999996</v>
      </c>
    </row>
    <row r="27" spans="1:10" x14ac:dyDescent="0.2">
      <c r="A27" s="48">
        <v>2044</v>
      </c>
      <c r="B27" s="48">
        <v>4.8661700000000004E-3</v>
      </c>
      <c r="C27" s="48">
        <v>6.6211399999999996</v>
      </c>
      <c r="D27" s="48">
        <v>11.5983</v>
      </c>
      <c r="E27" s="48">
        <v>15.3827</v>
      </c>
      <c r="F27" s="48">
        <v>21.714400000000001</v>
      </c>
      <c r="G27" s="48">
        <v>12.9613</v>
      </c>
      <c r="H27" s="48">
        <v>39.839700000000001</v>
      </c>
      <c r="I27" s="48">
        <v>0</v>
      </c>
      <c r="J27" s="48">
        <v>-6.6040999999999999</v>
      </c>
    </row>
    <row r="28" spans="1:10" x14ac:dyDescent="0.2">
      <c r="A28" s="48">
        <v>2045</v>
      </c>
      <c r="B28" s="48">
        <v>5.4013200000000003E-3</v>
      </c>
      <c r="C28" s="48">
        <v>6.7028699999999999</v>
      </c>
      <c r="D28" s="48">
        <v>11.6022</v>
      </c>
      <c r="E28" s="48">
        <v>15.573499999999999</v>
      </c>
      <c r="F28" s="48">
        <v>21.650600000000001</v>
      </c>
      <c r="G28" s="48">
        <v>13.044</v>
      </c>
      <c r="H28" s="48">
        <v>39.130699999999997</v>
      </c>
      <c r="I28" s="48">
        <v>0</v>
      </c>
      <c r="J28" s="48">
        <v>-6.6014900000000001</v>
      </c>
    </row>
    <row r="29" spans="1:10" x14ac:dyDescent="0.2">
      <c r="A29" s="48">
        <v>2046</v>
      </c>
      <c r="B29" s="48">
        <v>5.93489E-3</v>
      </c>
      <c r="C29" s="48">
        <v>6.7896400000000003</v>
      </c>
      <c r="D29" s="48">
        <v>11.6092</v>
      </c>
      <c r="E29" s="48">
        <v>15.770899999999999</v>
      </c>
      <c r="F29" s="48">
        <v>21.6387</v>
      </c>
      <c r="G29" s="48">
        <v>13.033799999999999</v>
      </c>
      <c r="H29" s="48">
        <v>38.415399999999998</v>
      </c>
      <c r="I29" s="48">
        <v>0</v>
      </c>
      <c r="J29" s="48">
        <v>-6.5988800000000003</v>
      </c>
    </row>
    <row r="30" spans="1:10" x14ac:dyDescent="0.2">
      <c r="A30" s="48">
        <v>2047</v>
      </c>
      <c r="B30" s="48">
        <v>6.5127900000000001E-3</v>
      </c>
      <c r="C30" s="48">
        <v>6.8764000000000003</v>
      </c>
      <c r="D30" s="48">
        <v>11.6142</v>
      </c>
      <c r="E30" s="48">
        <v>15.9651</v>
      </c>
      <c r="F30" s="48">
        <v>21.672699999999999</v>
      </c>
      <c r="G30" s="48">
        <v>13.0913</v>
      </c>
      <c r="H30" s="48">
        <v>37.760300000000001</v>
      </c>
      <c r="I30" s="48">
        <v>0</v>
      </c>
      <c r="J30" s="48">
        <v>-6.5962699999999996</v>
      </c>
    </row>
    <row r="31" spans="1:10" x14ac:dyDescent="0.2">
      <c r="A31" s="48">
        <v>2048</v>
      </c>
      <c r="B31" s="48">
        <v>7.05845E-3</v>
      </c>
      <c r="C31" s="48">
        <v>6.9631699999999999</v>
      </c>
      <c r="D31" s="48">
        <v>11.619300000000001</v>
      </c>
      <c r="E31" s="48">
        <v>16.164899999999999</v>
      </c>
      <c r="F31" s="48">
        <v>21.726800000000001</v>
      </c>
      <c r="G31" s="48">
        <v>13.1647</v>
      </c>
      <c r="H31" s="48">
        <v>37.076300000000003</v>
      </c>
      <c r="I31" s="48">
        <v>0</v>
      </c>
      <c r="J31" s="48">
        <v>-6.5936599999999999</v>
      </c>
    </row>
    <row r="32" spans="1:10" x14ac:dyDescent="0.2">
      <c r="A32" s="48">
        <v>2049</v>
      </c>
      <c r="B32" s="48">
        <v>7.6317900000000003E-3</v>
      </c>
      <c r="C32" s="48">
        <v>7.0509300000000001</v>
      </c>
      <c r="D32" s="48">
        <v>11.624499999999999</v>
      </c>
      <c r="E32" s="48">
        <v>16.366</v>
      </c>
      <c r="F32" s="48">
        <v>21.8033</v>
      </c>
      <c r="G32" s="48">
        <v>13.194100000000001</v>
      </c>
      <c r="H32" s="48">
        <v>36.396000000000001</v>
      </c>
      <c r="I32" s="48">
        <v>0</v>
      </c>
      <c r="J32" s="48">
        <v>-6.5910500000000001</v>
      </c>
    </row>
    <row r="33" spans="1:10" x14ac:dyDescent="0.2">
      <c r="A33" s="48">
        <v>2050</v>
      </c>
      <c r="B33" s="48">
        <v>8.2144799999999997E-3</v>
      </c>
      <c r="C33" s="48">
        <v>7.1386799999999999</v>
      </c>
      <c r="D33" s="48">
        <v>11.6279</v>
      </c>
      <c r="E33" s="48">
        <v>16.568300000000001</v>
      </c>
      <c r="F33" s="48">
        <v>21.915700000000001</v>
      </c>
      <c r="G33" s="48">
        <v>13.2308</v>
      </c>
      <c r="H33" s="48">
        <v>35.642499999999998</v>
      </c>
      <c r="I33" s="48">
        <v>0</v>
      </c>
      <c r="J33" s="48">
        <v>-6.5884400000000003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3B73B9-4F09-B349-9C09-D65BB77CF37E}">
  <sheetPr codeName="Sheet8"/>
  <dimension ref="A1:K477"/>
  <sheetViews>
    <sheetView workbookViewId="0">
      <selection activeCell="H13" sqref="H13"/>
    </sheetView>
  </sheetViews>
  <sheetFormatPr baseColWidth="10" defaultColWidth="10.83203125" defaultRowHeight="16" x14ac:dyDescent="0.2"/>
  <cols>
    <col min="1" max="1" width="24.83203125" style="100" customWidth="1"/>
    <col min="2" max="2" width="10.83203125" style="100"/>
    <col min="3" max="3" width="16.33203125" style="100" customWidth="1"/>
    <col min="4" max="5" width="10.83203125" style="100" hidden="1" customWidth="1"/>
    <col min="6" max="7" width="10.83203125" style="100"/>
    <col min="8" max="8" width="21.1640625" style="100" customWidth="1"/>
    <col min="9" max="9" width="17.5" style="100" customWidth="1"/>
    <col min="10" max="16384" width="10.83203125" style="100"/>
  </cols>
  <sheetData>
    <row r="1" spans="1:11" x14ac:dyDescent="0.2">
      <c r="A1" s="100" t="s">
        <v>1503</v>
      </c>
      <c r="B1" s="100" t="s">
        <v>1482</v>
      </c>
      <c r="C1" s="101" t="s">
        <v>1504</v>
      </c>
      <c r="F1" s="101" t="s">
        <v>1505</v>
      </c>
    </row>
    <row r="2" spans="1:11" x14ac:dyDescent="0.2">
      <c r="A2" s="102" t="s">
        <v>1506</v>
      </c>
      <c r="B2" s="100" t="s">
        <v>1507</v>
      </c>
      <c r="C2" s="100" t="s">
        <v>1508</v>
      </c>
      <c r="F2" s="100">
        <v>-54.651095819949695</v>
      </c>
      <c r="I2" s="103"/>
      <c r="J2" s="103"/>
      <c r="K2" s="103"/>
    </row>
    <row r="3" spans="1:11" x14ac:dyDescent="0.2">
      <c r="A3" s="102" t="s">
        <v>1509</v>
      </c>
      <c r="B3" s="100" t="s">
        <v>1510</v>
      </c>
      <c r="C3" s="100" t="s">
        <v>1508</v>
      </c>
      <c r="F3" s="100">
        <v>-5.9427464922921054</v>
      </c>
      <c r="I3" s="103"/>
      <c r="J3" s="103"/>
      <c r="K3" s="103"/>
    </row>
    <row r="4" spans="1:11" x14ac:dyDescent="0.2">
      <c r="A4" s="102" t="s">
        <v>1511</v>
      </c>
      <c r="B4" s="100" t="s">
        <v>1512</v>
      </c>
      <c r="C4" s="100" t="s">
        <v>1508</v>
      </c>
      <c r="F4" s="100">
        <v>14.110681388807681</v>
      </c>
      <c r="I4" s="104" t="s">
        <v>1513</v>
      </c>
      <c r="J4" s="103" t="s">
        <v>1483</v>
      </c>
      <c r="K4" s="103"/>
    </row>
    <row r="5" spans="1:11" x14ac:dyDescent="0.2">
      <c r="A5" s="102" t="s">
        <v>1514</v>
      </c>
      <c r="B5" s="100" t="s">
        <v>1515</v>
      </c>
      <c r="C5" s="100" t="s">
        <v>1508</v>
      </c>
      <c r="F5" s="100">
        <v>-32.560941459691399</v>
      </c>
      <c r="H5" s="56" t="s">
        <v>1488</v>
      </c>
      <c r="I5" s="103" t="s">
        <v>761</v>
      </c>
      <c r="J5" s="103">
        <f>SUMIFS(F:F,A:A,$J$4,C:C,I5)</f>
        <v>12.692618506025962</v>
      </c>
      <c r="K5" s="103"/>
    </row>
    <row r="6" spans="1:11" x14ac:dyDescent="0.2">
      <c r="A6" s="102" t="s">
        <v>1516</v>
      </c>
      <c r="B6" s="100" t="s">
        <v>1517</v>
      </c>
      <c r="C6" s="100" t="s">
        <v>1508</v>
      </c>
      <c r="F6" s="100">
        <v>-47.127535558012717</v>
      </c>
      <c r="H6" s="56" t="s">
        <v>55</v>
      </c>
      <c r="I6" s="103" t="s">
        <v>99</v>
      </c>
      <c r="J6" s="103">
        <f>SUMIFS(F:F,A:A,$J$4,C:C,I6)</f>
        <v>41.010186857201433</v>
      </c>
      <c r="K6" s="103"/>
    </row>
    <row r="7" spans="1:11" x14ac:dyDescent="0.2">
      <c r="A7" s="102" t="s">
        <v>1483</v>
      </c>
      <c r="B7" s="100" t="s">
        <v>527</v>
      </c>
      <c r="C7" s="100" t="s">
        <v>1508</v>
      </c>
      <c r="F7" s="100">
        <v>-2.6907445136881849</v>
      </c>
      <c r="H7" s="56" t="s">
        <v>1489</v>
      </c>
      <c r="I7" s="103" t="s">
        <v>9</v>
      </c>
      <c r="J7" s="103">
        <f t="shared" ref="J7:J8" si="0">SUMIFS(F:F,A:A,$J$4,C:C,I7)</f>
        <v>32.710792991623947</v>
      </c>
      <c r="K7" s="103"/>
    </row>
    <row r="8" spans="1:11" x14ac:dyDescent="0.2">
      <c r="A8" s="102" t="s">
        <v>1518</v>
      </c>
      <c r="B8" s="100" t="s">
        <v>1519</v>
      </c>
      <c r="C8" s="100" t="s">
        <v>1508</v>
      </c>
      <c r="F8" s="100">
        <v>-1.0180997139831849</v>
      </c>
      <c r="H8" s="56" t="s">
        <v>1490</v>
      </c>
      <c r="I8" s="103" t="s">
        <v>4</v>
      </c>
      <c r="J8" s="103">
        <f t="shared" si="0"/>
        <v>30.793886200365325</v>
      </c>
      <c r="K8" s="103"/>
    </row>
    <row r="9" spans="1:11" x14ac:dyDescent="0.2">
      <c r="A9" s="102" t="s">
        <v>1520</v>
      </c>
      <c r="B9" s="100" t="s">
        <v>1521</v>
      </c>
      <c r="C9" s="100" t="s">
        <v>1508</v>
      </c>
      <c r="F9" s="100">
        <v>-1.0812503370343296</v>
      </c>
      <c r="H9" s="56" t="s">
        <v>146</v>
      </c>
      <c r="I9" s="103" t="s">
        <v>148</v>
      </c>
      <c r="J9" s="103">
        <f>SUMIFS(F:F,A:A,$J$4,C:C,I9)</f>
        <v>11.420256865280981</v>
      </c>
      <c r="K9" s="103"/>
    </row>
    <row r="10" spans="1:11" x14ac:dyDescent="0.2">
      <c r="A10" s="102" t="s">
        <v>1522</v>
      </c>
      <c r="B10" s="100" t="s">
        <v>1521</v>
      </c>
      <c r="C10" s="100" t="s">
        <v>1508</v>
      </c>
      <c r="F10" s="100">
        <v>-7.642627077964137E-2</v>
      </c>
      <c r="H10" s="56" t="s">
        <v>1491</v>
      </c>
      <c r="I10" s="103" t="s">
        <v>1508</v>
      </c>
      <c r="J10" s="103">
        <f>SUMIFS(F:F,A:A,$J$4,C:C,I10)</f>
        <v>-2.6907445136881849</v>
      </c>
      <c r="K10" s="103"/>
    </row>
    <row r="11" spans="1:11" x14ac:dyDescent="0.2">
      <c r="A11" s="102" t="s">
        <v>1523</v>
      </c>
      <c r="B11" s="100" t="s">
        <v>1524</v>
      </c>
      <c r="C11" s="100" t="s">
        <v>1508</v>
      </c>
      <c r="F11" s="100">
        <v>-28.801510842298832</v>
      </c>
      <c r="H11" s="56" t="s">
        <v>1492</v>
      </c>
      <c r="I11" s="103" t="s">
        <v>1525</v>
      </c>
      <c r="J11" s="103">
        <f>SUMIFS(F:F,A:A,$J$4,C:C,I11)</f>
        <v>2.9640601206629897</v>
      </c>
      <c r="K11" s="103" t="s">
        <v>1526</v>
      </c>
    </row>
    <row r="12" spans="1:11" x14ac:dyDescent="0.2">
      <c r="A12" s="102" t="s">
        <v>1527</v>
      </c>
      <c r="B12" s="100" t="s">
        <v>1528</v>
      </c>
      <c r="C12" s="100" t="s">
        <v>1508</v>
      </c>
      <c r="F12" s="100">
        <v>-46.216384074634021</v>
      </c>
      <c r="H12" s="56" t="s">
        <v>1493</v>
      </c>
      <c r="I12" s="103" t="s">
        <v>1529</v>
      </c>
      <c r="J12" s="103">
        <f>SUM(J5:J11)</f>
        <v>128.90105702747243</v>
      </c>
      <c r="K12" s="103"/>
    </row>
    <row r="13" spans="1:11" x14ac:dyDescent="0.2">
      <c r="A13" s="102" t="s">
        <v>1530</v>
      </c>
      <c r="B13" s="100" t="s">
        <v>1531</v>
      </c>
      <c r="C13" s="100" t="s">
        <v>1508</v>
      </c>
      <c r="F13" s="100">
        <v>-0.26087033101173585</v>
      </c>
      <c r="H13" s="56" t="s">
        <v>1494</v>
      </c>
      <c r="I13" s="103" t="s">
        <v>1532</v>
      </c>
      <c r="J13" s="103">
        <f>SUM(J5:J11)-J10</f>
        <v>131.59180154116061</v>
      </c>
      <c r="K13" s="103"/>
    </row>
    <row r="14" spans="1:11" x14ac:dyDescent="0.2">
      <c r="A14" s="102" t="s">
        <v>1533</v>
      </c>
      <c r="B14" s="100" t="s">
        <v>1534</v>
      </c>
      <c r="C14" s="100" t="s">
        <v>1508</v>
      </c>
      <c r="F14" s="100">
        <v>-6.7326554268061942</v>
      </c>
      <c r="H14" s="100" t="s">
        <v>1535</v>
      </c>
      <c r="I14" s="103"/>
      <c r="J14" s="103"/>
      <c r="K14" s="103"/>
    </row>
    <row r="15" spans="1:11" x14ac:dyDescent="0.2">
      <c r="A15" s="102" t="s">
        <v>1536</v>
      </c>
      <c r="B15" s="100" t="s">
        <v>1537</v>
      </c>
      <c r="C15" s="100" t="s">
        <v>1508</v>
      </c>
      <c r="F15" s="100">
        <v>-27.900813631021062</v>
      </c>
      <c r="I15" s="103"/>
      <c r="J15" s="103"/>
      <c r="K15" s="103"/>
    </row>
    <row r="16" spans="1:11" x14ac:dyDescent="0.2">
      <c r="A16" s="102" t="s">
        <v>1538</v>
      </c>
      <c r="B16" s="100" t="s">
        <v>1539</v>
      </c>
      <c r="C16" s="100" t="s">
        <v>1508</v>
      </c>
      <c r="F16" s="100">
        <v>-18.781436361783499</v>
      </c>
      <c r="I16" s="105" t="s">
        <v>1540</v>
      </c>
      <c r="J16" s="106">
        <f>28/25</f>
        <v>1.1200000000000001</v>
      </c>
      <c r="K16" s="103"/>
    </row>
    <row r="17" spans="1:11" x14ac:dyDescent="0.2">
      <c r="A17" s="102" t="s">
        <v>1541</v>
      </c>
      <c r="B17" s="100" t="s">
        <v>1542</v>
      </c>
      <c r="C17" s="100" t="s">
        <v>1508</v>
      </c>
      <c r="F17" s="100">
        <v>-20.063061590964892</v>
      </c>
      <c r="I17" s="107" t="s">
        <v>1543</v>
      </c>
      <c r="J17" s="108">
        <f>265/298</f>
        <v>0.88926174496644295</v>
      </c>
      <c r="K17" s="103"/>
    </row>
    <row r="18" spans="1:11" x14ac:dyDescent="0.2">
      <c r="A18" s="102" t="s">
        <v>1544</v>
      </c>
      <c r="B18" s="100" t="s">
        <v>1545</v>
      </c>
      <c r="C18" s="100" t="s">
        <v>1508</v>
      </c>
      <c r="F18" s="100">
        <v>-16.486996944707148</v>
      </c>
      <c r="I18" s="103"/>
      <c r="J18" s="103"/>
      <c r="K18" s="103"/>
    </row>
    <row r="19" spans="1:11" x14ac:dyDescent="0.2">
      <c r="A19" s="102" t="s">
        <v>1546</v>
      </c>
      <c r="B19" s="100" t="s">
        <v>1547</v>
      </c>
      <c r="C19" s="100" t="s">
        <v>1508</v>
      </c>
      <c r="F19" s="100">
        <v>-25.111501978196998</v>
      </c>
      <c r="I19" s="103"/>
      <c r="J19" s="103"/>
      <c r="K19" s="103"/>
    </row>
    <row r="20" spans="1:11" x14ac:dyDescent="0.2">
      <c r="A20" s="102" t="s">
        <v>1548</v>
      </c>
      <c r="B20" s="100" t="s">
        <v>1549</v>
      </c>
      <c r="C20" s="100" t="s">
        <v>1508</v>
      </c>
      <c r="F20" s="100">
        <v>-37.349535280838843</v>
      </c>
      <c r="I20" s="103"/>
      <c r="J20" s="103"/>
      <c r="K20" s="103"/>
    </row>
    <row r="21" spans="1:11" x14ac:dyDescent="0.2">
      <c r="A21" s="102" t="s">
        <v>1550</v>
      </c>
      <c r="B21" s="100" t="s">
        <v>1551</v>
      </c>
      <c r="C21" s="100" t="s">
        <v>1508</v>
      </c>
      <c r="F21" s="100">
        <v>-7.3855560879097961</v>
      </c>
      <c r="I21" s="103"/>
      <c r="J21" s="103"/>
      <c r="K21" s="103"/>
    </row>
    <row r="22" spans="1:11" x14ac:dyDescent="0.2">
      <c r="A22" s="102" t="s">
        <v>1552</v>
      </c>
      <c r="B22" s="100" t="s">
        <v>1553</v>
      </c>
      <c r="C22" s="100" t="s">
        <v>1508</v>
      </c>
      <c r="F22" s="100">
        <v>-6.5303935010815559</v>
      </c>
      <c r="I22" s="103"/>
      <c r="J22" s="103"/>
      <c r="K22" s="103"/>
    </row>
    <row r="23" spans="1:11" x14ac:dyDescent="0.2">
      <c r="A23" s="102" t="s">
        <v>1554</v>
      </c>
      <c r="B23" s="100" t="s">
        <v>1555</v>
      </c>
      <c r="C23" s="100" t="s">
        <v>1508</v>
      </c>
      <c r="F23" s="100">
        <v>-8.4989830142117846</v>
      </c>
      <c r="I23" s="103"/>
      <c r="J23" s="103"/>
      <c r="K23" s="103"/>
    </row>
    <row r="24" spans="1:11" x14ac:dyDescent="0.2">
      <c r="A24" s="102" t="s">
        <v>1556</v>
      </c>
      <c r="B24" s="100" t="s">
        <v>1557</v>
      </c>
      <c r="C24" s="100" t="s">
        <v>1508</v>
      </c>
      <c r="F24" s="100">
        <v>-56.70289430803291</v>
      </c>
      <c r="I24" s="103"/>
      <c r="J24" s="103"/>
      <c r="K24" s="103"/>
    </row>
    <row r="25" spans="1:11" x14ac:dyDescent="0.2">
      <c r="A25" s="102" t="s">
        <v>1558</v>
      </c>
      <c r="B25" s="100" t="s">
        <v>1559</v>
      </c>
      <c r="C25" s="100" t="s">
        <v>1508</v>
      </c>
      <c r="F25" s="100">
        <v>-49.028525742820364</v>
      </c>
      <c r="I25" s="103"/>
      <c r="J25" s="103"/>
      <c r="K25" s="103"/>
    </row>
    <row r="26" spans="1:11" x14ac:dyDescent="0.2">
      <c r="A26" s="102" t="s">
        <v>1560</v>
      </c>
      <c r="B26" s="100" t="s">
        <v>1561</v>
      </c>
      <c r="C26" s="100" t="s">
        <v>1508</v>
      </c>
      <c r="F26" s="100">
        <v>-55.486154452498113</v>
      </c>
      <c r="I26" s="103"/>
      <c r="J26" s="103"/>
      <c r="K26" s="103"/>
    </row>
    <row r="27" spans="1:11" x14ac:dyDescent="0.2">
      <c r="A27" s="102" t="s">
        <v>1562</v>
      </c>
      <c r="B27" s="100" t="s">
        <v>1563</v>
      </c>
      <c r="C27" s="100" t="s">
        <v>1508</v>
      </c>
      <c r="F27" s="100">
        <v>-53.379403038433814</v>
      </c>
      <c r="I27" s="103"/>
      <c r="J27" s="103"/>
      <c r="K27" s="103"/>
    </row>
    <row r="28" spans="1:11" x14ac:dyDescent="0.2">
      <c r="A28" s="102" t="s">
        <v>1564</v>
      </c>
      <c r="B28" s="100" t="s">
        <v>1565</v>
      </c>
      <c r="C28" s="100" t="s">
        <v>1508</v>
      </c>
      <c r="F28" s="100">
        <v>-23.903308552550214</v>
      </c>
      <c r="I28" s="103"/>
      <c r="J28" s="103"/>
      <c r="K28" s="103"/>
    </row>
    <row r="29" spans="1:11" x14ac:dyDescent="0.2">
      <c r="A29" s="102" t="s">
        <v>1566</v>
      </c>
      <c r="B29" s="100" t="s">
        <v>528</v>
      </c>
      <c r="C29" s="100" t="s">
        <v>1508</v>
      </c>
      <c r="F29" s="100">
        <v>-10.834429612762822</v>
      </c>
      <c r="I29" s="103"/>
      <c r="J29" s="103"/>
      <c r="K29" s="103"/>
    </row>
    <row r="30" spans="1:11" x14ac:dyDescent="0.2">
      <c r="A30" s="102" t="s">
        <v>1567</v>
      </c>
      <c r="B30" s="100" t="s">
        <v>1568</v>
      </c>
      <c r="C30" s="100" t="s">
        <v>1508</v>
      </c>
      <c r="F30" s="100">
        <v>1.2108036145684946</v>
      </c>
      <c r="I30" s="103"/>
      <c r="J30" s="103"/>
      <c r="K30" s="103"/>
    </row>
    <row r="31" spans="1:11" x14ac:dyDescent="0.2">
      <c r="A31" s="102" t="s">
        <v>1569</v>
      </c>
      <c r="B31" s="100" t="s">
        <v>1570</v>
      </c>
      <c r="C31" s="100" t="s">
        <v>1508</v>
      </c>
      <c r="F31" s="100">
        <v>-7.7674235575247339</v>
      </c>
      <c r="I31" s="103"/>
      <c r="J31" s="103"/>
      <c r="K31" s="103"/>
    </row>
    <row r="32" spans="1:11" x14ac:dyDescent="0.2">
      <c r="A32" s="102" t="s">
        <v>1571</v>
      </c>
      <c r="B32" s="100" t="s">
        <v>1572</v>
      </c>
      <c r="C32" s="100" t="s">
        <v>1508</v>
      </c>
      <c r="F32" s="100">
        <v>-5.804732152172404</v>
      </c>
      <c r="I32" s="103"/>
      <c r="J32" s="103"/>
      <c r="K32" s="103"/>
    </row>
    <row r="33" spans="1:11" x14ac:dyDescent="0.2">
      <c r="A33" s="102" t="s">
        <v>1573</v>
      </c>
      <c r="B33" s="100" t="s">
        <v>1574</v>
      </c>
      <c r="C33" s="100" t="s">
        <v>1508</v>
      </c>
      <c r="F33" s="100">
        <v>4.7124774749117764</v>
      </c>
      <c r="I33" s="103"/>
      <c r="J33" s="103"/>
      <c r="K33" s="103"/>
    </row>
    <row r="34" spans="1:11" x14ac:dyDescent="0.2">
      <c r="A34" s="102" t="s">
        <v>1575</v>
      </c>
      <c r="B34" s="100" t="s">
        <v>1576</v>
      </c>
      <c r="C34" s="100" t="s">
        <v>1508</v>
      </c>
      <c r="F34" s="100">
        <v>-35.075700183663436</v>
      </c>
      <c r="I34" s="103"/>
      <c r="J34" s="103"/>
      <c r="K34" s="103"/>
    </row>
    <row r="35" spans="1:11" x14ac:dyDescent="0.2">
      <c r="A35" s="102" t="s">
        <v>1577</v>
      </c>
      <c r="B35" s="100" t="s">
        <v>1578</v>
      </c>
      <c r="C35" s="100" t="s">
        <v>1508</v>
      </c>
      <c r="F35" s="100">
        <v>-31.785830777054354</v>
      </c>
      <c r="I35" s="103"/>
      <c r="J35" s="103"/>
      <c r="K35" s="103"/>
    </row>
    <row r="36" spans="1:11" x14ac:dyDescent="0.2">
      <c r="A36" s="102" t="s">
        <v>1579</v>
      </c>
      <c r="B36" s="100" t="s">
        <v>1580</v>
      </c>
      <c r="C36" s="100" t="s">
        <v>1508</v>
      </c>
      <c r="F36" s="100">
        <v>-3.5034355364398513</v>
      </c>
      <c r="I36" s="103"/>
      <c r="J36" s="103"/>
      <c r="K36" s="103"/>
    </row>
    <row r="37" spans="1:11" x14ac:dyDescent="0.2">
      <c r="A37" s="102" t="s">
        <v>1581</v>
      </c>
      <c r="B37" s="100" t="s">
        <v>1582</v>
      </c>
      <c r="C37" s="100" t="s">
        <v>1508</v>
      </c>
      <c r="F37" s="100">
        <v>-24.94604556045255</v>
      </c>
      <c r="I37" s="103"/>
      <c r="J37" s="103"/>
      <c r="K37" s="103"/>
    </row>
    <row r="38" spans="1:11" x14ac:dyDescent="0.2">
      <c r="A38" s="102" t="s">
        <v>1583</v>
      </c>
      <c r="B38" s="100" t="s">
        <v>1584</v>
      </c>
      <c r="C38" s="100" t="s">
        <v>1508</v>
      </c>
      <c r="F38" s="100">
        <v>-11.0495049974502</v>
      </c>
      <c r="I38" s="103"/>
      <c r="J38" s="103"/>
      <c r="K38" s="103"/>
    </row>
    <row r="39" spans="1:11" x14ac:dyDescent="0.2">
      <c r="A39" s="102" t="s">
        <v>1585</v>
      </c>
      <c r="B39" s="100" t="s">
        <v>1586</v>
      </c>
      <c r="C39" s="100" t="s">
        <v>1508</v>
      </c>
      <c r="F39" s="100">
        <v>-1.9247945673542708</v>
      </c>
      <c r="I39" s="103"/>
      <c r="J39" s="103"/>
      <c r="K39" s="103"/>
    </row>
    <row r="40" spans="1:11" x14ac:dyDescent="0.2">
      <c r="A40" s="102" t="s">
        <v>1587</v>
      </c>
      <c r="B40" s="100" t="s">
        <v>1588</v>
      </c>
      <c r="C40" s="100" t="s">
        <v>1508</v>
      </c>
      <c r="F40" s="100">
        <v>-34.910378078828131</v>
      </c>
      <c r="I40" s="103"/>
      <c r="J40" s="103"/>
      <c r="K40" s="103"/>
    </row>
    <row r="41" spans="1:11" x14ac:dyDescent="0.2">
      <c r="A41" s="102" t="s">
        <v>1589</v>
      </c>
      <c r="B41" s="100" t="s">
        <v>1590</v>
      </c>
      <c r="C41" s="100" t="s">
        <v>1508</v>
      </c>
      <c r="F41" s="100">
        <v>-1.1039440581407975</v>
      </c>
      <c r="I41" s="103"/>
      <c r="J41" s="103"/>
      <c r="K41" s="103"/>
    </row>
    <row r="42" spans="1:11" x14ac:dyDescent="0.2">
      <c r="A42" s="102" t="s">
        <v>1591</v>
      </c>
      <c r="B42" s="100" t="s">
        <v>1592</v>
      </c>
      <c r="C42" s="100" t="s">
        <v>1508</v>
      </c>
      <c r="F42" s="100">
        <v>-37.742136268725602</v>
      </c>
      <c r="I42" s="103"/>
      <c r="J42" s="103"/>
      <c r="K42" s="103"/>
    </row>
    <row r="43" spans="1:11" x14ac:dyDescent="0.2">
      <c r="A43" s="102" t="s">
        <v>1593</v>
      </c>
      <c r="B43" s="100" t="s">
        <v>1594</v>
      </c>
      <c r="C43" s="100" t="s">
        <v>1508</v>
      </c>
      <c r="F43" s="100">
        <v>-6.6822163373437879</v>
      </c>
      <c r="I43" s="103"/>
      <c r="J43" s="103"/>
      <c r="K43" s="103"/>
    </row>
    <row r="44" spans="1:11" x14ac:dyDescent="0.2">
      <c r="A44" s="102" t="s">
        <v>1595</v>
      </c>
      <c r="B44" s="100" t="s">
        <v>1596</v>
      </c>
      <c r="C44" s="100" t="s">
        <v>1508</v>
      </c>
      <c r="F44" s="100">
        <v>-29.682095892093724</v>
      </c>
      <c r="I44" s="103"/>
      <c r="J44" s="103"/>
      <c r="K44" s="103"/>
    </row>
    <row r="45" spans="1:11" x14ac:dyDescent="0.2">
      <c r="A45" s="102" t="s">
        <v>1597</v>
      </c>
      <c r="B45" s="100" t="s">
        <v>1598</v>
      </c>
      <c r="C45" s="100" t="s">
        <v>1508</v>
      </c>
      <c r="F45" s="100">
        <v>-36.10534957119485</v>
      </c>
      <c r="I45" s="103"/>
      <c r="J45" s="103"/>
      <c r="K45" s="103"/>
    </row>
    <row r="46" spans="1:11" x14ac:dyDescent="0.2">
      <c r="A46" s="102" t="s">
        <v>1599</v>
      </c>
      <c r="B46" s="100" t="s">
        <v>1600</v>
      </c>
      <c r="C46" s="100" t="s">
        <v>1508</v>
      </c>
      <c r="F46" s="100">
        <v>-2.84145008544307</v>
      </c>
      <c r="I46" s="103"/>
      <c r="J46" s="103"/>
      <c r="K46" s="103"/>
    </row>
    <row r="47" spans="1:11" x14ac:dyDescent="0.2">
      <c r="A47" s="102" t="s">
        <v>1601</v>
      </c>
      <c r="B47" s="100" t="s">
        <v>1602</v>
      </c>
      <c r="C47" s="100" t="s">
        <v>1508</v>
      </c>
      <c r="F47" s="100">
        <v>-3.9111105022045773</v>
      </c>
      <c r="I47" s="103"/>
      <c r="J47" s="103"/>
      <c r="K47" s="103"/>
    </row>
    <row r="48" spans="1:11" x14ac:dyDescent="0.2">
      <c r="A48" s="102" t="s">
        <v>1603</v>
      </c>
      <c r="B48" s="100" t="s">
        <v>1604</v>
      </c>
      <c r="C48" s="100" t="s">
        <v>1508</v>
      </c>
      <c r="F48" s="100">
        <v>-33.373670736872697</v>
      </c>
      <c r="I48" s="103"/>
      <c r="J48" s="103"/>
      <c r="K48" s="103"/>
    </row>
    <row r="49" spans="1:11" x14ac:dyDescent="0.2">
      <c r="A49" s="102" t="s">
        <v>1605</v>
      </c>
      <c r="B49" s="100" t="s">
        <v>1606</v>
      </c>
      <c r="C49" s="100" t="s">
        <v>1508</v>
      </c>
      <c r="F49" s="100">
        <v>-35.75729607062145</v>
      </c>
      <c r="I49" s="103"/>
      <c r="J49" s="103"/>
      <c r="K49" s="103"/>
    </row>
    <row r="50" spans="1:11" x14ac:dyDescent="0.2">
      <c r="A50" s="102" t="s">
        <v>1607</v>
      </c>
      <c r="B50" s="100" t="s">
        <v>1608</v>
      </c>
      <c r="C50" s="100" t="s">
        <v>1508</v>
      </c>
      <c r="F50" s="100">
        <v>-32.799968592237171</v>
      </c>
      <c r="I50" s="103"/>
      <c r="J50" s="103"/>
      <c r="K50" s="103"/>
    </row>
    <row r="51" spans="1:11" x14ac:dyDescent="0.2">
      <c r="A51" s="102" t="s">
        <v>1609</v>
      </c>
      <c r="B51" s="100" t="s">
        <v>1610</v>
      </c>
      <c r="C51" s="100" t="s">
        <v>1508</v>
      </c>
      <c r="F51" s="100">
        <v>-54.633842204065907</v>
      </c>
      <c r="I51" s="103"/>
      <c r="J51" s="103"/>
      <c r="K51" s="103"/>
    </row>
    <row r="52" spans="1:11" x14ac:dyDescent="0.2">
      <c r="A52" s="102" t="s">
        <v>1611</v>
      </c>
      <c r="B52" s="100" t="s">
        <v>1612</v>
      </c>
      <c r="C52" s="100" t="s">
        <v>1508</v>
      </c>
      <c r="F52" s="100">
        <v>20.200073916406961</v>
      </c>
    </row>
    <row r="53" spans="1:11" x14ac:dyDescent="0.2">
      <c r="A53" s="102" t="s">
        <v>1506</v>
      </c>
      <c r="B53" s="100" t="s">
        <v>1507</v>
      </c>
      <c r="C53" s="100" t="s">
        <v>1525</v>
      </c>
      <c r="F53" s="100">
        <v>5.2008180013742411</v>
      </c>
    </row>
    <row r="54" spans="1:11" x14ac:dyDescent="0.2">
      <c r="A54" s="102" t="s">
        <v>1509</v>
      </c>
      <c r="B54" s="100" t="s">
        <v>1510</v>
      </c>
      <c r="C54" s="100" t="s">
        <v>1525</v>
      </c>
      <c r="F54" s="100">
        <v>0.6328789577415137</v>
      </c>
    </row>
    <row r="55" spans="1:11" x14ac:dyDescent="0.2">
      <c r="A55" s="102" t="s">
        <v>1511</v>
      </c>
      <c r="B55" s="100" t="s">
        <v>1512</v>
      </c>
      <c r="C55" s="100" t="s">
        <v>1525</v>
      </c>
      <c r="F55" s="100">
        <v>2.7580660261091943</v>
      </c>
    </row>
    <row r="56" spans="1:11" x14ac:dyDescent="0.2">
      <c r="A56" s="102" t="s">
        <v>1514</v>
      </c>
      <c r="B56" s="100" t="s">
        <v>1515</v>
      </c>
      <c r="C56" s="100" t="s">
        <v>1525</v>
      </c>
      <c r="F56" s="100">
        <v>2.1091321704415291</v>
      </c>
    </row>
    <row r="57" spans="1:11" x14ac:dyDescent="0.2">
      <c r="A57" s="102" t="s">
        <v>1516</v>
      </c>
      <c r="B57" s="100" t="s">
        <v>1517</v>
      </c>
      <c r="C57" s="100" t="s">
        <v>1525</v>
      </c>
      <c r="F57" s="100">
        <v>17.946700622194555</v>
      </c>
    </row>
    <row r="58" spans="1:11" x14ac:dyDescent="0.2">
      <c r="A58" s="102" t="s">
        <v>1483</v>
      </c>
      <c r="B58" s="100" t="s">
        <v>527</v>
      </c>
      <c r="C58" s="100" t="s">
        <v>1525</v>
      </c>
      <c r="F58" s="100">
        <v>2.9640601206629897</v>
      </c>
    </row>
    <row r="59" spans="1:11" x14ac:dyDescent="0.2">
      <c r="A59" s="102" t="s">
        <v>1518</v>
      </c>
      <c r="B59" s="100" t="s">
        <v>1519</v>
      </c>
      <c r="C59" s="100" t="s">
        <v>1525</v>
      </c>
      <c r="F59" s="100">
        <v>2.5849577210723842</v>
      </c>
    </row>
    <row r="60" spans="1:11" x14ac:dyDescent="0.2">
      <c r="A60" s="102" t="s">
        <v>1520</v>
      </c>
      <c r="B60" s="100" t="s">
        <v>1521</v>
      </c>
      <c r="C60" s="100" t="s">
        <v>1525</v>
      </c>
      <c r="F60" s="100">
        <v>0.30260757417010287</v>
      </c>
    </row>
    <row r="61" spans="1:11" x14ac:dyDescent="0.2">
      <c r="A61" s="102" t="s">
        <v>1522</v>
      </c>
      <c r="B61" s="100" t="s">
        <v>1521</v>
      </c>
      <c r="C61" s="100" t="s">
        <v>1525</v>
      </c>
      <c r="F61" s="100">
        <v>6.7943009351264433E-2</v>
      </c>
    </row>
    <row r="62" spans="1:11" x14ac:dyDescent="0.2">
      <c r="A62" s="102" t="s">
        <v>1523</v>
      </c>
      <c r="B62" s="100" t="s">
        <v>1524</v>
      </c>
      <c r="C62" s="100" t="s">
        <v>1525</v>
      </c>
      <c r="F62" s="100">
        <v>14.439305994878847</v>
      </c>
    </row>
    <row r="63" spans="1:11" x14ac:dyDescent="0.2">
      <c r="A63" s="102" t="s">
        <v>1527</v>
      </c>
      <c r="B63" s="100" t="s">
        <v>1528</v>
      </c>
      <c r="C63" s="100" t="s">
        <v>1525</v>
      </c>
      <c r="F63" s="100">
        <v>6.5240301625524797</v>
      </c>
    </row>
    <row r="64" spans="1:11" x14ac:dyDescent="0.2">
      <c r="A64" s="102" t="s">
        <v>1530</v>
      </c>
      <c r="B64" s="100" t="s">
        <v>1531</v>
      </c>
      <c r="C64" s="100" t="s">
        <v>1525</v>
      </c>
      <c r="F64" s="100">
        <v>1.4701335135613653</v>
      </c>
    </row>
    <row r="65" spans="1:6" x14ac:dyDescent="0.2">
      <c r="A65" s="102" t="s">
        <v>1533</v>
      </c>
      <c r="B65" s="100" t="s">
        <v>1534</v>
      </c>
      <c r="C65" s="100" t="s">
        <v>1525</v>
      </c>
      <c r="F65" s="100">
        <v>0.66657946908537102</v>
      </c>
    </row>
    <row r="66" spans="1:6" x14ac:dyDescent="0.2">
      <c r="A66" s="102" t="s">
        <v>1536</v>
      </c>
      <c r="B66" s="100" t="s">
        <v>1537</v>
      </c>
      <c r="C66" s="100" t="s">
        <v>1525</v>
      </c>
      <c r="F66" s="100">
        <v>10.130164839970606</v>
      </c>
    </row>
    <row r="67" spans="1:6" x14ac:dyDescent="0.2">
      <c r="A67" s="102" t="s">
        <v>1538</v>
      </c>
      <c r="B67" s="100" t="s">
        <v>1539</v>
      </c>
      <c r="C67" s="100" t="s">
        <v>1525</v>
      </c>
      <c r="F67" s="100">
        <v>5.8264303160598896</v>
      </c>
    </row>
    <row r="68" spans="1:6" x14ac:dyDescent="0.2">
      <c r="A68" s="102" t="s">
        <v>1541</v>
      </c>
      <c r="B68" s="100" t="s">
        <v>1542</v>
      </c>
      <c r="C68" s="100" t="s">
        <v>1525</v>
      </c>
      <c r="F68" s="100">
        <v>2.939352039286903</v>
      </c>
    </row>
    <row r="69" spans="1:6" x14ac:dyDescent="0.2">
      <c r="A69" s="102" t="s">
        <v>1544</v>
      </c>
      <c r="B69" s="100" t="s">
        <v>1545</v>
      </c>
      <c r="C69" s="100" t="s">
        <v>1525</v>
      </c>
      <c r="F69" s="100">
        <v>3.0939893467968829</v>
      </c>
    </row>
    <row r="70" spans="1:6" x14ac:dyDescent="0.2">
      <c r="A70" s="102" t="s">
        <v>1546</v>
      </c>
      <c r="B70" s="100" t="s">
        <v>1547</v>
      </c>
      <c r="C70" s="100" t="s">
        <v>1525</v>
      </c>
      <c r="F70" s="100">
        <v>4.8395685471114378</v>
      </c>
    </row>
    <row r="71" spans="1:6" x14ac:dyDescent="0.2">
      <c r="A71" s="102" t="s">
        <v>1548</v>
      </c>
      <c r="B71" s="100" t="s">
        <v>1549</v>
      </c>
      <c r="C71" s="100" t="s">
        <v>1525</v>
      </c>
      <c r="F71" s="100">
        <v>3.8008074147584487</v>
      </c>
    </row>
    <row r="72" spans="1:6" x14ac:dyDescent="0.2">
      <c r="A72" s="102" t="s">
        <v>1550</v>
      </c>
      <c r="B72" s="100" t="s">
        <v>1551</v>
      </c>
      <c r="C72" s="100" t="s">
        <v>1525</v>
      </c>
      <c r="F72" s="100">
        <v>0.60554749065435198</v>
      </c>
    </row>
    <row r="73" spans="1:6" x14ac:dyDescent="0.2">
      <c r="A73" s="102" t="s">
        <v>1552</v>
      </c>
      <c r="B73" s="100" t="s">
        <v>1553</v>
      </c>
      <c r="C73" s="100" t="s">
        <v>1525</v>
      </c>
      <c r="F73" s="100">
        <v>5.2152830624009434</v>
      </c>
    </row>
    <row r="74" spans="1:6" x14ac:dyDescent="0.2">
      <c r="A74" s="102" t="s">
        <v>1554</v>
      </c>
      <c r="B74" s="100" t="s">
        <v>1555</v>
      </c>
      <c r="C74" s="100" t="s">
        <v>1525</v>
      </c>
      <c r="F74" s="100">
        <v>4.0453988612728908</v>
      </c>
    </row>
    <row r="75" spans="1:6" x14ac:dyDescent="0.2">
      <c r="A75" s="102" t="s">
        <v>1556</v>
      </c>
      <c r="B75" s="100" t="s">
        <v>1557</v>
      </c>
      <c r="C75" s="100" t="s">
        <v>1525</v>
      </c>
      <c r="F75" s="100">
        <v>9.3754617640042408</v>
      </c>
    </row>
    <row r="76" spans="1:6" x14ac:dyDescent="0.2">
      <c r="A76" s="102" t="s">
        <v>1558</v>
      </c>
      <c r="B76" s="100" t="s">
        <v>1559</v>
      </c>
      <c r="C76" s="100" t="s">
        <v>1525</v>
      </c>
      <c r="F76" s="100">
        <v>2.3464141456829308</v>
      </c>
    </row>
    <row r="77" spans="1:6" x14ac:dyDescent="0.2">
      <c r="A77" s="102" t="s">
        <v>1560</v>
      </c>
      <c r="B77" s="100" t="s">
        <v>1561</v>
      </c>
      <c r="C77" s="100" t="s">
        <v>1525</v>
      </c>
      <c r="F77" s="100">
        <v>2.6841045544812623</v>
      </c>
    </row>
    <row r="78" spans="1:6" x14ac:dyDescent="0.2">
      <c r="A78" s="102" t="s">
        <v>1562</v>
      </c>
      <c r="B78" s="100" t="s">
        <v>1563</v>
      </c>
      <c r="C78" s="100" t="s">
        <v>1525</v>
      </c>
      <c r="F78" s="100">
        <v>6.3000654739569519</v>
      </c>
    </row>
    <row r="79" spans="1:6" x14ac:dyDescent="0.2">
      <c r="A79" s="102" t="s">
        <v>1564</v>
      </c>
      <c r="B79" s="100" t="s">
        <v>1565</v>
      </c>
      <c r="C79" s="100" t="s">
        <v>1525</v>
      </c>
      <c r="F79" s="100">
        <v>0.60666007392788868</v>
      </c>
    </row>
    <row r="80" spans="1:6" x14ac:dyDescent="0.2">
      <c r="A80" s="102" t="s">
        <v>1566</v>
      </c>
      <c r="B80" s="100" t="s">
        <v>528</v>
      </c>
      <c r="C80" s="100" t="s">
        <v>1525</v>
      </c>
      <c r="F80" s="100">
        <v>1.6227547817201033</v>
      </c>
    </row>
    <row r="81" spans="1:6" x14ac:dyDescent="0.2">
      <c r="A81" s="102" t="s">
        <v>1567</v>
      </c>
      <c r="B81" s="100" t="s">
        <v>1568</v>
      </c>
      <c r="C81" s="100" t="s">
        <v>1525</v>
      </c>
      <c r="F81" s="100">
        <v>1.8198807264733488</v>
      </c>
    </row>
    <row r="82" spans="1:6" x14ac:dyDescent="0.2">
      <c r="A82" s="102" t="s">
        <v>1569</v>
      </c>
      <c r="B82" s="100" t="s">
        <v>1570</v>
      </c>
      <c r="C82" s="100" t="s">
        <v>1525</v>
      </c>
      <c r="F82" s="100">
        <v>0.47721577053519176</v>
      </c>
    </row>
    <row r="83" spans="1:6" x14ac:dyDescent="0.2">
      <c r="A83" s="102" t="s">
        <v>1571</v>
      </c>
      <c r="B83" s="100" t="s">
        <v>1572</v>
      </c>
      <c r="C83" s="100" t="s">
        <v>1525</v>
      </c>
      <c r="F83" s="100">
        <v>4.607864068231283</v>
      </c>
    </row>
    <row r="84" spans="1:6" x14ac:dyDescent="0.2">
      <c r="A84" s="102" t="s">
        <v>1573</v>
      </c>
      <c r="B84" s="100" t="s">
        <v>1574</v>
      </c>
      <c r="C84" s="100" t="s">
        <v>1525</v>
      </c>
      <c r="F84" s="100">
        <v>1.5819243221093804</v>
      </c>
    </row>
    <row r="85" spans="1:6" x14ac:dyDescent="0.2">
      <c r="A85" s="102" t="s">
        <v>1575</v>
      </c>
      <c r="B85" s="100" t="s">
        <v>1576</v>
      </c>
      <c r="C85" s="100" t="s">
        <v>1525</v>
      </c>
      <c r="F85" s="100">
        <v>20.085159730983829</v>
      </c>
    </row>
    <row r="86" spans="1:6" x14ac:dyDescent="0.2">
      <c r="A86" s="102" t="s">
        <v>1577</v>
      </c>
      <c r="B86" s="100" t="s">
        <v>1578</v>
      </c>
      <c r="C86" s="100" t="s">
        <v>1525</v>
      </c>
      <c r="F86" s="100">
        <v>7.1722213404621709</v>
      </c>
    </row>
    <row r="87" spans="1:6" x14ac:dyDescent="0.2">
      <c r="A87" s="102" t="s">
        <v>1579</v>
      </c>
      <c r="B87" s="100" t="s">
        <v>1580</v>
      </c>
      <c r="C87" s="100" t="s">
        <v>1525</v>
      </c>
      <c r="F87" s="100">
        <v>0.4261605140062793</v>
      </c>
    </row>
    <row r="88" spans="1:6" x14ac:dyDescent="0.2">
      <c r="A88" s="102" t="s">
        <v>1581</v>
      </c>
      <c r="B88" s="100" t="s">
        <v>1582</v>
      </c>
      <c r="C88" s="100" t="s">
        <v>1525</v>
      </c>
      <c r="F88" s="100">
        <v>10.253090538509772</v>
      </c>
    </row>
    <row r="89" spans="1:6" x14ac:dyDescent="0.2">
      <c r="A89" s="102" t="s">
        <v>1583</v>
      </c>
      <c r="B89" s="100" t="s">
        <v>1584</v>
      </c>
      <c r="C89" s="100" t="s">
        <v>1525</v>
      </c>
      <c r="F89" s="100">
        <v>4.1247065545534278</v>
      </c>
    </row>
    <row r="90" spans="1:6" x14ac:dyDescent="0.2">
      <c r="A90" s="102" t="s">
        <v>1585</v>
      </c>
      <c r="B90" s="100" t="s">
        <v>1586</v>
      </c>
      <c r="C90" s="100" t="s">
        <v>1525</v>
      </c>
      <c r="F90" s="100">
        <v>2.4144168013148564</v>
      </c>
    </row>
    <row r="91" spans="1:6" x14ac:dyDescent="0.2">
      <c r="A91" s="102" t="s">
        <v>1587</v>
      </c>
      <c r="B91" s="100" t="s">
        <v>1588</v>
      </c>
      <c r="C91" s="100" t="s">
        <v>1525</v>
      </c>
      <c r="F91" s="100">
        <v>4.859659728010298</v>
      </c>
    </row>
    <row r="92" spans="1:6" x14ac:dyDescent="0.2">
      <c r="A92" s="102" t="s">
        <v>1589</v>
      </c>
      <c r="B92" s="100" t="s">
        <v>1590</v>
      </c>
      <c r="C92" s="100" t="s">
        <v>1525</v>
      </c>
      <c r="F92" s="100">
        <v>0.1966129758619389</v>
      </c>
    </row>
    <row r="93" spans="1:6" x14ac:dyDescent="0.2">
      <c r="A93" s="102" t="s">
        <v>1591</v>
      </c>
      <c r="B93" s="100" t="s">
        <v>1592</v>
      </c>
      <c r="C93" s="100" t="s">
        <v>1525</v>
      </c>
      <c r="F93" s="100">
        <v>4.2522465468662585</v>
      </c>
    </row>
    <row r="94" spans="1:6" x14ac:dyDescent="0.2">
      <c r="A94" s="102" t="s">
        <v>1593</v>
      </c>
      <c r="B94" s="100" t="s">
        <v>1594</v>
      </c>
      <c r="C94" s="100" t="s">
        <v>1525</v>
      </c>
      <c r="F94" s="100">
        <v>0.61400939308951641</v>
      </c>
    </row>
    <row r="95" spans="1:6" x14ac:dyDescent="0.2">
      <c r="A95" s="102" t="s">
        <v>1595</v>
      </c>
      <c r="B95" s="100" t="s">
        <v>1596</v>
      </c>
      <c r="C95" s="100" t="s">
        <v>1525</v>
      </c>
      <c r="F95" s="100">
        <v>4.0286596256362603</v>
      </c>
    </row>
    <row r="96" spans="1:6" x14ac:dyDescent="0.2">
      <c r="A96" s="102" t="s">
        <v>1597</v>
      </c>
      <c r="B96" s="100" t="s">
        <v>1598</v>
      </c>
      <c r="C96" s="100" t="s">
        <v>1525</v>
      </c>
      <c r="F96" s="100">
        <v>22.392963891641529</v>
      </c>
    </row>
    <row r="97" spans="1:6" x14ac:dyDescent="0.2">
      <c r="A97" s="102" t="s">
        <v>1599</v>
      </c>
      <c r="B97" s="100" t="s">
        <v>1600</v>
      </c>
      <c r="C97" s="100" t="s">
        <v>1525</v>
      </c>
      <c r="F97" s="100">
        <v>1.1659774672426744</v>
      </c>
    </row>
    <row r="98" spans="1:6" x14ac:dyDescent="0.2">
      <c r="A98" s="102" t="s">
        <v>1601</v>
      </c>
      <c r="B98" s="100" t="s">
        <v>1602</v>
      </c>
      <c r="C98" s="100" t="s">
        <v>1525</v>
      </c>
      <c r="F98" s="100">
        <v>0.20969392566326076</v>
      </c>
    </row>
    <row r="99" spans="1:6" x14ac:dyDescent="0.2">
      <c r="A99" s="102" t="s">
        <v>1603</v>
      </c>
      <c r="B99" s="100" t="s">
        <v>1604</v>
      </c>
      <c r="C99" s="100" t="s">
        <v>1525</v>
      </c>
      <c r="F99" s="100">
        <v>5.7600924654091932</v>
      </c>
    </row>
    <row r="100" spans="1:6" x14ac:dyDescent="0.2">
      <c r="A100" s="102" t="s">
        <v>1605</v>
      </c>
      <c r="B100" s="100" t="s">
        <v>1606</v>
      </c>
      <c r="C100" s="100" t="s">
        <v>1525</v>
      </c>
      <c r="F100" s="100">
        <v>2.8562106710962132</v>
      </c>
    </row>
    <row r="101" spans="1:6" x14ac:dyDescent="0.2">
      <c r="A101" s="102" t="s">
        <v>1607</v>
      </c>
      <c r="B101" s="100" t="s">
        <v>1608</v>
      </c>
      <c r="C101" s="100" t="s">
        <v>1525</v>
      </c>
      <c r="F101" s="100">
        <v>1.9997411985456937</v>
      </c>
    </row>
    <row r="102" spans="1:6" x14ac:dyDescent="0.2">
      <c r="A102" s="102" t="s">
        <v>1609</v>
      </c>
      <c r="B102" s="100" t="s">
        <v>1610</v>
      </c>
      <c r="C102" s="100" t="s">
        <v>1525</v>
      </c>
      <c r="F102" s="100">
        <v>2.8099739843118821</v>
      </c>
    </row>
    <row r="103" spans="1:6" x14ac:dyDescent="0.2">
      <c r="A103" s="102" t="s">
        <v>1611</v>
      </c>
      <c r="B103" s="100" t="s">
        <v>1612</v>
      </c>
      <c r="C103" s="100" t="s">
        <v>1525</v>
      </c>
      <c r="F103" s="100">
        <v>0.39526820183314498</v>
      </c>
    </row>
    <row r="104" spans="1:6" x14ac:dyDescent="0.2">
      <c r="A104" s="102" t="s">
        <v>1506</v>
      </c>
      <c r="B104" s="100" t="s">
        <v>1507</v>
      </c>
      <c r="C104" s="100" t="s">
        <v>148</v>
      </c>
      <c r="F104" s="100">
        <v>6.0785186757677598</v>
      </c>
    </row>
    <row r="105" spans="1:6" x14ac:dyDescent="0.2">
      <c r="A105" s="102" t="s">
        <v>1509</v>
      </c>
      <c r="B105" s="100" t="s">
        <v>1510</v>
      </c>
      <c r="C105" s="100" t="s">
        <v>148</v>
      </c>
      <c r="F105" s="100">
        <v>7.8678964407874058E-2</v>
      </c>
    </row>
    <row r="106" spans="1:6" x14ac:dyDescent="0.2">
      <c r="A106" s="102" t="s">
        <v>1511</v>
      </c>
      <c r="B106" s="100" t="s">
        <v>1512</v>
      </c>
      <c r="C106" s="100" t="s">
        <v>148</v>
      </c>
      <c r="F106" s="100">
        <v>5.4553256563434553</v>
      </c>
    </row>
    <row r="107" spans="1:6" x14ac:dyDescent="0.2">
      <c r="A107" s="102" t="s">
        <v>1514</v>
      </c>
      <c r="B107" s="100" t="s">
        <v>1515</v>
      </c>
      <c r="C107" s="100" t="s">
        <v>148</v>
      </c>
      <c r="F107" s="100">
        <v>14.931089141135962</v>
      </c>
    </row>
    <row r="108" spans="1:6" x14ac:dyDescent="0.2">
      <c r="A108" s="102" t="s">
        <v>1516</v>
      </c>
      <c r="B108" s="100" t="s">
        <v>1517</v>
      </c>
      <c r="C108" s="100" t="s">
        <v>148</v>
      </c>
      <c r="F108" s="100">
        <v>34.273494787472899</v>
      </c>
    </row>
    <row r="109" spans="1:6" x14ac:dyDescent="0.2">
      <c r="A109" s="102" t="s">
        <v>1483</v>
      </c>
      <c r="B109" s="100" t="s">
        <v>527</v>
      </c>
      <c r="C109" s="100" t="s">
        <v>148</v>
      </c>
      <c r="F109" s="100">
        <v>11.420256865280981</v>
      </c>
    </row>
    <row r="110" spans="1:6" x14ac:dyDescent="0.2">
      <c r="A110" s="102" t="s">
        <v>1518</v>
      </c>
      <c r="B110" s="100" t="s">
        <v>1519</v>
      </c>
      <c r="C110" s="100" t="s">
        <v>148</v>
      </c>
      <c r="F110" s="100">
        <v>0.38204183167039457</v>
      </c>
    </row>
    <row r="111" spans="1:6" x14ac:dyDescent="0.2">
      <c r="A111" s="102" t="s">
        <v>1520</v>
      </c>
      <c r="B111" s="100" t="s">
        <v>1521</v>
      </c>
      <c r="C111" s="100" t="s">
        <v>148</v>
      </c>
      <c r="F111" s="100">
        <v>0.49594104199421107</v>
      </c>
    </row>
    <row r="112" spans="1:6" x14ac:dyDescent="0.2">
      <c r="A112" s="102" t="s">
        <v>1522</v>
      </c>
      <c r="B112" s="100" t="s">
        <v>1521</v>
      </c>
      <c r="C112" s="100" t="s">
        <v>148</v>
      </c>
      <c r="F112" s="100">
        <v>0</v>
      </c>
    </row>
    <row r="113" spans="1:6" x14ac:dyDescent="0.2">
      <c r="A113" s="102" t="s">
        <v>1523</v>
      </c>
      <c r="B113" s="100" t="s">
        <v>1524</v>
      </c>
      <c r="C113" s="100" t="s">
        <v>148</v>
      </c>
      <c r="F113" s="100">
        <v>8.014372658002511</v>
      </c>
    </row>
    <row r="114" spans="1:6" x14ac:dyDescent="0.2">
      <c r="A114" s="102" t="s">
        <v>1527</v>
      </c>
      <c r="B114" s="100" t="s">
        <v>1528</v>
      </c>
      <c r="C114" s="100" t="s">
        <v>148</v>
      </c>
      <c r="F114" s="100">
        <v>7.078259139086895</v>
      </c>
    </row>
    <row r="115" spans="1:6" x14ac:dyDescent="0.2">
      <c r="A115" s="102" t="s">
        <v>1530</v>
      </c>
      <c r="B115" s="100" t="s">
        <v>1531</v>
      </c>
      <c r="C115" s="100" t="s">
        <v>148</v>
      </c>
      <c r="F115" s="100">
        <v>0.57837849165936361</v>
      </c>
    </row>
    <row r="116" spans="1:6" x14ac:dyDescent="0.2">
      <c r="A116" s="102" t="s">
        <v>1533</v>
      </c>
      <c r="B116" s="100" t="s">
        <v>1534</v>
      </c>
      <c r="C116" s="100" t="s">
        <v>148</v>
      </c>
      <c r="F116" s="100">
        <v>11.515133764034053</v>
      </c>
    </row>
    <row r="117" spans="1:6" x14ac:dyDescent="0.2">
      <c r="A117" s="102" t="s">
        <v>1536</v>
      </c>
      <c r="B117" s="100" t="s">
        <v>1537</v>
      </c>
      <c r="C117" s="100" t="s">
        <v>148</v>
      </c>
      <c r="F117" s="100">
        <v>18.448807091381003</v>
      </c>
    </row>
    <row r="118" spans="1:6" x14ac:dyDescent="0.2">
      <c r="A118" s="102" t="s">
        <v>1538</v>
      </c>
      <c r="B118" s="100" t="s">
        <v>1539</v>
      </c>
      <c r="C118" s="100" t="s">
        <v>148</v>
      </c>
      <c r="F118" s="100">
        <v>12.301707161489311</v>
      </c>
    </row>
    <row r="119" spans="1:6" x14ac:dyDescent="0.2">
      <c r="A119" s="102" t="s">
        <v>1541</v>
      </c>
      <c r="B119" s="100" t="s">
        <v>1542</v>
      </c>
      <c r="C119" s="100" t="s">
        <v>148</v>
      </c>
      <c r="F119" s="100">
        <v>33.715469481214086</v>
      </c>
    </row>
    <row r="120" spans="1:6" x14ac:dyDescent="0.2">
      <c r="A120" s="102" t="s">
        <v>1544</v>
      </c>
      <c r="B120" s="100" t="s">
        <v>1545</v>
      </c>
      <c r="C120" s="100" t="s">
        <v>148</v>
      </c>
      <c r="F120" s="100">
        <v>29.441177029568401</v>
      </c>
    </row>
    <row r="121" spans="1:6" x14ac:dyDescent="0.2">
      <c r="A121" s="102" t="s">
        <v>1546</v>
      </c>
      <c r="B121" s="100" t="s">
        <v>1547</v>
      </c>
      <c r="C121" s="100" t="s">
        <v>148</v>
      </c>
      <c r="F121" s="100">
        <v>9.5819015499978999</v>
      </c>
    </row>
    <row r="122" spans="1:6" x14ac:dyDescent="0.2">
      <c r="A122" s="102" t="s">
        <v>1548</v>
      </c>
      <c r="B122" s="100" t="s">
        <v>1549</v>
      </c>
      <c r="C122" s="100" t="s">
        <v>148</v>
      </c>
      <c r="F122" s="100">
        <v>7.4822620999226395</v>
      </c>
    </row>
    <row r="123" spans="1:6" x14ac:dyDescent="0.2">
      <c r="A123" s="102" t="s">
        <v>1550</v>
      </c>
      <c r="B123" s="100" t="s">
        <v>1551</v>
      </c>
      <c r="C123" s="100" t="s">
        <v>148</v>
      </c>
      <c r="F123" s="100">
        <v>0.57020245785021695</v>
      </c>
    </row>
    <row r="124" spans="1:6" x14ac:dyDescent="0.2">
      <c r="A124" s="102" t="s">
        <v>1552</v>
      </c>
      <c r="B124" s="100" t="s">
        <v>1553</v>
      </c>
      <c r="C124" s="100" t="s">
        <v>148</v>
      </c>
      <c r="F124" s="100">
        <v>1.7979386529397108</v>
      </c>
    </row>
    <row r="125" spans="1:6" x14ac:dyDescent="0.2">
      <c r="A125" s="102" t="s">
        <v>1554</v>
      </c>
      <c r="B125" s="100" t="s">
        <v>1555</v>
      </c>
      <c r="C125" s="100" t="s">
        <v>148</v>
      </c>
      <c r="F125" s="100">
        <v>0.31952172800242601</v>
      </c>
    </row>
    <row r="126" spans="1:6" x14ac:dyDescent="0.2">
      <c r="A126" s="102" t="s">
        <v>1556</v>
      </c>
      <c r="B126" s="100" t="s">
        <v>1557</v>
      </c>
      <c r="C126" s="100" t="s">
        <v>148</v>
      </c>
      <c r="F126" s="100">
        <v>7.9167757605942288</v>
      </c>
    </row>
    <row r="127" spans="1:6" x14ac:dyDescent="0.2">
      <c r="A127" s="102" t="s">
        <v>1558</v>
      </c>
      <c r="B127" s="100" t="s">
        <v>1559</v>
      </c>
      <c r="C127" s="100" t="s">
        <v>148</v>
      </c>
      <c r="F127" s="100">
        <v>19.667080798560153</v>
      </c>
    </row>
    <row r="128" spans="1:6" x14ac:dyDescent="0.2">
      <c r="A128" s="102" t="s">
        <v>1560</v>
      </c>
      <c r="B128" s="100" t="s">
        <v>1561</v>
      </c>
      <c r="C128" s="100" t="s">
        <v>148</v>
      </c>
      <c r="F128" s="100">
        <v>6.9276871862912008</v>
      </c>
    </row>
    <row r="129" spans="1:6" x14ac:dyDescent="0.2">
      <c r="A129" s="102" t="s">
        <v>1562</v>
      </c>
      <c r="B129" s="100" t="s">
        <v>1563</v>
      </c>
      <c r="C129" s="100" t="s">
        <v>148</v>
      </c>
      <c r="F129" s="100">
        <v>20.541175245149184</v>
      </c>
    </row>
    <row r="130" spans="1:6" x14ac:dyDescent="0.2">
      <c r="A130" s="102" t="s">
        <v>1564</v>
      </c>
      <c r="B130" s="100" t="s">
        <v>1565</v>
      </c>
      <c r="C130" s="100" t="s">
        <v>148</v>
      </c>
      <c r="F130" s="100">
        <v>9.7836916467677728</v>
      </c>
    </row>
    <row r="131" spans="1:6" x14ac:dyDescent="0.2">
      <c r="A131" s="102" t="s">
        <v>1566</v>
      </c>
      <c r="B131" s="100" t="s">
        <v>528</v>
      </c>
      <c r="C131" s="100" t="s">
        <v>148</v>
      </c>
      <c r="F131" s="100">
        <v>32.14581761399684</v>
      </c>
    </row>
    <row r="132" spans="1:6" x14ac:dyDescent="0.2">
      <c r="A132" s="102" t="s">
        <v>1567</v>
      </c>
      <c r="B132" s="100" t="s">
        <v>1568</v>
      </c>
      <c r="C132" s="100" t="s">
        <v>148</v>
      </c>
      <c r="F132" s="100">
        <v>1.9160229338549362</v>
      </c>
    </row>
    <row r="133" spans="1:6" x14ac:dyDescent="0.2">
      <c r="A133" s="102" t="s">
        <v>1569</v>
      </c>
      <c r="B133" s="100" t="s">
        <v>1570</v>
      </c>
      <c r="C133" s="100" t="s">
        <v>148</v>
      </c>
      <c r="F133" s="100">
        <v>0.20038224117163483</v>
      </c>
    </row>
    <row r="134" spans="1:6" x14ac:dyDescent="0.2">
      <c r="A134" s="102" t="s">
        <v>1571</v>
      </c>
      <c r="B134" s="100" t="s">
        <v>1572</v>
      </c>
      <c r="C134" s="100" t="s">
        <v>148</v>
      </c>
      <c r="F134" s="100">
        <v>0.39596992400695857</v>
      </c>
    </row>
    <row r="135" spans="1:6" x14ac:dyDescent="0.2">
      <c r="A135" s="102" t="s">
        <v>1573</v>
      </c>
      <c r="B135" s="100" t="s">
        <v>1574</v>
      </c>
      <c r="C135" s="100" t="s">
        <v>148</v>
      </c>
      <c r="F135" s="100">
        <v>7.3467290162071155</v>
      </c>
    </row>
    <row r="136" spans="1:6" x14ac:dyDescent="0.2">
      <c r="A136" s="102" t="s">
        <v>1575</v>
      </c>
      <c r="B136" s="100" t="s">
        <v>1576</v>
      </c>
      <c r="C136" s="100" t="s">
        <v>148</v>
      </c>
      <c r="F136" s="100">
        <v>6.744180358536453</v>
      </c>
    </row>
    <row r="137" spans="1:6" x14ac:dyDescent="0.2">
      <c r="A137" s="102" t="s">
        <v>1577</v>
      </c>
      <c r="B137" s="100" t="s">
        <v>1578</v>
      </c>
      <c r="C137" s="100" t="s">
        <v>148</v>
      </c>
      <c r="F137" s="100">
        <v>11.929893585805136</v>
      </c>
    </row>
    <row r="138" spans="1:6" x14ac:dyDescent="0.2">
      <c r="A138" s="102" t="s">
        <v>1579</v>
      </c>
      <c r="B138" s="100" t="s">
        <v>1580</v>
      </c>
      <c r="C138" s="100" t="s">
        <v>148</v>
      </c>
      <c r="F138" s="100">
        <v>11.550352380744108</v>
      </c>
    </row>
    <row r="139" spans="1:6" x14ac:dyDescent="0.2">
      <c r="A139" s="102" t="s">
        <v>1581</v>
      </c>
      <c r="B139" s="100" t="s">
        <v>1582</v>
      </c>
      <c r="C139" s="100" t="s">
        <v>148</v>
      </c>
      <c r="F139" s="100">
        <v>11.05247786920294</v>
      </c>
    </row>
    <row r="140" spans="1:6" x14ac:dyDescent="0.2">
      <c r="A140" s="102" t="s">
        <v>1583</v>
      </c>
      <c r="B140" s="100" t="s">
        <v>1584</v>
      </c>
      <c r="C140" s="100" t="s">
        <v>148</v>
      </c>
      <c r="F140" s="100">
        <v>19.90656619203752</v>
      </c>
    </row>
    <row r="141" spans="1:6" x14ac:dyDescent="0.2">
      <c r="A141" s="102" t="s">
        <v>1585</v>
      </c>
      <c r="B141" s="100" t="s">
        <v>1586</v>
      </c>
      <c r="C141" s="100" t="s">
        <v>148</v>
      </c>
      <c r="F141" s="100">
        <v>6.5643605396284324</v>
      </c>
    </row>
    <row r="142" spans="1:6" x14ac:dyDescent="0.2">
      <c r="A142" s="102" t="s">
        <v>1587</v>
      </c>
      <c r="B142" s="100" t="s">
        <v>1588</v>
      </c>
      <c r="C142" s="100" t="s">
        <v>148</v>
      </c>
      <c r="F142" s="100">
        <v>7.7049237356988876</v>
      </c>
    </row>
    <row r="143" spans="1:6" x14ac:dyDescent="0.2">
      <c r="A143" s="102" t="s">
        <v>1589</v>
      </c>
      <c r="B143" s="100" t="s">
        <v>1590</v>
      </c>
      <c r="C143" s="100" t="s">
        <v>148</v>
      </c>
      <c r="F143" s="100">
        <v>6.9835194983714849E-2</v>
      </c>
    </row>
    <row r="144" spans="1:6" x14ac:dyDescent="0.2">
      <c r="A144" s="102" t="s">
        <v>1591</v>
      </c>
      <c r="B144" s="100" t="s">
        <v>1592</v>
      </c>
      <c r="C144" s="100" t="s">
        <v>148</v>
      </c>
      <c r="F144" s="100">
        <v>2.5452355345988806</v>
      </c>
    </row>
    <row r="145" spans="1:8" x14ac:dyDescent="0.2">
      <c r="A145" s="102" t="s">
        <v>1593</v>
      </c>
      <c r="B145" s="100" t="s">
        <v>1594</v>
      </c>
      <c r="C145" s="100" t="s">
        <v>148</v>
      </c>
      <c r="F145" s="100">
        <v>18.553762894672349</v>
      </c>
    </row>
    <row r="146" spans="1:8" x14ac:dyDescent="0.2">
      <c r="A146" s="102" t="s">
        <v>1595</v>
      </c>
      <c r="B146" s="100" t="s">
        <v>1596</v>
      </c>
      <c r="C146" s="100" t="s">
        <v>148</v>
      </c>
      <c r="F146" s="100">
        <v>8.3853602960643485</v>
      </c>
    </row>
    <row r="147" spans="1:8" x14ac:dyDescent="0.2">
      <c r="A147" s="102" t="s">
        <v>1597</v>
      </c>
      <c r="B147" s="100" t="s">
        <v>1598</v>
      </c>
      <c r="C147" s="100" t="s">
        <v>148</v>
      </c>
      <c r="F147" s="100">
        <v>54.673320341150038</v>
      </c>
    </row>
    <row r="148" spans="1:8" x14ac:dyDescent="0.2">
      <c r="A148" s="102" t="s">
        <v>1599</v>
      </c>
      <c r="B148" s="100" t="s">
        <v>1600</v>
      </c>
      <c r="C148" s="100" t="s">
        <v>148</v>
      </c>
      <c r="F148" s="100">
        <v>3.9241596840212427</v>
      </c>
    </row>
    <row r="149" spans="1:8" x14ac:dyDescent="0.2">
      <c r="A149" s="102" t="s">
        <v>1601</v>
      </c>
      <c r="B149" s="100" t="s">
        <v>1602</v>
      </c>
      <c r="C149" s="100" t="s">
        <v>148</v>
      </c>
      <c r="F149" s="100">
        <v>1.2331066120161771</v>
      </c>
    </row>
    <row r="150" spans="1:8" x14ac:dyDescent="0.2">
      <c r="A150" s="102" t="s">
        <v>1603</v>
      </c>
      <c r="B150" s="100" t="s">
        <v>1604</v>
      </c>
      <c r="C150" s="100" t="s">
        <v>148</v>
      </c>
      <c r="F150" s="100">
        <v>6.5586726442117129</v>
      </c>
    </row>
    <row r="151" spans="1:8" x14ac:dyDescent="0.2">
      <c r="A151" s="102" t="s">
        <v>1605</v>
      </c>
      <c r="B151" s="100" t="s">
        <v>1606</v>
      </c>
      <c r="C151" s="100" t="s">
        <v>148</v>
      </c>
      <c r="F151" s="100">
        <v>6.739083818486761</v>
      </c>
    </row>
    <row r="152" spans="1:8" x14ac:dyDescent="0.2">
      <c r="A152" s="102" t="s">
        <v>1607</v>
      </c>
      <c r="B152" s="100" t="s">
        <v>1608</v>
      </c>
      <c r="C152" s="100" t="s">
        <v>148</v>
      </c>
      <c r="F152" s="100">
        <v>1.6493492375157905</v>
      </c>
    </row>
    <row r="153" spans="1:8" x14ac:dyDescent="0.2">
      <c r="A153" s="102" t="s">
        <v>1609</v>
      </c>
      <c r="B153" s="100" t="s">
        <v>1610</v>
      </c>
      <c r="C153" s="100" t="s">
        <v>148</v>
      </c>
      <c r="F153" s="100">
        <v>16.410265028440243</v>
      </c>
    </row>
    <row r="154" spans="1:8" x14ac:dyDescent="0.2">
      <c r="A154" s="102" t="s">
        <v>1611</v>
      </c>
      <c r="B154" s="100" t="s">
        <v>1612</v>
      </c>
      <c r="C154" s="100" t="s">
        <v>148</v>
      </c>
      <c r="F154" s="100">
        <v>5.2864294409061161</v>
      </c>
    </row>
    <row r="157" spans="1:8" x14ac:dyDescent="0.2">
      <c r="E157" s="109" t="s">
        <v>1613</v>
      </c>
      <c r="F157" s="109" t="s">
        <v>1614</v>
      </c>
    </row>
    <row r="158" spans="1:8" x14ac:dyDescent="0.2">
      <c r="A158" s="100" t="s">
        <v>1511</v>
      </c>
      <c r="B158" s="127" t="s">
        <v>1512</v>
      </c>
      <c r="C158" s="100" t="s">
        <v>99</v>
      </c>
      <c r="D158" s="100" t="s">
        <v>532</v>
      </c>
      <c r="E158" s="110">
        <v>50.360372685285455</v>
      </c>
      <c r="F158" s="111">
        <f>IF(D158="CO2",E158,IF(D158="CH4",E158*'State 2005 Data'!$J$16,IF(D158="N2O",'State 2005 Data'!$J$17,IF(D158="Other",E158))))</f>
        <v>50.360372685285455</v>
      </c>
    </row>
    <row r="159" spans="1:8" x14ac:dyDescent="0.2">
      <c r="A159" s="100" t="s">
        <v>1511</v>
      </c>
      <c r="B159" s="127" t="s">
        <v>1512</v>
      </c>
      <c r="C159" s="100" t="s">
        <v>99</v>
      </c>
      <c r="D159" s="100" t="s">
        <v>540</v>
      </c>
      <c r="E159" s="110">
        <v>1.5843389499999999E-2</v>
      </c>
      <c r="F159" s="111">
        <f>IF(D159="CO2",E159,IF(D159="CH4",E159*'State 2005 Data'!$J$16,IF(D159="N2O",'State 2005 Data'!$J$17,IF(D159="Other",E159))))</f>
        <v>1.774459624E-2</v>
      </c>
      <c r="H159" s="109"/>
    </row>
    <row r="160" spans="1:8" x14ac:dyDescent="0.2">
      <c r="A160" s="100" t="s">
        <v>1511</v>
      </c>
      <c r="B160" s="127" t="s">
        <v>1512</v>
      </c>
      <c r="C160" s="100" t="s">
        <v>99</v>
      </c>
      <c r="D160" s="100" t="s">
        <v>541</v>
      </c>
      <c r="E160" s="110">
        <v>0.19076809123999997</v>
      </c>
      <c r="F160" s="111">
        <f>IF(D160="CO2",E160,IF(D160="CH4",E160*'State 2005 Data'!$J$16,IF(D160="N2O",'State 2005 Data'!$J$17,IF(D160="Other",E160))))</f>
        <v>0.88926174496644295</v>
      </c>
      <c r="H160" s="109"/>
    </row>
    <row r="161" spans="1:8" x14ac:dyDescent="0.2">
      <c r="A161" s="100" t="s">
        <v>1511</v>
      </c>
      <c r="B161" s="127" t="s">
        <v>1512</v>
      </c>
      <c r="C161" s="100" t="s">
        <v>99</v>
      </c>
      <c r="D161" s="112" t="s">
        <v>529</v>
      </c>
      <c r="E161" s="110"/>
      <c r="F161" s="111">
        <f>IF(D161="CO2",E161,IF(D161="CH4",E161*'State 2005 Data'!$J$16,IF(D161="N2O",'State 2005 Data'!$J$17,IF(D161="Other",E161))))</f>
        <v>0</v>
      </c>
      <c r="H161" s="109"/>
    </row>
    <row r="162" spans="1:8" x14ac:dyDescent="0.2">
      <c r="A162" s="100" t="s">
        <v>1511</v>
      </c>
      <c r="B162" s="127" t="s">
        <v>1512</v>
      </c>
      <c r="C162" s="100" t="s">
        <v>761</v>
      </c>
      <c r="D162" s="100" t="s">
        <v>532</v>
      </c>
      <c r="E162" s="110">
        <v>4.1342231629645863</v>
      </c>
      <c r="F162" s="111">
        <f>IF(D162="CO2",E162,IF(D162="CH4",E162*'State 2005 Data'!$J$16,IF(D162="N2O",'State 2005 Data'!$J$17,IF(D162="Other",E162))))</f>
        <v>4.1342231629645863</v>
      </c>
      <c r="H162" s="109"/>
    </row>
    <row r="163" spans="1:8" x14ac:dyDescent="0.2">
      <c r="A163" s="100" t="s">
        <v>1511</v>
      </c>
      <c r="B163" s="127" t="s">
        <v>1512</v>
      </c>
      <c r="C163" s="100" t="s">
        <v>761</v>
      </c>
      <c r="D163" s="100" t="s">
        <v>540</v>
      </c>
      <c r="E163" s="110">
        <v>7.8895044999999997E-2</v>
      </c>
      <c r="F163" s="111">
        <f>IF(D163="CO2",E163,IF(D163="CH4",E163*'State 2005 Data'!$J$16,IF(D163="N2O",'State 2005 Data'!$J$17,IF(D163="Other",E163))))</f>
        <v>8.8362450400000001E-2</v>
      </c>
      <c r="H163" s="109"/>
    </row>
    <row r="164" spans="1:8" x14ac:dyDescent="0.2">
      <c r="A164" s="100" t="s">
        <v>1511</v>
      </c>
      <c r="B164" s="127" t="s">
        <v>1512</v>
      </c>
      <c r="C164" s="100" t="s">
        <v>761</v>
      </c>
      <c r="D164" s="100" t="s">
        <v>541</v>
      </c>
      <c r="E164" s="110">
        <v>1.4053459479999995E-2</v>
      </c>
      <c r="F164" s="111">
        <f>IF(D164="CO2",E164,IF(D164="CH4",E164*'State 2005 Data'!$J$16,IF(D164="N2O",'State 2005 Data'!$J$17,IF(D164="Other",E164))))</f>
        <v>0.88926174496644295</v>
      </c>
      <c r="H164" s="109"/>
    </row>
    <row r="165" spans="1:8" x14ac:dyDescent="0.2">
      <c r="A165" s="100" t="s">
        <v>1511</v>
      </c>
      <c r="B165" s="127" t="s">
        <v>1512</v>
      </c>
      <c r="C165" s="100" t="s">
        <v>761</v>
      </c>
      <c r="D165" s="112" t="s">
        <v>529</v>
      </c>
      <c r="E165" s="110"/>
      <c r="F165" s="111">
        <f>IF(D165="CO2",E165,IF(D165="CH4",E165*'State 2005 Data'!$J$16,IF(D165="N2O",'State 2005 Data'!$J$17,IF(D165="Other",E165))))</f>
        <v>0</v>
      </c>
      <c r="H165" s="109"/>
    </row>
    <row r="166" spans="1:8" x14ac:dyDescent="0.2">
      <c r="A166" s="100" t="s">
        <v>1511</v>
      </c>
      <c r="B166" s="127" t="s">
        <v>1512</v>
      </c>
      <c r="C166" s="100" t="s">
        <v>4</v>
      </c>
      <c r="D166" s="100" t="s">
        <v>532</v>
      </c>
      <c r="E166" s="110">
        <v>36.892906379155242</v>
      </c>
      <c r="F166" s="111">
        <f>IF(D166="CO2",E166,IF(D166="CH4",E166*'State 2005 Data'!$J$16,IF(D166="N2O",'State 2005 Data'!$J$17,IF(D166="Other",E166))))</f>
        <v>36.892906379155242</v>
      </c>
      <c r="H166" s="109"/>
    </row>
    <row r="167" spans="1:8" x14ac:dyDescent="0.2">
      <c r="A167" s="100" t="s">
        <v>1511</v>
      </c>
      <c r="B167" s="127" t="s">
        <v>1512</v>
      </c>
      <c r="C167" s="100" t="s">
        <v>4</v>
      </c>
      <c r="D167" s="100" t="s">
        <v>540</v>
      </c>
      <c r="E167" s="110">
        <v>8.2130164830722538E-2</v>
      </c>
      <c r="F167" s="111">
        <f>IF(D167="CO2",E167,IF(D167="CH4",E167*'State 2005 Data'!$J$16,IF(D167="N2O",'State 2005 Data'!$J$17,IF(D167="Other",E167))))</f>
        <v>9.1985784610409252E-2</v>
      </c>
      <c r="H167" s="109"/>
    </row>
    <row r="168" spans="1:8" x14ac:dyDescent="0.2">
      <c r="A168" s="100" t="s">
        <v>1511</v>
      </c>
      <c r="B168" s="127" t="s">
        <v>1512</v>
      </c>
      <c r="C168" s="100" t="s">
        <v>4</v>
      </c>
      <c r="D168" s="100" t="s">
        <v>541</v>
      </c>
      <c r="E168" s="110">
        <v>1.0667549093099755</v>
      </c>
      <c r="F168" s="111">
        <f>IF(D168="CO2",E168,IF(D168="CH4",E168*'State 2005 Data'!$J$16,IF(D168="N2O",'State 2005 Data'!$J$17,IF(D168="Other",E168))))</f>
        <v>0.88926174496644295</v>
      </c>
      <c r="H168" s="109"/>
    </row>
    <row r="169" spans="1:8" x14ac:dyDescent="0.2">
      <c r="A169" s="100" t="s">
        <v>1511</v>
      </c>
      <c r="B169" s="127" t="s">
        <v>1512</v>
      </c>
      <c r="C169" s="100" t="s">
        <v>4</v>
      </c>
      <c r="D169" s="112" t="s">
        <v>529</v>
      </c>
      <c r="E169" s="110"/>
      <c r="F169" s="111">
        <f>IF(D169="CO2",E169,IF(D169="CH4",E169*'State 2005 Data'!$J$16,IF(D169="N2O",'State 2005 Data'!$J$17,IF(D169="Other",E169))))</f>
        <v>0</v>
      </c>
      <c r="H169" s="109"/>
    </row>
    <row r="170" spans="1:8" x14ac:dyDescent="0.2">
      <c r="A170" s="100" t="s">
        <v>1511</v>
      </c>
      <c r="B170" s="127" t="s">
        <v>1512</v>
      </c>
      <c r="C170" s="100" t="s">
        <v>9</v>
      </c>
      <c r="D170" s="100" t="s">
        <v>532</v>
      </c>
      <c r="E170" s="113">
        <v>6.4484197003645596</v>
      </c>
      <c r="F170" s="111">
        <f>IF(D170="CO2",E170,IF(D170="CH4",E170*'State 2005 Data'!$J$16,IF(D170="N2O",'State 2005 Data'!$J$17,IF(D170="Other",E170))))</f>
        <v>6.4484197003645596</v>
      </c>
      <c r="H170" s="109"/>
    </row>
    <row r="171" spans="1:8" x14ac:dyDescent="0.2">
      <c r="A171" s="100" t="s">
        <v>1511</v>
      </c>
      <c r="B171" s="127" t="s">
        <v>1512</v>
      </c>
      <c r="C171" s="100" t="s">
        <v>9</v>
      </c>
      <c r="D171" s="100" t="s">
        <v>540</v>
      </c>
      <c r="E171" s="110">
        <v>1.3291550095109854</v>
      </c>
      <c r="F171" s="111">
        <f>IF(D171="CO2",E171,IF(D171="CH4",E171*'State 2005 Data'!$J$16,IF(D171="N2O",'State 2005 Data'!$J$17,IF(D171="Other",E171))))</f>
        <v>1.4886536106523038</v>
      </c>
      <c r="H171" s="109"/>
    </row>
    <row r="172" spans="1:8" x14ac:dyDescent="0.2">
      <c r="A172" s="100" t="s">
        <v>1511</v>
      </c>
      <c r="B172" s="127" t="s">
        <v>1512</v>
      </c>
      <c r="C172" s="100" t="s">
        <v>9</v>
      </c>
      <c r="D172" s="100" t="s">
        <v>541</v>
      </c>
      <c r="E172" s="110">
        <v>1.4466876015225205E-2</v>
      </c>
      <c r="F172" s="111">
        <f>IF(D172="CO2",E172,IF(D172="CH4",E172*'State 2005 Data'!$J$16,IF(D172="N2O",'State 2005 Data'!$J$17,IF(D172="Other",E172))))</f>
        <v>0.88926174496644295</v>
      </c>
      <c r="H172" s="109"/>
    </row>
    <row r="173" spans="1:8" x14ac:dyDescent="0.2">
      <c r="A173" s="100" t="s">
        <v>1511</v>
      </c>
      <c r="B173" s="127" t="s">
        <v>1512</v>
      </c>
      <c r="C173" s="100" t="s">
        <v>9</v>
      </c>
      <c r="D173" s="100" t="s">
        <v>529</v>
      </c>
      <c r="E173" s="110">
        <v>2.782833380710616</v>
      </c>
      <c r="F173" s="111">
        <f>IF(D173="CO2",E173,IF(D173="CH4",E173*'State 2005 Data'!$J$16,IF(D173="N2O",'State 2005 Data'!$J$17,IF(D173="Other",E173))))</f>
        <v>2.782833380710616</v>
      </c>
      <c r="H173" s="109"/>
    </row>
    <row r="174" spans="1:8" x14ac:dyDescent="0.2">
      <c r="A174" s="100" t="s">
        <v>1483</v>
      </c>
      <c r="B174" s="127" t="s">
        <v>527</v>
      </c>
      <c r="C174" s="100" t="s">
        <v>99</v>
      </c>
      <c r="D174" s="100" t="s">
        <v>532</v>
      </c>
      <c r="E174" s="110">
        <v>40.107797868594993</v>
      </c>
      <c r="F174" s="111">
        <f>IF(D174="CO2",E174,IF(D174="CH4",E174*'State 2005 Data'!$J$16,IF(D174="N2O",'State 2005 Data'!$J$17,IF(D174="Other",E174))))</f>
        <v>40.107797868594993</v>
      </c>
      <c r="H174" s="109"/>
    </row>
    <row r="175" spans="1:8" x14ac:dyDescent="0.2">
      <c r="A175" s="100" t="s">
        <v>1483</v>
      </c>
      <c r="B175" s="127" t="s">
        <v>527</v>
      </c>
      <c r="C175" s="100" t="s">
        <v>99</v>
      </c>
      <c r="D175" s="100" t="s">
        <v>540</v>
      </c>
      <c r="E175" s="110">
        <v>1.1720753249999999E-2</v>
      </c>
      <c r="F175" s="111">
        <f>IF(D175="CO2",E175,IF(D175="CH4",E175*'State 2005 Data'!$J$16,IF(D175="N2O",'State 2005 Data'!$J$17,IF(D175="Other",E175))))</f>
        <v>1.3127243639999999E-2</v>
      </c>
      <c r="H175" s="109"/>
    </row>
    <row r="176" spans="1:8" x14ac:dyDescent="0.2">
      <c r="A176" s="100" t="s">
        <v>1483</v>
      </c>
      <c r="B176" s="127" t="s">
        <v>527</v>
      </c>
      <c r="C176" s="100" t="s">
        <v>99</v>
      </c>
      <c r="D176" s="100" t="s">
        <v>541</v>
      </c>
      <c r="E176" s="110">
        <v>0.17104304211999999</v>
      </c>
      <c r="F176" s="111">
        <f>IF(D176="CO2",E176,IF(D176="CH4",E176*'State 2005 Data'!$J$16,IF(D176="N2O",'State 2005 Data'!$J$17,IF(D176="Other",E176))))</f>
        <v>0.88926174496644295</v>
      </c>
      <c r="H176" s="109"/>
    </row>
    <row r="177" spans="1:8" x14ac:dyDescent="0.2">
      <c r="A177" s="100" t="s">
        <v>1483</v>
      </c>
      <c r="B177" s="127" t="s">
        <v>527</v>
      </c>
      <c r="C177" s="100" t="s">
        <v>99</v>
      </c>
      <c r="D177" s="112" t="s">
        <v>529</v>
      </c>
      <c r="E177" s="110"/>
      <c r="F177" s="111">
        <f>IF(D177="CO2",E177,IF(D177="CH4",E177*'State 2005 Data'!$J$16,IF(D177="N2O",'State 2005 Data'!$J$17,IF(D177="Other",E177))))</f>
        <v>0</v>
      </c>
      <c r="H177" s="109"/>
    </row>
    <row r="178" spans="1:8" x14ac:dyDescent="0.2">
      <c r="A178" s="100" t="s">
        <v>1483</v>
      </c>
      <c r="B178" s="127" t="s">
        <v>527</v>
      </c>
      <c r="C178" s="100" t="s">
        <v>761</v>
      </c>
      <c r="D178" s="100" t="s">
        <v>532</v>
      </c>
      <c r="E178" s="110">
        <v>11.706353540059519</v>
      </c>
      <c r="F178" s="111">
        <f>IF(D178="CO2",E178,IF(D178="CH4",E178*'State 2005 Data'!$J$16,IF(D178="N2O",'State 2005 Data'!$J$17,IF(D178="Other",E178))))</f>
        <v>11.706353540059519</v>
      </c>
      <c r="H178" s="109"/>
    </row>
    <row r="179" spans="1:8" x14ac:dyDescent="0.2">
      <c r="A179" s="100" t="s">
        <v>1483</v>
      </c>
      <c r="B179" s="127" t="s">
        <v>527</v>
      </c>
      <c r="C179" s="100" t="s">
        <v>761</v>
      </c>
      <c r="D179" s="100" t="s">
        <v>540</v>
      </c>
      <c r="E179" s="110">
        <v>8.6610018750000003E-2</v>
      </c>
      <c r="F179" s="111">
        <f>IF(D179="CO2",E179,IF(D179="CH4",E179*'State 2005 Data'!$J$16,IF(D179="N2O",'State 2005 Data'!$J$17,IF(D179="Other",E179))))</f>
        <v>9.7003221000000014E-2</v>
      </c>
      <c r="H179" s="109"/>
    </row>
    <row r="180" spans="1:8" x14ac:dyDescent="0.2">
      <c r="A180" s="100" t="s">
        <v>1483</v>
      </c>
      <c r="B180" s="127" t="s">
        <v>527</v>
      </c>
      <c r="C180" s="100" t="s">
        <v>761</v>
      </c>
      <c r="D180" s="100" t="s">
        <v>541</v>
      </c>
      <c r="E180" s="110">
        <v>1.8966043120000001E-2</v>
      </c>
      <c r="F180" s="111">
        <f>IF(D180="CO2",E180,IF(D180="CH4",E180*'State 2005 Data'!$J$16,IF(D180="N2O",'State 2005 Data'!$J$17,IF(D180="Other",E180))))</f>
        <v>0.88926174496644295</v>
      </c>
      <c r="H180" s="109"/>
    </row>
    <row r="181" spans="1:8" x14ac:dyDescent="0.2">
      <c r="A181" s="100" t="s">
        <v>1483</v>
      </c>
      <c r="B181" s="127" t="s">
        <v>527</v>
      </c>
      <c r="C181" s="100" t="s">
        <v>761</v>
      </c>
      <c r="D181" s="112" t="s">
        <v>529</v>
      </c>
      <c r="E181" s="110"/>
      <c r="F181" s="111">
        <f>IF(D181="CO2",E181,IF(D181="CH4",E181*'State 2005 Data'!$J$16,IF(D181="N2O",'State 2005 Data'!$J$17,IF(D181="Other",E181))))</f>
        <v>0</v>
      </c>
      <c r="H181" s="109"/>
    </row>
    <row r="182" spans="1:8" x14ac:dyDescent="0.2">
      <c r="A182" s="100" t="s">
        <v>1483</v>
      </c>
      <c r="B182" s="127" t="s">
        <v>527</v>
      </c>
      <c r="C182" s="100" t="s">
        <v>4</v>
      </c>
      <c r="D182" s="100" t="s">
        <v>532</v>
      </c>
      <c r="E182" s="110">
        <v>29.812638670788473</v>
      </c>
      <c r="F182" s="111">
        <f>IF(D182="CO2",E182,IF(D182="CH4",E182*'State 2005 Data'!$J$16,IF(D182="N2O",'State 2005 Data'!$J$17,IF(D182="Other",E182))))</f>
        <v>29.812638670788473</v>
      </c>
      <c r="H182" s="109"/>
    </row>
    <row r="183" spans="1:8" x14ac:dyDescent="0.2">
      <c r="A183" s="100" t="s">
        <v>1483</v>
      </c>
      <c r="B183" s="127" t="s">
        <v>527</v>
      </c>
      <c r="C183" s="100" t="s">
        <v>4</v>
      </c>
      <c r="D183" s="100" t="s">
        <v>540</v>
      </c>
      <c r="E183" s="110">
        <v>8.2130164830722538E-2</v>
      </c>
      <c r="F183" s="111">
        <f>IF(D183="CO2",E183,IF(D183="CH4",E183*'State 2005 Data'!$J$16,IF(D183="N2O",'State 2005 Data'!$J$17,IF(D183="Other",E183))))</f>
        <v>9.1985784610409252E-2</v>
      </c>
      <c r="H183" s="109"/>
    </row>
    <row r="184" spans="1:8" x14ac:dyDescent="0.2">
      <c r="A184" s="100" t="s">
        <v>1483</v>
      </c>
      <c r="B184" s="127" t="s">
        <v>527</v>
      </c>
      <c r="C184" s="100" t="s">
        <v>4</v>
      </c>
      <c r="D184" s="100" t="s">
        <v>541</v>
      </c>
      <c r="E184" s="110">
        <v>1.0667549093099755</v>
      </c>
      <c r="F184" s="111">
        <f>IF(D184="CO2",E184,IF(D184="CH4",E184*'State 2005 Data'!$J$16,IF(D184="N2O",'State 2005 Data'!$J$17,IF(D184="Other",E184))))</f>
        <v>0.88926174496644295</v>
      </c>
      <c r="H184" s="109"/>
    </row>
    <row r="185" spans="1:8" x14ac:dyDescent="0.2">
      <c r="A185" s="100" t="s">
        <v>1483</v>
      </c>
      <c r="B185" s="127" t="s">
        <v>527</v>
      </c>
      <c r="C185" s="100" t="s">
        <v>4</v>
      </c>
      <c r="D185" s="112" t="s">
        <v>529</v>
      </c>
      <c r="E185" s="110"/>
      <c r="F185" s="111">
        <f>IF(D185="CO2",E185,IF(D185="CH4",E185*'State 2005 Data'!$J$16,IF(D185="N2O",'State 2005 Data'!$J$17,IF(D185="Other",E185))))</f>
        <v>0</v>
      </c>
      <c r="H185" s="109"/>
    </row>
    <row r="186" spans="1:8" x14ac:dyDescent="0.2">
      <c r="A186" s="100" t="s">
        <v>1483</v>
      </c>
      <c r="B186" s="127" t="s">
        <v>527</v>
      </c>
      <c r="C186" s="100" t="s">
        <v>9</v>
      </c>
      <c r="D186" s="100" t="s">
        <v>532</v>
      </c>
      <c r="E186" s="113">
        <v>14.137695541094423</v>
      </c>
      <c r="F186" s="111">
        <f>IF(D186="CO2",E186,IF(D186="CH4",E186*'State 2005 Data'!$J$16,IF(D186="N2O",'State 2005 Data'!$J$17,IF(D186="Other",E186))))</f>
        <v>14.137695541094423</v>
      </c>
      <c r="H186" s="109"/>
    </row>
    <row r="187" spans="1:8" x14ac:dyDescent="0.2">
      <c r="A187" s="100" t="s">
        <v>1483</v>
      </c>
      <c r="B187" s="127" t="s">
        <v>527</v>
      </c>
      <c r="C187" s="100" t="s">
        <v>9</v>
      </c>
      <c r="D187" s="100" t="s">
        <v>540</v>
      </c>
      <c r="E187" s="110">
        <v>14.130555994425798</v>
      </c>
      <c r="F187" s="111">
        <f>IF(D187="CO2",E187,IF(D187="CH4",E187*'State 2005 Data'!$J$16,IF(D187="N2O",'State 2005 Data'!$J$17,IF(D187="Other",E187))))</f>
        <v>15.826222713756895</v>
      </c>
      <c r="H187" s="109"/>
    </row>
    <row r="188" spans="1:8" x14ac:dyDescent="0.2">
      <c r="A188" s="100" t="s">
        <v>1483</v>
      </c>
      <c r="B188" s="127" t="s">
        <v>527</v>
      </c>
      <c r="C188" s="100" t="s">
        <v>9</v>
      </c>
      <c r="D188" s="100" t="s">
        <v>541</v>
      </c>
      <c r="E188" s="110">
        <v>1.26924525690083E-2</v>
      </c>
      <c r="F188" s="111">
        <f>IF(D188="CO2",E188,IF(D188="CH4",E188*'State 2005 Data'!$J$16,IF(D188="N2O",'State 2005 Data'!$J$17,IF(D188="Other",E188))))</f>
        <v>0.88926174496644295</v>
      </c>
      <c r="H188" s="109"/>
    </row>
    <row r="189" spans="1:8" x14ac:dyDescent="0.2">
      <c r="A189" s="100" t="s">
        <v>1483</v>
      </c>
      <c r="B189" s="127" t="s">
        <v>527</v>
      </c>
      <c r="C189" s="100" t="s">
        <v>9</v>
      </c>
      <c r="D189" s="100" t="s">
        <v>529</v>
      </c>
      <c r="E189" s="110">
        <v>1.8576129918061826</v>
      </c>
      <c r="F189" s="111">
        <f>IF(D189="CO2",E189,IF(D189="CH4",E189*'State 2005 Data'!$J$16,IF(D189="N2O",'State 2005 Data'!$J$17,IF(D189="Other",E189))))</f>
        <v>1.8576129918061826</v>
      </c>
      <c r="H189" s="109"/>
    </row>
    <row r="190" spans="1:8" x14ac:dyDescent="0.2">
      <c r="A190" s="100" t="s">
        <v>1523</v>
      </c>
      <c r="B190" s="127" t="s">
        <v>1524</v>
      </c>
      <c r="C190" s="100" t="s">
        <v>99</v>
      </c>
      <c r="D190" s="100" t="s">
        <v>532</v>
      </c>
      <c r="E190" s="110">
        <v>124.34854050073351</v>
      </c>
      <c r="F190" s="111">
        <f>IF(D190="CO2",E190,IF(D190="CH4",E190*'State 2005 Data'!$J$16,IF(D190="N2O",'State 2005 Data'!$J$17,IF(D190="Other",E190))))</f>
        <v>124.34854050073351</v>
      </c>
      <c r="H190" s="109"/>
    </row>
    <row r="191" spans="1:8" x14ac:dyDescent="0.2">
      <c r="A191" s="100" t="s">
        <v>1523</v>
      </c>
      <c r="B191" s="127" t="s">
        <v>1524</v>
      </c>
      <c r="C191" s="100" t="s">
        <v>99</v>
      </c>
      <c r="D191" s="100" t="s">
        <v>540</v>
      </c>
      <c r="E191" s="110">
        <v>6.7666522749999999E-2</v>
      </c>
      <c r="F191" s="111">
        <f>IF(D191="CO2",E191,IF(D191="CH4",E191*'State 2005 Data'!$J$16,IF(D191="N2O",'State 2005 Data'!$J$17,IF(D191="Other",E191))))</f>
        <v>7.5786505480000002E-2</v>
      </c>
      <c r="H191" s="109"/>
    </row>
    <row r="192" spans="1:8" x14ac:dyDescent="0.2">
      <c r="A192" s="100" t="s">
        <v>1523</v>
      </c>
      <c r="B192" s="127" t="s">
        <v>1524</v>
      </c>
      <c r="C192" s="100" t="s">
        <v>99</v>
      </c>
      <c r="D192" s="100" t="s">
        <v>541</v>
      </c>
      <c r="E192" s="110">
        <v>0.38522212361999997</v>
      </c>
      <c r="F192" s="111">
        <f>IF(D192="CO2",E192,IF(D192="CH4",E192*'State 2005 Data'!$J$16,IF(D192="N2O",'State 2005 Data'!$J$17,IF(D192="Other",E192))))</f>
        <v>0.88926174496644295</v>
      </c>
      <c r="H192" s="109"/>
    </row>
    <row r="193" spans="1:8" x14ac:dyDescent="0.2">
      <c r="A193" s="100" t="s">
        <v>1523</v>
      </c>
      <c r="B193" s="127" t="s">
        <v>1524</v>
      </c>
      <c r="C193" s="100" t="s">
        <v>99</v>
      </c>
      <c r="D193" s="112" t="s">
        <v>529</v>
      </c>
      <c r="E193" s="110"/>
      <c r="F193" s="111">
        <f>IF(D193="CO2",E193,IF(D193="CH4",E193*'State 2005 Data'!$J$16,IF(D193="N2O",'State 2005 Data'!$J$17,IF(D193="Other",E193))))</f>
        <v>0</v>
      </c>
      <c r="H193" s="109"/>
    </row>
    <row r="194" spans="1:8" x14ac:dyDescent="0.2">
      <c r="A194" s="100" t="s">
        <v>1523</v>
      </c>
      <c r="B194" s="127" t="s">
        <v>1524</v>
      </c>
      <c r="C194" s="100" t="s">
        <v>761</v>
      </c>
      <c r="D194" s="100" t="s">
        <v>532</v>
      </c>
      <c r="E194" s="110">
        <v>7.1471620544010257</v>
      </c>
      <c r="F194" s="111">
        <f>IF(D194="CO2",E194,IF(D194="CH4",E194*'State 2005 Data'!$J$16,IF(D194="N2O",'State 2005 Data'!$J$17,IF(D194="Other",E194))))</f>
        <v>7.1471620544010257</v>
      </c>
      <c r="H194" s="109"/>
    </row>
    <row r="195" spans="1:8" x14ac:dyDescent="0.2">
      <c r="A195" s="100" t="s">
        <v>1523</v>
      </c>
      <c r="B195" s="127" t="s">
        <v>1524</v>
      </c>
      <c r="C195" s="100" t="s">
        <v>761</v>
      </c>
      <c r="D195" s="100" t="s">
        <v>540</v>
      </c>
      <c r="E195" s="110">
        <v>3.8571613749999983E-2</v>
      </c>
      <c r="F195" s="111">
        <f>IF(D195="CO2",E195,IF(D195="CH4",E195*'State 2005 Data'!$J$16,IF(D195="N2O",'State 2005 Data'!$J$17,IF(D195="Other",E195))))</f>
        <v>4.3200207399999989E-2</v>
      </c>
      <c r="H195" s="109"/>
    </row>
    <row r="196" spans="1:8" x14ac:dyDescent="0.2">
      <c r="A196" s="100" t="s">
        <v>1523</v>
      </c>
      <c r="B196" s="127" t="s">
        <v>1524</v>
      </c>
      <c r="C196" s="100" t="s">
        <v>761</v>
      </c>
      <c r="D196" s="100" t="s">
        <v>541</v>
      </c>
      <c r="E196" s="110">
        <v>1.2971853579999998E-2</v>
      </c>
      <c r="F196" s="111">
        <f>IF(D196="CO2",E196,IF(D196="CH4",E196*'State 2005 Data'!$J$16,IF(D196="N2O",'State 2005 Data'!$J$17,IF(D196="Other",E196))))</f>
        <v>0.88926174496644295</v>
      </c>
      <c r="H196" s="109"/>
    </row>
    <row r="197" spans="1:8" x14ac:dyDescent="0.2">
      <c r="A197" s="100" t="s">
        <v>1523</v>
      </c>
      <c r="B197" s="127" t="s">
        <v>1524</v>
      </c>
      <c r="C197" s="100" t="s">
        <v>761</v>
      </c>
      <c r="D197" s="112" t="s">
        <v>529</v>
      </c>
      <c r="E197" s="110"/>
      <c r="F197" s="111">
        <f>IF(D197="CO2",E197,IF(D197="CH4",E197*'State 2005 Data'!$J$16,IF(D197="N2O",'State 2005 Data'!$J$17,IF(D197="Other",E197))))</f>
        <v>0</v>
      </c>
      <c r="H197" s="109"/>
    </row>
    <row r="198" spans="1:8" x14ac:dyDescent="0.2">
      <c r="A198" s="100" t="s">
        <v>1523</v>
      </c>
      <c r="B198" s="127" t="s">
        <v>1524</v>
      </c>
      <c r="C198" s="100" t="s">
        <v>4</v>
      </c>
      <c r="D198" s="100" t="s">
        <v>532</v>
      </c>
      <c r="E198" s="110">
        <v>113.61701908194927</v>
      </c>
      <c r="F198" s="111">
        <f>IF(D198="CO2",E198,IF(D198="CH4",E198*'State 2005 Data'!$J$16,IF(D198="N2O",'State 2005 Data'!$J$17,IF(D198="Other",E198))))</f>
        <v>113.61701908194927</v>
      </c>
      <c r="H198" s="109"/>
    </row>
    <row r="199" spans="1:8" x14ac:dyDescent="0.2">
      <c r="A199" s="100" t="s">
        <v>1523</v>
      </c>
      <c r="B199" s="127" t="s">
        <v>1524</v>
      </c>
      <c r="C199" s="100" t="s">
        <v>4</v>
      </c>
      <c r="D199" s="100" t="s">
        <v>540</v>
      </c>
      <c r="E199" s="110">
        <v>8.2130164830722538E-2</v>
      </c>
      <c r="F199" s="111">
        <f>IF(D199="CO2",E199,IF(D199="CH4",E199*'State 2005 Data'!$J$16,IF(D199="N2O",'State 2005 Data'!$J$17,IF(D199="Other",E199))))</f>
        <v>9.1985784610409252E-2</v>
      </c>
      <c r="H199" s="109"/>
    </row>
    <row r="200" spans="1:8" x14ac:dyDescent="0.2">
      <c r="A200" s="100" t="s">
        <v>1523</v>
      </c>
      <c r="B200" s="127" t="s">
        <v>1524</v>
      </c>
      <c r="C200" s="100" t="s">
        <v>4</v>
      </c>
      <c r="D200" s="100" t="s">
        <v>541</v>
      </c>
      <c r="E200" s="110">
        <v>1.0667549093099755</v>
      </c>
      <c r="F200" s="111">
        <f>IF(D200="CO2",E200,IF(D200="CH4",E200*'State 2005 Data'!$J$16,IF(D200="N2O",'State 2005 Data'!$J$17,IF(D200="Other",E200))))</f>
        <v>0.88926174496644295</v>
      </c>
      <c r="H200" s="109"/>
    </row>
    <row r="201" spans="1:8" x14ac:dyDescent="0.2">
      <c r="A201" s="100" t="s">
        <v>1523</v>
      </c>
      <c r="B201" s="127" t="s">
        <v>1524</v>
      </c>
      <c r="C201" s="100" t="s">
        <v>4</v>
      </c>
      <c r="D201" s="112" t="s">
        <v>529</v>
      </c>
      <c r="E201" s="110"/>
      <c r="F201" s="111">
        <f>IF(D201="CO2",E201,IF(D201="CH4",E201*'State 2005 Data'!$J$16,IF(D201="N2O",'State 2005 Data'!$J$17,IF(D201="Other",E201))))</f>
        <v>0</v>
      </c>
      <c r="H201" s="109"/>
    </row>
    <row r="202" spans="1:8" x14ac:dyDescent="0.2">
      <c r="A202" s="100" t="s">
        <v>1523</v>
      </c>
      <c r="B202" s="127" t="s">
        <v>1524</v>
      </c>
      <c r="C202" s="100" t="s">
        <v>9</v>
      </c>
      <c r="D202" s="100" t="s">
        <v>532</v>
      </c>
      <c r="E202" s="113">
        <v>17.307304834425619</v>
      </c>
      <c r="F202" s="111">
        <f>IF(D202="CO2",E202,IF(D202="CH4",E202*'State 2005 Data'!$J$16,IF(D202="N2O",'State 2005 Data'!$J$17,IF(D202="Other",E202))))</f>
        <v>17.307304834425619</v>
      </c>
      <c r="H202" s="109"/>
    </row>
    <row r="203" spans="1:8" x14ac:dyDescent="0.2">
      <c r="A203" s="100" t="s">
        <v>1523</v>
      </c>
      <c r="B203" s="127" t="s">
        <v>1524</v>
      </c>
      <c r="C203" s="100" t="s">
        <v>9</v>
      </c>
      <c r="D203" s="100" t="s">
        <v>540</v>
      </c>
      <c r="E203" s="110">
        <v>5.4055024195238595</v>
      </c>
      <c r="F203" s="111">
        <f>IF(D203="CO2",E203,IF(D203="CH4",E203*'State 2005 Data'!$J$16,IF(D203="N2O",'State 2005 Data'!$J$17,IF(D203="Other",E203))))</f>
        <v>6.0541627098667234</v>
      </c>
      <c r="H203" s="109"/>
    </row>
    <row r="204" spans="1:8" x14ac:dyDescent="0.2">
      <c r="A204" s="100" t="s">
        <v>1523</v>
      </c>
      <c r="B204" s="127" t="s">
        <v>1524</v>
      </c>
      <c r="C204" s="100" t="s">
        <v>9</v>
      </c>
      <c r="D204" s="100" t="s">
        <v>541</v>
      </c>
      <c r="E204" s="110">
        <v>0.11919287496658588</v>
      </c>
      <c r="F204" s="111">
        <f>IF(D204="CO2",E204,IF(D204="CH4",E204*'State 2005 Data'!$J$16,IF(D204="N2O",'State 2005 Data'!$J$17,IF(D204="Other",E204))))</f>
        <v>0.88926174496644295</v>
      </c>
      <c r="H204" s="109"/>
    </row>
    <row r="205" spans="1:8" x14ac:dyDescent="0.2">
      <c r="A205" s="100" t="s">
        <v>1523</v>
      </c>
      <c r="B205" s="127" t="s">
        <v>1524</v>
      </c>
      <c r="C205" s="100" t="s">
        <v>9</v>
      </c>
      <c r="D205" s="100" t="s">
        <v>529</v>
      </c>
      <c r="E205" s="110">
        <v>6.6549254490800127</v>
      </c>
      <c r="F205" s="111">
        <f>IF(D205="CO2",E205,IF(D205="CH4",E205*'State 2005 Data'!$J$16,IF(D205="N2O",'State 2005 Data'!$J$17,IF(D205="Other",E205))))</f>
        <v>6.6549254490800127</v>
      </c>
      <c r="H205" s="109"/>
    </row>
    <row r="206" spans="1:8" x14ac:dyDescent="0.2">
      <c r="A206" s="100" t="s">
        <v>1536</v>
      </c>
      <c r="B206" s="127" t="s">
        <v>1537</v>
      </c>
      <c r="C206" s="100" t="s">
        <v>99</v>
      </c>
      <c r="D206" s="100" t="s">
        <v>532</v>
      </c>
      <c r="E206" s="110">
        <v>91.32605566711716</v>
      </c>
      <c r="F206" s="111">
        <f>IF(D206="CO2",E206,IF(D206="CH4",E206*'State 2005 Data'!$J$16,IF(D206="N2O",'State 2005 Data'!$J$17,IF(D206="Other",E206))))</f>
        <v>91.32605566711716</v>
      </c>
      <c r="H206" s="109"/>
    </row>
    <row r="207" spans="1:8" x14ac:dyDescent="0.2">
      <c r="A207" s="100" t="s">
        <v>1536</v>
      </c>
      <c r="B207" s="127" t="s">
        <v>1537</v>
      </c>
      <c r="C207" s="100" t="s">
        <v>99</v>
      </c>
      <c r="D207" s="100" t="s">
        <v>540</v>
      </c>
      <c r="E207" s="110">
        <v>2.5502911999999999E-2</v>
      </c>
      <c r="F207" s="111">
        <f>IF(D207="CO2",E207,IF(D207="CH4",E207*'State 2005 Data'!$J$16,IF(D207="N2O",'State 2005 Data'!$J$17,IF(D207="Other",E207))))</f>
        <v>2.8563261440000001E-2</v>
      </c>
      <c r="H207" s="109"/>
    </row>
    <row r="208" spans="1:8" x14ac:dyDescent="0.2">
      <c r="A208" s="100" t="s">
        <v>1536</v>
      </c>
      <c r="B208" s="127" t="s">
        <v>1537</v>
      </c>
      <c r="C208" s="100" t="s">
        <v>99</v>
      </c>
      <c r="D208" s="100" t="s">
        <v>541</v>
      </c>
      <c r="E208" s="110">
        <v>0.42768784775999996</v>
      </c>
      <c r="F208" s="111">
        <f>IF(D208="CO2",E208,IF(D208="CH4",E208*'State 2005 Data'!$J$16,IF(D208="N2O",'State 2005 Data'!$J$17,IF(D208="Other",E208))))</f>
        <v>0.88926174496644295</v>
      </c>
      <c r="H208" s="109"/>
    </row>
    <row r="209" spans="1:8" x14ac:dyDescent="0.2">
      <c r="A209" s="100" t="s">
        <v>1536</v>
      </c>
      <c r="B209" s="127" t="s">
        <v>1537</v>
      </c>
      <c r="C209" s="100" t="s">
        <v>99</v>
      </c>
      <c r="D209" s="112" t="s">
        <v>529</v>
      </c>
      <c r="E209" s="110"/>
      <c r="F209" s="111">
        <f>IF(D209="CO2",E209,IF(D209="CH4",E209*'State 2005 Data'!$J$16,IF(D209="N2O",'State 2005 Data'!$J$17,IF(D209="Other",E209))))</f>
        <v>0</v>
      </c>
      <c r="H209" s="109"/>
    </row>
    <row r="210" spans="1:8" x14ac:dyDescent="0.2">
      <c r="A210" s="100" t="s">
        <v>1536</v>
      </c>
      <c r="B210" s="127" t="s">
        <v>1537</v>
      </c>
      <c r="C210" s="100" t="s">
        <v>761</v>
      </c>
      <c r="D210" s="100" t="s">
        <v>532</v>
      </c>
      <c r="E210" s="110">
        <v>36.592351012463155</v>
      </c>
      <c r="F210" s="111">
        <f>IF(D210="CO2",E210,IF(D210="CH4",E210*'State 2005 Data'!$J$16,IF(D210="N2O",'State 2005 Data'!$J$17,IF(D210="Other",E210))))</f>
        <v>36.592351012463155</v>
      </c>
      <c r="H210" s="109"/>
    </row>
    <row r="211" spans="1:8" x14ac:dyDescent="0.2">
      <c r="A211" s="100" t="s">
        <v>1536</v>
      </c>
      <c r="B211" s="127" t="s">
        <v>1537</v>
      </c>
      <c r="C211" s="100" t="s">
        <v>761</v>
      </c>
      <c r="D211" s="100" t="s">
        <v>540</v>
      </c>
      <c r="E211" s="110">
        <v>0.1392324305</v>
      </c>
      <c r="F211" s="111">
        <f>IF(D211="CO2",E211,IF(D211="CH4",E211*'State 2005 Data'!$J$16,IF(D211="N2O",'State 2005 Data'!$J$17,IF(D211="Other",E211))))</f>
        <v>0.15594032216000001</v>
      </c>
      <c r="H211" s="109"/>
    </row>
    <row r="212" spans="1:8" x14ac:dyDescent="0.2">
      <c r="A212" s="100" t="s">
        <v>1536</v>
      </c>
      <c r="B212" s="127" t="s">
        <v>1537</v>
      </c>
      <c r="C212" s="100" t="s">
        <v>761</v>
      </c>
      <c r="D212" s="100" t="s">
        <v>541</v>
      </c>
      <c r="E212" s="110">
        <v>3.2298506499999997E-2</v>
      </c>
      <c r="F212" s="111">
        <f>IF(D212="CO2",E212,IF(D212="CH4",E212*'State 2005 Data'!$J$16,IF(D212="N2O",'State 2005 Data'!$J$17,IF(D212="Other",E212))))</f>
        <v>0.88926174496644295</v>
      </c>
      <c r="H212" s="109"/>
    </row>
    <row r="213" spans="1:8" x14ac:dyDescent="0.2">
      <c r="A213" s="100" t="s">
        <v>1536</v>
      </c>
      <c r="B213" s="127" t="s">
        <v>1537</v>
      </c>
      <c r="C213" s="100" t="s">
        <v>761</v>
      </c>
      <c r="D213" s="112" t="s">
        <v>529</v>
      </c>
      <c r="E213" s="110"/>
      <c r="F213" s="111">
        <f>IF(D213="CO2",E213,IF(D213="CH4",E213*'State 2005 Data'!$J$16,IF(D213="N2O",'State 2005 Data'!$J$17,IF(D213="Other",E213))))</f>
        <v>0</v>
      </c>
      <c r="H213" s="109"/>
    </row>
    <row r="214" spans="1:8" x14ac:dyDescent="0.2">
      <c r="A214" s="100" t="s">
        <v>1536</v>
      </c>
      <c r="B214" s="127" t="s">
        <v>1537</v>
      </c>
      <c r="C214" s="100" t="s">
        <v>4</v>
      </c>
      <c r="D214" s="100" t="s">
        <v>532</v>
      </c>
      <c r="E214" s="110">
        <v>76.820478528891528</v>
      </c>
      <c r="F214" s="111">
        <f>IF(D214="CO2",E214,IF(D214="CH4",E214*'State 2005 Data'!$J$16,IF(D214="N2O",'State 2005 Data'!$J$17,IF(D214="Other",E214))))</f>
        <v>76.820478528891528</v>
      </c>
      <c r="H214" s="109"/>
    </row>
    <row r="215" spans="1:8" x14ac:dyDescent="0.2">
      <c r="A215" s="100" t="s">
        <v>1536</v>
      </c>
      <c r="B215" s="127" t="s">
        <v>1537</v>
      </c>
      <c r="C215" s="100" t="s">
        <v>4</v>
      </c>
      <c r="D215" s="100" t="s">
        <v>540</v>
      </c>
      <c r="E215" s="110">
        <v>8.2130164830722538E-2</v>
      </c>
      <c r="F215" s="111">
        <f>IF(D215="CO2",E215,IF(D215="CH4",E215*'State 2005 Data'!$J$16,IF(D215="N2O",'State 2005 Data'!$J$17,IF(D215="Other",E215))))</f>
        <v>9.1985784610409252E-2</v>
      </c>
      <c r="H215" s="109"/>
    </row>
    <row r="216" spans="1:8" x14ac:dyDescent="0.2">
      <c r="A216" s="100" t="s">
        <v>1536</v>
      </c>
      <c r="B216" s="127" t="s">
        <v>1537</v>
      </c>
      <c r="C216" s="100" t="s">
        <v>4</v>
      </c>
      <c r="D216" s="100" t="s">
        <v>541</v>
      </c>
      <c r="E216" s="110">
        <v>1.0667549093099755</v>
      </c>
      <c r="F216" s="111">
        <f>IF(D216="CO2",E216,IF(D216="CH4",E216*'State 2005 Data'!$J$16,IF(D216="N2O",'State 2005 Data'!$J$17,IF(D216="Other",E216))))</f>
        <v>0.88926174496644295</v>
      </c>
      <c r="H216" s="109"/>
    </row>
    <row r="217" spans="1:8" x14ac:dyDescent="0.2">
      <c r="A217" s="100" t="s">
        <v>1536</v>
      </c>
      <c r="B217" s="127" t="s">
        <v>1537</v>
      </c>
      <c r="C217" s="100" t="s">
        <v>4</v>
      </c>
      <c r="D217" s="112" t="s">
        <v>529</v>
      </c>
      <c r="E217" s="110"/>
      <c r="F217" s="111">
        <f>IF(D217="CO2",E217,IF(D217="CH4",E217*'State 2005 Data'!$J$16,IF(D217="N2O",'State 2005 Data'!$J$17,IF(D217="Other",E217))))</f>
        <v>0</v>
      </c>
      <c r="H217" s="109"/>
    </row>
    <row r="218" spans="1:8" x14ac:dyDescent="0.2">
      <c r="A218" s="100" t="s">
        <v>1536</v>
      </c>
      <c r="B218" s="127" t="s">
        <v>1537</v>
      </c>
      <c r="C218" s="100" t="s">
        <v>9</v>
      </c>
      <c r="D218" s="100" t="s">
        <v>532</v>
      </c>
      <c r="E218" s="113">
        <v>44.346810454061938</v>
      </c>
      <c r="F218" s="111">
        <f>IF(D218="CO2",E218,IF(D218="CH4",E218*'State 2005 Data'!$J$16,IF(D218="N2O",'State 2005 Data'!$J$17,IF(D218="Other",E218))))</f>
        <v>44.346810454061938</v>
      </c>
      <c r="H218" s="109"/>
    </row>
    <row r="219" spans="1:8" x14ac:dyDescent="0.2">
      <c r="A219" s="100" t="s">
        <v>1536</v>
      </c>
      <c r="B219" s="127" t="s">
        <v>1537</v>
      </c>
      <c r="C219" s="100" t="s">
        <v>9</v>
      </c>
      <c r="D219" s="100" t="s">
        <v>540</v>
      </c>
      <c r="E219" s="110">
        <v>7.3419556746771004</v>
      </c>
      <c r="F219" s="111">
        <f>IF(D219="CO2",E219,IF(D219="CH4",E219*'State 2005 Data'!$J$16,IF(D219="N2O",'State 2005 Data'!$J$17,IF(D219="Other",E219))))</f>
        <v>8.2229903556383537</v>
      </c>
      <c r="H219" s="109"/>
    </row>
    <row r="220" spans="1:8" x14ac:dyDescent="0.2">
      <c r="A220" s="100" t="s">
        <v>1536</v>
      </c>
      <c r="B220" s="127" t="s">
        <v>1537</v>
      </c>
      <c r="C220" s="100" t="s">
        <v>9</v>
      </c>
      <c r="D220" s="100" t="s">
        <v>541</v>
      </c>
      <c r="E220" s="110">
        <v>7.3166243436791858E-2</v>
      </c>
      <c r="F220" s="111">
        <f>IF(D220="CO2",E220,IF(D220="CH4",E220*'State 2005 Data'!$J$16,IF(D220="N2O",'State 2005 Data'!$J$17,IF(D220="Other",E220))))</f>
        <v>0.88926174496644295</v>
      </c>
      <c r="H220" s="109"/>
    </row>
    <row r="221" spans="1:8" x14ac:dyDescent="0.2">
      <c r="A221" s="100" t="s">
        <v>1536</v>
      </c>
      <c r="B221" s="127" t="s">
        <v>1537</v>
      </c>
      <c r="C221" s="100" t="s">
        <v>9</v>
      </c>
      <c r="D221" s="100" t="s">
        <v>529</v>
      </c>
      <c r="E221" s="110">
        <v>4.7202127697351726</v>
      </c>
      <c r="F221" s="111">
        <f>IF(D221="CO2",E221,IF(D221="CH4",E221*'State 2005 Data'!$J$16,IF(D221="N2O",'State 2005 Data'!$J$17,IF(D221="Other",E221))))</f>
        <v>4.7202127697351726</v>
      </c>
      <c r="H221" s="109"/>
    </row>
    <row r="222" spans="1:8" x14ac:dyDescent="0.2">
      <c r="A222" s="100" t="s">
        <v>1538</v>
      </c>
      <c r="B222" s="127" t="s">
        <v>1539</v>
      </c>
      <c r="C222" s="100" t="s">
        <v>99</v>
      </c>
      <c r="D222" s="100" t="s">
        <v>532</v>
      </c>
      <c r="E222" s="110">
        <v>118.84179018991334</v>
      </c>
      <c r="F222" s="111">
        <f>IF(D222="CO2",E222,IF(D222="CH4",E222*'State 2005 Data'!$J$16,IF(D222="N2O",'State 2005 Data'!$J$17,IF(D222="Other",E222))))</f>
        <v>118.84179018991334</v>
      </c>
      <c r="H222" s="109"/>
    </row>
    <row r="223" spans="1:8" x14ac:dyDescent="0.2">
      <c r="A223" s="100" t="s">
        <v>1538</v>
      </c>
      <c r="B223" s="127" t="s">
        <v>1539</v>
      </c>
      <c r="C223" s="100" t="s">
        <v>99</v>
      </c>
      <c r="D223" s="100" t="s">
        <v>540</v>
      </c>
      <c r="E223" s="110">
        <v>3.2869988000000003E-2</v>
      </c>
      <c r="F223" s="111">
        <f>IF(D223="CO2",E223,IF(D223="CH4",E223*'State 2005 Data'!$J$16,IF(D223="N2O",'State 2005 Data'!$J$17,IF(D223="Other",E223))))</f>
        <v>3.6814386560000009E-2</v>
      </c>
      <c r="H223" s="109"/>
    </row>
    <row r="224" spans="1:8" x14ac:dyDescent="0.2">
      <c r="A224" s="100" t="s">
        <v>1538</v>
      </c>
      <c r="B224" s="127" t="s">
        <v>1539</v>
      </c>
      <c r="C224" s="100" t="s">
        <v>99</v>
      </c>
      <c r="D224" s="100" t="s">
        <v>541</v>
      </c>
      <c r="E224" s="110">
        <v>0.56993080206000002</v>
      </c>
      <c r="F224" s="111">
        <f>IF(D224="CO2",E224,IF(D224="CH4",E224*'State 2005 Data'!$J$16,IF(D224="N2O",'State 2005 Data'!$J$17,IF(D224="Other",E224))))</f>
        <v>0.88926174496644295</v>
      </c>
      <c r="H224" s="109"/>
    </row>
    <row r="225" spans="1:8" x14ac:dyDescent="0.2">
      <c r="A225" s="100" t="s">
        <v>1538</v>
      </c>
      <c r="B225" s="127" t="s">
        <v>1539</v>
      </c>
      <c r="C225" s="100" t="s">
        <v>99</v>
      </c>
      <c r="D225" s="112" t="s">
        <v>529</v>
      </c>
      <c r="E225" s="110"/>
      <c r="F225" s="111">
        <f>IF(D225="CO2",E225,IF(D225="CH4",E225*'State 2005 Data'!$J$16,IF(D225="N2O",'State 2005 Data'!$J$17,IF(D225="Other",E225))))</f>
        <v>0</v>
      </c>
      <c r="H225" s="109"/>
    </row>
    <row r="226" spans="1:8" x14ac:dyDescent="0.2">
      <c r="A226" s="100" t="s">
        <v>1538</v>
      </c>
      <c r="B226" s="127" t="s">
        <v>1539</v>
      </c>
      <c r="C226" s="100" t="s">
        <v>761</v>
      </c>
      <c r="D226" s="100" t="s">
        <v>532</v>
      </c>
      <c r="E226" s="110">
        <v>14.945147394013535</v>
      </c>
      <c r="F226" s="111">
        <f>IF(D226="CO2",E226,IF(D226="CH4",E226*'State 2005 Data'!$J$16,IF(D226="N2O",'State 2005 Data'!$J$17,IF(D226="Other",E226))))</f>
        <v>14.945147394013535</v>
      </c>
      <c r="H226" s="109"/>
    </row>
    <row r="227" spans="1:8" x14ac:dyDescent="0.2">
      <c r="A227" s="100" t="s">
        <v>1538</v>
      </c>
      <c r="B227" s="127" t="s">
        <v>1539</v>
      </c>
      <c r="C227" s="100" t="s">
        <v>761</v>
      </c>
      <c r="D227" s="100" t="s">
        <v>540</v>
      </c>
      <c r="E227" s="110">
        <v>0.14570402825000001</v>
      </c>
      <c r="F227" s="111">
        <f>IF(D227="CO2",E227,IF(D227="CH4",E227*'State 2005 Data'!$J$16,IF(D227="N2O",'State 2005 Data'!$J$17,IF(D227="Other",E227))))</f>
        <v>0.16318851164000003</v>
      </c>
      <c r="H227" s="109"/>
    </row>
    <row r="228" spans="1:8" x14ac:dyDescent="0.2">
      <c r="A228" s="100" t="s">
        <v>1538</v>
      </c>
      <c r="B228" s="127" t="s">
        <v>1539</v>
      </c>
      <c r="C228" s="100" t="s">
        <v>761</v>
      </c>
      <c r="D228" s="100" t="s">
        <v>541</v>
      </c>
      <c r="E228" s="110">
        <v>3.1460560300000003E-2</v>
      </c>
      <c r="F228" s="111">
        <f>IF(D228="CO2",E228,IF(D228="CH4",E228*'State 2005 Data'!$J$16,IF(D228="N2O",'State 2005 Data'!$J$17,IF(D228="Other",E228))))</f>
        <v>0.88926174496644295</v>
      </c>
      <c r="H228" s="109"/>
    </row>
    <row r="229" spans="1:8" x14ac:dyDescent="0.2">
      <c r="A229" s="100" t="s">
        <v>1538</v>
      </c>
      <c r="B229" s="127" t="s">
        <v>1539</v>
      </c>
      <c r="C229" s="100" t="s">
        <v>761</v>
      </c>
      <c r="D229" s="112" t="s">
        <v>529</v>
      </c>
      <c r="E229" s="110"/>
      <c r="F229" s="111">
        <f>IF(D229="CO2",E229,IF(D229="CH4",E229*'State 2005 Data'!$J$16,IF(D229="N2O",'State 2005 Data'!$J$17,IF(D229="Other",E229))))</f>
        <v>0</v>
      </c>
      <c r="H229" s="109"/>
    </row>
    <row r="230" spans="1:8" x14ac:dyDescent="0.2">
      <c r="A230" s="100" t="s">
        <v>1538</v>
      </c>
      <c r="B230" s="127" t="s">
        <v>1539</v>
      </c>
      <c r="C230" s="100" t="s">
        <v>4</v>
      </c>
      <c r="D230" s="100" t="s">
        <v>532</v>
      </c>
      <c r="E230" s="110">
        <v>45.307164047810055</v>
      </c>
      <c r="F230" s="111">
        <f>IF(D230="CO2",E230,IF(D230="CH4",E230*'State 2005 Data'!$J$16,IF(D230="N2O",'State 2005 Data'!$J$17,IF(D230="Other",E230))))</f>
        <v>45.307164047810055</v>
      </c>
      <c r="H230" s="109"/>
    </row>
    <row r="231" spans="1:8" x14ac:dyDescent="0.2">
      <c r="A231" s="100" t="s">
        <v>1538</v>
      </c>
      <c r="B231" s="127" t="s">
        <v>1539</v>
      </c>
      <c r="C231" s="100" t="s">
        <v>4</v>
      </c>
      <c r="D231" s="100" t="s">
        <v>540</v>
      </c>
      <c r="E231" s="110">
        <v>8.2130164830722538E-2</v>
      </c>
      <c r="F231" s="111">
        <f>IF(D231="CO2",E231,IF(D231="CH4",E231*'State 2005 Data'!$J$16,IF(D231="N2O",'State 2005 Data'!$J$17,IF(D231="Other",E231))))</f>
        <v>9.1985784610409252E-2</v>
      </c>
      <c r="H231" s="109"/>
    </row>
    <row r="232" spans="1:8" x14ac:dyDescent="0.2">
      <c r="A232" s="100" t="s">
        <v>1538</v>
      </c>
      <c r="B232" s="127" t="s">
        <v>1539</v>
      </c>
      <c r="C232" s="100" t="s">
        <v>4</v>
      </c>
      <c r="D232" s="100" t="s">
        <v>541</v>
      </c>
      <c r="E232" s="110">
        <v>1.0667549093099755</v>
      </c>
      <c r="F232" s="111">
        <f>IF(D232="CO2",E232,IF(D232="CH4",E232*'State 2005 Data'!$J$16,IF(D232="N2O",'State 2005 Data'!$J$17,IF(D232="Other",E232))))</f>
        <v>0.88926174496644295</v>
      </c>
      <c r="H232" s="109"/>
    </row>
    <row r="233" spans="1:8" x14ac:dyDescent="0.2">
      <c r="A233" s="100" t="s">
        <v>1538</v>
      </c>
      <c r="B233" s="127" t="s">
        <v>1539</v>
      </c>
      <c r="C233" s="100" t="s">
        <v>4</v>
      </c>
      <c r="D233" s="112" t="s">
        <v>529</v>
      </c>
      <c r="E233" s="110"/>
      <c r="F233" s="111">
        <f>IF(D233="CO2",E233,IF(D233="CH4",E233*'State 2005 Data'!$J$16,IF(D233="N2O",'State 2005 Data'!$J$17,IF(D233="Other",E233))))</f>
        <v>0</v>
      </c>
      <c r="H233" s="109"/>
    </row>
    <row r="234" spans="1:8" x14ac:dyDescent="0.2">
      <c r="A234" s="100" t="s">
        <v>1538</v>
      </c>
      <c r="B234" s="127" t="s">
        <v>1539</v>
      </c>
      <c r="C234" s="100" t="s">
        <v>9</v>
      </c>
      <c r="D234" s="100" t="s">
        <v>532</v>
      </c>
      <c r="E234" s="113">
        <v>73.835147937354691</v>
      </c>
      <c r="F234" s="111">
        <f>IF(D234="CO2",E234,IF(D234="CH4",E234*'State 2005 Data'!$J$16,IF(D234="N2O",'State 2005 Data'!$J$17,IF(D234="Other",E234))))</f>
        <v>73.835147937354691</v>
      </c>
      <c r="H234" s="109"/>
    </row>
    <row r="235" spans="1:8" x14ac:dyDescent="0.2">
      <c r="A235" s="100" t="s">
        <v>1538</v>
      </c>
      <c r="B235" s="127" t="s">
        <v>1539</v>
      </c>
      <c r="C235" s="100" t="s">
        <v>9</v>
      </c>
      <c r="D235" s="100" t="s">
        <v>540</v>
      </c>
      <c r="E235" s="110">
        <v>4.5960954520579351</v>
      </c>
      <c r="F235" s="111">
        <f>IF(D235="CO2",E235,IF(D235="CH4",E235*'State 2005 Data'!$J$16,IF(D235="N2O",'State 2005 Data'!$J$17,IF(D235="Other",E235))))</f>
        <v>5.1476269063048878</v>
      </c>
      <c r="H235" s="109"/>
    </row>
    <row r="236" spans="1:8" x14ac:dyDescent="0.2">
      <c r="A236" s="100" t="s">
        <v>1538</v>
      </c>
      <c r="B236" s="127" t="s">
        <v>1539</v>
      </c>
      <c r="C236" s="100" t="s">
        <v>9</v>
      </c>
      <c r="D236" s="100" t="s">
        <v>541</v>
      </c>
      <c r="E236" s="110">
        <v>8.6851378995289677E-2</v>
      </c>
      <c r="F236" s="111">
        <f>IF(D236="CO2",E236,IF(D236="CH4",E236*'State 2005 Data'!$J$16,IF(D236="N2O",'State 2005 Data'!$J$17,IF(D236="Other",E236))))</f>
        <v>0.88926174496644295</v>
      </c>
      <c r="H236" s="109"/>
    </row>
    <row r="237" spans="1:8" x14ac:dyDescent="0.2">
      <c r="A237" s="100" t="s">
        <v>1538</v>
      </c>
      <c r="B237" s="127" t="s">
        <v>1539</v>
      </c>
      <c r="C237" s="100" t="s">
        <v>9</v>
      </c>
      <c r="D237" s="100" t="s">
        <v>529</v>
      </c>
      <c r="E237" s="110">
        <v>2.7295367168902973</v>
      </c>
      <c r="F237" s="111">
        <f>IF(D237="CO2",E237,IF(D237="CH4",E237*'State 2005 Data'!$J$16,IF(D237="N2O",'State 2005 Data'!$J$17,IF(D237="Other",E237))))</f>
        <v>2.7295367168902973</v>
      </c>
      <c r="H237" s="109"/>
    </row>
    <row r="238" spans="1:8" x14ac:dyDescent="0.2">
      <c r="A238" s="128" t="s">
        <v>1541</v>
      </c>
      <c r="B238" s="127" t="s">
        <v>1542</v>
      </c>
      <c r="C238" s="100" t="s">
        <v>99</v>
      </c>
      <c r="D238" s="100" t="s">
        <v>532</v>
      </c>
      <c r="E238" s="110">
        <v>35.197852706175141</v>
      </c>
      <c r="F238" s="111">
        <f>IF(D238="CO2",E238,IF(D238="CH4",E238*'State 2005 Data'!$J$16,IF(D238="N2O",'State 2005 Data'!$J$17,IF(D238="Other",E238))))</f>
        <v>35.197852706175141</v>
      </c>
      <c r="H238" s="109"/>
    </row>
    <row r="239" spans="1:8" x14ac:dyDescent="0.2">
      <c r="A239" s="128" t="s">
        <v>1541</v>
      </c>
      <c r="B239" s="127" t="s">
        <v>1542</v>
      </c>
      <c r="C239" s="100" t="s">
        <v>99</v>
      </c>
      <c r="D239" s="100" t="s">
        <v>540</v>
      </c>
      <c r="E239" s="110">
        <v>9.7670457499999998E-3</v>
      </c>
      <c r="F239" s="111">
        <f>IF(D239="CO2",E239,IF(D239="CH4",E239*'State 2005 Data'!$J$16,IF(D239="N2O",'State 2005 Data'!$J$17,IF(D239="Other",E239))))</f>
        <v>1.0939091240000001E-2</v>
      </c>
      <c r="H239" s="109"/>
    </row>
    <row r="240" spans="1:8" x14ac:dyDescent="0.2">
      <c r="A240" s="128" t="s">
        <v>1541</v>
      </c>
      <c r="B240" s="127" t="s">
        <v>1542</v>
      </c>
      <c r="C240" s="100" t="s">
        <v>99</v>
      </c>
      <c r="D240" s="100" t="s">
        <v>541</v>
      </c>
      <c r="E240" s="110">
        <v>0.16373188032</v>
      </c>
      <c r="F240" s="111">
        <f>IF(D240="CO2",E240,IF(D240="CH4",E240*'State 2005 Data'!$J$16,IF(D240="N2O",'State 2005 Data'!$J$17,IF(D240="Other",E240))))</f>
        <v>0.88926174496644295</v>
      </c>
      <c r="H240" s="109"/>
    </row>
    <row r="241" spans="1:8" x14ac:dyDescent="0.2">
      <c r="A241" s="128" t="s">
        <v>1541</v>
      </c>
      <c r="B241" s="127" t="s">
        <v>1542</v>
      </c>
      <c r="C241" s="100" t="s">
        <v>99</v>
      </c>
      <c r="D241" s="112" t="s">
        <v>529</v>
      </c>
      <c r="E241" s="110"/>
      <c r="F241" s="111">
        <f>IF(D241="CO2",E241,IF(D241="CH4",E241*'State 2005 Data'!$J$16,IF(D241="N2O",'State 2005 Data'!$J$17,IF(D241="Other",E241))))</f>
        <v>0</v>
      </c>
      <c r="H241" s="109"/>
    </row>
    <row r="242" spans="1:8" x14ac:dyDescent="0.2">
      <c r="A242" s="128" t="s">
        <v>1541</v>
      </c>
      <c r="B242" s="127" t="s">
        <v>1542</v>
      </c>
      <c r="C242" s="100" t="s">
        <v>761</v>
      </c>
      <c r="D242" s="100" t="s">
        <v>532</v>
      </c>
      <c r="E242" s="110">
        <v>8.3074301404111939</v>
      </c>
      <c r="F242" s="111">
        <f>IF(D242="CO2",E242,IF(D242="CH4",E242*'State 2005 Data'!$J$16,IF(D242="N2O",'State 2005 Data'!$J$17,IF(D242="Other",E242))))</f>
        <v>8.3074301404111939</v>
      </c>
      <c r="H242" s="109"/>
    </row>
    <row r="243" spans="1:8" x14ac:dyDescent="0.2">
      <c r="A243" s="128" t="s">
        <v>1541</v>
      </c>
      <c r="B243" s="127" t="s">
        <v>1542</v>
      </c>
      <c r="C243" s="100" t="s">
        <v>761</v>
      </c>
      <c r="D243" s="100" t="s">
        <v>540</v>
      </c>
      <c r="E243" s="110">
        <v>6.1174107499999991E-2</v>
      </c>
      <c r="F243" s="111">
        <f>IF(D243="CO2",E243,IF(D243="CH4",E243*'State 2005 Data'!$J$16,IF(D243="N2O",'State 2005 Data'!$J$17,IF(D243="Other",E243))))</f>
        <v>6.8515000399999998E-2</v>
      </c>
      <c r="H243" s="109"/>
    </row>
    <row r="244" spans="1:8" x14ac:dyDescent="0.2">
      <c r="A244" s="128" t="s">
        <v>1541</v>
      </c>
      <c r="B244" s="127" t="s">
        <v>1542</v>
      </c>
      <c r="C244" s="100" t="s">
        <v>761</v>
      </c>
      <c r="D244" s="100" t="s">
        <v>541</v>
      </c>
      <c r="E244" s="110">
        <v>1.6326922340000001E-2</v>
      </c>
      <c r="F244" s="111">
        <f>IF(D244="CO2",E244,IF(D244="CH4",E244*'State 2005 Data'!$J$16,IF(D244="N2O",'State 2005 Data'!$J$17,IF(D244="Other",E244))))</f>
        <v>0.88926174496644295</v>
      </c>
      <c r="H244" s="109"/>
    </row>
    <row r="245" spans="1:8" x14ac:dyDescent="0.2">
      <c r="A245" s="128" t="s">
        <v>1541</v>
      </c>
      <c r="B245" s="127" t="s">
        <v>1542</v>
      </c>
      <c r="C245" s="100" t="s">
        <v>761</v>
      </c>
      <c r="D245" s="112" t="s">
        <v>529</v>
      </c>
      <c r="E245" s="110"/>
      <c r="F245" s="111">
        <f>IF(D245="CO2",E245,IF(D245="CH4",E245*'State 2005 Data'!$J$16,IF(D245="N2O",'State 2005 Data'!$J$17,IF(D245="Other",E245))))</f>
        <v>0</v>
      </c>
      <c r="H245" s="109"/>
    </row>
    <row r="246" spans="1:8" x14ac:dyDescent="0.2">
      <c r="A246" s="128" t="s">
        <v>1541</v>
      </c>
      <c r="B246" s="127" t="s">
        <v>1542</v>
      </c>
      <c r="C246" s="100" t="s">
        <v>4</v>
      </c>
      <c r="D246" s="100" t="s">
        <v>532</v>
      </c>
      <c r="E246" s="110">
        <v>21.191823288749038</v>
      </c>
      <c r="F246" s="111">
        <f>IF(D246="CO2",E246,IF(D246="CH4",E246*'State 2005 Data'!$J$16,IF(D246="N2O",'State 2005 Data'!$J$17,IF(D246="Other",E246))))</f>
        <v>21.191823288749038</v>
      </c>
      <c r="H246" s="109"/>
    </row>
    <row r="247" spans="1:8" x14ac:dyDescent="0.2">
      <c r="A247" s="128" t="s">
        <v>1541</v>
      </c>
      <c r="B247" s="127" t="s">
        <v>1542</v>
      </c>
      <c r="C247" s="100" t="s">
        <v>4</v>
      </c>
      <c r="D247" s="100" t="s">
        <v>540</v>
      </c>
      <c r="E247" s="110">
        <v>8.2130164830722538E-2</v>
      </c>
      <c r="F247" s="111">
        <f>IF(D247="CO2",E247,IF(D247="CH4",E247*'State 2005 Data'!$J$16,IF(D247="N2O",'State 2005 Data'!$J$17,IF(D247="Other",E247))))</f>
        <v>9.1985784610409252E-2</v>
      </c>
      <c r="H247" s="109"/>
    </row>
    <row r="248" spans="1:8" x14ac:dyDescent="0.2">
      <c r="A248" s="128" t="s">
        <v>1541</v>
      </c>
      <c r="B248" s="127" t="s">
        <v>1542</v>
      </c>
      <c r="C248" s="100" t="s">
        <v>4</v>
      </c>
      <c r="D248" s="100" t="s">
        <v>541</v>
      </c>
      <c r="E248" s="110">
        <v>1.0667549093099755</v>
      </c>
      <c r="F248" s="111">
        <f>IF(D248="CO2",E248,IF(D248="CH4",E248*'State 2005 Data'!$J$16,IF(D248="N2O",'State 2005 Data'!$J$17,IF(D248="Other",E248))))</f>
        <v>0.88926174496644295</v>
      </c>
      <c r="H248" s="109"/>
    </row>
    <row r="249" spans="1:8" x14ac:dyDescent="0.2">
      <c r="A249" s="128" t="s">
        <v>1541</v>
      </c>
      <c r="B249" s="127" t="s">
        <v>1542</v>
      </c>
      <c r="C249" s="100" t="s">
        <v>4</v>
      </c>
      <c r="D249" s="112" t="s">
        <v>529</v>
      </c>
      <c r="E249" s="110"/>
      <c r="F249" s="111">
        <f>IF(D249="CO2",E249,IF(D249="CH4",E249*'State 2005 Data'!$J$16,IF(D249="N2O",'State 2005 Data'!$J$17,IF(D249="Other",E249))))</f>
        <v>0</v>
      </c>
      <c r="H249" s="109"/>
    </row>
    <row r="250" spans="1:8" x14ac:dyDescent="0.2">
      <c r="A250" s="128" t="s">
        <v>1541</v>
      </c>
      <c r="B250" s="127" t="s">
        <v>1542</v>
      </c>
      <c r="C250" s="100" t="s">
        <v>9</v>
      </c>
      <c r="D250" s="100" t="s">
        <v>532</v>
      </c>
      <c r="E250" s="113">
        <v>17.013229871744368</v>
      </c>
      <c r="F250" s="111">
        <f>IF(D250="CO2",E250,IF(D250="CH4",E250*'State 2005 Data'!$J$16,IF(D250="N2O",'State 2005 Data'!$J$17,IF(D250="Other",E250))))</f>
        <v>17.013229871744368</v>
      </c>
      <c r="H250" s="109"/>
    </row>
    <row r="251" spans="1:8" x14ac:dyDescent="0.2">
      <c r="A251" s="128" t="s">
        <v>1541</v>
      </c>
      <c r="B251" s="127" t="s">
        <v>1542</v>
      </c>
      <c r="C251" s="100" t="s">
        <v>9</v>
      </c>
      <c r="D251" s="100" t="s">
        <v>540</v>
      </c>
      <c r="E251" s="110">
        <v>1.5032823171326355</v>
      </c>
      <c r="F251" s="111">
        <f>IF(D251="CO2",E251,IF(D251="CH4",E251*'State 2005 Data'!$J$16,IF(D251="N2O",'State 2005 Data'!$J$17,IF(D251="Other",E251))))</f>
        <v>1.6836761951885519</v>
      </c>
      <c r="H251" s="109"/>
    </row>
    <row r="252" spans="1:8" x14ac:dyDescent="0.2">
      <c r="A252" s="128" t="s">
        <v>1541</v>
      </c>
      <c r="B252" s="127" t="s">
        <v>1542</v>
      </c>
      <c r="C252" s="100" t="s">
        <v>9</v>
      </c>
      <c r="D252" s="100" t="s">
        <v>541</v>
      </c>
      <c r="E252" s="110">
        <v>3.7586866480623066E-2</v>
      </c>
      <c r="F252" s="111">
        <f>IF(D252="CO2",E252,IF(D252="CH4",E252*'State 2005 Data'!$J$16,IF(D252="N2O",'State 2005 Data'!$J$17,IF(D252="Other",E252))))</f>
        <v>0.88926174496644295</v>
      </c>
      <c r="H252" s="109"/>
    </row>
    <row r="253" spans="1:8" x14ac:dyDescent="0.2">
      <c r="A253" s="128" t="s">
        <v>1541</v>
      </c>
      <c r="B253" s="127" t="s">
        <v>1542</v>
      </c>
      <c r="C253" s="100" t="s">
        <v>9</v>
      </c>
      <c r="D253" s="100" t="s">
        <v>529</v>
      </c>
      <c r="E253" s="110">
        <v>1.1169514849478956</v>
      </c>
      <c r="F253" s="111">
        <f>IF(D253="CO2",E253,IF(D253="CH4",E253*'State 2005 Data'!$J$16,IF(D253="N2O",'State 2005 Data'!$J$17,IF(D253="Other",E253))))</f>
        <v>1.1169514849478956</v>
      </c>
      <c r="H253" s="109"/>
    </row>
    <row r="254" spans="1:8" x14ac:dyDescent="0.2">
      <c r="A254" s="100" t="s">
        <v>1550</v>
      </c>
      <c r="B254" s="127" t="s">
        <v>1551</v>
      </c>
      <c r="C254" s="100" t="s">
        <v>99</v>
      </c>
      <c r="D254" s="100" t="s">
        <v>532</v>
      </c>
      <c r="E254" s="110">
        <v>3.7935504518224383</v>
      </c>
      <c r="F254" s="111">
        <f>IF(D254="CO2",E254,IF(D254="CH4",E254*'State 2005 Data'!$J$16,IF(D254="N2O",'State 2005 Data'!$J$17,IF(D254="Other",E254))))</f>
        <v>3.7935504518224383</v>
      </c>
      <c r="H254" s="109"/>
    </row>
    <row r="255" spans="1:8" x14ac:dyDescent="0.2">
      <c r="A255" s="100" t="s">
        <v>1550</v>
      </c>
      <c r="B255" s="127" t="s">
        <v>1551</v>
      </c>
      <c r="C255" s="100" t="s">
        <v>99</v>
      </c>
      <c r="D255" s="100" t="s">
        <v>540</v>
      </c>
      <c r="E255" s="110">
        <v>3.030358524999999E-2</v>
      </c>
      <c r="F255" s="111">
        <f>IF(D255="CO2",E255,IF(D255="CH4",E255*'State 2005 Data'!$J$16,IF(D255="N2O",'State 2005 Data'!$J$17,IF(D255="Other",E255))))</f>
        <v>3.3940015479999995E-2</v>
      </c>
      <c r="H255" s="109"/>
    </row>
    <row r="256" spans="1:8" x14ac:dyDescent="0.2">
      <c r="A256" s="100" t="s">
        <v>1550</v>
      </c>
      <c r="B256" s="127" t="s">
        <v>1551</v>
      </c>
      <c r="C256" s="100" t="s">
        <v>99</v>
      </c>
      <c r="D256" s="100" t="s">
        <v>541</v>
      </c>
      <c r="E256" s="110">
        <v>4.9726762340000001E-2</v>
      </c>
      <c r="F256" s="111">
        <f>IF(D256="CO2",E256,IF(D256="CH4",E256*'State 2005 Data'!$J$16,IF(D256="N2O",'State 2005 Data'!$J$17,IF(D256="Other",E256))))</f>
        <v>0.88926174496644295</v>
      </c>
      <c r="H256" s="109"/>
    </row>
    <row r="257" spans="1:8" x14ac:dyDescent="0.2">
      <c r="A257" s="100" t="s">
        <v>1550</v>
      </c>
      <c r="B257" s="127" t="s">
        <v>1551</v>
      </c>
      <c r="C257" s="100" t="s">
        <v>99</v>
      </c>
      <c r="D257" s="112" t="s">
        <v>529</v>
      </c>
      <c r="E257" s="110"/>
      <c r="F257" s="111">
        <f>IF(D257="CO2",E257,IF(D257="CH4",E257*'State 2005 Data'!$J$16,IF(D257="N2O",'State 2005 Data'!$J$17,IF(D257="Other",E257))))</f>
        <v>0</v>
      </c>
      <c r="H257" s="109"/>
    </row>
    <row r="258" spans="1:8" x14ac:dyDescent="0.2">
      <c r="A258" s="100" t="s">
        <v>1550</v>
      </c>
      <c r="B258" s="127" t="s">
        <v>1551</v>
      </c>
      <c r="C258" s="100" t="s">
        <v>761</v>
      </c>
      <c r="D258" s="100" t="s">
        <v>532</v>
      </c>
      <c r="E258" s="110">
        <v>6.7272215642933535</v>
      </c>
      <c r="F258" s="111">
        <f>IF(D258="CO2",E258,IF(D258="CH4",E258*'State 2005 Data'!$J$16,IF(D258="N2O",'State 2005 Data'!$J$17,IF(D258="Other",E258))))</f>
        <v>6.7272215642933535</v>
      </c>
      <c r="H258" s="109"/>
    </row>
    <row r="259" spans="1:8" x14ac:dyDescent="0.2">
      <c r="A259" s="100" t="s">
        <v>1550</v>
      </c>
      <c r="B259" s="127" t="s">
        <v>1551</v>
      </c>
      <c r="C259" s="100" t="s">
        <v>761</v>
      </c>
      <c r="D259" s="100" t="s">
        <v>540</v>
      </c>
      <c r="E259" s="110">
        <v>7.2678225749999992E-2</v>
      </c>
      <c r="F259" s="111">
        <f>IF(D259="CO2",E259,IF(D259="CH4",E259*'State 2005 Data'!$J$16,IF(D259="N2O",'State 2005 Data'!$J$17,IF(D259="Other",E259))))</f>
        <v>8.1399612839999996E-2</v>
      </c>
      <c r="H259" s="109"/>
    </row>
    <row r="260" spans="1:8" x14ac:dyDescent="0.2">
      <c r="A260" s="100" t="s">
        <v>1550</v>
      </c>
      <c r="B260" s="127" t="s">
        <v>1551</v>
      </c>
      <c r="C260" s="100" t="s">
        <v>761</v>
      </c>
      <c r="D260" s="100" t="s">
        <v>541</v>
      </c>
      <c r="E260" s="110">
        <v>2.3824346059999998E-2</v>
      </c>
      <c r="F260" s="111">
        <f>IF(D260="CO2",E260,IF(D260="CH4",E260*'State 2005 Data'!$J$16,IF(D260="N2O",'State 2005 Data'!$J$17,IF(D260="Other",E260))))</f>
        <v>0.88926174496644295</v>
      </c>
      <c r="H260" s="109"/>
    </row>
    <row r="261" spans="1:8" x14ac:dyDescent="0.2">
      <c r="A261" s="100" t="s">
        <v>1550</v>
      </c>
      <c r="B261" s="127" t="s">
        <v>1551</v>
      </c>
      <c r="C261" s="100" t="s">
        <v>761</v>
      </c>
      <c r="D261" s="112" t="s">
        <v>529</v>
      </c>
      <c r="E261" s="110"/>
      <c r="F261" s="111">
        <f>IF(D261="CO2",E261,IF(D261="CH4",E261*'State 2005 Data'!$J$16,IF(D261="N2O",'State 2005 Data'!$J$17,IF(D261="Other",E261))))</f>
        <v>0</v>
      </c>
      <c r="H261" s="109"/>
    </row>
    <row r="262" spans="1:8" x14ac:dyDescent="0.2">
      <c r="A262" s="100" t="s">
        <v>1550</v>
      </c>
      <c r="B262" s="127" t="s">
        <v>1551</v>
      </c>
      <c r="C262" s="100" t="s">
        <v>4</v>
      </c>
      <c r="D262" s="100" t="s">
        <v>532</v>
      </c>
      <c r="E262" s="110">
        <v>9.3515418329207129</v>
      </c>
      <c r="F262" s="111">
        <f>IF(D262="CO2",E262,IF(D262="CH4",E262*'State 2005 Data'!$J$16,IF(D262="N2O",'State 2005 Data'!$J$17,IF(D262="Other",E262))))</f>
        <v>9.3515418329207129</v>
      </c>
      <c r="H262" s="109"/>
    </row>
    <row r="263" spans="1:8" x14ac:dyDescent="0.2">
      <c r="A263" s="100" t="s">
        <v>1550</v>
      </c>
      <c r="B263" s="127" t="s">
        <v>1551</v>
      </c>
      <c r="C263" s="100" t="s">
        <v>4</v>
      </c>
      <c r="D263" s="100" t="s">
        <v>540</v>
      </c>
      <c r="E263" s="110">
        <v>8.2130164830722538E-2</v>
      </c>
      <c r="F263" s="111">
        <f>IF(D263="CO2",E263,IF(D263="CH4",E263*'State 2005 Data'!$J$16,IF(D263="N2O",'State 2005 Data'!$J$17,IF(D263="Other",E263))))</f>
        <v>9.1985784610409252E-2</v>
      </c>
      <c r="H263" s="109"/>
    </row>
    <row r="264" spans="1:8" x14ac:dyDescent="0.2">
      <c r="A264" s="100" t="s">
        <v>1550</v>
      </c>
      <c r="B264" s="127" t="s">
        <v>1551</v>
      </c>
      <c r="C264" s="100" t="s">
        <v>4</v>
      </c>
      <c r="D264" s="100" t="s">
        <v>541</v>
      </c>
      <c r="E264" s="110">
        <v>1.0667549093099755</v>
      </c>
      <c r="F264" s="111">
        <f>IF(D264="CO2",E264,IF(D264="CH4",E264*'State 2005 Data'!$J$16,IF(D264="N2O",'State 2005 Data'!$J$17,IF(D264="Other",E264))))</f>
        <v>0.88926174496644295</v>
      </c>
      <c r="H264" s="109"/>
    </row>
    <row r="265" spans="1:8" x14ac:dyDescent="0.2">
      <c r="A265" s="100" t="s">
        <v>1550</v>
      </c>
      <c r="B265" s="127" t="s">
        <v>1551</v>
      </c>
      <c r="C265" s="100" t="s">
        <v>4</v>
      </c>
      <c r="D265" s="112" t="s">
        <v>529</v>
      </c>
      <c r="E265" s="110"/>
      <c r="F265" s="111">
        <f>IF(D265="CO2",E265,IF(D265="CH4",E265*'State 2005 Data'!$J$16,IF(D265="N2O",'State 2005 Data'!$J$17,IF(D265="Other",E265))))</f>
        <v>0</v>
      </c>
      <c r="H265" s="109"/>
    </row>
    <row r="266" spans="1:8" x14ac:dyDescent="0.2">
      <c r="A266" s="100" t="s">
        <v>1550</v>
      </c>
      <c r="B266" s="127" t="s">
        <v>1551</v>
      </c>
      <c r="C266" s="100" t="s">
        <v>9</v>
      </c>
      <c r="D266" s="100" t="s">
        <v>532</v>
      </c>
      <c r="E266" s="113">
        <v>3.934310155889575</v>
      </c>
      <c r="F266" s="111">
        <f>IF(D266="CO2",E266,IF(D266="CH4",E266*'State 2005 Data'!$J$16,IF(D266="N2O",'State 2005 Data'!$J$17,IF(D266="Other",E266))))</f>
        <v>3.934310155889575</v>
      </c>
      <c r="H266" s="109"/>
    </row>
    <row r="267" spans="1:8" x14ac:dyDescent="0.2">
      <c r="A267" s="100" t="s">
        <v>1550</v>
      </c>
      <c r="B267" s="127" t="s">
        <v>1551</v>
      </c>
      <c r="C267" s="100" t="s">
        <v>9</v>
      </c>
      <c r="D267" s="100" t="s">
        <v>540</v>
      </c>
      <c r="E267" s="110">
        <v>0.23767575650850534</v>
      </c>
      <c r="F267" s="111">
        <f>IF(D267="CO2",E267,IF(D267="CH4",E267*'State 2005 Data'!$J$16,IF(D267="N2O",'State 2005 Data'!$J$17,IF(D267="Other",E267))))</f>
        <v>0.26619684728952603</v>
      </c>
      <c r="H267" s="109"/>
    </row>
    <row r="268" spans="1:8" x14ac:dyDescent="0.2">
      <c r="A268" s="100" t="s">
        <v>1550</v>
      </c>
      <c r="B268" s="127" t="s">
        <v>1551</v>
      </c>
      <c r="C268" s="100" t="s">
        <v>9</v>
      </c>
      <c r="D268" s="100" t="s">
        <v>541</v>
      </c>
      <c r="E268" s="110">
        <v>8.2453086900261194E-2</v>
      </c>
      <c r="F268" s="111">
        <f>IF(D268="CO2",E268,IF(D268="CH4",E268*'State 2005 Data'!$J$16,IF(D268="N2O",'State 2005 Data'!$J$17,IF(D268="Other",E268))))</f>
        <v>0.88926174496644295</v>
      </c>
      <c r="H268" s="109"/>
    </row>
    <row r="269" spans="1:8" x14ac:dyDescent="0.2">
      <c r="A269" s="100" t="s">
        <v>1550</v>
      </c>
      <c r="B269" s="127" t="s">
        <v>1551</v>
      </c>
      <c r="C269" s="100" t="s">
        <v>9</v>
      </c>
      <c r="D269" s="100" t="s">
        <v>529</v>
      </c>
      <c r="E269" s="110">
        <v>0.48102752916835578</v>
      </c>
      <c r="F269" s="111">
        <f>IF(D269="CO2",E269,IF(D269="CH4",E269*'State 2005 Data'!$J$16,IF(D269="N2O",'State 2005 Data'!$J$17,IF(D269="Other",E269))))</f>
        <v>0.48102752916835578</v>
      </c>
      <c r="H269" s="109"/>
    </row>
    <row r="270" spans="1:8" x14ac:dyDescent="0.2">
      <c r="A270" s="100" t="s">
        <v>1552</v>
      </c>
      <c r="B270" s="127" t="s">
        <v>1553</v>
      </c>
      <c r="C270" s="100" t="s">
        <v>99</v>
      </c>
      <c r="D270" s="100" t="s">
        <v>532</v>
      </c>
      <c r="E270" s="110">
        <v>31.597643531999747</v>
      </c>
      <c r="F270" s="111">
        <f>IF(D270="CO2",E270,IF(D270="CH4",E270*'State 2005 Data'!$J$16,IF(D270="N2O",'State 2005 Data'!$J$17,IF(D270="Other",E270))))</f>
        <v>31.597643531999747</v>
      </c>
      <c r="H270" s="109"/>
    </row>
    <row r="271" spans="1:8" x14ac:dyDescent="0.2">
      <c r="A271" s="100" t="s">
        <v>1552</v>
      </c>
      <c r="B271" s="127" t="s">
        <v>1553</v>
      </c>
      <c r="C271" s="100" t="s">
        <v>99</v>
      </c>
      <c r="D271" s="100" t="s">
        <v>540</v>
      </c>
      <c r="E271" s="110">
        <v>1.0942924E-2</v>
      </c>
      <c r="F271" s="111">
        <f>IF(D271="CO2",E271,IF(D271="CH4",E271*'State 2005 Data'!$J$16,IF(D271="N2O",'State 2005 Data'!$J$17,IF(D271="Other",E271))))</f>
        <v>1.225607488E-2</v>
      </c>
      <c r="H271" s="109"/>
    </row>
    <row r="272" spans="1:8" x14ac:dyDescent="0.2">
      <c r="A272" s="100" t="s">
        <v>1552</v>
      </c>
      <c r="B272" s="127" t="s">
        <v>1553</v>
      </c>
      <c r="C272" s="100" t="s">
        <v>99</v>
      </c>
      <c r="D272" s="100" t="s">
        <v>541</v>
      </c>
      <c r="E272" s="110">
        <v>0.13991847384</v>
      </c>
      <c r="F272" s="111">
        <f>IF(D272="CO2",E272,IF(D272="CH4",E272*'State 2005 Data'!$J$16,IF(D272="N2O",'State 2005 Data'!$J$17,IF(D272="Other",E272))))</f>
        <v>0.88926174496644295</v>
      </c>
      <c r="H272" s="109"/>
    </row>
    <row r="273" spans="1:8" x14ac:dyDescent="0.2">
      <c r="A273" s="100" t="s">
        <v>1552</v>
      </c>
      <c r="B273" s="127" t="s">
        <v>1553</v>
      </c>
      <c r="C273" s="100" t="s">
        <v>99</v>
      </c>
      <c r="D273" s="112" t="s">
        <v>529</v>
      </c>
      <c r="E273" s="110"/>
      <c r="F273" s="111">
        <f>IF(D273="CO2",E273,IF(D273="CH4",E273*'State 2005 Data'!$J$16,IF(D273="N2O",'State 2005 Data'!$J$17,IF(D273="Other",E273))))</f>
        <v>0</v>
      </c>
      <c r="H273" s="109"/>
    </row>
    <row r="274" spans="1:8" x14ac:dyDescent="0.2">
      <c r="A274" s="100" t="s">
        <v>1552</v>
      </c>
      <c r="B274" s="127" t="s">
        <v>1553</v>
      </c>
      <c r="C274" s="100" t="s">
        <v>761</v>
      </c>
      <c r="D274" s="100" t="s">
        <v>532</v>
      </c>
      <c r="E274" s="110">
        <v>12.174163438091993</v>
      </c>
      <c r="F274" s="111">
        <f>IF(D274="CO2",E274,IF(D274="CH4",E274*'State 2005 Data'!$J$16,IF(D274="N2O",'State 2005 Data'!$J$17,IF(D274="Other",E274))))</f>
        <v>12.174163438091993</v>
      </c>
      <c r="H274" s="109"/>
    </row>
    <row r="275" spans="1:8" x14ac:dyDescent="0.2">
      <c r="A275" s="100" t="s">
        <v>1552</v>
      </c>
      <c r="B275" s="127" t="s">
        <v>1553</v>
      </c>
      <c r="C275" s="100" t="s">
        <v>761</v>
      </c>
      <c r="D275" s="100" t="s">
        <v>540</v>
      </c>
      <c r="E275" s="110">
        <v>7.5854208499999992E-2</v>
      </c>
      <c r="F275" s="111">
        <f>IF(D275="CO2",E275,IF(D275="CH4",E275*'State 2005 Data'!$J$16,IF(D275="N2O",'State 2005 Data'!$J$17,IF(D275="Other",E275))))</f>
        <v>8.4956713520000005E-2</v>
      </c>
      <c r="H275" s="109"/>
    </row>
    <row r="276" spans="1:8" x14ac:dyDescent="0.2">
      <c r="A276" s="100" t="s">
        <v>1552</v>
      </c>
      <c r="B276" s="127" t="s">
        <v>1553</v>
      </c>
      <c r="C276" s="100" t="s">
        <v>761</v>
      </c>
      <c r="D276" s="100" t="s">
        <v>541</v>
      </c>
      <c r="E276" s="110">
        <v>2.0307150399999998E-2</v>
      </c>
      <c r="F276" s="111">
        <f>IF(D276="CO2",E276,IF(D276="CH4",E276*'State 2005 Data'!$J$16,IF(D276="N2O",'State 2005 Data'!$J$17,IF(D276="Other",E276))))</f>
        <v>0.88926174496644295</v>
      </c>
      <c r="H276" s="109"/>
    </row>
    <row r="277" spans="1:8" x14ac:dyDescent="0.2">
      <c r="A277" s="100" t="s">
        <v>1552</v>
      </c>
      <c r="B277" s="127" t="s">
        <v>1553</v>
      </c>
      <c r="C277" s="100" t="s">
        <v>761</v>
      </c>
      <c r="D277" s="112" t="s">
        <v>529</v>
      </c>
      <c r="E277" s="110"/>
      <c r="F277" s="111">
        <f>IF(D277="CO2",E277,IF(D277="CH4",E277*'State 2005 Data'!$J$16,IF(D277="N2O",'State 2005 Data'!$J$17,IF(D277="Other",E277))))</f>
        <v>0</v>
      </c>
      <c r="H277" s="109"/>
    </row>
    <row r="278" spans="1:8" x14ac:dyDescent="0.2">
      <c r="A278" s="100" t="s">
        <v>1552</v>
      </c>
      <c r="B278" s="127" t="s">
        <v>1553</v>
      </c>
      <c r="C278" s="100" t="s">
        <v>4</v>
      </c>
      <c r="D278" s="100" t="s">
        <v>532</v>
      </c>
      <c r="E278" s="110">
        <v>31.984353590306291</v>
      </c>
      <c r="F278" s="111">
        <f>IF(D278="CO2",E278,IF(D278="CH4",E278*'State 2005 Data'!$J$16,IF(D278="N2O",'State 2005 Data'!$J$17,IF(D278="Other",E278))))</f>
        <v>31.984353590306291</v>
      </c>
      <c r="H278" s="109"/>
    </row>
    <row r="279" spans="1:8" x14ac:dyDescent="0.2">
      <c r="A279" s="100" t="s">
        <v>1552</v>
      </c>
      <c r="B279" s="127" t="s">
        <v>1553</v>
      </c>
      <c r="C279" s="100" t="s">
        <v>4</v>
      </c>
      <c r="D279" s="100" t="s">
        <v>540</v>
      </c>
      <c r="E279" s="110">
        <v>8.2130164830722538E-2</v>
      </c>
      <c r="F279" s="111">
        <f>IF(D279="CO2",E279,IF(D279="CH4",E279*'State 2005 Data'!$J$16,IF(D279="N2O",'State 2005 Data'!$J$17,IF(D279="Other",E279))))</f>
        <v>9.1985784610409252E-2</v>
      </c>
      <c r="H279" s="109"/>
    </row>
    <row r="280" spans="1:8" x14ac:dyDescent="0.2">
      <c r="A280" s="100" t="s">
        <v>1552</v>
      </c>
      <c r="B280" s="127" t="s">
        <v>1553</v>
      </c>
      <c r="C280" s="100" t="s">
        <v>4</v>
      </c>
      <c r="D280" s="100" t="s">
        <v>541</v>
      </c>
      <c r="E280" s="110">
        <v>1.0667549093099755</v>
      </c>
      <c r="F280" s="111">
        <f>IF(D280="CO2",E280,IF(D280="CH4",E280*'State 2005 Data'!$J$16,IF(D280="N2O",'State 2005 Data'!$J$17,IF(D280="Other",E280))))</f>
        <v>0.88926174496644295</v>
      </c>
      <c r="H280" s="109"/>
    </row>
    <row r="281" spans="1:8" x14ac:dyDescent="0.2">
      <c r="A281" s="100" t="s">
        <v>1552</v>
      </c>
      <c r="B281" s="127" t="s">
        <v>1553</v>
      </c>
      <c r="C281" s="100" t="s">
        <v>4</v>
      </c>
      <c r="D281" s="112" t="s">
        <v>529</v>
      </c>
      <c r="E281" s="110"/>
      <c r="F281" s="111">
        <f>IF(D281="CO2",E281,IF(D281="CH4",E281*'State 2005 Data'!$J$16,IF(D281="N2O",'State 2005 Data'!$J$17,IF(D281="Other",E281))))</f>
        <v>0</v>
      </c>
      <c r="H281" s="109"/>
    </row>
    <row r="282" spans="1:8" x14ac:dyDescent="0.2">
      <c r="A282" s="100" t="s">
        <v>1552</v>
      </c>
      <c r="B282" s="127" t="s">
        <v>1553</v>
      </c>
      <c r="C282" s="100" t="s">
        <v>9</v>
      </c>
      <c r="D282" s="100" t="s">
        <v>532</v>
      </c>
      <c r="E282" s="113">
        <v>10.720007384219727</v>
      </c>
      <c r="F282" s="111">
        <f>IF(D282="CO2",E282,IF(D282="CH4",E282*'State 2005 Data'!$J$16,IF(D282="N2O",'State 2005 Data'!$J$17,IF(D282="Other",E282))))</f>
        <v>10.720007384219727</v>
      </c>
      <c r="H282" s="109"/>
    </row>
    <row r="283" spans="1:8" x14ac:dyDescent="0.2">
      <c r="A283" s="100" t="s">
        <v>1552</v>
      </c>
      <c r="B283" s="127" t="s">
        <v>1553</v>
      </c>
      <c r="C283" s="100" t="s">
        <v>9</v>
      </c>
      <c r="D283" s="100" t="s">
        <v>540</v>
      </c>
      <c r="E283" s="110">
        <v>1.0689291825199037</v>
      </c>
      <c r="F283" s="111">
        <f>IF(D283="CO2",E283,IF(D283="CH4",E283*'State 2005 Data'!$J$16,IF(D283="N2O",'State 2005 Data'!$J$17,IF(D283="Other",E283))))</f>
        <v>1.1972006844222922</v>
      </c>
      <c r="H283" s="109"/>
    </row>
    <row r="284" spans="1:8" x14ac:dyDescent="0.2">
      <c r="A284" s="100" t="s">
        <v>1552</v>
      </c>
      <c r="B284" s="127" t="s">
        <v>1553</v>
      </c>
      <c r="C284" s="100" t="s">
        <v>9</v>
      </c>
      <c r="D284" s="100" t="s">
        <v>541</v>
      </c>
      <c r="E284" s="110">
        <v>3.526156079221298E-2</v>
      </c>
      <c r="F284" s="111">
        <f>IF(D284="CO2",E284,IF(D284="CH4",E284*'State 2005 Data'!$J$16,IF(D284="N2O",'State 2005 Data'!$J$17,IF(D284="Other",E284))))</f>
        <v>0.88926174496644295</v>
      </c>
      <c r="H284" s="109"/>
    </row>
    <row r="285" spans="1:8" x14ac:dyDescent="0.2">
      <c r="A285" s="100" t="s">
        <v>1552</v>
      </c>
      <c r="B285" s="127" t="s">
        <v>1553</v>
      </c>
      <c r="C285" s="100" t="s">
        <v>9</v>
      </c>
      <c r="D285" s="100" t="s">
        <v>529</v>
      </c>
      <c r="E285" s="110">
        <v>2.288636497563771</v>
      </c>
      <c r="F285" s="111">
        <f>IF(D285="CO2",E285,IF(D285="CH4",E285*'State 2005 Data'!$J$16,IF(D285="N2O",'State 2005 Data'!$J$17,IF(D285="Other",E285))))</f>
        <v>2.288636497563771</v>
      </c>
      <c r="H285" s="109"/>
    </row>
    <row r="286" spans="1:8" x14ac:dyDescent="0.2">
      <c r="A286" s="100" t="s">
        <v>1556</v>
      </c>
      <c r="B286" s="127" t="s">
        <v>1557</v>
      </c>
      <c r="C286" s="100" t="s">
        <v>99</v>
      </c>
      <c r="D286" s="100" t="s">
        <v>532</v>
      </c>
      <c r="E286" s="114">
        <v>74.302446823678565</v>
      </c>
      <c r="F286" s="111">
        <f>IF(D286="CO2",E286,IF(D286="CH4",E286*'State 2005 Data'!$J$16,IF(D286="N2O",'State 2005 Data'!$J$17,IF(D286="Other",E286))))</f>
        <v>74.302446823678565</v>
      </c>
      <c r="H286" s="109"/>
    </row>
    <row r="287" spans="1:8" x14ac:dyDescent="0.2">
      <c r="A287" s="100" t="s">
        <v>1556</v>
      </c>
      <c r="B287" s="127" t="s">
        <v>1557</v>
      </c>
      <c r="C287" s="100" t="s">
        <v>99</v>
      </c>
      <c r="D287" s="100" t="s">
        <v>540</v>
      </c>
      <c r="E287" s="114">
        <v>3.3007092749999994E-2</v>
      </c>
      <c r="F287" s="111">
        <f>IF(D287="CO2",E287,IF(D287="CH4",E287*'State 2005 Data'!$J$16,IF(D287="N2O",'State 2005 Data'!$J$17,IF(D287="Other",E287))))</f>
        <v>3.696794388E-2</v>
      </c>
      <c r="H287" s="109"/>
    </row>
    <row r="288" spans="1:8" x14ac:dyDescent="0.2">
      <c r="A288" s="100" t="s">
        <v>1556</v>
      </c>
      <c r="B288" s="127" t="s">
        <v>1557</v>
      </c>
      <c r="C288" s="100" t="s">
        <v>99</v>
      </c>
      <c r="D288" s="100" t="s">
        <v>541</v>
      </c>
      <c r="E288" s="114">
        <v>0.34412862689999996</v>
      </c>
      <c r="F288" s="111">
        <f>IF(D288="CO2",E288,IF(D288="CH4",E288*'State 2005 Data'!$J$16,IF(D288="N2O",'State 2005 Data'!$J$17,IF(D288="Other",E288))))</f>
        <v>0.88926174496644295</v>
      </c>
      <c r="H288" s="109"/>
    </row>
    <row r="289" spans="1:8" x14ac:dyDescent="0.2">
      <c r="A289" s="100" t="s">
        <v>1556</v>
      </c>
      <c r="B289" s="127" t="s">
        <v>1557</v>
      </c>
      <c r="C289" s="100" t="s">
        <v>99</v>
      </c>
      <c r="D289" s="112" t="s">
        <v>529</v>
      </c>
      <c r="E289" s="110"/>
      <c r="F289" s="111">
        <f>IF(D289="CO2",E289,IF(D289="CH4",E289*'State 2005 Data'!$J$16,IF(D289="N2O",'State 2005 Data'!$J$17,IF(D289="Other",E289))))</f>
        <v>0</v>
      </c>
      <c r="H289" s="109"/>
    </row>
    <row r="290" spans="1:8" x14ac:dyDescent="0.2">
      <c r="A290" s="100" t="s">
        <v>1556</v>
      </c>
      <c r="B290" s="127" t="s">
        <v>1557</v>
      </c>
      <c r="C290" s="100" t="s">
        <v>761</v>
      </c>
      <c r="D290" s="100" t="s">
        <v>532</v>
      </c>
      <c r="E290" s="114">
        <v>34.50504557231578</v>
      </c>
      <c r="F290" s="111">
        <f>IF(D290="CO2",E290,IF(D290="CH4",E290*'State 2005 Data'!$J$16,IF(D290="N2O",'State 2005 Data'!$J$17,IF(D290="Other",E290))))</f>
        <v>34.50504557231578</v>
      </c>
      <c r="H290" s="109"/>
    </row>
    <row r="291" spans="1:8" x14ac:dyDescent="0.2">
      <c r="A291" s="100" t="s">
        <v>1556</v>
      </c>
      <c r="B291" s="127" t="s">
        <v>1557</v>
      </c>
      <c r="C291" s="100" t="s">
        <v>761</v>
      </c>
      <c r="D291" s="100" t="s">
        <v>540</v>
      </c>
      <c r="E291" s="114">
        <v>0.30018533824999999</v>
      </c>
      <c r="F291" s="111">
        <f>IF(D291="CO2",E291,IF(D291="CH4",E291*'State 2005 Data'!$J$16,IF(D291="N2O",'State 2005 Data'!$J$17,IF(D291="Other",E291))))</f>
        <v>0.33620757884000002</v>
      </c>
      <c r="H291" s="109"/>
    </row>
    <row r="292" spans="1:8" x14ac:dyDescent="0.2">
      <c r="A292" s="100" t="s">
        <v>1556</v>
      </c>
      <c r="B292" s="127" t="s">
        <v>1557</v>
      </c>
      <c r="C292" s="100" t="s">
        <v>761</v>
      </c>
      <c r="D292" s="100" t="s">
        <v>541</v>
      </c>
      <c r="E292" s="114">
        <v>6.4880577879999998E-2</v>
      </c>
      <c r="F292" s="111">
        <f>IF(D292="CO2",E292,IF(D292="CH4",E292*'State 2005 Data'!$J$16,IF(D292="N2O",'State 2005 Data'!$J$17,IF(D292="Other",E292))))</f>
        <v>0.88926174496644295</v>
      </c>
      <c r="H292" s="109"/>
    </row>
    <row r="293" spans="1:8" x14ac:dyDescent="0.2">
      <c r="A293" s="100" t="s">
        <v>1556</v>
      </c>
      <c r="B293" s="127" t="s">
        <v>1557</v>
      </c>
      <c r="C293" s="100" t="s">
        <v>761</v>
      </c>
      <c r="D293" s="112" t="s">
        <v>529</v>
      </c>
      <c r="E293" s="110"/>
      <c r="F293" s="111">
        <f>IF(D293="CO2",E293,IF(D293="CH4",E293*'State 2005 Data'!$J$16,IF(D293="N2O",'State 2005 Data'!$J$17,IF(D293="Other",E293))))</f>
        <v>0</v>
      </c>
      <c r="H293" s="109"/>
    </row>
    <row r="294" spans="1:8" x14ac:dyDescent="0.2">
      <c r="A294" s="100" t="s">
        <v>1556</v>
      </c>
      <c r="B294" s="127" t="s">
        <v>1557</v>
      </c>
      <c r="C294" s="100" t="s">
        <v>4</v>
      </c>
      <c r="D294" s="100" t="s">
        <v>532</v>
      </c>
      <c r="E294" s="114">
        <v>55.646309218508286</v>
      </c>
      <c r="F294" s="111">
        <f>IF(D294="CO2",E294,IF(D294="CH4",E294*'State 2005 Data'!$J$16,IF(D294="N2O",'State 2005 Data'!$J$17,IF(D294="Other",E294))))</f>
        <v>55.646309218508286</v>
      </c>
      <c r="H294" s="109"/>
    </row>
    <row r="295" spans="1:8" x14ac:dyDescent="0.2">
      <c r="A295" s="100" t="s">
        <v>1556</v>
      </c>
      <c r="B295" s="127" t="s">
        <v>1557</v>
      </c>
      <c r="C295" s="100" t="s">
        <v>4</v>
      </c>
      <c r="D295" s="100" t="s">
        <v>540</v>
      </c>
      <c r="E295" s="114">
        <v>8.2130164830722538E-2</v>
      </c>
      <c r="F295" s="111">
        <f>IF(D295="CO2",E295,IF(D295="CH4",E295*'State 2005 Data'!$J$16,IF(D295="N2O",'State 2005 Data'!$J$17,IF(D295="Other",E295))))</f>
        <v>9.1985784610409252E-2</v>
      </c>
      <c r="H295" s="109"/>
    </row>
    <row r="296" spans="1:8" x14ac:dyDescent="0.2">
      <c r="A296" s="100" t="s">
        <v>1556</v>
      </c>
      <c r="B296" s="127" t="s">
        <v>1557</v>
      </c>
      <c r="C296" s="100" t="s">
        <v>4</v>
      </c>
      <c r="D296" s="100" t="s">
        <v>541</v>
      </c>
      <c r="E296" s="114">
        <v>1.0667549093099755</v>
      </c>
      <c r="F296" s="111">
        <f>IF(D296="CO2",E296,IF(D296="CH4",E296*'State 2005 Data'!$J$16,IF(D296="N2O",'State 2005 Data'!$J$17,IF(D296="Other",E296))))</f>
        <v>0.88926174496644295</v>
      </c>
      <c r="H296" s="109"/>
    </row>
    <row r="297" spans="1:8" x14ac:dyDescent="0.2">
      <c r="A297" s="100" t="s">
        <v>1556</v>
      </c>
      <c r="B297" s="127" t="s">
        <v>1557</v>
      </c>
      <c r="C297" s="100" t="s">
        <v>4</v>
      </c>
      <c r="D297" s="112" t="s">
        <v>529</v>
      </c>
      <c r="E297" s="110"/>
      <c r="F297" s="111">
        <f>IF(D297="CO2",E297,IF(D297="CH4",E297*'State 2005 Data'!$J$16,IF(D297="N2O",'State 2005 Data'!$J$17,IF(D297="Other",E297))))</f>
        <v>0</v>
      </c>
      <c r="H297" s="109"/>
    </row>
    <row r="298" spans="1:8" x14ac:dyDescent="0.2">
      <c r="A298" s="100" t="s">
        <v>1556</v>
      </c>
      <c r="B298" s="127" t="s">
        <v>1557</v>
      </c>
      <c r="C298" s="100" t="s">
        <v>9</v>
      </c>
      <c r="D298" s="100" t="s">
        <v>532</v>
      </c>
      <c r="E298" s="115">
        <v>31.141583318786438</v>
      </c>
      <c r="F298" s="111">
        <f>IF(D298="CO2",E298,IF(D298="CH4",E298*'State 2005 Data'!$J$16,IF(D298="N2O",'State 2005 Data'!$J$17,IF(D298="Other",E298))))</f>
        <v>31.141583318786438</v>
      </c>
      <c r="H298" s="109"/>
    </row>
    <row r="299" spans="1:8" x14ac:dyDescent="0.2">
      <c r="A299" s="100" t="s">
        <v>1556</v>
      </c>
      <c r="B299" s="127" t="s">
        <v>1557</v>
      </c>
      <c r="C299" s="100" t="s">
        <v>9</v>
      </c>
      <c r="D299" s="100" t="s">
        <v>540</v>
      </c>
      <c r="E299" s="114">
        <v>3.6813153683274562</v>
      </c>
      <c r="F299" s="111">
        <f>IF(D299="CO2",E299,IF(D299="CH4",E299*'State 2005 Data'!$J$16,IF(D299="N2O",'State 2005 Data'!$J$17,IF(D299="Other",E299))))</f>
        <v>4.1230732125267515</v>
      </c>
      <c r="H299" s="109"/>
    </row>
    <row r="300" spans="1:8" x14ac:dyDescent="0.2">
      <c r="A300" s="100" t="s">
        <v>1556</v>
      </c>
      <c r="B300" s="127" t="s">
        <v>1557</v>
      </c>
      <c r="C300" s="100" t="s">
        <v>9</v>
      </c>
      <c r="D300" s="100" t="s">
        <v>541</v>
      </c>
      <c r="E300" s="114">
        <v>7.4628588714381883E-2</v>
      </c>
      <c r="F300" s="111">
        <f>IF(D300="CO2",E300,IF(D300="CH4",E300*'State 2005 Data'!$J$16,IF(D300="N2O",'State 2005 Data'!$J$17,IF(D300="Other",E300))))</f>
        <v>0.88926174496644295</v>
      </c>
      <c r="H300" s="109"/>
    </row>
    <row r="301" spans="1:8" x14ac:dyDescent="0.2">
      <c r="A301" s="100" t="s">
        <v>1556</v>
      </c>
      <c r="B301" s="127" t="s">
        <v>1557</v>
      </c>
      <c r="C301" s="100" t="s">
        <v>9</v>
      </c>
      <c r="D301" s="100" t="s">
        <v>529</v>
      </c>
      <c r="E301" s="114">
        <v>3.739649195133214</v>
      </c>
      <c r="F301" s="111">
        <f>IF(D301="CO2",E301,IF(D301="CH4",E301*'State 2005 Data'!$J$16,IF(D301="N2O",'State 2005 Data'!$J$17,IF(D301="Other",E301))))</f>
        <v>3.739649195133214</v>
      </c>
      <c r="H301" s="109"/>
    </row>
    <row r="302" spans="1:8" x14ac:dyDescent="0.2">
      <c r="A302" s="100" t="s">
        <v>1558</v>
      </c>
      <c r="B302" s="127" t="s">
        <v>1559</v>
      </c>
      <c r="C302" s="100" t="s">
        <v>99</v>
      </c>
      <c r="D302" s="100" t="s">
        <v>532</v>
      </c>
      <c r="E302" s="114">
        <v>35.160137607274301</v>
      </c>
      <c r="F302" s="111">
        <f>IF(D302="CO2",E302,IF(D302="CH4",E302*'State 2005 Data'!$J$16,IF(D302="N2O",'State 2005 Data'!$J$17,IF(D302="Other",E302))))</f>
        <v>35.160137607274301</v>
      </c>
      <c r="H302" s="109"/>
    </row>
    <row r="303" spans="1:8" x14ac:dyDescent="0.2">
      <c r="A303" s="100" t="s">
        <v>1558</v>
      </c>
      <c r="B303" s="127" t="s">
        <v>1559</v>
      </c>
      <c r="C303" s="100" t="s">
        <v>99</v>
      </c>
      <c r="D303" s="100" t="s">
        <v>540</v>
      </c>
      <c r="E303" s="114">
        <v>1.1656097749999999E-2</v>
      </c>
      <c r="F303" s="111">
        <f>IF(D303="CO2",E303,IF(D303="CH4",E303*'State 2005 Data'!$J$16,IF(D303="N2O",'State 2005 Data'!$J$17,IF(D303="Other",E303))))</f>
        <v>1.305482948E-2</v>
      </c>
      <c r="H303" s="109"/>
    </row>
    <row r="304" spans="1:8" x14ac:dyDescent="0.2">
      <c r="A304" s="100" t="s">
        <v>1558</v>
      </c>
      <c r="B304" s="127" t="s">
        <v>1559</v>
      </c>
      <c r="C304" s="100" t="s">
        <v>99</v>
      </c>
      <c r="D304" s="100" t="s">
        <v>541</v>
      </c>
      <c r="E304" s="114">
        <v>0.16249772523999997</v>
      </c>
      <c r="F304" s="111">
        <f>IF(D304="CO2",E304,IF(D304="CH4",E304*'State 2005 Data'!$J$16,IF(D304="N2O",'State 2005 Data'!$J$17,IF(D304="Other",E304))))</f>
        <v>0.88926174496644295</v>
      </c>
      <c r="H304" s="109"/>
    </row>
    <row r="305" spans="1:8" x14ac:dyDescent="0.2">
      <c r="A305" s="100" t="s">
        <v>1558</v>
      </c>
      <c r="B305" s="127" t="s">
        <v>1559</v>
      </c>
      <c r="C305" s="100" t="s">
        <v>99</v>
      </c>
      <c r="D305" s="112" t="s">
        <v>529</v>
      </c>
      <c r="E305" s="110"/>
      <c r="F305" s="111">
        <f>IF(D305="CO2",E305,IF(D305="CH4",E305*'State 2005 Data'!$J$16,IF(D305="N2O",'State 2005 Data'!$J$17,IF(D305="Other",E305))))</f>
        <v>0</v>
      </c>
      <c r="H305" s="109"/>
    </row>
    <row r="306" spans="1:8" x14ac:dyDescent="0.2">
      <c r="A306" s="100" t="s">
        <v>1558</v>
      </c>
      <c r="B306" s="127" t="s">
        <v>1559</v>
      </c>
      <c r="C306" s="100" t="s">
        <v>761</v>
      </c>
      <c r="D306" s="100" t="s">
        <v>532</v>
      </c>
      <c r="E306" s="114">
        <v>15.045440852904015</v>
      </c>
      <c r="F306" s="111">
        <f>IF(D306="CO2",E306,IF(D306="CH4",E306*'State 2005 Data'!$J$16,IF(D306="N2O",'State 2005 Data'!$J$17,IF(D306="Other",E306))))</f>
        <v>15.045440852904015</v>
      </c>
      <c r="H306" s="109"/>
    </row>
    <row r="307" spans="1:8" x14ac:dyDescent="0.2">
      <c r="A307" s="100" t="s">
        <v>1558</v>
      </c>
      <c r="B307" s="127" t="s">
        <v>1559</v>
      </c>
      <c r="C307" s="100" t="s">
        <v>761</v>
      </c>
      <c r="D307" s="100" t="s">
        <v>540</v>
      </c>
      <c r="E307" s="114">
        <v>0.12688159099999999</v>
      </c>
      <c r="F307" s="111">
        <f>IF(D307="CO2",E307,IF(D307="CH4",E307*'State 2005 Data'!$J$16,IF(D307="N2O",'State 2005 Data'!$J$17,IF(D307="Other",E307))))</f>
        <v>0.14210738192</v>
      </c>
      <c r="H307" s="109"/>
    </row>
    <row r="308" spans="1:8" x14ac:dyDescent="0.2">
      <c r="A308" s="100" t="s">
        <v>1558</v>
      </c>
      <c r="B308" s="127" t="s">
        <v>1559</v>
      </c>
      <c r="C308" s="100" t="s">
        <v>761</v>
      </c>
      <c r="D308" s="100" t="s">
        <v>541</v>
      </c>
      <c r="E308" s="114">
        <v>2.8302097039999995E-2</v>
      </c>
      <c r="F308" s="111">
        <f>IF(D308="CO2",E308,IF(D308="CH4",E308*'State 2005 Data'!$J$16,IF(D308="N2O",'State 2005 Data'!$J$17,IF(D308="Other",E308))))</f>
        <v>0.88926174496644295</v>
      </c>
      <c r="H308" s="109"/>
    </row>
    <row r="309" spans="1:8" x14ac:dyDescent="0.2">
      <c r="A309" s="100" t="s">
        <v>1558</v>
      </c>
      <c r="B309" s="127" t="s">
        <v>1559</v>
      </c>
      <c r="C309" s="100" t="s">
        <v>761</v>
      </c>
      <c r="D309" s="112" t="s">
        <v>529</v>
      </c>
      <c r="E309" s="110"/>
      <c r="F309" s="111">
        <f>IF(D309="CO2",E309,IF(D309="CH4",E309*'State 2005 Data'!$J$16,IF(D309="N2O",'State 2005 Data'!$J$17,IF(D309="Other",E309))))</f>
        <v>0</v>
      </c>
      <c r="H309" s="109"/>
    </row>
    <row r="310" spans="1:8" x14ac:dyDescent="0.2">
      <c r="A310" s="100" t="s">
        <v>1558</v>
      </c>
      <c r="B310" s="127" t="s">
        <v>1559</v>
      </c>
      <c r="C310" s="100" t="s">
        <v>4</v>
      </c>
      <c r="D310" s="100" t="s">
        <v>532</v>
      </c>
      <c r="E310" s="114">
        <v>36.514380807319171</v>
      </c>
      <c r="F310" s="111">
        <f>IF(D310="CO2",E310,IF(D310="CH4",E310*'State 2005 Data'!$J$16,IF(D310="N2O",'State 2005 Data'!$J$17,IF(D310="Other",E310))))</f>
        <v>36.514380807319171</v>
      </c>
      <c r="H310" s="109"/>
    </row>
    <row r="311" spans="1:8" x14ac:dyDescent="0.2">
      <c r="A311" s="100" t="s">
        <v>1558</v>
      </c>
      <c r="B311" s="127" t="s">
        <v>1559</v>
      </c>
      <c r="C311" s="100" t="s">
        <v>4</v>
      </c>
      <c r="D311" s="100" t="s">
        <v>540</v>
      </c>
      <c r="E311" s="114">
        <v>8.2130164830722538E-2</v>
      </c>
      <c r="F311" s="111">
        <f>IF(D311="CO2",E311,IF(D311="CH4",E311*'State 2005 Data'!$J$16,IF(D311="N2O",'State 2005 Data'!$J$17,IF(D311="Other",E311))))</f>
        <v>9.1985784610409252E-2</v>
      </c>
      <c r="H311" s="109"/>
    </row>
    <row r="312" spans="1:8" x14ac:dyDescent="0.2">
      <c r="A312" s="100" t="s">
        <v>1558</v>
      </c>
      <c r="B312" s="127" t="s">
        <v>1559</v>
      </c>
      <c r="C312" s="100" t="s">
        <v>4</v>
      </c>
      <c r="D312" s="100" t="s">
        <v>541</v>
      </c>
      <c r="E312" s="114">
        <v>1.0667549093099755</v>
      </c>
      <c r="F312" s="111">
        <f>IF(D312="CO2",E312,IF(D312="CH4",E312*'State 2005 Data'!$J$16,IF(D312="N2O",'State 2005 Data'!$J$17,IF(D312="Other",E312))))</f>
        <v>0.88926174496644295</v>
      </c>
      <c r="H312" s="109"/>
    </row>
    <row r="313" spans="1:8" x14ac:dyDescent="0.2">
      <c r="A313" s="100" t="s">
        <v>1558</v>
      </c>
      <c r="B313" s="127" t="s">
        <v>1559</v>
      </c>
      <c r="C313" s="100" t="s">
        <v>4</v>
      </c>
      <c r="D313" s="112" t="s">
        <v>529</v>
      </c>
      <c r="E313" s="110"/>
      <c r="F313" s="111">
        <f>IF(D313="CO2",E313,IF(D313="CH4",E313*'State 2005 Data'!$J$16,IF(D313="N2O",'State 2005 Data'!$J$17,IF(D313="Other",E313))))</f>
        <v>0</v>
      </c>
      <c r="H313" s="109"/>
    </row>
    <row r="314" spans="1:8" x14ac:dyDescent="0.2">
      <c r="A314" s="100" t="s">
        <v>1558</v>
      </c>
      <c r="B314" s="127" t="s">
        <v>1559</v>
      </c>
      <c r="C314" s="100" t="s">
        <v>9</v>
      </c>
      <c r="D314" s="100" t="s">
        <v>532</v>
      </c>
      <c r="E314" s="115">
        <v>15.028759977351619</v>
      </c>
      <c r="F314" s="111">
        <f>IF(D314="CO2",E314,IF(D314="CH4",E314*'State 2005 Data'!$J$16,IF(D314="N2O",'State 2005 Data'!$J$17,IF(D314="Other",E314))))</f>
        <v>15.028759977351619</v>
      </c>
      <c r="H314" s="109"/>
    </row>
    <row r="315" spans="1:8" x14ac:dyDescent="0.2">
      <c r="A315" s="100" t="s">
        <v>1558</v>
      </c>
      <c r="B315" s="127" t="s">
        <v>1559</v>
      </c>
      <c r="C315" s="100" t="s">
        <v>9</v>
      </c>
      <c r="D315" s="100" t="s">
        <v>540</v>
      </c>
      <c r="E315" s="114">
        <v>1.7935344935747464</v>
      </c>
      <c r="F315" s="111">
        <f>IF(D315="CO2",E315,IF(D315="CH4",E315*'State 2005 Data'!$J$16,IF(D315="N2O",'State 2005 Data'!$J$17,IF(D315="Other",E315))))</f>
        <v>2.0087586328037159</v>
      </c>
      <c r="H315" s="109"/>
    </row>
    <row r="316" spans="1:8" x14ac:dyDescent="0.2">
      <c r="A316" s="100" t="s">
        <v>1558</v>
      </c>
      <c r="B316" s="127" t="s">
        <v>1559</v>
      </c>
      <c r="C316" s="100" t="s">
        <v>9</v>
      </c>
      <c r="D316" s="100" t="s">
        <v>541</v>
      </c>
      <c r="E316" s="114">
        <v>6.4795824067013799E-2</v>
      </c>
      <c r="F316" s="111">
        <f>IF(D316="CO2",E316,IF(D316="CH4",E316*'State 2005 Data'!$J$16,IF(D316="N2O",'State 2005 Data'!$J$17,IF(D316="Other",E316))))</f>
        <v>0.88926174496644295</v>
      </c>
      <c r="H316" s="109"/>
    </row>
    <row r="317" spans="1:8" x14ac:dyDescent="0.2">
      <c r="A317" s="100" t="s">
        <v>1558</v>
      </c>
      <c r="B317" s="127" t="s">
        <v>1559</v>
      </c>
      <c r="C317" s="100" t="s">
        <v>9</v>
      </c>
      <c r="D317" s="100" t="s">
        <v>529</v>
      </c>
      <c r="E317" s="114">
        <v>1.9438149569357062</v>
      </c>
      <c r="F317" s="111">
        <f>IF(D317="CO2",E317,IF(D317="CH4",E317*'State 2005 Data'!$J$16,IF(D317="N2O",'State 2005 Data'!$J$17,IF(D317="Other",E317))))</f>
        <v>1.9438149569357062</v>
      </c>
      <c r="H317" s="109"/>
    </row>
    <row r="318" spans="1:8" x14ac:dyDescent="0.2">
      <c r="A318" s="100" t="s">
        <v>1567</v>
      </c>
      <c r="B318" s="127" t="s">
        <v>1568</v>
      </c>
      <c r="C318" s="100" t="s">
        <v>99</v>
      </c>
      <c r="D318" s="100" t="s">
        <v>532</v>
      </c>
      <c r="E318" s="114">
        <v>26.121217160085248</v>
      </c>
      <c r="F318" s="111">
        <f>IF(D318="CO2",E318,IF(D318="CH4",E318*'State 2005 Data'!$J$16,IF(D318="N2O",'State 2005 Data'!$J$17,IF(D318="Other",E318))))</f>
        <v>26.121217160085248</v>
      </c>
      <c r="H318" s="109"/>
    </row>
    <row r="319" spans="1:8" x14ac:dyDescent="0.2">
      <c r="A319" s="100" t="s">
        <v>1567</v>
      </c>
      <c r="B319" s="127" t="s">
        <v>1568</v>
      </c>
      <c r="C319" s="100" t="s">
        <v>99</v>
      </c>
      <c r="D319" s="100" t="s">
        <v>540</v>
      </c>
      <c r="E319" s="114">
        <v>8.4860812500000011E-3</v>
      </c>
      <c r="F319" s="111">
        <f>IF(D319="CO2",E319,IF(D319="CH4",E319*'State 2005 Data'!$J$16,IF(D319="N2O",'State 2005 Data'!$J$17,IF(D319="Other",E319))))</f>
        <v>9.5044110000000025E-3</v>
      </c>
      <c r="H319" s="109"/>
    </row>
    <row r="320" spans="1:8" x14ac:dyDescent="0.2">
      <c r="A320" s="100" t="s">
        <v>1567</v>
      </c>
      <c r="B320" s="127" t="s">
        <v>1568</v>
      </c>
      <c r="C320" s="100" t="s">
        <v>99</v>
      </c>
      <c r="D320" s="100" t="s">
        <v>541</v>
      </c>
      <c r="E320" s="114">
        <v>9.0507558719999992E-2</v>
      </c>
      <c r="F320" s="111">
        <f>IF(D320="CO2",E320,IF(D320="CH4",E320*'State 2005 Data'!$J$16,IF(D320="N2O",'State 2005 Data'!$J$17,IF(D320="Other",E320))))</f>
        <v>0.88926174496644295</v>
      </c>
      <c r="H320" s="109"/>
    </row>
    <row r="321" spans="1:8" x14ac:dyDescent="0.2">
      <c r="A321" s="100" t="s">
        <v>1567</v>
      </c>
      <c r="B321" s="127" t="s">
        <v>1568</v>
      </c>
      <c r="C321" s="100" t="s">
        <v>99</v>
      </c>
      <c r="D321" s="112" t="s">
        <v>529</v>
      </c>
      <c r="E321" s="110"/>
      <c r="F321" s="111">
        <f>IF(D321="CO2",E321,IF(D321="CH4",E321*'State 2005 Data'!$J$16,IF(D321="N2O",'State 2005 Data'!$J$17,IF(D321="Other",E321))))</f>
        <v>0</v>
      </c>
      <c r="H321" s="109"/>
    </row>
    <row r="322" spans="1:8" x14ac:dyDescent="0.2">
      <c r="A322" s="100" t="s">
        <v>1567</v>
      </c>
      <c r="B322" s="127" t="s">
        <v>1568</v>
      </c>
      <c r="C322" s="100" t="s">
        <v>761</v>
      </c>
      <c r="D322" s="100" t="s">
        <v>532</v>
      </c>
      <c r="E322" s="114">
        <v>3.9809726960932164</v>
      </c>
      <c r="F322" s="111">
        <f>IF(D322="CO2",E322,IF(D322="CH4",E322*'State 2005 Data'!$J$16,IF(D322="N2O",'State 2005 Data'!$J$17,IF(D322="Other",E322))))</f>
        <v>3.9809726960932164</v>
      </c>
      <c r="H322" s="109"/>
    </row>
    <row r="323" spans="1:8" x14ac:dyDescent="0.2">
      <c r="A323" s="100" t="s">
        <v>1567</v>
      </c>
      <c r="B323" s="127" t="s">
        <v>1568</v>
      </c>
      <c r="C323" s="100" t="s">
        <v>761</v>
      </c>
      <c r="D323" s="100" t="s">
        <v>540</v>
      </c>
      <c r="E323" s="114">
        <v>2.5710086499999996E-2</v>
      </c>
      <c r="F323" s="111">
        <f>IF(D323="CO2",E323,IF(D323="CH4",E323*'State 2005 Data'!$J$16,IF(D323="N2O",'State 2005 Data'!$J$17,IF(D323="Other",E323))))</f>
        <v>2.8795296879999998E-2</v>
      </c>
      <c r="H323" s="109"/>
    </row>
    <row r="324" spans="1:8" x14ac:dyDescent="0.2">
      <c r="A324" s="100" t="s">
        <v>1567</v>
      </c>
      <c r="B324" s="127" t="s">
        <v>1568</v>
      </c>
      <c r="C324" s="100" t="s">
        <v>761</v>
      </c>
      <c r="D324" s="100" t="s">
        <v>541</v>
      </c>
      <c r="E324" s="114">
        <v>5.6117929599999988E-3</v>
      </c>
      <c r="F324" s="111">
        <f>IF(D324="CO2",E324,IF(D324="CH4",E324*'State 2005 Data'!$J$16,IF(D324="N2O",'State 2005 Data'!$J$17,IF(D324="Other",E324))))</f>
        <v>0.88926174496644295</v>
      </c>
      <c r="H324" s="109"/>
    </row>
    <row r="325" spans="1:8" x14ac:dyDescent="0.2">
      <c r="A325" s="100" t="s">
        <v>1567</v>
      </c>
      <c r="B325" s="127" t="s">
        <v>1568</v>
      </c>
      <c r="C325" s="100" t="s">
        <v>761</v>
      </c>
      <c r="D325" s="112" t="s">
        <v>529</v>
      </c>
      <c r="E325" s="110"/>
      <c r="F325" s="111">
        <f>IF(D325="CO2",E325,IF(D325="CH4",E325*'State 2005 Data'!$J$16,IF(D325="N2O",'State 2005 Data'!$J$17,IF(D325="Other",E325))))</f>
        <v>0</v>
      </c>
      <c r="H325" s="109"/>
    </row>
    <row r="326" spans="1:8" x14ac:dyDescent="0.2">
      <c r="A326" s="100" t="s">
        <v>1567</v>
      </c>
      <c r="B326" s="127" t="s">
        <v>1568</v>
      </c>
      <c r="C326" s="100" t="s">
        <v>4</v>
      </c>
      <c r="D326" s="100" t="s">
        <v>532</v>
      </c>
      <c r="E326" s="114">
        <v>16.784247192510229</v>
      </c>
      <c r="F326" s="111">
        <f>IF(D326="CO2",E326,IF(D326="CH4",E326*'State 2005 Data'!$J$16,IF(D326="N2O",'State 2005 Data'!$J$17,IF(D326="Other",E326))))</f>
        <v>16.784247192510229</v>
      </c>
      <c r="H326" s="109"/>
    </row>
    <row r="327" spans="1:8" x14ac:dyDescent="0.2">
      <c r="A327" s="100" t="s">
        <v>1567</v>
      </c>
      <c r="B327" s="127" t="s">
        <v>1568</v>
      </c>
      <c r="C327" s="100" t="s">
        <v>4</v>
      </c>
      <c r="D327" s="100" t="s">
        <v>540</v>
      </c>
      <c r="E327" s="114">
        <v>8.2130164830722538E-2</v>
      </c>
      <c r="F327" s="111">
        <f>IF(D327="CO2",E327,IF(D327="CH4",E327*'State 2005 Data'!$J$16,IF(D327="N2O",'State 2005 Data'!$J$17,IF(D327="Other",E327))))</f>
        <v>9.1985784610409252E-2</v>
      </c>
      <c r="H327" s="109"/>
    </row>
    <row r="328" spans="1:8" x14ac:dyDescent="0.2">
      <c r="A328" s="100" t="s">
        <v>1567</v>
      </c>
      <c r="B328" s="127" t="s">
        <v>1568</v>
      </c>
      <c r="C328" s="100" t="s">
        <v>4</v>
      </c>
      <c r="D328" s="100" t="s">
        <v>541</v>
      </c>
      <c r="E328" s="114">
        <v>1.0667549093099755</v>
      </c>
      <c r="F328" s="111">
        <f>IF(D328="CO2",E328,IF(D328="CH4",E328*'State 2005 Data'!$J$16,IF(D328="N2O",'State 2005 Data'!$J$17,IF(D328="Other",E328))))</f>
        <v>0.88926174496644295</v>
      </c>
      <c r="H328" s="109"/>
    </row>
    <row r="329" spans="1:8" x14ac:dyDescent="0.2">
      <c r="A329" s="100" t="s">
        <v>1567</v>
      </c>
      <c r="B329" s="127" t="s">
        <v>1568</v>
      </c>
      <c r="C329" s="100" t="s">
        <v>4</v>
      </c>
      <c r="D329" s="112" t="s">
        <v>529</v>
      </c>
      <c r="E329" s="110"/>
      <c r="F329" s="111">
        <f>IF(D329="CO2",E329,IF(D329="CH4",E329*'State 2005 Data'!$J$16,IF(D329="N2O",'State 2005 Data'!$J$17,IF(D329="Other",E329))))</f>
        <v>0</v>
      </c>
      <c r="H329" s="109"/>
    </row>
    <row r="330" spans="1:8" x14ac:dyDescent="0.2">
      <c r="A330" s="100" t="s">
        <v>1567</v>
      </c>
      <c r="B330" s="127" t="s">
        <v>1568</v>
      </c>
      <c r="C330" s="100" t="s">
        <v>9</v>
      </c>
      <c r="D330" s="100" t="s">
        <v>532</v>
      </c>
      <c r="E330" s="115">
        <v>3.5286096234909947</v>
      </c>
      <c r="F330" s="111">
        <f>IF(D330="CO2",E330,IF(D330="CH4",E330*'State 2005 Data'!$J$16,IF(D330="N2O",'State 2005 Data'!$J$17,IF(D330="Other",E330))))</f>
        <v>3.5286096234909947</v>
      </c>
      <c r="H330" s="109"/>
    </row>
    <row r="331" spans="1:8" x14ac:dyDescent="0.2">
      <c r="A331" s="100" t="s">
        <v>1567</v>
      </c>
      <c r="B331" s="127" t="s">
        <v>1568</v>
      </c>
      <c r="C331" s="100" t="s">
        <v>9</v>
      </c>
      <c r="D331" s="100" t="s">
        <v>540</v>
      </c>
      <c r="E331" s="114">
        <v>1.1301796988561517</v>
      </c>
      <c r="F331" s="111">
        <f>IF(D331="CO2",E331,IF(D331="CH4",E331*'State 2005 Data'!$J$16,IF(D331="N2O",'State 2005 Data'!$J$17,IF(D331="Other",E331))))</f>
        <v>1.2658012627188899</v>
      </c>
      <c r="H331" s="109"/>
    </row>
    <row r="332" spans="1:8" x14ac:dyDescent="0.2">
      <c r="A332" s="100" t="s">
        <v>1567</v>
      </c>
      <c r="B332" s="127" t="s">
        <v>1568</v>
      </c>
      <c r="C332" s="100" t="s">
        <v>9</v>
      </c>
      <c r="D332" s="100" t="s">
        <v>541</v>
      </c>
      <c r="E332" s="114">
        <v>6.9108538810215871E-3</v>
      </c>
      <c r="F332" s="111">
        <f>IF(D332="CO2",E332,IF(D332="CH4",E332*'State 2005 Data'!$J$16,IF(D332="N2O",'State 2005 Data'!$J$17,IF(D332="Other",E332))))</f>
        <v>0.88926174496644295</v>
      </c>
      <c r="H332" s="109"/>
    </row>
    <row r="333" spans="1:8" x14ac:dyDescent="0.2">
      <c r="A333" s="100" t="s">
        <v>1567</v>
      </c>
      <c r="B333" s="127" t="s">
        <v>1568</v>
      </c>
      <c r="C333" s="100" t="s">
        <v>9</v>
      </c>
      <c r="D333" s="100" t="s">
        <v>529</v>
      </c>
      <c r="E333" s="114">
        <v>0.90402756149910923</v>
      </c>
      <c r="F333" s="111">
        <f>IF(D333="CO2",E333,IF(D333="CH4",E333*'State 2005 Data'!$J$16,IF(D333="N2O",'State 2005 Data'!$J$17,IF(D333="Other",E333))))</f>
        <v>0.90402756149910923</v>
      </c>
      <c r="H333" s="109"/>
    </row>
    <row r="334" spans="1:8" x14ac:dyDescent="0.2">
      <c r="A334" s="100" t="s">
        <v>1571</v>
      </c>
      <c r="B334" s="127" t="s">
        <v>1572</v>
      </c>
      <c r="C334" s="100" t="s">
        <v>99</v>
      </c>
      <c r="D334" s="100" t="s">
        <v>532</v>
      </c>
      <c r="E334" s="114">
        <v>19.073403286742497</v>
      </c>
      <c r="F334" s="111">
        <f>IF(D334="CO2",E334,IF(D334="CH4",E334*'State 2005 Data'!$J$16,IF(D334="N2O",'State 2005 Data'!$J$17,IF(D334="Other",E334))))</f>
        <v>19.073403286742497</v>
      </c>
      <c r="H334" s="109"/>
    </row>
    <row r="335" spans="1:8" x14ac:dyDescent="0.2">
      <c r="A335" s="100" t="s">
        <v>1571</v>
      </c>
      <c r="B335" s="127" t="s">
        <v>1572</v>
      </c>
      <c r="C335" s="100" t="s">
        <v>99</v>
      </c>
      <c r="D335" s="100" t="s">
        <v>540</v>
      </c>
      <c r="E335" s="114">
        <v>6.8025587499999998E-3</v>
      </c>
      <c r="F335" s="111">
        <f>IF(D335="CO2",E335,IF(D335="CH4",E335*'State 2005 Data'!$J$16,IF(D335="N2O",'State 2005 Data'!$J$17,IF(D335="Other",E335))))</f>
        <v>7.6188658000000001E-3</v>
      </c>
      <c r="H335" s="109"/>
    </row>
    <row r="336" spans="1:8" x14ac:dyDescent="0.2">
      <c r="A336" s="100" t="s">
        <v>1571</v>
      </c>
      <c r="B336" s="127" t="s">
        <v>1572</v>
      </c>
      <c r="C336" s="100" t="s">
        <v>99</v>
      </c>
      <c r="D336" s="100" t="s">
        <v>541</v>
      </c>
      <c r="E336" s="114">
        <v>6.0822753599999994E-2</v>
      </c>
      <c r="F336" s="111">
        <f>IF(D336="CO2",E336,IF(D336="CH4",E336*'State 2005 Data'!$J$16,IF(D336="N2O",'State 2005 Data'!$J$17,IF(D336="Other",E336))))</f>
        <v>0.88926174496644295</v>
      </c>
      <c r="H336" s="109"/>
    </row>
    <row r="337" spans="1:8" x14ac:dyDescent="0.2">
      <c r="A337" s="100" t="s">
        <v>1571</v>
      </c>
      <c r="B337" s="127" t="s">
        <v>1572</v>
      </c>
      <c r="C337" s="100" t="s">
        <v>99</v>
      </c>
      <c r="D337" s="112" t="s">
        <v>529</v>
      </c>
      <c r="E337" s="110"/>
      <c r="F337" s="111">
        <f>IF(D337="CO2",E337,IF(D337="CH4",E337*'State 2005 Data'!$J$16,IF(D337="N2O",'State 2005 Data'!$J$17,IF(D337="Other",E337))))</f>
        <v>0</v>
      </c>
      <c r="H337" s="109"/>
    </row>
    <row r="338" spans="1:8" x14ac:dyDescent="0.2">
      <c r="A338" s="100" t="s">
        <v>1571</v>
      </c>
      <c r="B338" s="127" t="s">
        <v>1572</v>
      </c>
      <c r="C338" s="100" t="s">
        <v>761</v>
      </c>
      <c r="D338" s="100" t="s">
        <v>532</v>
      </c>
      <c r="E338" s="114">
        <v>28.19990849989653</v>
      </c>
      <c r="F338" s="111">
        <f>IF(D338="CO2",E338,IF(D338="CH4",E338*'State 2005 Data'!$J$16,IF(D338="N2O",'State 2005 Data'!$J$17,IF(D338="Other",E338))))</f>
        <v>28.19990849989653</v>
      </c>
      <c r="H338" s="109"/>
    </row>
    <row r="339" spans="1:8" x14ac:dyDescent="0.2">
      <c r="A339" s="100" t="s">
        <v>1571</v>
      </c>
      <c r="B339" s="127" t="s">
        <v>1572</v>
      </c>
      <c r="C339" s="100" t="s">
        <v>761</v>
      </c>
      <c r="D339" s="100" t="s">
        <v>540</v>
      </c>
      <c r="E339" s="114">
        <v>8.2088608249999986E-2</v>
      </c>
      <c r="F339" s="111">
        <f>IF(D339="CO2",E339,IF(D339="CH4",E339*'State 2005 Data'!$J$16,IF(D339="N2O",'State 2005 Data'!$J$17,IF(D339="Other",E339))))</f>
        <v>9.1939241239999997E-2</v>
      </c>
      <c r="H339" s="109"/>
    </row>
    <row r="340" spans="1:8" x14ac:dyDescent="0.2">
      <c r="A340" s="100" t="s">
        <v>1571</v>
      </c>
      <c r="B340" s="127" t="s">
        <v>1572</v>
      </c>
      <c r="C340" s="100" t="s">
        <v>761</v>
      </c>
      <c r="D340" s="100" t="s">
        <v>541</v>
      </c>
      <c r="E340" s="114">
        <v>2.7936069599999998E-2</v>
      </c>
      <c r="F340" s="111">
        <f>IF(D340="CO2",E340,IF(D340="CH4",E340*'State 2005 Data'!$J$16,IF(D340="N2O",'State 2005 Data'!$J$17,IF(D340="Other",E340))))</f>
        <v>0.88926174496644295</v>
      </c>
      <c r="H340" s="109"/>
    </row>
    <row r="341" spans="1:8" x14ac:dyDescent="0.2">
      <c r="A341" s="100" t="s">
        <v>1571</v>
      </c>
      <c r="B341" s="127" t="s">
        <v>1572</v>
      </c>
      <c r="C341" s="100" t="s">
        <v>761</v>
      </c>
      <c r="D341" s="112" t="s">
        <v>529</v>
      </c>
      <c r="E341" s="110"/>
      <c r="F341" s="111">
        <f>IF(D341="CO2",E341,IF(D341="CH4",E341*'State 2005 Data'!$J$16,IF(D341="N2O",'State 2005 Data'!$J$17,IF(D341="Other",E341))))</f>
        <v>0</v>
      </c>
      <c r="H341" s="109"/>
    </row>
    <row r="342" spans="1:8" x14ac:dyDescent="0.2">
      <c r="A342" s="100" t="s">
        <v>1571</v>
      </c>
      <c r="B342" s="127" t="s">
        <v>1572</v>
      </c>
      <c r="C342" s="100" t="s">
        <v>4</v>
      </c>
      <c r="D342" s="100" t="s">
        <v>532</v>
      </c>
      <c r="E342" s="114">
        <v>69.307166089333677</v>
      </c>
      <c r="F342" s="111">
        <f>IF(D342="CO2",E342,IF(D342="CH4",E342*'State 2005 Data'!$J$16,IF(D342="N2O",'State 2005 Data'!$J$17,IF(D342="Other",E342))))</f>
        <v>69.307166089333677</v>
      </c>
      <c r="H342" s="109"/>
    </row>
    <row r="343" spans="1:8" x14ac:dyDescent="0.2">
      <c r="A343" s="100" t="s">
        <v>1571</v>
      </c>
      <c r="B343" s="127" t="s">
        <v>1572</v>
      </c>
      <c r="C343" s="100" t="s">
        <v>4</v>
      </c>
      <c r="D343" s="100" t="s">
        <v>540</v>
      </c>
      <c r="E343" s="114">
        <v>8.2130164830722538E-2</v>
      </c>
      <c r="F343" s="111">
        <f>IF(D343="CO2",E343,IF(D343="CH4",E343*'State 2005 Data'!$J$16,IF(D343="N2O",'State 2005 Data'!$J$17,IF(D343="Other",E343))))</f>
        <v>9.1985784610409252E-2</v>
      </c>
      <c r="H343" s="109"/>
    </row>
    <row r="344" spans="1:8" x14ac:dyDescent="0.2">
      <c r="A344" s="100" t="s">
        <v>1571</v>
      </c>
      <c r="B344" s="127" t="s">
        <v>1572</v>
      </c>
      <c r="C344" s="100" t="s">
        <v>4</v>
      </c>
      <c r="D344" s="100" t="s">
        <v>541</v>
      </c>
      <c r="E344" s="114">
        <v>1.0667549093099755</v>
      </c>
      <c r="F344" s="111">
        <f>IF(D344="CO2",E344,IF(D344="CH4",E344*'State 2005 Data'!$J$16,IF(D344="N2O",'State 2005 Data'!$J$17,IF(D344="Other",E344))))</f>
        <v>0.88926174496644295</v>
      </c>
      <c r="H344" s="109"/>
    </row>
    <row r="345" spans="1:8" x14ac:dyDescent="0.2">
      <c r="A345" s="100" t="s">
        <v>1571</v>
      </c>
      <c r="B345" s="127" t="s">
        <v>1572</v>
      </c>
      <c r="C345" s="100" t="s">
        <v>4</v>
      </c>
      <c r="D345" s="112" t="s">
        <v>529</v>
      </c>
      <c r="E345" s="110"/>
      <c r="F345" s="111">
        <f>IF(D345="CO2",E345,IF(D345="CH4",E345*'State 2005 Data'!$J$16,IF(D345="N2O",'State 2005 Data'!$J$17,IF(D345="Other",E345))))</f>
        <v>0</v>
      </c>
      <c r="H345" s="109"/>
    </row>
    <row r="346" spans="1:8" x14ac:dyDescent="0.2">
      <c r="A346" s="100" t="s">
        <v>1571</v>
      </c>
      <c r="B346" s="127" t="s">
        <v>1572</v>
      </c>
      <c r="C346" s="100" t="s">
        <v>9</v>
      </c>
      <c r="D346" s="100" t="s">
        <v>532</v>
      </c>
      <c r="E346" s="115">
        <v>15.15651317275506</v>
      </c>
      <c r="F346" s="111">
        <f>IF(D346="CO2",E346,IF(D346="CH4",E346*'State 2005 Data'!$J$16,IF(D346="N2O",'State 2005 Data'!$J$17,IF(D346="Other",E346))))</f>
        <v>15.15651317275506</v>
      </c>
      <c r="H346" s="109"/>
    </row>
    <row r="347" spans="1:8" x14ac:dyDescent="0.2">
      <c r="A347" s="100" t="s">
        <v>1571</v>
      </c>
      <c r="B347" s="127" t="s">
        <v>1572</v>
      </c>
      <c r="C347" s="100" t="s">
        <v>9</v>
      </c>
      <c r="D347" s="100" t="s">
        <v>540</v>
      </c>
      <c r="E347" s="114">
        <v>2.7113333638268453</v>
      </c>
      <c r="F347" s="111">
        <f>IF(D347="CO2",E347,IF(D347="CH4",E347*'State 2005 Data'!$J$16,IF(D347="N2O",'State 2005 Data'!$J$17,IF(D347="Other",E347))))</f>
        <v>3.036693367486067</v>
      </c>
      <c r="H347" s="109"/>
    </row>
    <row r="348" spans="1:8" x14ac:dyDescent="0.2">
      <c r="A348" s="100" t="s">
        <v>1571</v>
      </c>
      <c r="B348" s="127" t="s">
        <v>1572</v>
      </c>
      <c r="C348" s="100" t="s">
        <v>9</v>
      </c>
      <c r="D348" s="100" t="s">
        <v>541</v>
      </c>
      <c r="E348" s="114">
        <v>2.4609400845117535E-2</v>
      </c>
      <c r="F348" s="111">
        <f>IF(D348="CO2",E348,IF(D348="CH4",E348*'State 2005 Data'!$J$16,IF(D348="N2O",'State 2005 Data'!$J$17,IF(D348="Other",E348))))</f>
        <v>0.88926174496644295</v>
      </c>
      <c r="H348" s="109"/>
    </row>
    <row r="349" spans="1:8" x14ac:dyDescent="0.2">
      <c r="A349" s="100" t="s">
        <v>1571</v>
      </c>
      <c r="B349" s="127" t="s">
        <v>1572</v>
      </c>
      <c r="C349" s="100" t="s">
        <v>9</v>
      </c>
      <c r="D349" s="100" t="s">
        <v>529</v>
      </c>
      <c r="E349" s="114">
        <v>3.2070629886555779</v>
      </c>
      <c r="F349" s="111">
        <f>IF(D349="CO2",E349,IF(D349="CH4",E349*'State 2005 Data'!$J$16,IF(D349="N2O",'State 2005 Data'!$J$17,IF(D349="Other",E349))))</f>
        <v>3.2070629886555779</v>
      </c>
      <c r="H349" s="109"/>
    </row>
    <row r="350" spans="1:8" x14ac:dyDescent="0.2">
      <c r="A350" s="100" t="s">
        <v>1573</v>
      </c>
      <c r="B350" s="127" t="s">
        <v>1574</v>
      </c>
      <c r="C350" s="100" t="s">
        <v>99</v>
      </c>
      <c r="D350" s="100" t="s">
        <v>532</v>
      </c>
      <c r="E350" s="114">
        <v>31.761746660017359</v>
      </c>
      <c r="F350" s="111">
        <f>IF(D350="CO2",E350,IF(D350="CH4",E350*'State 2005 Data'!$J$16,IF(D350="N2O",'State 2005 Data'!$J$17,IF(D350="Other",E350))))</f>
        <v>31.761746660017359</v>
      </c>
      <c r="H350" s="109"/>
    </row>
    <row r="351" spans="1:8" x14ac:dyDescent="0.2">
      <c r="A351" s="100" t="s">
        <v>1573</v>
      </c>
      <c r="B351" s="127" t="s">
        <v>1574</v>
      </c>
      <c r="C351" s="100" t="s">
        <v>99</v>
      </c>
      <c r="D351" s="100" t="s">
        <v>540</v>
      </c>
      <c r="E351" s="114">
        <v>8.9100522499999998E-3</v>
      </c>
      <c r="F351" s="111">
        <f>IF(D351="CO2",E351,IF(D351="CH4",E351*'State 2005 Data'!$J$16,IF(D351="N2O",'State 2005 Data'!$J$17,IF(D351="Other",E351))))</f>
        <v>9.9792585200000009E-3</v>
      </c>
      <c r="H351" s="109"/>
    </row>
    <row r="352" spans="1:8" x14ac:dyDescent="0.2">
      <c r="A352" s="100" t="s">
        <v>1573</v>
      </c>
      <c r="B352" s="127" t="s">
        <v>1574</v>
      </c>
      <c r="C352" s="100" t="s">
        <v>99</v>
      </c>
      <c r="D352" s="100" t="s">
        <v>541</v>
      </c>
      <c r="E352" s="114">
        <v>0.14239210925999998</v>
      </c>
      <c r="F352" s="111">
        <f>IF(D352="CO2",E352,IF(D352="CH4",E352*'State 2005 Data'!$J$16,IF(D352="N2O",'State 2005 Data'!$J$17,IF(D352="Other",E352))))</f>
        <v>0.88926174496644295</v>
      </c>
      <c r="H352" s="109"/>
    </row>
    <row r="353" spans="1:8" x14ac:dyDescent="0.2">
      <c r="A353" s="100" t="s">
        <v>1573</v>
      </c>
      <c r="B353" s="127" t="s">
        <v>1574</v>
      </c>
      <c r="C353" s="100" t="s">
        <v>99</v>
      </c>
      <c r="D353" s="112" t="s">
        <v>529</v>
      </c>
      <c r="E353" s="110"/>
      <c r="F353" s="111">
        <f>IF(D353="CO2",E353,IF(D353="CH4",E353*'State 2005 Data'!$J$16,IF(D353="N2O",'State 2005 Data'!$J$17,IF(D353="Other",E353))))</f>
        <v>0</v>
      </c>
      <c r="H353" s="109"/>
    </row>
    <row r="354" spans="1:8" x14ac:dyDescent="0.2">
      <c r="A354" s="100" t="s">
        <v>1573</v>
      </c>
      <c r="B354" s="127" t="s">
        <v>1574</v>
      </c>
      <c r="C354" s="100" t="s">
        <v>761</v>
      </c>
      <c r="D354" s="100" t="s">
        <v>532</v>
      </c>
      <c r="E354" s="114">
        <v>3.969007653422536</v>
      </c>
      <c r="F354" s="111">
        <f>IF(D354="CO2",E354,IF(D354="CH4",E354*'State 2005 Data'!$J$16,IF(D354="N2O",'State 2005 Data'!$J$17,IF(D354="Other",E354))))</f>
        <v>3.969007653422536</v>
      </c>
      <c r="H354" s="109"/>
    </row>
    <row r="355" spans="1:8" x14ac:dyDescent="0.2">
      <c r="A355" s="100" t="s">
        <v>1573</v>
      </c>
      <c r="B355" s="127" t="s">
        <v>1574</v>
      </c>
      <c r="C355" s="100" t="s">
        <v>761</v>
      </c>
      <c r="D355" s="100" t="s">
        <v>540</v>
      </c>
      <c r="E355" s="114">
        <v>8.4685363499999999E-2</v>
      </c>
      <c r="F355" s="111">
        <f>IF(D355="CO2",E355,IF(D355="CH4",E355*'State 2005 Data'!$J$16,IF(D355="N2O",'State 2005 Data'!$J$17,IF(D355="Other",E355))))</f>
        <v>9.484760712000001E-2</v>
      </c>
      <c r="H355" s="109"/>
    </row>
    <row r="356" spans="1:8" x14ac:dyDescent="0.2">
      <c r="A356" s="100" t="s">
        <v>1573</v>
      </c>
      <c r="B356" s="127" t="s">
        <v>1574</v>
      </c>
      <c r="C356" s="100" t="s">
        <v>761</v>
      </c>
      <c r="D356" s="100" t="s">
        <v>541</v>
      </c>
      <c r="E356" s="114">
        <v>1.5742866180000002E-2</v>
      </c>
      <c r="F356" s="111">
        <f>IF(D356="CO2",E356,IF(D356="CH4",E356*'State 2005 Data'!$J$16,IF(D356="N2O",'State 2005 Data'!$J$17,IF(D356="Other",E356))))</f>
        <v>0.88926174496644295</v>
      </c>
      <c r="H356" s="109"/>
    </row>
    <row r="357" spans="1:8" x14ac:dyDescent="0.2">
      <c r="A357" s="100" t="s">
        <v>1573</v>
      </c>
      <c r="B357" s="127" t="s">
        <v>1574</v>
      </c>
      <c r="C357" s="100" t="s">
        <v>761</v>
      </c>
      <c r="D357" s="112" t="s">
        <v>529</v>
      </c>
      <c r="E357" s="110"/>
      <c r="F357" s="111">
        <f>IF(D357="CO2",E357,IF(D357="CH4",E357*'State 2005 Data'!$J$16,IF(D357="N2O",'State 2005 Data'!$J$17,IF(D357="Other",E357))))</f>
        <v>0</v>
      </c>
      <c r="H357" s="109"/>
    </row>
    <row r="358" spans="1:8" x14ac:dyDescent="0.2">
      <c r="A358" s="100" t="s">
        <v>1573</v>
      </c>
      <c r="B358" s="127" t="s">
        <v>1574</v>
      </c>
      <c r="C358" s="100" t="s">
        <v>4</v>
      </c>
      <c r="D358" s="100" t="s">
        <v>532</v>
      </c>
      <c r="E358" s="114">
        <v>15.326639430366592</v>
      </c>
      <c r="F358" s="111">
        <f>IF(D358="CO2",E358,IF(D358="CH4",E358*'State 2005 Data'!$J$16,IF(D358="N2O",'State 2005 Data'!$J$17,IF(D358="Other",E358))))</f>
        <v>15.326639430366592</v>
      </c>
      <c r="H358" s="109"/>
    </row>
    <row r="359" spans="1:8" x14ac:dyDescent="0.2">
      <c r="A359" s="100" t="s">
        <v>1573</v>
      </c>
      <c r="B359" s="127" t="s">
        <v>1574</v>
      </c>
      <c r="C359" s="100" t="s">
        <v>4</v>
      </c>
      <c r="D359" s="100" t="s">
        <v>540</v>
      </c>
      <c r="E359" s="114">
        <v>8.2130164830722538E-2</v>
      </c>
      <c r="F359" s="111">
        <f>IF(D359="CO2",E359,IF(D359="CH4",E359*'State 2005 Data'!$J$16,IF(D359="N2O",'State 2005 Data'!$J$17,IF(D359="Other",E359))))</f>
        <v>9.1985784610409252E-2</v>
      </c>
      <c r="H359" s="109"/>
    </row>
    <row r="360" spans="1:8" x14ac:dyDescent="0.2">
      <c r="A360" s="100" t="s">
        <v>1573</v>
      </c>
      <c r="B360" s="127" t="s">
        <v>1574</v>
      </c>
      <c r="C360" s="100" t="s">
        <v>4</v>
      </c>
      <c r="D360" s="100" t="s">
        <v>541</v>
      </c>
      <c r="E360" s="114">
        <v>1.0667549093099755</v>
      </c>
      <c r="F360" s="111">
        <f>IF(D360="CO2",E360,IF(D360="CH4",E360*'State 2005 Data'!$J$16,IF(D360="N2O",'State 2005 Data'!$J$17,IF(D360="Other",E360))))</f>
        <v>0.88926174496644295</v>
      </c>
      <c r="H360" s="109"/>
    </row>
    <row r="361" spans="1:8" x14ac:dyDescent="0.2">
      <c r="A361" s="100" t="s">
        <v>1573</v>
      </c>
      <c r="B361" s="127" t="s">
        <v>1574</v>
      </c>
      <c r="C361" s="100" t="s">
        <v>4</v>
      </c>
      <c r="D361" s="112" t="s">
        <v>529</v>
      </c>
      <c r="E361" s="110"/>
      <c r="F361" s="111">
        <f>IF(D361="CO2",E361,IF(D361="CH4",E361*'State 2005 Data'!$J$16,IF(D361="N2O",'State 2005 Data'!$J$17,IF(D361="Other",E361))))</f>
        <v>0</v>
      </c>
      <c r="H361" s="109"/>
    </row>
    <row r="362" spans="1:8" x14ac:dyDescent="0.2">
      <c r="A362" s="100" t="s">
        <v>1573</v>
      </c>
      <c r="B362" s="127" t="s">
        <v>1574</v>
      </c>
      <c r="C362" s="100" t="s">
        <v>9</v>
      </c>
      <c r="D362" s="100" t="s">
        <v>532</v>
      </c>
      <c r="E362" s="115">
        <v>8.8772343023822344</v>
      </c>
      <c r="F362" s="111">
        <f>IF(D362="CO2",E362,IF(D362="CH4",E362*'State 2005 Data'!$J$16,IF(D362="N2O",'State 2005 Data'!$J$17,IF(D362="Other",E362))))</f>
        <v>8.8772343023822344</v>
      </c>
      <c r="H362" s="109"/>
    </row>
    <row r="363" spans="1:8" x14ac:dyDescent="0.2">
      <c r="A363" s="100" t="s">
        <v>1573</v>
      </c>
      <c r="B363" s="127" t="s">
        <v>1574</v>
      </c>
      <c r="C363" s="100" t="s">
        <v>9</v>
      </c>
      <c r="D363" s="100" t="s">
        <v>540</v>
      </c>
      <c r="E363" s="114">
        <v>7.7228623531720197</v>
      </c>
      <c r="F363" s="111">
        <f>IF(D363="CO2",E363,IF(D363="CH4",E363*'State 2005 Data'!$J$16,IF(D363="N2O",'State 2005 Data'!$J$17,IF(D363="Other",E363))))</f>
        <v>8.6496058355526628</v>
      </c>
      <c r="H363" s="109"/>
    </row>
    <row r="364" spans="1:8" x14ac:dyDescent="0.2">
      <c r="A364" s="100" t="s">
        <v>1573</v>
      </c>
      <c r="B364" s="127" t="s">
        <v>1574</v>
      </c>
      <c r="C364" s="100" t="s">
        <v>9</v>
      </c>
      <c r="D364" s="100" t="s">
        <v>541</v>
      </c>
      <c r="E364" s="114">
        <v>8.9553741906309957E-3</v>
      </c>
      <c r="F364" s="111">
        <f>IF(D364="CO2",E364,IF(D364="CH4",E364*'State 2005 Data'!$J$16,IF(D364="N2O",'State 2005 Data'!$J$17,IF(D364="Other",E364))))</f>
        <v>0.88926174496644295</v>
      </c>
      <c r="H364" s="109"/>
    </row>
    <row r="365" spans="1:8" x14ac:dyDescent="0.2">
      <c r="A365" s="100" t="s">
        <v>1573</v>
      </c>
      <c r="B365" s="127" t="s">
        <v>1574</v>
      </c>
      <c r="C365" s="100" t="s">
        <v>9</v>
      </c>
      <c r="D365" s="100" t="s">
        <v>529</v>
      </c>
      <c r="E365" s="114">
        <v>0.70775943837997424</v>
      </c>
      <c r="F365" s="111">
        <f>IF(D365="CO2",E365,IF(D365="CH4",E365*'State 2005 Data'!$J$16,IF(D365="N2O",'State 2005 Data'!$J$17,IF(D365="Other",E365))))</f>
        <v>0.70775943837997424</v>
      </c>
      <c r="H365" s="109"/>
    </row>
    <row r="366" spans="1:8" x14ac:dyDescent="0.2">
      <c r="A366" s="100" t="s">
        <v>1577</v>
      </c>
      <c r="B366" s="127" t="s">
        <v>1578</v>
      </c>
      <c r="C366" s="100" t="s">
        <v>99</v>
      </c>
      <c r="D366" s="100" t="s">
        <v>532</v>
      </c>
      <c r="E366" s="110">
        <v>72.897286892707726</v>
      </c>
      <c r="F366" s="111">
        <f>IF(D366="CO2",E366,IF(D366="CH4",E366*'State 2005 Data'!$J$16,IF(D366="N2O",'State 2005 Data'!$J$17,IF(D366="Other",E366))))</f>
        <v>72.897286892707726</v>
      </c>
      <c r="H366" s="109"/>
    </row>
    <row r="367" spans="1:8" x14ac:dyDescent="0.2">
      <c r="A367" s="100" t="s">
        <v>1577</v>
      </c>
      <c r="B367" s="127" t="s">
        <v>1578</v>
      </c>
      <c r="C367" s="100" t="s">
        <v>99</v>
      </c>
      <c r="D367" s="100" t="s">
        <v>540</v>
      </c>
      <c r="E367" s="110">
        <v>2.4073302000000005E-2</v>
      </c>
      <c r="F367" s="111">
        <f>IF(D367="CO2",E367,IF(D367="CH4",E367*'State 2005 Data'!$J$16,IF(D367="N2O",'State 2005 Data'!$J$17,IF(D367="Other",E367))))</f>
        <v>2.6962098240000006E-2</v>
      </c>
      <c r="H367" s="109"/>
    </row>
    <row r="368" spans="1:8" x14ac:dyDescent="0.2">
      <c r="A368" s="100" t="s">
        <v>1577</v>
      </c>
      <c r="B368" s="127" t="s">
        <v>1578</v>
      </c>
      <c r="C368" s="100" t="s">
        <v>99</v>
      </c>
      <c r="D368" s="100" t="s">
        <v>541</v>
      </c>
      <c r="E368" s="110">
        <v>0.35225560541999995</v>
      </c>
      <c r="F368" s="111">
        <f>IF(D368="CO2",E368,IF(D368="CH4",E368*'State 2005 Data'!$J$16,IF(D368="N2O",'State 2005 Data'!$J$17,IF(D368="Other",E368))))</f>
        <v>0.88926174496644295</v>
      </c>
      <c r="H368" s="109"/>
    </row>
    <row r="369" spans="1:8" x14ac:dyDescent="0.2">
      <c r="A369" s="100" t="s">
        <v>1577</v>
      </c>
      <c r="B369" s="127" t="s">
        <v>1578</v>
      </c>
      <c r="C369" s="100" t="s">
        <v>99</v>
      </c>
      <c r="D369" s="112" t="s">
        <v>529</v>
      </c>
      <c r="E369" s="110"/>
      <c r="F369" s="111">
        <f>IF(D369="CO2",E369,IF(D369="CH4",E369*'State 2005 Data'!$J$16,IF(D369="N2O",'State 2005 Data'!$J$17,IF(D369="Other",E369))))</f>
        <v>0</v>
      </c>
      <c r="H369" s="109"/>
    </row>
    <row r="370" spans="1:8" x14ac:dyDescent="0.2">
      <c r="A370" s="100" t="s">
        <v>1577</v>
      </c>
      <c r="B370" s="127" t="s">
        <v>1578</v>
      </c>
      <c r="C370" s="100" t="s">
        <v>761</v>
      </c>
      <c r="D370" s="100" t="s">
        <v>532</v>
      </c>
      <c r="E370" s="110">
        <v>11.60344041878637</v>
      </c>
      <c r="F370" s="111">
        <f>IF(D370="CO2",E370,IF(D370="CH4",E370*'State 2005 Data'!$J$16,IF(D370="N2O",'State 2005 Data'!$J$17,IF(D370="Other",E370))))</f>
        <v>11.60344041878637</v>
      </c>
      <c r="H370" s="109"/>
    </row>
    <row r="371" spans="1:8" x14ac:dyDescent="0.2">
      <c r="A371" s="100" t="s">
        <v>1577</v>
      </c>
      <c r="B371" s="127" t="s">
        <v>1578</v>
      </c>
      <c r="C371" s="100" t="s">
        <v>761</v>
      </c>
      <c r="D371" s="100" t="s">
        <v>540</v>
      </c>
      <c r="E371" s="110">
        <v>0.16278580774999998</v>
      </c>
      <c r="F371" s="111">
        <f>IF(D371="CO2",E371,IF(D371="CH4",E371*'State 2005 Data'!$J$16,IF(D371="N2O",'State 2005 Data'!$J$17,IF(D371="Other",E371))))</f>
        <v>0.18232010468000001</v>
      </c>
      <c r="H371" s="109"/>
    </row>
    <row r="372" spans="1:8" x14ac:dyDescent="0.2">
      <c r="A372" s="100" t="s">
        <v>1577</v>
      </c>
      <c r="B372" s="127" t="s">
        <v>1578</v>
      </c>
      <c r="C372" s="100" t="s">
        <v>761</v>
      </c>
      <c r="D372" s="100" t="s">
        <v>541</v>
      </c>
      <c r="E372" s="110">
        <v>3.8347456519999989E-2</v>
      </c>
      <c r="F372" s="111">
        <f>IF(D372="CO2",E372,IF(D372="CH4",E372*'State 2005 Data'!$J$16,IF(D372="N2O",'State 2005 Data'!$J$17,IF(D372="Other",E372))))</f>
        <v>0.88926174496644295</v>
      </c>
      <c r="H372" s="109"/>
    </row>
    <row r="373" spans="1:8" x14ac:dyDescent="0.2">
      <c r="A373" s="100" t="s">
        <v>1577</v>
      </c>
      <c r="B373" s="127" t="s">
        <v>1578</v>
      </c>
      <c r="C373" s="100" t="s">
        <v>761</v>
      </c>
      <c r="D373" s="112" t="s">
        <v>529</v>
      </c>
      <c r="E373" s="110"/>
      <c r="F373" s="111">
        <f>IF(D373="CO2",E373,IF(D373="CH4",E373*'State 2005 Data'!$J$16,IF(D373="N2O",'State 2005 Data'!$J$17,IF(D373="Other",E373))))</f>
        <v>0</v>
      </c>
      <c r="H373" s="109"/>
    </row>
    <row r="374" spans="1:8" x14ac:dyDescent="0.2">
      <c r="A374" s="100" t="s">
        <v>1577</v>
      </c>
      <c r="B374" s="127" t="s">
        <v>1578</v>
      </c>
      <c r="C374" s="100" t="s">
        <v>4</v>
      </c>
      <c r="D374" s="100" t="s">
        <v>532</v>
      </c>
      <c r="E374" s="110">
        <v>53.421232397023452</v>
      </c>
      <c r="F374" s="111">
        <f>IF(D374="CO2",E374,IF(D374="CH4",E374*'State 2005 Data'!$J$16,IF(D374="N2O",'State 2005 Data'!$J$17,IF(D374="Other",E374))))</f>
        <v>53.421232397023452</v>
      </c>
      <c r="H374" s="109"/>
    </row>
    <row r="375" spans="1:8" x14ac:dyDescent="0.2">
      <c r="A375" s="100" t="s">
        <v>1577</v>
      </c>
      <c r="B375" s="127" t="s">
        <v>1578</v>
      </c>
      <c r="C375" s="100" t="s">
        <v>4</v>
      </c>
      <c r="D375" s="100" t="s">
        <v>540</v>
      </c>
      <c r="E375" s="110">
        <v>8.2130164830722538E-2</v>
      </c>
      <c r="F375" s="111">
        <f>IF(D375="CO2",E375,IF(D375="CH4",E375*'State 2005 Data'!$J$16,IF(D375="N2O",'State 2005 Data'!$J$17,IF(D375="Other",E375))))</f>
        <v>9.1985784610409252E-2</v>
      </c>
      <c r="H375" s="109"/>
    </row>
    <row r="376" spans="1:8" x14ac:dyDescent="0.2">
      <c r="A376" s="100" t="s">
        <v>1577</v>
      </c>
      <c r="B376" s="127" t="s">
        <v>1578</v>
      </c>
      <c r="C376" s="100" t="s">
        <v>4</v>
      </c>
      <c r="D376" s="100" t="s">
        <v>541</v>
      </c>
      <c r="E376" s="110">
        <v>1.0667549093099755</v>
      </c>
      <c r="F376" s="111">
        <f>IF(D376="CO2",E376,IF(D376="CH4",E376*'State 2005 Data'!$J$16,IF(D376="N2O",'State 2005 Data'!$J$17,IF(D376="Other",E376))))</f>
        <v>0.88926174496644295</v>
      </c>
      <c r="H376" s="109"/>
    </row>
    <row r="377" spans="1:8" x14ac:dyDescent="0.2">
      <c r="A377" s="100" t="s">
        <v>1577</v>
      </c>
      <c r="B377" s="127" t="s">
        <v>1578</v>
      </c>
      <c r="C377" s="100" t="s">
        <v>4</v>
      </c>
      <c r="D377" s="112" t="s">
        <v>529</v>
      </c>
      <c r="E377" s="110"/>
      <c r="F377" s="111">
        <f>IF(D377="CO2",E377,IF(D377="CH4",E377*'State 2005 Data'!$J$16,IF(D377="N2O",'State 2005 Data'!$J$17,IF(D377="Other",E377))))</f>
        <v>0</v>
      </c>
      <c r="H377" s="109"/>
    </row>
    <row r="378" spans="1:8" x14ac:dyDescent="0.2">
      <c r="A378" s="100" t="s">
        <v>1577</v>
      </c>
      <c r="B378" s="127" t="s">
        <v>1578</v>
      </c>
      <c r="C378" s="100" t="s">
        <v>9</v>
      </c>
      <c r="D378" s="100" t="s">
        <v>532</v>
      </c>
      <c r="E378" s="113">
        <v>15.25533332270239</v>
      </c>
      <c r="F378" s="111">
        <f>IF(D378="CO2",E378,IF(D378="CH4",E378*'State 2005 Data'!$J$16,IF(D378="N2O",'State 2005 Data'!$J$17,IF(D378="Other",E378))))</f>
        <v>15.25533332270239</v>
      </c>
      <c r="H378" s="109"/>
    </row>
    <row r="379" spans="1:8" x14ac:dyDescent="0.2">
      <c r="A379" s="100" t="s">
        <v>1577</v>
      </c>
      <c r="B379" s="127" t="s">
        <v>1578</v>
      </c>
      <c r="C379" s="100" t="s">
        <v>9</v>
      </c>
      <c r="D379" s="100" t="s">
        <v>540</v>
      </c>
      <c r="E379" s="110">
        <v>2.0012774032605485</v>
      </c>
      <c r="F379" s="111">
        <f>IF(D379="CO2",E379,IF(D379="CH4",E379*'State 2005 Data'!$J$16,IF(D379="N2O",'State 2005 Data'!$J$17,IF(D379="Other",E379))))</f>
        <v>2.2414306916518143</v>
      </c>
      <c r="H379" s="109"/>
    </row>
    <row r="380" spans="1:8" x14ac:dyDescent="0.2">
      <c r="A380" s="100" t="s">
        <v>1577</v>
      </c>
      <c r="B380" s="127" t="s">
        <v>1578</v>
      </c>
      <c r="C380" s="100" t="s">
        <v>9</v>
      </c>
      <c r="D380" s="100" t="s">
        <v>541</v>
      </c>
      <c r="E380" s="110">
        <v>0.10349967517168784</v>
      </c>
      <c r="F380" s="111">
        <f>IF(D380="CO2",E380,IF(D380="CH4",E380*'State 2005 Data'!$J$16,IF(D380="N2O",'State 2005 Data'!$J$17,IF(D380="Other",E380))))</f>
        <v>0.88926174496644295</v>
      </c>
      <c r="H380" s="109"/>
    </row>
    <row r="381" spans="1:8" x14ac:dyDescent="0.2">
      <c r="A381" s="100" t="s">
        <v>1577</v>
      </c>
      <c r="B381" s="127" t="s">
        <v>1578</v>
      </c>
      <c r="C381" s="100" t="s">
        <v>9</v>
      </c>
      <c r="D381" s="100" t="s">
        <v>529</v>
      </c>
      <c r="E381" s="110">
        <v>3.5053523724717981</v>
      </c>
      <c r="F381" s="111">
        <f>IF(D381="CO2",E381,IF(D381="CH4",E381*'State 2005 Data'!$J$16,IF(D381="N2O",'State 2005 Data'!$J$17,IF(D381="Other",E381))))</f>
        <v>3.5053523724717981</v>
      </c>
      <c r="H381" s="109"/>
    </row>
    <row r="382" spans="1:8" x14ac:dyDescent="0.2">
      <c r="A382" s="100" t="s">
        <v>1581</v>
      </c>
      <c r="B382" s="127" t="s">
        <v>1582</v>
      </c>
      <c r="C382" s="100" t="s">
        <v>99</v>
      </c>
      <c r="D382" s="100" t="s">
        <v>532</v>
      </c>
      <c r="E382" s="110">
        <v>129.25485853389347</v>
      </c>
      <c r="F382" s="111">
        <f>IF(D382="CO2",E382,IF(D382="CH4",E382*'State 2005 Data'!$J$16,IF(D382="N2O",'State 2005 Data'!$J$17,IF(D382="Other",E382))))</f>
        <v>129.25485853389347</v>
      </c>
      <c r="H382" s="109"/>
    </row>
    <row r="383" spans="1:8" x14ac:dyDescent="0.2">
      <c r="A383" s="100" t="s">
        <v>1581</v>
      </c>
      <c r="B383" s="127" t="s">
        <v>1582</v>
      </c>
      <c r="C383" s="100" t="s">
        <v>99</v>
      </c>
      <c r="D383" s="100" t="s">
        <v>540</v>
      </c>
      <c r="E383" s="110">
        <v>3.6717777000000007E-2</v>
      </c>
      <c r="F383" s="111">
        <f>IF(D383="CO2",E383,IF(D383="CH4",E383*'State 2005 Data'!$J$16,IF(D383="N2O",'State 2005 Data'!$J$17,IF(D383="Other",E383))))</f>
        <v>4.1123910240000013E-2</v>
      </c>
      <c r="H383" s="109"/>
    </row>
    <row r="384" spans="1:8" x14ac:dyDescent="0.2">
      <c r="A384" s="100" t="s">
        <v>1581</v>
      </c>
      <c r="B384" s="127" t="s">
        <v>1582</v>
      </c>
      <c r="C384" s="100" t="s">
        <v>99</v>
      </c>
      <c r="D384" s="100" t="s">
        <v>541</v>
      </c>
      <c r="E384" s="110">
        <v>0.61809251906000007</v>
      </c>
      <c r="F384" s="111">
        <f>IF(D384="CO2",E384,IF(D384="CH4",E384*'State 2005 Data'!$J$16,IF(D384="N2O",'State 2005 Data'!$J$17,IF(D384="Other",E384))))</f>
        <v>0.88926174496644295</v>
      </c>
      <c r="H384" s="109"/>
    </row>
    <row r="385" spans="1:8" x14ac:dyDescent="0.2">
      <c r="A385" s="100" t="s">
        <v>1581</v>
      </c>
      <c r="B385" s="127" t="s">
        <v>1582</v>
      </c>
      <c r="C385" s="100" t="s">
        <v>99</v>
      </c>
      <c r="D385" s="112" t="s">
        <v>529</v>
      </c>
      <c r="E385" s="110"/>
      <c r="F385" s="111">
        <f>IF(D385="CO2",E385,IF(D385="CH4",E385*'State 2005 Data'!$J$16,IF(D385="N2O",'State 2005 Data'!$J$17,IF(D385="Other",E385))))</f>
        <v>0</v>
      </c>
      <c r="H385" s="109"/>
    </row>
    <row r="386" spans="1:8" x14ac:dyDescent="0.2">
      <c r="A386" s="100" t="s">
        <v>1581</v>
      </c>
      <c r="B386" s="127" t="s">
        <v>1582</v>
      </c>
      <c r="C386" s="100" t="s">
        <v>761</v>
      </c>
      <c r="D386" s="100" t="s">
        <v>532</v>
      </c>
      <c r="E386" s="110">
        <v>31.447512837947954</v>
      </c>
      <c r="F386" s="111">
        <f>IF(D386="CO2",E386,IF(D386="CH4",E386*'State 2005 Data'!$J$16,IF(D386="N2O",'State 2005 Data'!$J$17,IF(D386="Other",E386))))</f>
        <v>31.447512837947954</v>
      </c>
      <c r="H386" s="109"/>
    </row>
    <row r="387" spans="1:8" x14ac:dyDescent="0.2">
      <c r="A387" s="100" t="s">
        <v>1581</v>
      </c>
      <c r="B387" s="127" t="s">
        <v>1582</v>
      </c>
      <c r="C387" s="100" t="s">
        <v>761</v>
      </c>
      <c r="D387" s="100" t="s">
        <v>540</v>
      </c>
      <c r="E387" s="110">
        <v>0.25428930149999995</v>
      </c>
      <c r="F387" s="111">
        <f>IF(D387="CO2",E387,IF(D387="CH4",E387*'State 2005 Data'!$J$16,IF(D387="N2O",'State 2005 Data'!$J$17,IF(D387="Other",E387))))</f>
        <v>0.28480401767999997</v>
      </c>
      <c r="H387" s="109"/>
    </row>
    <row r="388" spans="1:8" x14ac:dyDescent="0.2">
      <c r="A388" s="100" t="s">
        <v>1581</v>
      </c>
      <c r="B388" s="127" t="s">
        <v>1582</v>
      </c>
      <c r="C388" s="100" t="s">
        <v>761</v>
      </c>
      <c r="D388" s="100" t="s">
        <v>541</v>
      </c>
      <c r="E388" s="110">
        <v>5.4327000260000001E-2</v>
      </c>
      <c r="F388" s="111">
        <f>IF(D388="CO2",E388,IF(D388="CH4",E388*'State 2005 Data'!$J$16,IF(D388="N2O",'State 2005 Data'!$J$17,IF(D388="Other",E388))))</f>
        <v>0.88926174496644295</v>
      </c>
      <c r="H388" s="109"/>
    </row>
    <row r="389" spans="1:8" x14ac:dyDescent="0.2">
      <c r="A389" s="100" t="s">
        <v>1581</v>
      </c>
      <c r="B389" s="127" t="s">
        <v>1582</v>
      </c>
      <c r="C389" s="100" t="s">
        <v>761</v>
      </c>
      <c r="D389" s="112" t="s">
        <v>529</v>
      </c>
      <c r="E389" s="110"/>
      <c r="F389" s="111">
        <f>IF(D389="CO2",E389,IF(D389="CH4",E389*'State 2005 Data'!$J$16,IF(D389="N2O",'State 2005 Data'!$J$17,IF(D389="Other",E389))))</f>
        <v>0</v>
      </c>
      <c r="H389" s="109"/>
    </row>
    <row r="390" spans="1:8" x14ac:dyDescent="0.2">
      <c r="A390" s="100" t="s">
        <v>1581</v>
      </c>
      <c r="B390" s="127" t="s">
        <v>1582</v>
      </c>
      <c r="C390" s="100" t="s">
        <v>4</v>
      </c>
      <c r="D390" s="100" t="s">
        <v>532</v>
      </c>
      <c r="E390" s="110">
        <v>71.077371138019117</v>
      </c>
      <c r="F390" s="111">
        <f>IF(D390="CO2",E390,IF(D390="CH4",E390*'State 2005 Data'!$J$16,IF(D390="N2O",'State 2005 Data'!$J$17,IF(D390="Other",E390))))</f>
        <v>71.077371138019117</v>
      </c>
      <c r="H390" s="109"/>
    </row>
    <row r="391" spans="1:8" x14ac:dyDescent="0.2">
      <c r="A391" s="100" t="s">
        <v>1581</v>
      </c>
      <c r="B391" s="127" t="s">
        <v>1582</v>
      </c>
      <c r="C391" s="100" t="s">
        <v>4</v>
      </c>
      <c r="D391" s="100" t="s">
        <v>540</v>
      </c>
      <c r="E391" s="110">
        <v>8.2130164830722538E-2</v>
      </c>
      <c r="F391" s="111">
        <f>IF(D391="CO2",E391,IF(D391="CH4",E391*'State 2005 Data'!$J$16,IF(D391="N2O",'State 2005 Data'!$J$17,IF(D391="Other",E391))))</f>
        <v>9.1985784610409252E-2</v>
      </c>
      <c r="H391" s="109"/>
    </row>
    <row r="392" spans="1:8" x14ac:dyDescent="0.2">
      <c r="A392" s="100" t="s">
        <v>1581</v>
      </c>
      <c r="B392" s="127" t="s">
        <v>1582</v>
      </c>
      <c r="C392" s="100" t="s">
        <v>4</v>
      </c>
      <c r="D392" s="100" t="s">
        <v>541</v>
      </c>
      <c r="E392" s="110">
        <v>1.0667549093099755</v>
      </c>
      <c r="F392" s="111">
        <f>IF(D392="CO2",E392,IF(D392="CH4",E392*'State 2005 Data'!$J$16,IF(D392="N2O",'State 2005 Data'!$J$17,IF(D392="Other",E392))))</f>
        <v>0.88926174496644295</v>
      </c>
      <c r="H392" s="109"/>
    </row>
    <row r="393" spans="1:8" x14ac:dyDescent="0.2">
      <c r="A393" s="100" t="s">
        <v>1581</v>
      </c>
      <c r="B393" s="127" t="s">
        <v>1582</v>
      </c>
      <c r="C393" s="100" t="s">
        <v>4</v>
      </c>
      <c r="D393" s="112" t="s">
        <v>529</v>
      </c>
      <c r="E393" s="110"/>
      <c r="F393" s="111">
        <f>IF(D393="CO2",E393,IF(D393="CH4",E393*'State 2005 Data'!$J$16,IF(D393="N2O",'State 2005 Data'!$J$17,IF(D393="Other",E393))))</f>
        <v>0</v>
      </c>
      <c r="H393" s="109"/>
    </row>
    <row r="394" spans="1:8" x14ac:dyDescent="0.2">
      <c r="A394" s="100" t="s">
        <v>1581</v>
      </c>
      <c r="B394" s="127" t="s">
        <v>1582</v>
      </c>
      <c r="C394" s="100" t="s">
        <v>9</v>
      </c>
      <c r="D394" s="100" t="s">
        <v>532</v>
      </c>
      <c r="E394" s="113">
        <v>50.382944286617096</v>
      </c>
      <c r="F394" s="111">
        <f>IF(D394="CO2",E394,IF(D394="CH4",E394*'State 2005 Data'!$J$16,IF(D394="N2O",'State 2005 Data'!$J$17,IF(D394="Other",E394))))</f>
        <v>50.382944286617096</v>
      </c>
      <c r="H394" s="109"/>
    </row>
    <row r="395" spans="1:8" x14ac:dyDescent="0.2">
      <c r="A395" s="100" t="s">
        <v>1581</v>
      </c>
      <c r="B395" s="127" t="s">
        <v>1582</v>
      </c>
      <c r="C395" s="100" t="s">
        <v>9</v>
      </c>
      <c r="D395" s="100" t="s">
        <v>540</v>
      </c>
      <c r="E395" s="110">
        <v>9.9920505138324156</v>
      </c>
      <c r="F395" s="111">
        <f>IF(D395="CO2",E395,IF(D395="CH4",E395*'State 2005 Data'!$J$16,IF(D395="N2O",'State 2005 Data'!$J$17,IF(D395="Other",E395))))</f>
        <v>11.191096575492306</v>
      </c>
      <c r="H395" s="109"/>
    </row>
    <row r="396" spans="1:8" x14ac:dyDescent="0.2">
      <c r="A396" s="100" t="s">
        <v>1581</v>
      </c>
      <c r="B396" s="127" t="s">
        <v>1582</v>
      </c>
      <c r="C396" s="100" t="s">
        <v>9</v>
      </c>
      <c r="D396" s="100" t="s">
        <v>541</v>
      </c>
      <c r="E396" s="110">
        <v>7.2958946098916899E-2</v>
      </c>
      <c r="F396" s="111">
        <f>IF(D396="CO2",E396,IF(D396="CH4",E396*'State 2005 Data'!$J$16,IF(D396="N2O",'State 2005 Data'!$J$17,IF(D396="Other",E396))))</f>
        <v>0.88926174496644295</v>
      </c>
      <c r="H396" s="109"/>
    </row>
    <row r="397" spans="1:8" x14ac:dyDescent="0.2">
      <c r="A397" s="100" t="s">
        <v>1581</v>
      </c>
      <c r="B397" s="127" t="s">
        <v>1582</v>
      </c>
      <c r="C397" s="100" t="s">
        <v>9</v>
      </c>
      <c r="D397" s="100" t="s">
        <v>529</v>
      </c>
      <c r="E397" s="110">
        <v>4.6265515030714139</v>
      </c>
      <c r="F397" s="111">
        <f>IF(D397="CO2",E397,IF(D397="CH4",E397*'State 2005 Data'!$J$16,IF(D397="N2O",'State 2005 Data'!$J$17,IF(D397="Other",E397))))</f>
        <v>4.6265515030714139</v>
      </c>
      <c r="H397" s="109"/>
    </row>
    <row r="398" spans="1:8" x14ac:dyDescent="0.2">
      <c r="A398" s="100" t="s">
        <v>1585</v>
      </c>
      <c r="B398" s="127" t="s">
        <v>1586</v>
      </c>
      <c r="C398" s="100" t="s">
        <v>99</v>
      </c>
      <c r="D398" s="100" t="s">
        <v>532</v>
      </c>
      <c r="E398" s="110">
        <v>8.0496207506359134</v>
      </c>
      <c r="F398" s="111">
        <f>IF(D398="CO2",E398,IF(D398="CH4",E398*'State 2005 Data'!$J$16,IF(D398="N2O",'State 2005 Data'!$J$17,IF(D398="Other",E398))))</f>
        <v>8.0496207506359134</v>
      </c>
      <c r="H398" s="109"/>
    </row>
    <row r="399" spans="1:8" x14ac:dyDescent="0.2">
      <c r="A399" s="100" t="s">
        <v>1585</v>
      </c>
      <c r="B399" s="127" t="s">
        <v>1586</v>
      </c>
      <c r="C399" s="100" t="s">
        <v>99</v>
      </c>
      <c r="D399" s="100" t="s">
        <v>540</v>
      </c>
      <c r="E399" s="110">
        <v>7.5452594999999983E-3</v>
      </c>
      <c r="F399" s="111">
        <f>IF(D399="CO2",E399,IF(D399="CH4",E399*'State 2005 Data'!$J$16,IF(D399="N2O",'State 2005 Data'!$J$17,IF(D399="Other",E399))))</f>
        <v>8.4506906399999995E-3</v>
      </c>
      <c r="H399" s="109"/>
    </row>
    <row r="400" spans="1:8" x14ac:dyDescent="0.2">
      <c r="A400" s="100" t="s">
        <v>1585</v>
      </c>
      <c r="B400" s="127" t="s">
        <v>1586</v>
      </c>
      <c r="C400" s="100" t="s">
        <v>99</v>
      </c>
      <c r="D400" s="100" t="s">
        <v>541</v>
      </c>
      <c r="E400" s="110">
        <v>2.5469550420000001E-2</v>
      </c>
      <c r="F400" s="111">
        <f>IF(D400="CO2",E400,IF(D400="CH4",E400*'State 2005 Data'!$J$16,IF(D400="N2O",'State 2005 Data'!$J$17,IF(D400="Other",E400))))</f>
        <v>0.88926174496644295</v>
      </c>
      <c r="H400" s="109"/>
    </row>
    <row r="401" spans="1:8" x14ac:dyDescent="0.2">
      <c r="A401" s="100" t="s">
        <v>1585</v>
      </c>
      <c r="B401" s="127" t="s">
        <v>1586</v>
      </c>
      <c r="C401" s="100" t="s">
        <v>99</v>
      </c>
      <c r="D401" s="112" t="s">
        <v>529</v>
      </c>
      <c r="E401" s="110"/>
      <c r="F401" s="111">
        <f>IF(D401="CO2",E401,IF(D401="CH4",E401*'State 2005 Data'!$J$16,IF(D401="N2O",'State 2005 Data'!$J$17,IF(D401="Other",E401))))</f>
        <v>0</v>
      </c>
      <c r="H401" s="109"/>
    </row>
    <row r="402" spans="1:8" x14ac:dyDescent="0.2">
      <c r="A402" s="100" t="s">
        <v>1585</v>
      </c>
      <c r="B402" s="127" t="s">
        <v>1586</v>
      </c>
      <c r="C402" s="100" t="s">
        <v>761</v>
      </c>
      <c r="D402" s="100" t="s">
        <v>532</v>
      </c>
      <c r="E402" s="110">
        <v>4.5119796063237256</v>
      </c>
      <c r="F402" s="111">
        <f>IF(D402="CO2",E402,IF(D402="CH4",E402*'State 2005 Data'!$J$16,IF(D402="N2O",'State 2005 Data'!$J$17,IF(D402="Other",E402))))</f>
        <v>4.5119796063237256</v>
      </c>
      <c r="H402" s="109"/>
    </row>
    <row r="403" spans="1:8" x14ac:dyDescent="0.2">
      <c r="A403" s="100" t="s">
        <v>1585</v>
      </c>
      <c r="B403" s="127" t="s">
        <v>1586</v>
      </c>
      <c r="C403" s="100" t="s">
        <v>761</v>
      </c>
      <c r="D403" s="100" t="s">
        <v>540</v>
      </c>
      <c r="E403" s="110">
        <v>9.3047960499999999E-2</v>
      </c>
      <c r="F403" s="111">
        <f>IF(D403="CO2",E403,IF(D403="CH4",E403*'State 2005 Data'!$J$16,IF(D403="N2O",'State 2005 Data'!$J$17,IF(D403="Other",E403))))</f>
        <v>0.10421371576000001</v>
      </c>
      <c r="H403" s="109"/>
    </row>
    <row r="404" spans="1:8" x14ac:dyDescent="0.2">
      <c r="A404" s="100" t="s">
        <v>1585</v>
      </c>
      <c r="B404" s="127" t="s">
        <v>1586</v>
      </c>
      <c r="C404" s="100" t="s">
        <v>761</v>
      </c>
      <c r="D404" s="100" t="s">
        <v>541</v>
      </c>
      <c r="E404" s="110">
        <v>1.694723616E-2</v>
      </c>
      <c r="F404" s="111">
        <f>IF(D404="CO2",E404,IF(D404="CH4",E404*'State 2005 Data'!$J$16,IF(D404="N2O",'State 2005 Data'!$J$17,IF(D404="Other",E404))))</f>
        <v>0.88926174496644295</v>
      </c>
      <c r="H404" s="109"/>
    </row>
    <row r="405" spans="1:8" x14ac:dyDescent="0.2">
      <c r="A405" s="100" t="s">
        <v>1585</v>
      </c>
      <c r="B405" s="127" t="s">
        <v>1586</v>
      </c>
      <c r="C405" s="100" t="s">
        <v>761</v>
      </c>
      <c r="D405" s="112" t="s">
        <v>529</v>
      </c>
      <c r="E405" s="110"/>
      <c r="F405" s="111">
        <f>IF(D405="CO2",E405,IF(D405="CH4",E405*'State 2005 Data'!$J$16,IF(D405="N2O",'State 2005 Data'!$J$17,IF(D405="Other",E405))))</f>
        <v>0</v>
      </c>
      <c r="H405" s="109"/>
    </row>
    <row r="406" spans="1:8" x14ac:dyDescent="0.2">
      <c r="A406" s="100" t="s">
        <v>1585</v>
      </c>
      <c r="B406" s="127" t="s">
        <v>1586</v>
      </c>
      <c r="C406" s="100" t="s">
        <v>4</v>
      </c>
      <c r="D406" s="100" t="s">
        <v>532</v>
      </c>
      <c r="E406" s="110">
        <v>23.319662382119294</v>
      </c>
      <c r="F406" s="111">
        <f>IF(D406="CO2",E406,IF(D406="CH4",E406*'State 2005 Data'!$J$16,IF(D406="N2O",'State 2005 Data'!$J$17,IF(D406="Other",E406))))</f>
        <v>23.319662382119294</v>
      </c>
      <c r="H406" s="109"/>
    </row>
    <row r="407" spans="1:8" x14ac:dyDescent="0.2">
      <c r="A407" s="100" t="s">
        <v>1585</v>
      </c>
      <c r="B407" s="127" t="s">
        <v>1586</v>
      </c>
      <c r="C407" s="100" t="s">
        <v>4</v>
      </c>
      <c r="D407" s="100" t="s">
        <v>540</v>
      </c>
      <c r="E407" s="110">
        <v>8.2130164830722538E-2</v>
      </c>
      <c r="F407" s="111">
        <f>IF(D407="CO2",E407,IF(D407="CH4",E407*'State 2005 Data'!$J$16,IF(D407="N2O",'State 2005 Data'!$J$17,IF(D407="Other",E407))))</f>
        <v>9.1985784610409252E-2</v>
      </c>
      <c r="H407" s="109"/>
    </row>
    <row r="408" spans="1:8" x14ac:dyDescent="0.2">
      <c r="A408" s="100" t="s">
        <v>1585</v>
      </c>
      <c r="B408" s="127" t="s">
        <v>1586</v>
      </c>
      <c r="C408" s="100" t="s">
        <v>4</v>
      </c>
      <c r="D408" s="100" t="s">
        <v>541</v>
      </c>
      <c r="E408" s="110">
        <v>1.0667549093099755</v>
      </c>
      <c r="F408" s="111">
        <f>IF(D408="CO2",E408,IF(D408="CH4",E408*'State 2005 Data'!$J$16,IF(D408="N2O",'State 2005 Data'!$J$17,IF(D408="Other",E408))))</f>
        <v>0.88926174496644295</v>
      </c>
      <c r="H408" s="109"/>
    </row>
    <row r="409" spans="1:8" x14ac:dyDescent="0.2">
      <c r="A409" s="100" t="s">
        <v>1585</v>
      </c>
      <c r="B409" s="127" t="s">
        <v>1586</v>
      </c>
      <c r="C409" s="100" t="s">
        <v>4</v>
      </c>
      <c r="D409" s="112" t="s">
        <v>529</v>
      </c>
      <c r="E409" s="110"/>
      <c r="F409" s="111">
        <f>IF(D409="CO2",E409,IF(D409="CH4",E409*'State 2005 Data'!$J$16,IF(D409="N2O",'State 2005 Data'!$J$17,IF(D409="Other",E409))))</f>
        <v>0</v>
      </c>
      <c r="H409" s="109"/>
    </row>
    <row r="410" spans="1:8" x14ac:dyDescent="0.2">
      <c r="A410" s="100" t="s">
        <v>1585</v>
      </c>
      <c r="B410" s="127" t="s">
        <v>1586</v>
      </c>
      <c r="C410" s="100" t="s">
        <v>9</v>
      </c>
      <c r="D410" s="100" t="s">
        <v>532</v>
      </c>
      <c r="E410" s="113">
        <v>6.2774264263725224</v>
      </c>
      <c r="F410" s="111">
        <f>IF(D410="CO2",E410,IF(D410="CH4",E410*'State 2005 Data'!$J$16,IF(D410="N2O",'State 2005 Data'!$J$17,IF(D410="Other",E410))))</f>
        <v>6.2774264263725224</v>
      </c>
      <c r="H410" s="109"/>
    </row>
    <row r="411" spans="1:8" x14ac:dyDescent="0.2">
      <c r="A411" s="100" t="s">
        <v>1585</v>
      </c>
      <c r="B411" s="127" t="s">
        <v>1586</v>
      </c>
      <c r="C411" s="100" t="s">
        <v>9</v>
      </c>
      <c r="D411" s="100" t="s">
        <v>540</v>
      </c>
      <c r="E411" s="110">
        <v>0.90504658564617801</v>
      </c>
      <c r="F411" s="111">
        <f>IF(D411="CO2",E411,IF(D411="CH4",E411*'State 2005 Data'!$J$16,IF(D411="N2O",'State 2005 Data'!$J$17,IF(D411="Other",E411))))</f>
        <v>1.0136521759237194</v>
      </c>
      <c r="H411" s="109"/>
    </row>
    <row r="412" spans="1:8" x14ac:dyDescent="0.2">
      <c r="A412" s="100" t="s">
        <v>1585</v>
      </c>
      <c r="B412" s="127" t="s">
        <v>1586</v>
      </c>
      <c r="C412" s="100" t="s">
        <v>9</v>
      </c>
      <c r="D412" s="100" t="s">
        <v>541</v>
      </c>
      <c r="E412" s="110">
        <v>3.4265076385022256E-2</v>
      </c>
      <c r="F412" s="111">
        <f>IF(D412="CO2",E412,IF(D412="CH4",E412*'State 2005 Data'!$J$16,IF(D412="N2O",'State 2005 Data'!$J$17,IF(D412="Other",E412))))</f>
        <v>0.88926174496644295</v>
      </c>
      <c r="H412" s="109"/>
    </row>
    <row r="413" spans="1:8" x14ac:dyDescent="0.2">
      <c r="A413" s="100" t="s">
        <v>1585</v>
      </c>
      <c r="B413" s="127" t="s">
        <v>1586</v>
      </c>
      <c r="C413" s="100" t="s">
        <v>9</v>
      </c>
      <c r="D413" s="100" t="s">
        <v>529</v>
      </c>
      <c r="E413" s="110">
        <v>2.5067291449200999</v>
      </c>
      <c r="F413" s="111">
        <f>IF(D413="CO2",E413,IF(D413="CH4",E413*'State 2005 Data'!$J$16,IF(D413="N2O",'State 2005 Data'!$J$17,IF(D413="Other",E413))))</f>
        <v>2.5067291449200999</v>
      </c>
      <c r="H413" s="109"/>
    </row>
    <row r="414" spans="1:8" x14ac:dyDescent="0.2">
      <c r="A414" s="100" t="s">
        <v>1587</v>
      </c>
      <c r="B414" s="127" t="s">
        <v>1588</v>
      </c>
      <c r="C414" s="100" t="s">
        <v>99</v>
      </c>
      <c r="D414" s="100" t="s">
        <v>532</v>
      </c>
      <c r="E414" s="110">
        <v>120.96847356511917</v>
      </c>
      <c r="F414" s="111">
        <f>IF(D414="CO2",E414,IF(D414="CH4",E414*'State 2005 Data'!$J$16,IF(D414="N2O",'State 2005 Data'!$J$17,IF(D414="Other",E414))))</f>
        <v>120.96847356511917</v>
      </c>
      <c r="H414" s="109"/>
    </row>
    <row r="415" spans="1:8" x14ac:dyDescent="0.2">
      <c r="A415" s="100" t="s">
        <v>1587</v>
      </c>
      <c r="B415" s="127" t="s">
        <v>1588</v>
      </c>
      <c r="C415" s="100" t="s">
        <v>99</v>
      </c>
      <c r="D415" s="100" t="s">
        <v>540</v>
      </c>
      <c r="E415" s="110">
        <v>3.9463811750000001E-2</v>
      </c>
      <c r="F415" s="111">
        <f>IF(D415="CO2",E415,IF(D415="CH4",E415*'State 2005 Data'!$J$16,IF(D415="N2O",'State 2005 Data'!$J$17,IF(D415="Other",E415))))</f>
        <v>4.4199469160000004E-2</v>
      </c>
      <c r="H415" s="109"/>
    </row>
    <row r="416" spans="1:8" x14ac:dyDescent="0.2">
      <c r="A416" s="100" t="s">
        <v>1587</v>
      </c>
      <c r="B416" s="127" t="s">
        <v>1588</v>
      </c>
      <c r="C416" s="100" t="s">
        <v>99</v>
      </c>
      <c r="D416" s="100" t="s">
        <v>541</v>
      </c>
      <c r="E416" s="110">
        <v>0.56392181681999987</v>
      </c>
      <c r="F416" s="111">
        <f>IF(D416="CO2",E416,IF(D416="CH4",E416*'State 2005 Data'!$J$16,IF(D416="N2O",'State 2005 Data'!$J$17,IF(D416="Other",E416))))</f>
        <v>0.88926174496644295</v>
      </c>
      <c r="H416" s="109"/>
    </row>
    <row r="417" spans="1:8" x14ac:dyDescent="0.2">
      <c r="A417" s="100" t="s">
        <v>1587</v>
      </c>
      <c r="B417" s="127" t="s">
        <v>1588</v>
      </c>
      <c r="C417" s="100" t="s">
        <v>99</v>
      </c>
      <c r="D417" s="112" t="s">
        <v>529</v>
      </c>
      <c r="E417" s="110"/>
      <c r="F417" s="111">
        <f>IF(D417="CO2",E417,IF(D417="CH4",E417*'State 2005 Data'!$J$16,IF(D417="N2O",'State 2005 Data'!$J$17,IF(D417="Other",E417))))</f>
        <v>0</v>
      </c>
      <c r="H417" s="109"/>
    </row>
    <row r="418" spans="1:8" x14ac:dyDescent="0.2">
      <c r="A418" s="100" t="s">
        <v>1587</v>
      </c>
      <c r="B418" s="127" t="s">
        <v>1588</v>
      </c>
      <c r="C418" s="100" t="s">
        <v>761</v>
      </c>
      <c r="D418" s="100" t="s">
        <v>532</v>
      </c>
      <c r="E418" s="110">
        <v>36.847916960526646</v>
      </c>
      <c r="F418" s="111">
        <f>IF(D418="CO2",E418,IF(D418="CH4",E418*'State 2005 Data'!$J$16,IF(D418="N2O",'State 2005 Data'!$J$17,IF(D418="Other",E418))))</f>
        <v>36.847916960526646</v>
      </c>
      <c r="H418" s="109"/>
    </row>
    <row r="419" spans="1:8" x14ac:dyDescent="0.2">
      <c r="A419" s="100" t="s">
        <v>1587</v>
      </c>
      <c r="B419" s="127" t="s">
        <v>1588</v>
      </c>
      <c r="C419" s="100" t="s">
        <v>761</v>
      </c>
      <c r="D419" s="100" t="s">
        <v>540</v>
      </c>
      <c r="E419" s="110">
        <v>0.2361318855</v>
      </c>
      <c r="F419" s="111">
        <f>IF(D419="CO2",E419,IF(D419="CH4",E419*'State 2005 Data'!$J$16,IF(D419="N2O",'State 2005 Data'!$J$17,IF(D419="Other",E419))))</f>
        <v>0.26446771176</v>
      </c>
      <c r="H419" s="109"/>
    </row>
    <row r="420" spans="1:8" x14ac:dyDescent="0.2">
      <c r="A420" s="100" t="s">
        <v>1587</v>
      </c>
      <c r="B420" s="127" t="s">
        <v>1588</v>
      </c>
      <c r="C420" s="100" t="s">
        <v>761</v>
      </c>
      <c r="D420" s="100" t="s">
        <v>541</v>
      </c>
      <c r="E420" s="110">
        <v>7.200682173999999E-2</v>
      </c>
      <c r="F420" s="111">
        <f>IF(D420="CO2",E420,IF(D420="CH4",E420*'State 2005 Data'!$J$16,IF(D420="N2O",'State 2005 Data'!$J$17,IF(D420="Other",E420))))</f>
        <v>0.88926174496644295</v>
      </c>
      <c r="H420" s="109"/>
    </row>
    <row r="421" spans="1:8" x14ac:dyDescent="0.2">
      <c r="A421" s="100" t="s">
        <v>1587</v>
      </c>
      <c r="B421" s="127" t="s">
        <v>1588</v>
      </c>
      <c r="C421" s="100" t="s">
        <v>761</v>
      </c>
      <c r="D421" s="112" t="s">
        <v>529</v>
      </c>
      <c r="E421" s="110"/>
      <c r="F421" s="111">
        <f>IF(D421="CO2",E421,IF(D421="CH4",E421*'State 2005 Data'!$J$16,IF(D421="N2O",'State 2005 Data'!$J$17,IF(D421="Other",E421))))</f>
        <v>0</v>
      </c>
      <c r="H421" s="109"/>
    </row>
    <row r="422" spans="1:8" x14ac:dyDescent="0.2">
      <c r="A422" s="100" t="s">
        <v>1587</v>
      </c>
      <c r="B422" s="127" t="s">
        <v>1588</v>
      </c>
      <c r="C422" s="100" t="s">
        <v>4</v>
      </c>
      <c r="D422" s="100" t="s">
        <v>532</v>
      </c>
      <c r="E422" s="110">
        <v>72.606090242674739</v>
      </c>
      <c r="F422" s="111">
        <f>IF(D422="CO2",E422,IF(D422="CH4",E422*'State 2005 Data'!$J$16,IF(D422="N2O",'State 2005 Data'!$J$17,IF(D422="Other",E422))))</f>
        <v>72.606090242674739</v>
      </c>
      <c r="H422" s="109"/>
    </row>
    <row r="423" spans="1:8" x14ac:dyDescent="0.2">
      <c r="A423" s="100" t="s">
        <v>1587</v>
      </c>
      <c r="B423" s="127" t="s">
        <v>1588</v>
      </c>
      <c r="C423" s="100" t="s">
        <v>4</v>
      </c>
      <c r="D423" s="100" t="s">
        <v>540</v>
      </c>
      <c r="E423" s="110">
        <v>8.2130164830722538E-2</v>
      </c>
      <c r="F423" s="111">
        <f>IF(D423="CO2",E423,IF(D423="CH4",E423*'State 2005 Data'!$J$16,IF(D423="N2O",'State 2005 Data'!$J$17,IF(D423="Other",E423))))</f>
        <v>9.1985784610409252E-2</v>
      </c>
      <c r="H423" s="109"/>
    </row>
    <row r="424" spans="1:8" x14ac:dyDescent="0.2">
      <c r="A424" s="100" t="s">
        <v>1587</v>
      </c>
      <c r="B424" s="127" t="s">
        <v>1588</v>
      </c>
      <c r="C424" s="100" t="s">
        <v>4</v>
      </c>
      <c r="D424" s="100" t="s">
        <v>541</v>
      </c>
      <c r="E424" s="110">
        <v>1.0667549093099755</v>
      </c>
      <c r="F424" s="111">
        <f>IF(D424="CO2",E424,IF(D424="CH4",E424*'State 2005 Data'!$J$16,IF(D424="N2O",'State 2005 Data'!$J$17,IF(D424="Other",E424))))</f>
        <v>0.88926174496644295</v>
      </c>
      <c r="H424" s="109"/>
    </row>
    <row r="425" spans="1:8" x14ac:dyDescent="0.2">
      <c r="A425" s="100" t="s">
        <v>1587</v>
      </c>
      <c r="B425" s="127" t="s">
        <v>1588</v>
      </c>
      <c r="C425" s="100" t="s">
        <v>4</v>
      </c>
      <c r="D425" s="112" t="s">
        <v>529</v>
      </c>
      <c r="E425" s="110"/>
      <c r="F425" s="111">
        <f>IF(D425="CO2",E425,IF(D425="CH4",E425*'State 2005 Data'!$J$16,IF(D425="N2O",'State 2005 Data'!$J$17,IF(D425="Other",E425))))</f>
        <v>0</v>
      </c>
      <c r="H425" s="109"/>
    </row>
    <row r="426" spans="1:8" x14ac:dyDescent="0.2">
      <c r="A426" s="100" t="s">
        <v>1587</v>
      </c>
      <c r="B426" s="127" t="s">
        <v>1588</v>
      </c>
      <c r="C426" s="100" t="s">
        <v>9</v>
      </c>
      <c r="D426" s="100" t="s">
        <v>532</v>
      </c>
      <c r="E426" s="113">
        <v>55.472587501136843</v>
      </c>
      <c r="F426" s="111">
        <f>IF(D426="CO2",E426,IF(D426="CH4",E426*'State 2005 Data'!$J$16,IF(D426="N2O",'State 2005 Data'!$J$17,IF(D426="Other",E426))))</f>
        <v>55.472587501136843</v>
      </c>
      <c r="H426" s="109"/>
    </row>
    <row r="427" spans="1:8" x14ac:dyDescent="0.2">
      <c r="A427" s="100" t="s">
        <v>1587</v>
      </c>
      <c r="B427" s="127" t="s">
        <v>1588</v>
      </c>
      <c r="C427" s="100" t="s">
        <v>9</v>
      </c>
      <c r="D427" s="100" t="s">
        <v>540</v>
      </c>
      <c r="E427" s="110">
        <v>27.901532819423412</v>
      </c>
      <c r="F427" s="111">
        <f>IF(D427="CO2",E427,IF(D427="CH4",E427*'State 2005 Data'!$J$16,IF(D427="N2O",'State 2005 Data'!$J$17,IF(D427="Other",E427))))</f>
        <v>31.249716757754225</v>
      </c>
      <c r="H427" s="109"/>
    </row>
    <row r="428" spans="1:8" x14ac:dyDescent="0.2">
      <c r="A428" s="100" t="s">
        <v>1587</v>
      </c>
      <c r="B428" s="127" t="s">
        <v>1588</v>
      </c>
      <c r="C428" s="100" t="s">
        <v>9</v>
      </c>
      <c r="D428" s="100" t="s">
        <v>541</v>
      </c>
      <c r="E428" s="110">
        <v>9.8685987809492171E-2</v>
      </c>
      <c r="F428" s="111">
        <f>IF(D428="CO2",E428,IF(D428="CH4",E428*'State 2005 Data'!$J$16,IF(D428="N2O",'State 2005 Data'!$J$17,IF(D428="Other",E428))))</f>
        <v>0.88926174496644295</v>
      </c>
      <c r="H428" s="109"/>
    </row>
    <row r="429" spans="1:8" x14ac:dyDescent="0.2">
      <c r="A429" s="100" t="s">
        <v>1587</v>
      </c>
      <c r="B429" s="127" t="s">
        <v>1588</v>
      </c>
      <c r="C429" s="100" t="s">
        <v>9</v>
      </c>
      <c r="D429" s="100" t="s">
        <v>529</v>
      </c>
      <c r="E429" s="110">
        <v>4.6418259120680876</v>
      </c>
      <c r="F429" s="111">
        <f>IF(D429="CO2",E429,IF(D429="CH4",E429*'State 2005 Data'!$J$16,IF(D429="N2O",'State 2005 Data'!$J$17,IF(D429="Other",E429))))</f>
        <v>4.6418259120680876</v>
      </c>
      <c r="H429" s="109"/>
    </row>
    <row r="430" spans="1:8" x14ac:dyDescent="0.2">
      <c r="A430" s="100" t="s">
        <v>1597</v>
      </c>
      <c r="B430" s="127" t="s">
        <v>1598</v>
      </c>
      <c r="C430" s="100" t="s">
        <v>99</v>
      </c>
      <c r="D430" s="100" t="s">
        <v>532</v>
      </c>
      <c r="E430" s="110">
        <v>228.9052889156165</v>
      </c>
      <c r="F430" s="111">
        <f>IF(D430="CO2",E430,IF(D430="CH4",E430*'State 2005 Data'!$J$16,IF(D430="N2O",'State 2005 Data'!$J$17,IF(D430="Other",E430))))</f>
        <v>228.9052889156165</v>
      </c>
      <c r="H430" s="109"/>
    </row>
    <row r="431" spans="1:8" x14ac:dyDescent="0.2">
      <c r="A431" s="100" t="s">
        <v>1597</v>
      </c>
      <c r="B431" s="127" t="s">
        <v>1598</v>
      </c>
      <c r="C431" s="100" t="s">
        <v>99</v>
      </c>
      <c r="D431" s="100" t="s">
        <v>540</v>
      </c>
      <c r="E431" s="110">
        <v>7.6062762999999992E-2</v>
      </c>
      <c r="F431" s="111">
        <f>IF(D431="CO2",E431,IF(D431="CH4",E431*'State 2005 Data'!$J$16,IF(D431="N2O",'State 2005 Data'!$J$17,IF(D431="Other",E431))))</f>
        <v>8.5190294560000004E-2</v>
      </c>
      <c r="H431" s="109"/>
    </row>
    <row r="432" spans="1:8" x14ac:dyDescent="0.2">
      <c r="A432" s="100" t="s">
        <v>1597</v>
      </c>
      <c r="B432" s="127" t="s">
        <v>1598</v>
      </c>
      <c r="C432" s="100" t="s">
        <v>99</v>
      </c>
      <c r="D432" s="100" t="s">
        <v>541</v>
      </c>
      <c r="E432" s="110">
        <v>0.73976905104000001</v>
      </c>
      <c r="F432" s="111">
        <f>IF(D432="CO2",E432,IF(D432="CH4",E432*'State 2005 Data'!$J$16,IF(D432="N2O",'State 2005 Data'!$J$17,IF(D432="Other",E432))))</f>
        <v>0.88926174496644295</v>
      </c>
      <c r="H432" s="109"/>
    </row>
    <row r="433" spans="1:8" x14ac:dyDescent="0.2">
      <c r="A433" s="100" t="s">
        <v>1597</v>
      </c>
      <c r="B433" s="127" t="s">
        <v>1598</v>
      </c>
      <c r="C433" s="100" t="s">
        <v>99</v>
      </c>
      <c r="D433" s="112" t="s">
        <v>529</v>
      </c>
      <c r="E433" s="110"/>
      <c r="F433" s="111">
        <f>IF(D433="CO2",E433,IF(D433="CH4",E433*'State 2005 Data'!$J$16,IF(D433="N2O",'State 2005 Data'!$J$17,IF(D433="Other",E433))))</f>
        <v>0</v>
      </c>
      <c r="H433" s="109"/>
    </row>
    <row r="434" spans="1:8" x14ac:dyDescent="0.2">
      <c r="A434" s="100" t="s">
        <v>1597</v>
      </c>
      <c r="B434" s="127" t="s">
        <v>1598</v>
      </c>
      <c r="C434" s="100" t="s">
        <v>761</v>
      </c>
      <c r="D434" s="100" t="s">
        <v>532</v>
      </c>
      <c r="E434" s="110">
        <v>22.621422460851612</v>
      </c>
      <c r="F434" s="111">
        <f>IF(D434="CO2",E434,IF(D434="CH4",E434*'State 2005 Data'!$J$16,IF(D434="N2O",'State 2005 Data'!$J$17,IF(D434="Other",E434))))</f>
        <v>22.621422460851612</v>
      </c>
      <c r="H434" s="109"/>
    </row>
    <row r="435" spans="1:8" x14ac:dyDescent="0.2">
      <c r="A435" s="100" t="s">
        <v>1597</v>
      </c>
      <c r="B435" s="127" t="s">
        <v>1598</v>
      </c>
      <c r="C435" s="100" t="s">
        <v>761</v>
      </c>
      <c r="D435" s="100" t="s">
        <v>540</v>
      </c>
      <c r="E435" s="110">
        <v>0.20811788799999997</v>
      </c>
      <c r="F435" s="111">
        <f>IF(D435="CO2",E435,IF(D435="CH4",E435*'State 2005 Data'!$J$16,IF(D435="N2O",'State 2005 Data'!$J$17,IF(D435="Other",E435))))</f>
        <v>0.23309203455999999</v>
      </c>
      <c r="H435" s="109"/>
    </row>
    <row r="436" spans="1:8" x14ac:dyDescent="0.2">
      <c r="A436" s="100" t="s">
        <v>1597</v>
      </c>
      <c r="B436" s="127" t="s">
        <v>1598</v>
      </c>
      <c r="C436" s="100" t="s">
        <v>761</v>
      </c>
      <c r="D436" s="100" t="s">
        <v>541</v>
      </c>
      <c r="E436" s="110">
        <v>4.4030617500000001E-2</v>
      </c>
      <c r="F436" s="111">
        <f>IF(D436="CO2",E436,IF(D436="CH4",E436*'State 2005 Data'!$J$16,IF(D436="N2O",'State 2005 Data'!$J$17,IF(D436="Other",E436))))</f>
        <v>0.88926174496644295</v>
      </c>
      <c r="H436" s="109"/>
    </row>
    <row r="437" spans="1:8" x14ac:dyDescent="0.2">
      <c r="A437" s="100" t="s">
        <v>1597</v>
      </c>
      <c r="B437" s="127" t="s">
        <v>1598</v>
      </c>
      <c r="C437" s="100" t="s">
        <v>761</v>
      </c>
      <c r="D437" s="112" t="s">
        <v>529</v>
      </c>
      <c r="E437" s="110"/>
      <c r="F437" s="111">
        <f>IF(D437="CO2",E437,IF(D437="CH4",E437*'State 2005 Data'!$J$16,IF(D437="N2O",'State 2005 Data'!$J$17,IF(D437="Other",E437))))</f>
        <v>0</v>
      </c>
      <c r="H437" s="109"/>
    </row>
    <row r="438" spans="1:8" x14ac:dyDescent="0.2">
      <c r="A438" s="100" t="s">
        <v>1597</v>
      </c>
      <c r="B438" s="127" t="s">
        <v>1598</v>
      </c>
      <c r="C438" s="100" t="s">
        <v>4</v>
      </c>
      <c r="D438" s="100" t="s">
        <v>532</v>
      </c>
      <c r="E438" s="110">
        <v>194.38273027156794</v>
      </c>
      <c r="F438" s="111">
        <f>IF(D438="CO2",E438,IF(D438="CH4",E438*'State 2005 Data'!$J$16,IF(D438="N2O",'State 2005 Data'!$J$17,IF(D438="Other",E438))))</f>
        <v>194.38273027156794</v>
      </c>
      <c r="H438" s="109"/>
    </row>
    <row r="439" spans="1:8" x14ac:dyDescent="0.2">
      <c r="A439" s="100" t="s">
        <v>1597</v>
      </c>
      <c r="B439" s="127" t="s">
        <v>1598</v>
      </c>
      <c r="C439" s="100" t="s">
        <v>4</v>
      </c>
      <c r="D439" s="100" t="s">
        <v>540</v>
      </c>
      <c r="E439" s="110">
        <v>8.2130164830722538E-2</v>
      </c>
      <c r="F439" s="111">
        <f>IF(D439="CO2",E439,IF(D439="CH4",E439*'State 2005 Data'!$J$16,IF(D439="N2O",'State 2005 Data'!$J$17,IF(D439="Other",E439))))</f>
        <v>9.1985784610409252E-2</v>
      </c>
      <c r="H439" s="109"/>
    </row>
    <row r="440" spans="1:8" x14ac:dyDescent="0.2">
      <c r="A440" s="100" t="s">
        <v>1597</v>
      </c>
      <c r="B440" s="127" t="s">
        <v>1598</v>
      </c>
      <c r="C440" s="100" t="s">
        <v>4</v>
      </c>
      <c r="D440" s="100" t="s">
        <v>541</v>
      </c>
      <c r="E440" s="110">
        <v>1.0667549093099755</v>
      </c>
      <c r="F440" s="111">
        <f>IF(D440="CO2",E440,IF(D440="CH4",E440*'State 2005 Data'!$J$16,IF(D440="N2O",'State 2005 Data'!$J$17,IF(D440="Other",E440))))</f>
        <v>0.88926174496644295</v>
      </c>
      <c r="H440" s="109"/>
    </row>
    <row r="441" spans="1:8" x14ac:dyDescent="0.2">
      <c r="A441" s="100" t="s">
        <v>1597</v>
      </c>
      <c r="B441" s="127" t="s">
        <v>1598</v>
      </c>
      <c r="C441" s="100" t="s">
        <v>4</v>
      </c>
      <c r="D441" s="112" t="s">
        <v>529</v>
      </c>
      <c r="E441" s="110"/>
      <c r="F441" s="111">
        <f>IF(D441="CO2",E441,IF(D441="CH4",E441*'State 2005 Data'!$J$16,IF(D441="N2O",'State 2005 Data'!$J$17,IF(D441="Other",E441))))</f>
        <v>0</v>
      </c>
      <c r="H441" s="109"/>
    </row>
    <row r="442" spans="1:8" x14ac:dyDescent="0.2">
      <c r="A442" s="100" t="s">
        <v>1597</v>
      </c>
      <c r="B442" s="127" t="s">
        <v>1598</v>
      </c>
      <c r="C442" s="100" t="s">
        <v>9</v>
      </c>
      <c r="D442" s="100" t="s">
        <v>532</v>
      </c>
      <c r="E442" s="113">
        <v>239.03992143787721</v>
      </c>
      <c r="F442" s="111">
        <f>IF(D442="CO2",E442,IF(D442="CH4",E442*'State 2005 Data'!$J$16,IF(D442="N2O",'State 2005 Data'!$J$17,IF(D442="Other",E442))))</f>
        <v>239.03992143787721</v>
      </c>
      <c r="H442" s="109"/>
    </row>
    <row r="443" spans="1:8" x14ac:dyDescent="0.2">
      <c r="A443" s="100" t="s">
        <v>1597</v>
      </c>
      <c r="B443" s="127" t="s">
        <v>1598</v>
      </c>
      <c r="C443" s="100" t="s">
        <v>9</v>
      </c>
      <c r="D443" s="100" t="s">
        <v>540</v>
      </c>
      <c r="E443" s="110">
        <v>49.593006651916163</v>
      </c>
      <c r="F443" s="111">
        <f>IF(D443="CO2",E443,IF(D443="CH4",E443*'State 2005 Data'!$J$16,IF(D443="N2O",'State 2005 Data'!$J$17,IF(D443="Other",E443))))</f>
        <v>55.544167450146105</v>
      </c>
      <c r="H443" s="109"/>
    </row>
    <row r="444" spans="1:8" x14ac:dyDescent="0.2">
      <c r="A444" s="100" t="s">
        <v>1597</v>
      </c>
      <c r="B444" s="127" t="s">
        <v>1598</v>
      </c>
      <c r="C444" s="100" t="s">
        <v>9</v>
      </c>
      <c r="D444" s="100" t="s">
        <v>541</v>
      </c>
      <c r="E444" s="110">
        <v>0.31381401959941413</v>
      </c>
      <c r="F444" s="111">
        <f>IF(D444="CO2",E444,IF(D444="CH4",E444*'State 2005 Data'!$J$16,IF(D444="N2O",'State 2005 Data'!$J$17,IF(D444="Other",E444))))</f>
        <v>0.88926174496644295</v>
      </c>
      <c r="H444" s="109"/>
    </row>
    <row r="445" spans="1:8" x14ac:dyDescent="0.2">
      <c r="A445" s="100" t="s">
        <v>1597</v>
      </c>
      <c r="B445" s="127" t="s">
        <v>1598</v>
      </c>
      <c r="C445" s="100" t="s">
        <v>9</v>
      </c>
      <c r="D445" s="100" t="s">
        <v>529</v>
      </c>
      <c r="E445" s="110">
        <v>9.6342224411450221</v>
      </c>
      <c r="F445" s="111">
        <f>IF(D445="CO2",E445,IF(D445="CH4",E445*'State 2005 Data'!$J$16,IF(D445="N2O",'State 2005 Data'!$J$17,IF(D445="Other",E445))))</f>
        <v>9.6342224411450221</v>
      </c>
      <c r="H445" s="109"/>
    </row>
    <row r="446" spans="1:8" x14ac:dyDescent="0.2">
      <c r="A446" s="100" t="s">
        <v>1603</v>
      </c>
      <c r="B446" s="127" t="s">
        <v>1604</v>
      </c>
      <c r="C446" s="100" t="s">
        <v>99</v>
      </c>
      <c r="D446" s="100" t="s">
        <v>532</v>
      </c>
      <c r="E446" s="110">
        <v>40.915728782347834</v>
      </c>
      <c r="F446" s="111">
        <f>IF(D446="CO2",E446,IF(D446="CH4",E446*'State 2005 Data'!$J$16,IF(D446="N2O",'State 2005 Data'!$J$17,IF(D446="Other",E446))))</f>
        <v>40.915728782347834</v>
      </c>
      <c r="H446" s="109"/>
    </row>
    <row r="447" spans="1:8" x14ac:dyDescent="0.2">
      <c r="A447" s="100" t="s">
        <v>1603</v>
      </c>
      <c r="B447" s="127" t="s">
        <v>1604</v>
      </c>
      <c r="C447" s="100" t="s">
        <v>99</v>
      </c>
      <c r="D447" s="100" t="s">
        <v>540</v>
      </c>
      <c r="E447" s="110">
        <v>1.8761313249999998E-2</v>
      </c>
      <c r="F447" s="111">
        <f>IF(D447="CO2",E447,IF(D447="CH4",E447*'State 2005 Data'!$J$16,IF(D447="N2O",'State 2005 Data'!$J$17,IF(D447="Other",E447))))</f>
        <v>2.1012670840000001E-2</v>
      </c>
      <c r="H447" s="109"/>
    </row>
    <row r="448" spans="1:8" x14ac:dyDescent="0.2">
      <c r="A448" s="100" t="s">
        <v>1603</v>
      </c>
      <c r="B448" s="127" t="s">
        <v>1604</v>
      </c>
      <c r="C448" s="100" t="s">
        <v>99</v>
      </c>
      <c r="D448" s="100" t="s">
        <v>541</v>
      </c>
      <c r="E448" s="110">
        <v>0.18168430325999999</v>
      </c>
      <c r="F448" s="111">
        <f>IF(D448="CO2",E448,IF(D448="CH4",E448*'State 2005 Data'!$J$16,IF(D448="N2O",'State 2005 Data'!$J$17,IF(D448="Other",E448))))</f>
        <v>0.88926174496644295</v>
      </c>
      <c r="H448" s="109"/>
    </row>
    <row r="449" spans="1:8" x14ac:dyDescent="0.2">
      <c r="A449" s="100" t="s">
        <v>1603</v>
      </c>
      <c r="B449" s="127" t="s">
        <v>1604</v>
      </c>
      <c r="C449" s="100" t="s">
        <v>99</v>
      </c>
      <c r="D449" s="112" t="s">
        <v>529</v>
      </c>
      <c r="E449" s="110"/>
      <c r="F449" s="111">
        <f>IF(D449="CO2",E449,IF(D449="CH4",E449*'State 2005 Data'!$J$16,IF(D449="N2O",'State 2005 Data'!$J$17,IF(D449="Other",E449))))</f>
        <v>0</v>
      </c>
      <c r="H449" s="109"/>
    </row>
    <row r="450" spans="1:8" x14ac:dyDescent="0.2">
      <c r="A450" s="100" t="s">
        <v>1603</v>
      </c>
      <c r="B450" s="127" t="s">
        <v>1604</v>
      </c>
      <c r="C450" s="100" t="s">
        <v>761</v>
      </c>
      <c r="D450" s="100" t="s">
        <v>532</v>
      </c>
      <c r="E450" s="110">
        <v>14.055786910967303</v>
      </c>
      <c r="F450" s="111">
        <f>IF(D450="CO2",E450,IF(D450="CH4",E450*'State 2005 Data'!$J$16,IF(D450="N2O",'State 2005 Data'!$J$17,IF(D450="Other",E450))))</f>
        <v>14.055786910967303</v>
      </c>
      <c r="H450" s="109"/>
    </row>
    <row r="451" spans="1:8" x14ac:dyDescent="0.2">
      <c r="A451" s="100" t="s">
        <v>1603</v>
      </c>
      <c r="B451" s="127" t="s">
        <v>1604</v>
      </c>
      <c r="C451" s="100" t="s">
        <v>761</v>
      </c>
      <c r="D451" s="100" t="s">
        <v>540</v>
      </c>
      <c r="E451" s="110">
        <v>0.16596348375000003</v>
      </c>
      <c r="F451" s="111">
        <f>IF(D451="CO2",E451,IF(D451="CH4",E451*'State 2005 Data'!$J$16,IF(D451="N2O",'State 2005 Data'!$J$17,IF(D451="Other",E451))))</f>
        <v>0.18587910180000006</v>
      </c>
      <c r="H451" s="109"/>
    </row>
    <row r="452" spans="1:8" x14ac:dyDescent="0.2">
      <c r="A452" s="100" t="s">
        <v>1603</v>
      </c>
      <c r="B452" s="127" t="s">
        <v>1604</v>
      </c>
      <c r="C452" s="100" t="s">
        <v>761</v>
      </c>
      <c r="D452" s="100" t="s">
        <v>541</v>
      </c>
      <c r="E452" s="110">
        <v>3.9168667040000001E-2</v>
      </c>
      <c r="F452" s="111">
        <f>IF(D452="CO2",E452,IF(D452="CH4",E452*'State 2005 Data'!$J$16,IF(D452="N2O",'State 2005 Data'!$J$17,IF(D452="Other",E452))))</f>
        <v>0.88926174496644295</v>
      </c>
      <c r="H452" s="109"/>
    </row>
    <row r="453" spans="1:8" x14ac:dyDescent="0.2">
      <c r="A453" s="100" t="s">
        <v>1603</v>
      </c>
      <c r="B453" s="127" t="s">
        <v>1604</v>
      </c>
      <c r="C453" s="100" t="s">
        <v>761</v>
      </c>
      <c r="D453" s="112" t="s">
        <v>529</v>
      </c>
      <c r="E453" s="110"/>
      <c r="F453" s="111">
        <f>IF(D453="CO2",E453,IF(D453="CH4",E453*'State 2005 Data'!$J$16,IF(D453="N2O",'State 2005 Data'!$J$17,IF(D453="Other",E453))))</f>
        <v>0</v>
      </c>
      <c r="H453" s="109"/>
    </row>
    <row r="454" spans="1:8" x14ac:dyDescent="0.2">
      <c r="A454" s="100" t="s">
        <v>1603</v>
      </c>
      <c r="B454" s="127" t="s">
        <v>1604</v>
      </c>
      <c r="C454" s="100" t="s">
        <v>4</v>
      </c>
      <c r="D454" s="100" t="s">
        <v>532</v>
      </c>
      <c r="E454" s="110">
        <v>55.53174867671175</v>
      </c>
      <c r="F454" s="111">
        <f>IF(D454="CO2",E454,IF(D454="CH4",E454*'State 2005 Data'!$J$16,IF(D454="N2O",'State 2005 Data'!$J$17,IF(D454="Other",E454))))</f>
        <v>55.53174867671175</v>
      </c>
      <c r="H454" s="109"/>
    </row>
    <row r="455" spans="1:8" x14ac:dyDescent="0.2">
      <c r="A455" s="100" t="s">
        <v>1603</v>
      </c>
      <c r="B455" s="127" t="s">
        <v>1604</v>
      </c>
      <c r="C455" s="100" t="s">
        <v>4</v>
      </c>
      <c r="D455" s="100" t="s">
        <v>540</v>
      </c>
      <c r="E455" s="110">
        <v>8.2130164830722538E-2</v>
      </c>
      <c r="F455" s="111">
        <f>IF(D455="CO2",E455,IF(D455="CH4",E455*'State 2005 Data'!$J$16,IF(D455="N2O",'State 2005 Data'!$J$17,IF(D455="Other",E455))))</f>
        <v>9.1985784610409252E-2</v>
      </c>
      <c r="H455" s="109"/>
    </row>
    <row r="456" spans="1:8" x14ac:dyDescent="0.2">
      <c r="A456" s="100" t="s">
        <v>1603</v>
      </c>
      <c r="B456" s="127" t="s">
        <v>1604</v>
      </c>
      <c r="C456" s="100" t="s">
        <v>4</v>
      </c>
      <c r="D456" s="100" t="s">
        <v>541</v>
      </c>
      <c r="E456" s="110">
        <v>1.0667549093099755</v>
      </c>
      <c r="F456" s="111">
        <f>IF(D456="CO2",E456,IF(D456="CH4",E456*'State 2005 Data'!$J$16,IF(D456="N2O",'State 2005 Data'!$J$17,IF(D456="Other",E456))))</f>
        <v>0.88926174496644295</v>
      </c>
      <c r="H456" s="109"/>
    </row>
    <row r="457" spans="1:8" x14ac:dyDescent="0.2">
      <c r="A457" s="100" t="s">
        <v>1603</v>
      </c>
      <c r="B457" s="127" t="s">
        <v>1604</v>
      </c>
      <c r="C457" s="100" t="s">
        <v>4</v>
      </c>
      <c r="D457" s="112" t="s">
        <v>529</v>
      </c>
      <c r="E457" s="110"/>
      <c r="F457" s="111">
        <f>IF(D457="CO2",E457,IF(D457="CH4",E457*'State 2005 Data'!$J$16,IF(D457="N2O",'State 2005 Data'!$J$17,IF(D457="Other",E457))))</f>
        <v>0</v>
      </c>
      <c r="H457" s="109"/>
    </row>
    <row r="458" spans="1:8" x14ac:dyDescent="0.2">
      <c r="A458" s="100" t="s">
        <v>1603</v>
      </c>
      <c r="B458" s="127" t="s">
        <v>1604</v>
      </c>
      <c r="C458" s="100" t="s">
        <v>9</v>
      </c>
      <c r="D458" s="100" t="s">
        <v>532</v>
      </c>
      <c r="E458" s="113">
        <v>19.734515731178863</v>
      </c>
      <c r="F458" s="111">
        <f>IF(D458="CO2",E458,IF(D458="CH4",E458*'State 2005 Data'!$J$16,IF(D458="N2O",'State 2005 Data'!$J$17,IF(D458="Other",E458))))</f>
        <v>19.734515731178863</v>
      </c>
      <c r="H458" s="109"/>
    </row>
    <row r="459" spans="1:8" x14ac:dyDescent="0.2">
      <c r="A459" s="100" t="s">
        <v>1603</v>
      </c>
      <c r="B459" s="127" t="s">
        <v>1604</v>
      </c>
      <c r="C459" s="100" t="s">
        <v>9</v>
      </c>
      <c r="D459" s="100" t="s">
        <v>540</v>
      </c>
      <c r="E459" s="110">
        <v>7.4961926934250647</v>
      </c>
      <c r="F459" s="111">
        <f>IF(D459="CO2",E459,IF(D459="CH4",E459*'State 2005 Data'!$J$16,IF(D459="N2O",'State 2005 Data'!$J$17,IF(D459="Other",E459))))</f>
        <v>8.3957358166360727</v>
      </c>
      <c r="H459" s="109"/>
    </row>
    <row r="460" spans="1:8" x14ac:dyDescent="0.2">
      <c r="A460" s="100" t="s">
        <v>1603</v>
      </c>
      <c r="B460" s="127" t="s">
        <v>1604</v>
      </c>
      <c r="C460" s="100" t="s">
        <v>9</v>
      </c>
      <c r="D460" s="100" t="s">
        <v>541</v>
      </c>
      <c r="E460" s="110">
        <v>0.11873688243837199</v>
      </c>
      <c r="F460" s="111">
        <f>IF(D460="CO2",E460,IF(D460="CH4",E460*'State 2005 Data'!$J$16,IF(D460="N2O",'State 2005 Data'!$J$17,IF(D460="Other",E460))))</f>
        <v>0.88926174496644295</v>
      </c>
      <c r="H460" s="109"/>
    </row>
    <row r="461" spans="1:8" x14ac:dyDescent="0.2">
      <c r="A461" s="100" t="s">
        <v>1603</v>
      </c>
      <c r="B461" s="127" t="s">
        <v>1604</v>
      </c>
      <c r="C461" s="100" t="s">
        <v>9</v>
      </c>
      <c r="D461" s="100" t="s">
        <v>529</v>
      </c>
      <c r="E461" s="110">
        <v>2.8546214147963638</v>
      </c>
      <c r="F461" s="111">
        <f>IF(D461="CO2",E461,IF(D461="CH4",E461*'State 2005 Data'!$J$16,IF(D461="N2O",'State 2005 Data'!$J$17,IF(D461="Other",E461))))</f>
        <v>2.8546214147963638</v>
      </c>
      <c r="H461" s="109"/>
    </row>
    <row r="462" spans="1:8" x14ac:dyDescent="0.2">
      <c r="A462" s="100" t="s">
        <v>1609</v>
      </c>
      <c r="B462" s="127" t="s">
        <v>1610</v>
      </c>
      <c r="C462" s="100" t="s">
        <v>99</v>
      </c>
      <c r="D462" s="100" t="s">
        <v>532</v>
      </c>
      <c r="E462" s="110">
        <v>48.065965744464222</v>
      </c>
      <c r="F462" s="111">
        <f>IF(D462="CO2",E462,IF(D462="CH4",E462*'State 2005 Data'!$J$16,IF(D462="N2O",'State 2005 Data'!$J$17,IF(D462="Other",E462))))</f>
        <v>48.065965744464222</v>
      </c>
      <c r="H462" s="109"/>
    </row>
    <row r="463" spans="1:8" x14ac:dyDescent="0.2">
      <c r="A463" s="100" t="s">
        <v>1609</v>
      </c>
      <c r="B463" s="127" t="s">
        <v>1610</v>
      </c>
      <c r="C463" s="100" t="s">
        <v>99</v>
      </c>
      <c r="D463" s="100" t="s">
        <v>540</v>
      </c>
      <c r="E463" s="110">
        <v>1.5388456249999996E-2</v>
      </c>
      <c r="F463" s="111">
        <f>IF(D463="CO2",E463,IF(D463="CH4",E463*'State 2005 Data'!$J$16,IF(D463="N2O",'State 2005 Data'!$J$17,IF(D463="Other",E463))))</f>
        <v>1.7235070999999998E-2</v>
      </c>
      <c r="H463" s="109"/>
    </row>
    <row r="464" spans="1:8" x14ac:dyDescent="0.2">
      <c r="A464" s="100" t="s">
        <v>1609</v>
      </c>
      <c r="B464" s="127" t="s">
        <v>1610</v>
      </c>
      <c r="C464" s="100" t="s">
        <v>99</v>
      </c>
      <c r="D464" s="100" t="s">
        <v>541</v>
      </c>
      <c r="E464" s="110">
        <v>0.21783692123999998</v>
      </c>
      <c r="F464" s="111">
        <f>IF(D464="CO2",E464,IF(D464="CH4",E464*'State 2005 Data'!$J$16,IF(D464="N2O",'State 2005 Data'!$J$17,IF(D464="Other",E464))))</f>
        <v>0.88926174496644295</v>
      </c>
      <c r="H464" s="109"/>
    </row>
    <row r="465" spans="1:8" x14ac:dyDescent="0.2">
      <c r="A465" s="100" t="s">
        <v>1609</v>
      </c>
      <c r="B465" s="127" t="s">
        <v>1610</v>
      </c>
      <c r="C465" s="100" t="s">
        <v>99</v>
      </c>
      <c r="D465" s="112" t="s">
        <v>529</v>
      </c>
      <c r="E465" s="110"/>
      <c r="F465" s="111">
        <f>IF(D465="CO2",E465,IF(D465="CH4",E465*'State 2005 Data'!$J$16,IF(D465="N2O",'State 2005 Data'!$J$17,IF(D465="Other",E465))))</f>
        <v>0</v>
      </c>
      <c r="H465" s="109"/>
    </row>
    <row r="466" spans="1:8" x14ac:dyDescent="0.2">
      <c r="A466" s="100" t="s">
        <v>1609</v>
      </c>
      <c r="B466" s="127" t="s">
        <v>1610</v>
      </c>
      <c r="C466" s="100" t="s">
        <v>761</v>
      </c>
      <c r="D466" s="100" t="s">
        <v>532</v>
      </c>
      <c r="E466" s="110">
        <v>16.087753185364559</v>
      </c>
      <c r="F466" s="111">
        <f>IF(D466="CO2",E466,IF(D466="CH4",E466*'State 2005 Data'!$J$16,IF(D466="N2O",'State 2005 Data'!$J$17,IF(D466="Other",E466))))</f>
        <v>16.087753185364559</v>
      </c>
      <c r="H466" s="109"/>
    </row>
    <row r="467" spans="1:8" x14ac:dyDescent="0.2">
      <c r="A467" s="100" t="s">
        <v>1609</v>
      </c>
      <c r="B467" s="127" t="s">
        <v>1610</v>
      </c>
      <c r="C467" s="100" t="s">
        <v>761</v>
      </c>
      <c r="D467" s="100" t="s">
        <v>540</v>
      </c>
      <c r="E467" s="110">
        <v>0.25319798724999998</v>
      </c>
      <c r="F467" s="111">
        <f>IF(D467="CO2",E467,IF(D467="CH4",E467*'State 2005 Data'!$J$16,IF(D467="N2O",'State 2005 Data'!$J$17,IF(D467="Other",E467))))</f>
        <v>0.28358174572</v>
      </c>
      <c r="H467" s="109"/>
    </row>
    <row r="468" spans="1:8" x14ac:dyDescent="0.2">
      <c r="A468" s="100" t="s">
        <v>1609</v>
      </c>
      <c r="B468" s="127" t="s">
        <v>1610</v>
      </c>
      <c r="C468" s="100" t="s">
        <v>761</v>
      </c>
      <c r="D468" s="100" t="s">
        <v>541</v>
      </c>
      <c r="E468" s="110">
        <v>5.2062316479999989E-2</v>
      </c>
      <c r="F468" s="111">
        <f>IF(D468="CO2",E468,IF(D468="CH4",E468*'State 2005 Data'!$J$16,IF(D468="N2O",'State 2005 Data'!$J$17,IF(D468="Other",E468))))</f>
        <v>0.88926174496644295</v>
      </c>
      <c r="H468" s="109"/>
    </row>
    <row r="469" spans="1:8" x14ac:dyDescent="0.2">
      <c r="A469" s="100" t="s">
        <v>1609</v>
      </c>
      <c r="B469" s="127" t="s">
        <v>1610</v>
      </c>
      <c r="C469" s="100" t="s">
        <v>761</v>
      </c>
      <c r="D469" s="112" t="s">
        <v>529</v>
      </c>
      <c r="E469" s="110"/>
      <c r="F469" s="111">
        <f>IF(D469="CO2",E469,IF(D469="CH4",E469*'State 2005 Data'!$J$16,IF(D469="N2O",'State 2005 Data'!$J$17,IF(D469="Other",E469))))</f>
        <v>0</v>
      </c>
      <c r="H469" s="109"/>
    </row>
    <row r="470" spans="1:8" x14ac:dyDescent="0.2">
      <c r="A470" s="100" t="s">
        <v>1609</v>
      </c>
      <c r="B470" s="127" t="s">
        <v>1610</v>
      </c>
      <c r="C470" s="100" t="s">
        <v>4</v>
      </c>
      <c r="D470" s="100" t="s">
        <v>532</v>
      </c>
      <c r="E470" s="110">
        <v>30.188246103116487</v>
      </c>
      <c r="F470" s="111">
        <f>IF(D470="CO2",E470,IF(D470="CH4",E470*'State 2005 Data'!$J$16,IF(D470="N2O",'State 2005 Data'!$J$17,IF(D470="Other",E470))))</f>
        <v>30.188246103116487</v>
      </c>
      <c r="H470" s="109"/>
    </row>
    <row r="471" spans="1:8" x14ac:dyDescent="0.2">
      <c r="A471" s="100" t="s">
        <v>1609</v>
      </c>
      <c r="B471" s="127" t="s">
        <v>1610</v>
      </c>
      <c r="C471" s="100" t="s">
        <v>4</v>
      </c>
      <c r="D471" s="100" t="s">
        <v>540</v>
      </c>
      <c r="E471" s="110">
        <v>8.2130164830722538E-2</v>
      </c>
      <c r="F471" s="111">
        <f>IF(D471="CO2",E471,IF(D471="CH4",E471*'State 2005 Data'!$J$16,IF(D471="N2O",'State 2005 Data'!$J$17,IF(D471="Other",E471))))</f>
        <v>9.1985784610409252E-2</v>
      </c>
      <c r="H471" s="109"/>
    </row>
    <row r="472" spans="1:8" x14ac:dyDescent="0.2">
      <c r="A472" s="100" t="s">
        <v>1609</v>
      </c>
      <c r="B472" s="127" t="s">
        <v>1610</v>
      </c>
      <c r="C472" s="100" t="s">
        <v>4</v>
      </c>
      <c r="D472" s="100" t="s">
        <v>541</v>
      </c>
      <c r="E472" s="110">
        <v>1.0667549093099755</v>
      </c>
      <c r="F472" s="111">
        <f>IF(D472="CO2",E472,IF(D472="CH4",E472*'State 2005 Data'!$J$16,IF(D472="N2O",'State 2005 Data'!$J$17,IF(D472="Other",E472))))</f>
        <v>0.88926174496644295</v>
      </c>
      <c r="H472" s="109"/>
    </row>
    <row r="473" spans="1:8" x14ac:dyDescent="0.2">
      <c r="A473" s="100" t="s">
        <v>1609</v>
      </c>
      <c r="B473" s="127" t="s">
        <v>1610</v>
      </c>
      <c r="C473" s="100" t="s">
        <v>4</v>
      </c>
      <c r="D473" s="112" t="s">
        <v>529</v>
      </c>
      <c r="E473" s="110"/>
      <c r="F473" s="111">
        <f>IF(D473="CO2",E473,IF(D473="CH4",E473*'State 2005 Data'!$J$16,IF(D473="N2O",'State 2005 Data'!$J$17,IF(D473="Other",E473))))</f>
        <v>0</v>
      </c>
      <c r="H473" s="109"/>
    </row>
    <row r="474" spans="1:8" x14ac:dyDescent="0.2">
      <c r="A474" s="100" t="s">
        <v>1609</v>
      </c>
      <c r="B474" s="127" t="s">
        <v>1610</v>
      </c>
      <c r="C474" s="100" t="s">
        <v>9</v>
      </c>
      <c r="D474" s="100" t="s">
        <v>532</v>
      </c>
      <c r="E474" s="113">
        <v>16.95660984468033</v>
      </c>
      <c r="F474" s="111">
        <f>IF(D474="CO2",E474,IF(D474="CH4",E474*'State 2005 Data'!$J$16,IF(D474="N2O",'State 2005 Data'!$J$17,IF(D474="Other",E474))))</f>
        <v>16.95660984468033</v>
      </c>
      <c r="H474" s="109"/>
    </row>
    <row r="475" spans="1:8" x14ac:dyDescent="0.2">
      <c r="A475" s="100" t="s">
        <v>1609</v>
      </c>
      <c r="B475" s="127" t="s">
        <v>1610</v>
      </c>
      <c r="C475" s="100" t="s">
        <v>9</v>
      </c>
      <c r="D475" s="100" t="s">
        <v>540</v>
      </c>
      <c r="E475" s="110">
        <v>1.9065722374176897</v>
      </c>
      <c r="F475" s="111">
        <f>IF(D475="CO2",E475,IF(D475="CH4",E475*'State 2005 Data'!$J$16,IF(D475="N2O",'State 2005 Data'!$J$17,IF(D475="Other",E475))))</f>
        <v>2.1353609059078127</v>
      </c>
      <c r="H475" s="109"/>
    </row>
    <row r="476" spans="1:8" x14ac:dyDescent="0.2">
      <c r="A476" s="100" t="s">
        <v>1609</v>
      </c>
      <c r="B476" s="127" t="s">
        <v>1610</v>
      </c>
      <c r="C476" s="100" t="s">
        <v>9</v>
      </c>
      <c r="D476" s="100" t="s">
        <v>541</v>
      </c>
      <c r="E476" s="110">
        <v>0.10263012045930502</v>
      </c>
      <c r="F476" s="111">
        <f>IF(D476="CO2",E476,IF(D476="CH4",E476*'State 2005 Data'!$J$16,IF(D476="N2O",'State 2005 Data'!$J$17,IF(D476="Other",E476))))</f>
        <v>0.88926174496644295</v>
      </c>
      <c r="H476" s="109"/>
    </row>
    <row r="477" spans="1:8" x14ac:dyDescent="0.2">
      <c r="A477" s="100" t="s">
        <v>1609</v>
      </c>
      <c r="B477" s="127" t="s">
        <v>1610</v>
      </c>
      <c r="C477" s="100" t="s">
        <v>9</v>
      </c>
      <c r="D477" s="100" t="s">
        <v>529</v>
      </c>
      <c r="E477" s="110">
        <v>2.078876388210924</v>
      </c>
      <c r="F477" s="111">
        <f>IF(D477="CO2",E477,IF(D477="CH4",E477*'State 2005 Data'!$J$16,IF(D477="N2O",'State 2005 Data'!$J$17,IF(D477="Other",E477))))</f>
        <v>2.078876388210924</v>
      </c>
      <c r="H477" s="109"/>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dimension ref="A1:AK227"/>
  <sheetViews>
    <sheetView topLeftCell="A185" zoomScale="85" zoomScaleNormal="85" zoomScalePageLayoutView="85" workbookViewId="0">
      <selection activeCell="A223" sqref="A223"/>
    </sheetView>
  </sheetViews>
  <sheetFormatPr baseColWidth="10" defaultColWidth="9.1640625" defaultRowHeight="15" x14ac:dyDescent="0.2"/>
  <cols>
    <col min="1" max="1" width="79.6640625" style="4" customWidth="1"/>
    <col min="2" max="2" width="12.6640625" style="4" bestFit="1" customWidth="1"/>
    <col min="3" max="3" width="17.5" style="4" customWidth="1"/>
    <col min="4" max="4" width="22" style="4" customWidth="1"/>
    <col min="5" max="5" width="19.5" style="4" customWidth="1"/>
    <col min="6" max="6" width="14.5" style="4" customWidth="1"/>
    <col min="7" max="7" width="26.1640625" style="4" customWidth="1"/>
    <col min="8" max="8" width="26.6640625" style="4" bestFit="1" customWidth="1"/>
    <col min="9" max="9" width="17.83203125" style="4" bestFit="1" customWidth="1"/>
    <col min="10" max="14" width="9.1640625" style="4"/>
    <col min="15" max="15" width="25.83203125" style="4" customWidth="1"/>
    <col min="16" max="16" width="12.5" style="4" customWidth="1"/>
    <col min="17" max="17" width="19.83203125" style="4" customWidth="1"/>
    <col min="18" max="19" width="12.5" style="4" customWidth="1"/>
    <col min="20" max="21" width="16.33203125" style="4" customWidth="1"/>
    <col min="22" max="22" width="10.83203125" style="4" bestFit="1" customWidth="1"/>
    <col min="23" max="16384" width="9.1640625" style="4"/>
  </cols>
  <sheetData>
    <row r="1" spans="1:5" x14ac:dyDescent="0.2">
      <c r="A1" s="279" t="s">
        <v>11</v>
      </c>
      <c r="B1" s="279"/>
      <c r="C1" s="279"/>
      <c r="D1" s="279"/>
      <c r="E1" s="279"/>
    </row>
    <row r="2" spans="1:5" x14ac:dyDescent="0.2">
      <c r="A2" s="280" t="s">
        <v>169</v>
      </c>
      <c r="B2" s="280"/>
      <c r="C2" s="280"/>
      <c r="D2" s="280"/>
      <c r="E2" s="280"/>
    </row>
    <row r="19" spans="1:5" x14ac:dyDescent="0.2">
      <c r="A19" s="4" t="s">
        <v>170</v>
      </c>
    </row>
    <row r="20" spans="1:5" x14ac:dyDescent="0.2">
      <c r="A20" s="4">
        <v>155400</v>
      </c>
      <c r="B20" s="4" t="s">
        <v>171</v>
      </c>
    </row>
    <row r="21" spans="1:5" x14ac:dyDescent="0.2">
      <c r="A21" s="280" t="s">
        <v>172</v>
      </c>
      <c r="B21" s="280"/>
      <c r="C21" s="280"/>
      <c r="D21" s="280"/>
      <c r="E21" s="280"/>
    </row>
    <row r="38" spans="1:5" x14ac:dyDescent="0.2">
      <c r="A38" s="4" t="s">
        <v>170</v>
      </c>
    </row>
    <row r="39" spans="1:5" x14ac:dyDescent="0.2">
      <c r="A39" s="4">
        <v>100800</v>
      </c>
      <c r="B39" s="4" t="s">
        <v>171</v>
      </c>
    </row>
    <row r="40" spans="1:5" x14ac:dyDescent="0.2">
      <c r="A40" s="280" t="s">
        <v>173</v>
      </c>
      <c r="B40" s="280"/>
      <c r="C40" s="280"/>
      <c r="D40" s="280"/>
      <c r="E40" s="280"/>
    </row>
    <row r="57" spans="1:5" ht="16" thickBot="1" x14ac:dyDescent="0.25">
      <c r="A57" s="4" t="s">
        <v>170</v>
      </c>
    </row>
    <row r="58" spans="1:5" ht="16" thickBot="1" x14ac:dyDescent="0.25">
      <c r="A58" s="5">
        <v>194000</v>
      </c>
      <c r="B58" s="4" t="s">
        <v>174</v>
      </c>
    </row>
    <row r="60" spans="1:5" x14ac:dyDescent="0.2">
      <c r="A60" s="279" t="s">
        <v>175</v>
      </c>
      <c r="B60" s="279"/>
      <c r="C60" s="279"/>
      <c r="D60" s="279"/>
      <c r="E60" s="279"/>
    </row>
    <row r="85" spans="1:37" s="6" customFormat="1" x14ac:dyDescent="0.2">
      <c r="A85" s="4" t="s">
        <v>398</v>
      </c>
      <c r="B85" s="4">
        <v>55.1</v>
      </c>
      <c r="C85" s="4" t="s">
        <v>399</v>
      </c>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row>
    <row r="86" spans="1:37" s="6" customFormat="1" x14ac:dyDescent="0.2">
      <c r="A86" s="4" t="s">
        <v>400</v>
      </c>
      <c r="B86" s="4">
        <v>111.6</v>
      </c>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row>
    <row r="87" spans="1:37" ht="16" thickBot="1" x14ac:dyDescent="0.25"/>
    <row r="88" spans="1:37" ht="16" thickBot="1" x14ac:dyDescent="0.25">
      <c r="A88" s="7" t="s">
        <v>401</v>
      </c>
      <c r="B88" s="8">
        <f>(B86-B85)/B85</f>
        <v>1.0254083484573502</v>
      </c>
    </row>
    <row r="89" spans="1:37" x14ac:dyDescent="0.2">
      <c r="A89" s="279" t="s">
        <v>176</v>
      </c>
      <c r="B89" s="279"/>
      <c r="C89" s="279"/>
      <c r="D89" s="279"/>
      <c r="E89" s="279"/>
    </row>
    <row r="90" spans="1:37" x14ac:dyDescent="0.2">
      <c r="A90" s="4">
        <v>6.6290250000000004</v>
      </c>
      <c r="B90" s="4" t="s">
        <v>405</v>
      </c>
      <c r="E90" s="4" t="s">
        <v>410</v>
      </c>
    </row>
    <row r="91" spans="1:37" x14ac:dyDescent="0.2">
      <c r="A91" s="4">
        <f>1/A90</f>
        <v>0.15085174667466181</v>
      </c>
      <c r="B91" s="4" t="s">
        <v>406</v>
      </c>
      <c r="E91" s="4" t="s">
        <v>181</v>
      </c>
    </row>
    <row r="92" spans="1:37" x14ac:dyDescent="0.2">
      <c r="A92" s="9">
        <v>0.5</v>
      </c>
      <c r="B92" s="4" t="s">
        <v>407</v>
      </c>
      <c r="E92" s="4" t="s">
        <v>411</v>
      </c>
    </row>
    <row r="93" spans="1:37" x14ac:dyDescent="0.2">
      <c r="A93" s="4">
        <f>A92*A91</f>
        <v>7.5425873337330904E-2</v>
      </c>
      <c r="B93" s="4" t="s">
        <v>408</v>
      </c>
      <c r="E93" s="4" t="s">
        <v>181</v>
      </c>
    </row>
    <row r="94" spans="1:37" x14ac:dyDescent="0.2">
      <c r="A94" s="4">
        <f>1/A93</f>
        <v>13.258050000000001</v>
      </c>
      <c r="B94" s="4" t="s">
        <v>409</v>
      </c>
      <c r="E94" s="4" t="s">
        <v>181</v>
      </c>
      <c r="J94" s="9"/>
    </row>
    <row r="95" spans="1:37" ht="16" thickBot="1" x14ac:dyDescent="0.25">
      <c r="A95" s="4">
        <v>8.0274920000000005</v>
      </c>
      <c r="B95" s="4" t="s">
        <v>403</v>
      </c>
      <c r="E95" s="4" t="s">
        <v>412</v>
      </c>
      <c r="J95" s="9"/>
    </row>
    <row r="96" spans="1:37" ht="16" thickBot="1" x14ac:dyDescent="0.25">
      <c r="A96" s="10">
        <f>(A94-A95)/A95</f>
        <v>0.65158059329115492</v>
      </c>
      <c r="B96" s="4" t="s">
        <v>404</v>
      </c>
      <c r="C96" s="11"/>
      <c r="E96" s="4" t="s">
        <v>181</v>
      </c>
    </row>
    <row r="98" spans="1:5" x14ac:dyDescent="0.2">
      <c r="A98" s="279" t="s">
        <v>177</v>
      </c>
      <c r="B98" s="279"/>
      <c r="C98" s="279"/>
      <c r="D98" s="279"/>
      <c r="E98" s="279"/>
    </row>
    <row r="99" spans="1:5" x14ac:dyDescent="0.2">
      <c r="A99" s="11">
        <v>0.3</v>
      </c>
      <c r="B99" s="9" t="s">
        <v>415</v>
      </c>
    </row>
    <row r="100" spans="1:5" x14ac:dyDescent="0.2">
      <c r="A100" s="4">
        <v>63.5</v>
      </c>
      <c r="B100" s="4" t="s">
        <v>416</v>
      </c>
    </row>
    <row r="101" spans="1:5" x14ac:dyDescent="0.2">
      <c r="A101" s="4">
        <f>1/A100</f>
        <v>1.5748031496062992E-2</v>
      </c>
      <c r="B101" s="4" t="s">
        <v>414</v>
      </c>
    </row>
    <row r="102" spans="1:5" x14ac:dyDescent="0.2">
      <c r="A102" s="12">
        <f>A101*(1-A99)</f>
        <v>1.1023622047244094E-2</v>
      </c>
      <c r="B102" s="4" t="s">
        <v>417</v>
      </c>
    </row>
    <row r="103" spans="1:5" x14ac:dyDescent="0.2">
      <c r="A103" s="12">
        <f>1/A102</f>
        <v>90.714285714285722</v>
      </c>
      <c r="B103" s="4" t="s">
        <v>421</v>
      </c>
    </row>
    <row r="104" spans="1:5" x14ac:dyDescent="0.2">
      <c r="A104" s="11">
        <v>0.35</v>
      </c>
      <c r="B104" s="4" t="s">
        <v>418</v>
      </c>
    </row>
    <row r="105" spans="1:5" x14ac:dyDescent="0.2">
      <c r="A105" s="4">
        <f>A102*(1-A104)</f>
        <v>7.1653543307086615E-3</v>
      </c>
      <c r="B105" s="4" t="s">
        <v>419</v>
      </c>
    </row>
    <row r="106" spans="1:5" ht="16" thickBot="1" x14ac:dyDescent="0.25">
      <c r="A106" s="4">
        <f>1/A105</f>
        <v>139.56043956043956</v>
      </c>
      <c r="B106" s="4" t="s">
        <v>420</v>
      </c>
    </row>
    <row r="107" spans="1:5" ht="16" thickBot="1" x14ac:dyDescent="0.25">
      <c r="A107" s="13">
        <f>(A106-A103)/A103</f>
        <v>0.53846153846153832</v>
      </c>
      <c r="B107" s="4" t="s">
        <v>422</v>
      </c>
    </row>
    <row r="108" spans="1:5" x14ac:dyDescent="0.2">
      <c r="A108" s="14"/>
    </row>
    <row r="109" spans="1:5" x14ac:dyDescent="0.2">
      <c r="A109" s="279" t="s">
        <v>179</v>
      </c>
      <c r="B109" s="279"/>
      <c r="C109" s="279"/>
      <c r="D109" s="279"/>
      <c r="E109" s="279"/>
    </row>
    <row r="110" spans="1:5" ht="16" thickBot="1" x14ac:dyDescent="0.25"/>
    <row r="111" spans="1:5" ht="16" thickBot="1" x14ac:dyDescent="0.25">
      <c r="A111" s="13">
        <f>A122</f>
        <v>0.20481927710843381</v>
      </c>
      <c r="B111" s="4" t="s">
        <v>424</v>
      </c>
    </row>
    <row r="113" spans="1:12" x14ac:dyDescent="0.2">
      <c r="A113" s="279" t="s">
        <v>178</v>
      </c>
      <c r="B113" s="279"/>
      <c r="C113" s="279"/>
      <c r="D113" s="279"/>
      <c r="E113" s="279"/>
    </row>
    <row r="114" spans="1:12" x14ac:dyDescent="0.2">
      <c r="A114" s="11">
        <v>0.2</v>
      </c>
      <c r="B114" s="9" t="s">
        <v>415</v>
      </c>
    </row>
    <row r="115" spans="1:12" x14ac:dyDescent="0.2">
      <c r="A115" s="4">
        <v>1.95</v>
      </c>
      <c r="B115" s="4" t="s">
        <v>423</v>
      </c>
    </row>
    <row r="116" spans="1:12" x14ac:dyDescent="0.2">
      <c r="A116" s="4">
        <f>1/A115</f>
        <v>0.51282051282051289</v>
      </c>
      <c r="B116" s="4" t="s">
        <v>414</v>
      </c>
    </row>
    <row r="117" spans="1:12" x14ac:dyDescent="0.2">
      <c r="A117" s="12">
        <f>A116*(1-A114)</f>
        <v>0.41025641025641035</v>
      </c>
      <c r="B117" s="4" t="s">
        <v>417</v>
      </c>
    </row>
    <row r="118" spans="1:12" x14ac:dyDescent="0.2">
      <c r="A118" s="12">
        <f>1/A117</f>
        <v>2.4374999999999996</v>
      </c>
      <c r="B118" s="4" t="s">
        <v>421</v>
      </c>
    </row>
    <row r="119" spans="1:12" x14ac:dyDescent="0.2">
      <c r="A119" s="11">
        <v>0.17</v>
      </c>
      <c r="B119" s="4" t="s">
        <v>418</v>
      </c>
    </row>
    <row r="120" spans="1:12" x14ac:dyDescent="0.2">
      <c r="A120" s="4">
        <f>A117*(1-A119)</f>
        <v>0.34051282051282056</v>
      </c>
      <c r="B120" s="4" t="s">
        <v>419</v>
      </c>
    </row>
    <row r="121" spans="1:12" ht="16" thickBot="1" x14ac:dyDescent="0.25">
      <c r="A121" s="4">
        <f>1/A120</f>
        <v>2.9367469879518069</v>
      </c>
      <c r="B121" s="4" t="s">
        <v>420</v>
      </c>
    </row>
    <row r="122" spans="1:12" ht="16" thickBot="1" x14ac:dyDescent="0.25">
      <c r="A122" s="13">
        <f>(A121-A118)/A118</f>
        <v>0.20481927710843381</v>
      </c>
      <c r="B122" s="4" t="s">
        <v>422</v>
      </c>
    </row>
    <row r="124" spans="1:12" x14ac:dyDescent="0.2">
      <c r="A124" s="279" t="s">
        <v>425</v>
      </c>
      <c r="B124" s="279"/>
      <c r="C124" s="279"/>
      <c r="D124" s="279"/>
      <c r="E124" s="279"/>
      <c r="J124" s="15"/>
    </row>
    <row r="125" spans="1:12" x14ac:dyDescent="0.2">
      <c r="A125" s="16">
        <v>4.4824543659231753E-4</v>
      </c>
      <c r="B125" s="4" t="s">
        <v>427</v>
      </c>
      <c r="K125" s="9"/>
      <c r="L125" s="9"/>
    </row>
    <row r="126" spans="1:12" x14ac:dyDescent="0.2">
      <c r="A126" s="4">
        <v>1.27</v>
      </c>
      <c r="B126" s="17" t="s">
        <v>432</v>
      </c>
      <c r="F126" s="18"/>
      <c r="J126" s="3"/>
      <c r="K126" s="16"/>
      <c r="L126" s="16"/>
    </row>
    <row r="127" spans="1:12" x14ac:dyDescent="0.2">
      <c r="A127" s="4">
        <f>(1/CONVERT(A125/A126,"mi","km")*0.00105505585)</f>
        <v>1.857438352962903</v>
      </c>
      <c r="B127" s="17" t="s">
        <v>428</v>
      </c>
      <c r="J127" s="19"/>
      <c r="K127" s="16"/>
      <c r="L127" s="16"/>
    </row>
    <row r="128" spans="1:12" x14ac:dyDescent="0.2">
      <c r="A128" s="4">
        <f>1/A127</f>
        <v>0.53837587578874124</v>
      </c>
      <c r="B128" s="17" t="s">
        <v>429</v>
      </c>
      <c r="F128" s="18"/>
      <c r="K128" s="11"/>
      <c r="L128" s="9"/>
    </row>
    <row r="129" spans="1:12" x14ac:dyDescent="0.2">
      <c r="A129" s="4">
        <v>1.07</v>
      </c>
      <c r="B129" s="4" t="s">
        <v>426</v>
      </c>
      <c r="F129" s="18"/>
      <c r="K129" s="11"/>
      <c r="L129" s="9"/>
    </row>
    <row r="130" spans="1:12" ht="16" thickBot="1" x14ac:dyDescent="0.25">
      <c r="A130" s="4">
        <f>1/A129</f>
        <v>0.93457943925233644</v>
      </c>
      <c r="B130" s="4" t="s">
        <v>430</v>
      </c>
      <c r="F130" s="18"/>
      <c r="K130" s="9"/>
      <c r="L130" s="9"/>
    </row>
    <row r="131" spans="1:12" ht="16" thickBot="1" x14ac:dyDescent="0.25">
      <c r="A131" s="13">
        <f>(A130-A128)/A128</f>
        <v>0.73592369435785332</v>
      </c>
      <c r="B131" s="4" t="s">
        <v>422</v>
      </c>
      <c r="F131" s="18"/>
    </row>
    <row r="133" spans="1:12" x14ac:dyDescent="0.2">
      <c r="A133" s="15"/>
      <c r="B133" s="9"/>
      <c r="C133" s="9"/>
    </row>
    <row r="134" spans="1:12" x14ac:dyDescent="0.2">
      <c r="A134" s="279" t="s">
        <v>106</v>
      </c>
      <c r="B134" s="279"/>
      <c r="C134" s="279"/>
      <c r="D134" s="279"/>
      <c r="E134" s="279"/>
    </row>
    <row r="135" spans="1:12" x14ac:dyDescent="0.2">
      <c r="A135" s="20" t="s">
        <v>444</v>
      </c>
      <c r="B135" s="21"/>
      <c r="C135" s="21"/>
      <c r="D135" s="21"/>
      <c r="E135" s="21"/>
      <c r="F135" s="21"/>
      <c r="G135" s="21"/>
    </row>
    <row r="136" spans="1:12" x14ac:dyDescent="0.2">
      <c r="A136" s="22"/>
      <c r="B136" s="282" t="s">
        <v>445</v>
      </c>
      <c r="C136" s="283"/>
      <c r="D136" s="283"/>
      <c r="E136" s="284"/>
      <c r="F136" s="21"/>
      <c r="G136" s="21"/>
    </row>
    <row r="137" spans="1:12" x14ac:dyDescent="0.2">
      <c r="A137" s="23"/>
      <c r="B137" s="282" t="s">
        <v>446</v>
      </c>
      <c r="C137" s="284"/>
      <c r="D137" s="282" t="s">
        <v>447</v>
      </c>
      <c r="E137" s="284"/>
      <c r="F137" s="21"/>
      <c r="G137" s="21"/>
    </row>
    <row r="138" spans="1:12" x14ac:dyDescent="0.2">
      <c r="A138" s="24" t="s">
        <v>448</v>
      </c>
      <c r="B138" s="25" t="s">
        <v>449</v>
      </c>
      <c r="C138" s="25" t="s">
        <v>450</v>
      </c>
      <c r="D138" s="25" t="s">
        <v>449</v>
      </c>
      <c r="E138" s="25" t="s">
        <v>450</v>
      </c>
      <c r="F138" s="21"/>
      <c r="G138" s="26" t="s">
        <v>451</v>
      </c>
    </row>
    <row r="139" spans="1:12" x14ac:dyDescent="0.2">
      <c r="A139" s="27" t="s">
        <v>452</v>
      </c>
      <c r="B139" s="28">
        <v>95</v>
      </c>
      <c r="C139" s="29">
        <v>95</v>
      </c>
      <c r="D139" s="28">
        <v>50</v>
      </c>
      <c r="E139" s="29">
        <v>50</v>
      </c>
      <c r="F139" s="26" t="s">
        <v>131</v>
      </c>
      <c r="G139" s="21">
        <f>(C139-E139)/C139</f>
        <v>0.47368421052631576</v>
      </c>
    </row>
    <row r="140" spans="1:12" x14ac:dyDescent="0.2">
      <c r="A140" s="30" t="s">
        <v>453</v>
      </c>
      <c r="B140" s="31">
        <v>100</v>
      </c>
      <c r="C140" s="32">
        <v>100</v>
      </c>
      <c r="D140" s="31">
        <v>70</v>
      </c>
      <c r="E140" s="32">
        <v>70</v>
      </c>
      <c r="F140" s="26" t="s">
        <v>131</v>
      </c>
      <c r="G140" s="21">
        <f t="shared" ref="G140:G156" si="0">(C140-E140)/C140</f>
        <v>0.3</v>
      </c>
    </row>
    <row r="141" spans="1:12" x14ac:dyDescent="0.2">
      <c r="A141" s="30" t="s">
        <v>454</v>
      </c>
      <c r="B141" s="31">
        <v>95</v>
      </c>
      <c r="C141" s="32">
        <v>95</v>
      </c>
      <c r="D141" s="31">
        <v>50</v>
      </c>
      <c r="E141" s="32">
        <v>50</v>
      </c>
      <c r="F141" s="26" t="s">
        <v>131</v>
      </c>
      <c r="G141" s="21">
        <f t="shared" si="0"/>
        <v>0.47368421052631576</v>
      </c>
    </row>
    <row r="142" spans="1:12" x14ac:dyDescent="0.2">
      <c r="A142" s="30" t="s">
        <v>455</v>
      </c>
      <c r="B142" s="31">
        <v>105</v>
      </c>
      <c r="C142" s="32">
        <v>105</v>
      </c>
      <c r="D142" s="31">
        <v>110</v>
      </c>
      <c r="E142" s="32">
        <v>110</v>
      </c>
      <c r="F142" s="33" t="s">
        <v>471</v>
      </c>
      <c r="G142" s="21">
        <f t="shared" si="0"/>
        <v>-4.7619047619047616E-2</v>
      </c>
    </row>
    <row r="143" spans="1:12" x14ac:dyDescent="0.2">
      <c r="A143" s="30" t="s">
        <v>456</v>
      </c>
      <c r="B143" s="31">
        <v>80</v>
      </c>
      <c r="C143" s="32">
        <v>80</v>
      </c>
      <c r="D143" s="31">
        <v>35</v>
      </c>
      <c r="E143" s="32">
        <v>35</v>
      </c>
      <c r="F143" s="26" t="s">
        <v>131</v>
      </c>
      <c r="G143" s="21">
        <f t="shared" si="0"/>
        <v>0.5625</v>
      </c>
    </row>
    <row r="144" spans="1:12" x14ac:dyDescent="0.2">
      <c r="A144" s="30" t="s">
        <v>457</v>
      </c>
      <c r="B144" s="31">
        <v>70</v>
      </c>
      <c r="C144" s="32">
        <v>70</v>
      </c>
      <c r="D144" s="31">
        <v>50</v>
      </c>
      <c r="E144" s="32">
        <v>50</v>
      </c>
      <c r="F144" s="26" t="s">
        <v>131</v>
      </c>
      <c r="G144" s="21">
        <f t="shared" si="0"/>
        <v>0.2857142857142857</v>
      </c>
    </row>
    <row r="145" spans="1:9" x14ac:dyDescent="0.2">
      <c r="A145" s="30" t="s">
        <v>458</v>
      </c>
      <c r="B145" s="31">
        <v>90</v>
      </c>
      <c r="C145" s="32">
        <v>90</v>
      </c>
      <c r="D145" s="31">
        <v>80</v>
      </c>
      <c r="E145" s="32">
        <v>80</v>
      </c>
      <c r="F145" s="26" t="s">
        <v>459</v>
      </c>
      <c r="G145" s="21">
        <f t="shared" si="0"/>
        <v>0.1111111111111111</v>
      </c>
    </row>
    <row r="146" spans="1:9" x14ac:dyDescent="0.2">
      <c r="A146" s="30" t="s">
        <v>460</v>
      </c>
      <c r="B146" s="31">
        <v>100</v>
      </c>
      <c r="C146" s="32">
        <v>100</v>
      </c>
      <c r="D146" s="31">
        <v>90</v>
      </c>
      <c r="E146" s="32">
        <v>90</v>
      </c>
      <c r="F146" s="26" t="s">
        <v>131</v>
      </c>
      <c r="G146" s="21">
        <f t="shared" si="0"/>
        <v>0.1</v>
      </c>
    </row>
    <row r="147" spans="1:9" x14ac:dyDescent="0.2">
      <c r="A147" s="30" t="s">
        <v>461</v>
      </c>
      <c r="B147" s="31">
        <v>80</v>
      </c>
      <c r="C147" s="32">
        <v>80</v>
      </c>
      <c r="D147" s="31">
        <v>40</v>
      </c>
      <c r="E147" s="32">
        <v>40</v>
      </c>
      <c r="F147" s="26" t="s">
        <v>131</v>
      </c>
      <c r="G147" s="21">
        <f t="shared" si="0"/>
        <v>0.5</v>
      </c>
    </row>
    <row r="148" spans="1:9" x14ac:dyDescent="0.2">
      <c r="A148" s="30" t="s">
        <v>462</v>
      </c>
      <c r="B148" s="31">
        <v>80</v>
      </c>
      <c r="C148" s="32">
        <v>80</v>
      </c>
      <c r="D148" s="31">
        <v>50</v>
      </c>
      <c r="E148" s="32">
        <v>50</v>
      </c>
      <c r="F148" s="26" t="s">
        <v>131</v>
      </c>
      <c r="G148" s="21">
        <f t="shared" si="0"/>
        <v>0.375</v>
      </c>
    </row>
    <row r="149" spans="1:9" x14ac:dyDescent="0.2">
      <c r="A149" s="30" t="s">
        <v>463</v>
      </c>
      <c r="B149" s="31">
        <v>90</v>
      </c>
      <c r="C149" s="32">
        <v>90</v>
      </c>
      <c r="D149" s="31">
        <v>80</v>
      </c>
      <c r="E149" s="32">
        <v>80</v>
      </c>
      <c r="F149" s="26" t="s">
        <v>459</v>
      </c>
      <c r="G149" s="21">
        <f t="shared" si="0"/>
        <v>0.1111111111111111</v>
      </c>
    </row>
    <row r="150" spans="1:9" x14ac:dyDescent="0.2">
      <c r="A150" s="30" t="s">
        <v>464</v>
      </c>
      <c r="B150" s="31">
        <v>95</v>
      </c>
      <c r="C150" s="32">
        <v>95</v>
      </c>
      <c r="D150" s="31">
        <v>90</v>
      </c>
      <c r="E150" s="32">
        <v>90</v>
      </c>
      <c r="F150" s="33" t="s">
        <v>471</v>
      </c>
      <c r="G150" s="21">
        <f t="shared" si="0"/>
        <v>5.2631578947368418E-2</v>
      </c>
    </row>
    <row r="151" spans="1:9" x14ac:dyDescent="0.2">
      <c r="A151" s="30" t="s">
        <v>465</v>
      </c>
      <c r="B151" s="31">
        <v>95</v>
      </c>
      <c r="C151" s="32">
        <v>95</v>
      </c>
      <c r="D151" s="31">
        <v>90</v>
      </c>
      <c r="E151" s="32">
        <v>90</v>
      </c>
      <c r="F151" s="33" t="s">
        <v>471</v>
      </c>
      <c r="G151" s="21">
        <f t="shared" si="0"/>
        <v>5.2631578947368418E-2</v>
      </c>
    </row>
    <row r="152" spans="1:9" x14ac:dyDescent="0.2">
      <c r="A152" s="30" t="s">
        <v>466</v>
      </c>
      <c r="B152" s="31">
        <v>80</v>
      </c>
      <c r="C152" s="32">
        <v>50</v>
      </c>
      <c r="D152" s="31">
        <v>30</v>
      </c>
      <c r="E152" s="32">
        <v>30</v>
      </c>
      <c r="F152" s="26" t="s">
        <v>130</v>
      </c>
      <c r="G152" s="21">
        <f t="shared" si="0"/>
        <v>0.4</v>
      </c>
    </row>
    <row r="153" spans="1:9" x14ac:dyDescent="0.2">
      <c r="A153" s="30" t="s">
        <v>467</v>
      </c>
      <c r="B153" s="31">
        <v>90</v>
      </c>
      <c r="C153" s="32">
        <v>90</v>
      </c>
      <c r="D153" s="31">
        <v>70</v>
      </c>
      <c r="E153" s="32">
        <v>70</v>
      </c>
      <c r="F153" s="26" t="s">
        <v>127</v>
      </c>
      <c r="G153" s="21">
        <f t="shared" si="0"/>
        <v>0.22222222222222221</v>
      </c>
    </row>
    <row r="154" spans="1:9" x14ac:dyDescent="0.2">
      <c r="A154" s="30" t="s">
        <v>468</v>
      </c>
      <c r="B154" s="31">
        <v>95</v>
      </c>
      <c r="C154" s="32">
        <v>90</v>
      </c>
      <c r="D154" s="31">
        <v>80</v>
      </c>
      <c r="E154" s="32">
        <v>80</v>
      </c>
      <c r="F154" s="33" t="s">
        <v>471</v>
      </c>
      <c r="G154" s="21">
        <f t="shared" si="0"/>
        <v>0.1111111111111111</v>
      </c>
      <c r="I154" s="34"/>
    </row>
    <row r="155" spans="1:9" x14ac:dyDescent="0.2">
      <c r="A155" s="30" t="s">
        <v>469</v>
      </c>
      <c r="B155" s="31">
        <v>80</v>
      </c>
      <c r="C155" s="32">
        <v>65</v>
      </c>
      <c r="D155" s="31">
        <v>60</v>
      </c>
      <c r="E155" s="32">
        <v>30</v>
      </c>
      <c r="F155" s="26" t="s">
        <v>128</v>
      </c>
      <c r="G155" s="21">
        <f t="shared" si="0"/>
        <v>0.53846153846153844</v>
      </c>
    </row>
    <row r="156" spans="1:9" x14ac:dyDescent="0.2">
      <c r="A156" s="35" t="s">
        <v>470</v>
      </c>
      <c r="B156" s="36">
        <v>90</v>
      </c>
      <c r="C156" s="37">
        <v>90</v>
      </c>
      <c r="D156" s="36">
        <v>70</v>
      </c>
      <c r="E156" s="37">
        <v>70</v>
      </c>
      <c r="F156" s="26" t="s">
        <v>128</v>
      </c>
      <c r="G156" s="21">
        <f t="shared" si="0"/>
        <v>0.22222222222222221</v>
      </c>
    </row>
    <row r="157" spans="1:9" x14ac:dyDescent="0.2">
      <c r="A157" s="21"/>
      <c r="B157" s="21"/>
      <c r="C157" s="21"/>
      <c r="D157" s="21"/>
      <c r="E157" s="21"/>
      <c r="F157" s="21"/>
      <c r="G157" s="21"/>
    </row>
    <row r="158" spans="1:9" x14ac:dyDescent="0.2">
      <c r="A158" s="21"/>
      <c r="B158" s="21"/>
      <c r="C158" s="21"/>
      <c r="D158" s="21"/>
      <c r="E158" s="21"/>
      <c r="F158" s="21"/>
      <c r="G158" s="21"/>
    </row>
    <row r="159" spans="1:9" x14ac:dyDescent="0.2">
      <c r="A159" s="21" t="s">
        <v>131</v>
      </c>
      <c r="B159" s="21">
        <f>AVERAGEIF(F139:F156,A159,G139:G156)</f>
        <v>0.38382283834586467</v>
      </c>
      <c r="C159" s="21"/>
      <c r="D159" s="21"/>
      <c r="E159" s="21"/>
      <c r="F159" s="21"/>
      <c r="G159" s="21"/>
    </row>
    <row r="160" spans="1:9" x14ac:dyDescent="0.2">
      <c r="A160" s="21" t="s">
        <v>459</v>
      </c>
      <c r="B160" s="21">
        <f>AVERAGEIF(F139:F156,A160,G139:G156)</f>
        <v>0.1111111111111111</v>
      </c>
      <c r="C160" s="21"/>
      <c r="D160" s="21"/>
      <c r="E160" s="21"/>
      <c r="F160" s="21"/>
      <c r="G160" s="21"/>
    </row>
    <row r="161" spans="1:7" x14ac:dyDescent="0.2">
      <c r="A161" s="21" t="s">
        <v>130</v>
      </c>
      <c r="B161" s="21">
        <f>AVERAGEIF(F139:F156,A161,G139:G156)</f>
        <v>0.4</v>
      </c>
      <c r="C161" s="21"/>
      <c r="D161" s="21"/>
      <c r="E161" s="21"/>
      <c r="F161" s="21"/>
      <c r="G161" s="21"/>
    </row>
    <row r="162" spans="1:7" x14ac:dyDescent="0.2">
      <c r="A162" s="21" t="s">
        <v>127</v>
      </c>
      <c r="B162" s="21">
        <f>AVERAGEIF(F139:F156,A162,G139:G156)</f>
        <v>0.22222222222222221</v>
      </c>
      <c r="C162" s="21"/>
      <c r="D162" s="21"/>
      <c r="E162" s="21"/>
      <c r="F162" s="21"/>
      <c r="G162" s="21"/>
    </row>
    <row r="163" spans="1:7" x14ac:dyDescent="0.2">
      <c r="A163" s="21" t="s">
        <v>128</v>
      </c>
      <c r="B163" s="21">
        <f>AVERAGEIF(F139:F156,A163,G139:G156)</f>
        <v>0.38034188034188032</v>
      </c>
      <c r="C163" s="21"/>
      <c r="D163" s="21"/>
      <c r="E163" s="21"/>
      <c r="F163" s="21"/>
      <c r="G163" s="21"/>
    </row>
    <row r="165" spans="1:7" x14ac:dyDescent="0.2">
      <c r="A165" s="279" t="s">
        <v>182</v>
      </c>
      <c r="B165" s="279"/>
      <c r="C165" s="279"/>
      <c r="D165" s="279"/>
      <c r="E165" s="279"/>
    </row>
    <row r="166" spans="1:7" ht="16" thickBot="1" x14ac:dyDescent="0.25">
      <c r="A166" s="17" t="s">
        <v>183</v>
      </c>
      <c r="B166" s="11">
        <v>0.4</v>
      </c>
    </row>
    <row r="167" spans="1:7" ht="16" thickBot="1" x14ac:dyDescent="0.25">
      <c r="A167" s="4" t="s">
        <v>184</v>
      </c>
      <c r="B167" s="38">
        <f>(1+B166)^(1/(2020-2010))-1</f>
        <v>3.4219694129380196E-2</v>
      </c>
    </row>
    <row r="168" spans="1:7" x14ac:dyDescent="0.2">
      <c r="B168" s="39"/>
    </row>
    <row r="169" spans="1:7" x14ac:dyDescent="0.2">
      <c r="A169" s="279" t="s">
        <v>433</v>
      </c>
      <c r="B169" s="279"/>
    </row>
    <row r="170" spans="1:7" x14ac:dyDescent="0.2">
      <c r="A170" s="17" t="s">
        <v>434</v>
      </c>
      <c r="B170" s="40">
        <v>972.7</v>
      </c>
    </row>
    <row r="171" spans="1:7" ht="16" thickBot="1" x14ac:dyDescent="0.25">
      <c r="A171" s="17" t="s">
        <v>435</v>
      </c>
      <c r="B171" s="41">
        <f>400.9+53.5+276.5+255.7+63.5+462.5+B170+975.4+227.6+436.5</f>
        <v>4124.8</v>
      </c>
    </row>
    <row r="172" spans="1:7" ht="16" thickBot="1" x14ac:dyDescent="0.25">
      <c r="A172" s="17" t="s">
        <v>436</v>
      </c>
      <c r="B172" s="38">
        <f>B170/B171</f>
        <v>0.23581749418153608</v>
      </c>
    </row>
    <row r="173" spans="1:7" x14ac:dyDescent="0.2">
      <c r="B173" s="39"/>
    </row>
    <row r="174" spans="1:7" x14ac:dyDescent="0.2">
      <c r="A174" s="279" t="s">
        <v>191</v>
      </c>
      <c r="B174" s="279"/>
      <c r="C174" s="279"/>
      <c r="D174" s="279"/>
      <c r="E174" s="279"/>
    </row>
    <row r="175" spans="1:7" ht="16" thickBot="1" x14ac:dyDescent="0.25">
      <c r="A175" s="17" t="s">
        <v>443</v>
      </c>
      <c r="B175" s="39">
        <v>0.1246</v>
      </c>
    </row>
    <row r="176" spans="1:7" ht="16" thickBot="1" x14ac:dyDescent="0.25">
      <c r="A176" s="17" t="s">
        <v>438</v>
      </c>
      <c r="B176" s="38">
        <f>1-B175</f>
        <v>0.87539999999999996</v>
      </c>
    </row>
    <row r="178" spans="1:5" x14ac:dyDescent="0.2">
      <c r="A178" s="279" t="s">
        <v>185</v>
      </c>
      <c r="B178" s="279"/>
      <c r="C178" s="279"/>
      <c r="D178" s="279"/>
      <c r="E178" s="279"/>
    </row>
    <row r="179" spans="1:5" x14ac:dyDescent="0.2">
      <c r="A179" s="19" t="s">
        <v>440</v>
      </c>
      <c r="B179" s="4">
        <v>197000</v>
      </c>
    </row>
    <row r="180" spans="1:5" ht="16" thickBot="1" x14ac:dyDescent="0.25">
      <c r="A180" s="4" t="s">
        <v>441</v>
      </c>
      <c r="B180" s="4">
        <v>175000</v>
      </c>
    </row>
    <row r="181" spans="1:5" ht="16" thickBot="1" x14ac:dyDescent="0.25">
      <c r="A181" s="4" t="s">
        <v>186</v>
      </c>
      <c r="B181" s="13">
        <f>B179/B180</f>
        <v>1.1257142857142857</v>
      </c>
    </row>
    <row r="183" spans="1:5" x14ac:dyDescent="0.2">
      <c r="A183" s="279" t="s">
        <v>187</v>
      </c>
      <c r="B183" s="279"/>
      <c r="C183" s="279"/>
      <c r="D183" s="279"/>
      <c r="E183" s="279"/>
    </row>
    <row r="184" spans="1:5" x14ac:dyDescent="0.2">
      <c r="A184" s="17" t="s">
        <v>549</v>
      </c>
      <c r="B184" s="47">
        <v>1.2E-2</v>
      </c>
    </row>
    <row r="185" spans="1:5" x14ac:dyDescent="0.2">
      <c r="A185" s="17" t="s">
        <v>550</v>
      </c>
      <c r="B185" s="47">
        <v>2.4E-2</v>
      </c>
    </row>
    <row r="186" spans="1:5" x14ac:dyDescent="0.2">
      <c r="A186" s="17" t="s">
        <v>551</v>
      </c>
      <c r="B186" s="4">
        <f>2050-2018+1</f>
        <v>33</v>
      </c>
    </row>
    <row r="187" spans="1:5" x14ac:dyDescent="0.2">
      <c r="A187" s="17" t="s">
        <v>552</v>
      </c>
      <c r="B187" s="9">
        <f>(1-B184)^B186</f>
        <v>0.67139665221009714</v>
      </c>
    </row>
    <row r="188" spans="1:5" ht="16" thickBot="1" x14ac:dyDescent="0.25">
      <c r="A188" s="17" t="s">
        <v>553</v>
      </c>
      <c r="B188" s="9">
        <f>(1-B185)^B186</f>
        <v>0.44858421050781644</v>
      </c>
    </row>
    <row r="189" spans="1:5" ht="16" thickBot="1" x14ac:dyDescent="0.25">
      <c r="A189" s="17" t="s">
        <v>554</v>
      </c>
      <c r="B189" s="13">
        <f>(B187-B188)/B187</f>
        <v>0.33186409400289502</v>
      </c>
    </row>
    <row r="191" spans="1:5" x14ac:dyDescent="0.2">
      <c r="A191" s="279" t="s">
        <v>201</v>
      </c>
      <c r="B191" s="279"/>
      <c r="C191" s="279"/>
      <c r="D191" s="279"/>
      <c r="E191" s="279"/>
    </row>
    <row r="192" spans="1:5" x14ac:dyDescent="0.2">
      <c r="A192" s="15" t="s">
        <v>193</v>
      </c>
      <c r="B192" s="15" t="s">
        <v>194</v>
      </c>
      <c r="C192" s="15"/>
    </row>
    <row r="193" spans="1:9" x14ac:dyDescent="0.2">
      <c r="A193" s="4" t="s">
        <v>195</v>
      </c>
      <c r="B193" s="16">
        <v>15277777.777777778</v>
      </c>
      <c r="C193" s="4" t="s">
        <v>196</v>
      </c>
    </row>
    <row r="194" spans="1:9" x14ac:dyDescent="0.2">
      <c r="A194" s="4" t="s">
        <v>197</v>
      </c>
      <c r="B194" s="16">
        <f>3.4*10^6</f>
        <v>3400000</v>
      </c>
      <c r="C194" s="42"/>
    </row>
    <row r="195" spans="1:9" x14ac:dyDescent="0.2">
      <c r="A195" s="4" t="s">
        <v>198</v>
      </c>
      <c r="B195" s="4">
        <v>2</v>
      </c>
    </row>
    <row r="196" spans="1:9" ht="16" thickBot="1" x14ac:dyDescent="0.25">
      <c r="A196" s="4" t="s">
        <v>199</v>
      </c>
      <c r="B196" s="16">
        <f>B195*B194</f>
        <v>6800000</v>
      </c>
    </row>
    <row r="197" spans="1:9" ht="16" thickBot="1" x14ac:dyDescent="0.25">
      <c r="A197" s="4" t="s">
        <v>200</v>
      </c>
      <c r="B197" s="13">
        <f>B196/B193</f>
        <v>0.44509090909090909</v>
      </c>
    </row>
    <row r="199" spans="1:9" x14ac:dyDescent="0.2">
      <c r="A199" s="90" t="s">
        <v>1438</v>
      </c>
    </row>
    <row r="201" spans="1:9" x14ac:dyDescent="0.2">
      <c r="A201" s="92" t="s">
        <v>1459</v>
      </c>
      <c r="B201" s="281" t="s">
        <v>1442</v>
      </c>
      <c r="C201" s="281"/>
      <c r="D201" s="281"/>
      <c r="E201" s="281"/>
      <c r="F201" s="281"/>
      <c r="G201" s="281"/>
      <c r="H201" s="281"/>
      <c r="I201" s="281"/>
    </row>
    <row r="202" spans="1:9" x14ac:dyDescent="0.2">
      <c r="A202" s="46" t="s">
        <v>1443</v>
      </c>
      <c r="B202" s="46" t="s">
        <v>1444</v>
      </c>
      <c r="C202" s="46" t="s">
        <v>1445</v>
      </c>
      <c r="D202" s="46" t="s">
        <v>1446</v>
      </c>
      <c r="E202" s="46" t="s">
        <v>663</v>
      </c>
      <c r="F202" s="46" t="s">
        <v>91</v>
      </c>
      <c r="G202" s="46" t="s">
        <v>1447</v>
      </c>
      <c r="H202" s="46" t="s">
        <v>1448</v>
      </c>
      <c r="I202" s="46" t="s">
        <v>1449</v>
      </c>
    </row>
    <row r="203" spans="1:9" x14ac:dyDescent="0.2">
      <c r="A203" s="46" t="s">
        <v>1450</v>
      </c>
      <c r="B203" s="48">
        <v>0</v>
      </c>
      <c r="C203" s="48">
        <v>6</v>
      </c>
      <c r="D203" s="48">
        <v>9</v>
      </c>
      <c r="E203" s="48">
        <v>25</v>
      </c>
      <c r="F203" s="48">
        <v>21</v>
      </c>
      <c r="G203" s="48">
        <v>215</v>
      </c>
      <c r="H203" s="48">
        <v>81</v>
      </c>
      <c r="I203" s="48">
        <v>134</v>
      </c>
    </row>
    <row r="204" spans="1:9" x14ac:dyDescent="0.2">
      <c r="A204" s="46" t="s">
        <v>1451</v>
      </c>
      <c r="B204" s="48">
        <v>4</v>
      </c>
      <c r="C204" s="48">
        <v>3</v>
      </c>
      <c r="D204" s="48">
        <v>15</v>
      </c>
      <c r="E204" s="48">
        <v>40</v>
      </c>
      <c r="F204" s="48">
        <v>43</v>
      </c>
      <c r="G204" s="48">
        <v>163</v>
      </c>
      <c r="H204" s="48">
        <v>56</v>
      </c>
      <c r="I204" s="48">
        <v>94</v>
      </c>
    </row>
    <row r="205" spans="1:9" ht="16" thickBot="1" x14ac:dyDescent="0.25">
      <c r="A205" s="43" t="s">
        <v>1452</v>
      </c>
      <c r="B205" s="4">
        <f>B204-B203</f>
        <v>4</v>
      </c>
      <c r="C205" s="4">
        <f t="shared" ref="C205:I205" si="1">C204-C203</f>
        <v>-3</v>
      </c>
      <c r="D205" s="4">
        <f t="shared" si="1"/>
        <v>6</v>
      </c>
      <c r="E205" s="4">
        <f t="shared" si="1"/>
        <v>15</v>
      </c>
      <c r="F205" s="4">
        <f t="shared" si="1"/>
        <v>22</v>
      </c>
      <c r="G205" s="4">
        <f t="shared" si="1"/>
        <v>-52</v>
      </c>
      <c r="H205" s="4">
        <f t="shared" si="1"/>
        <v>-25</v>
      </c>
      <c r="I205" s="4">
        <f t="shared" si="1"/>
        <v>-40</v>
      </c>
    </row>
    <row r="206" spans="1:9" ht="16" thickBot="1" x14ac:dyDescent="0.25">
      <c r="A206" s="48" t="s">
        <v>1453</v>
      </c>
      <c r="B206" s="13">
        <f>SUM(G205:H205)/SUM(G203:H203)</f>
        <v>-0.26013513513513514</v>
      </c>
    </row>
    <row r="207" spans="1:9" ht="16" thickBot="1" x14ac:dyDescent="0.25">
      <c r="A207" s="87" t="s">
        <v>1454</v>
      </c>
      <c r="B207" s="13">
        <f>I205/I203</f>
        <v>-0.29850746268656714</v>
      </c>
    </row>
    <row r="209" spans="1:9" x14ac:dyDescent="0.2">
      <c r="A209" s="92" t="s">
        <v>1460</v>
      </c>
      <c r="B209" s="281" t="s">
        <v>1442</v>
      </c>
      <c r="C209" s="281"/>
      <c r="D209" s="281"/>
      <c r="E209" s="281"/>
      <c r="F209" s="281"/>
      <c r="G209" s="281"/>
      <c r="H209" s="281"/>
      <c r="I209" s="281"/>
    </row>
    <row r="210" spans="1:9" x14ac:dyDescent="0.2">
      <c r="A210" s="46" t="s">
        <v>1443</v>
      </c>
      <c r="B210" s="46" t="s">
        <v>1444</v>
      </c>
      <c r="C210" s="46" t="s">
        <v>1445</v>
      </c>
      <c r="D210" s="46" t="s">
        <v>1446</v>
      </c>
      <c r="E210" s="46" t="s">
        <v>663</v>
      </c>
      <c r="F210" s="46" t="s">
        <v>91</v>
      </c>
      <c r="G210" s="46" t="s">
        <v>1447</v>
      </c>
      <c r="H210" s="46" t="s">
        <v>1448</v>
      </c>
      <c r="I210" s="46" t="s">
        <v>1449</v>
      </c>
    </row>
    <row r="211" spans="1:9" x14ac:dyDescent="0.2">
      <c r="A211" s="46" t="s">
        <v>1450</v>
      </c>
      <c r="B211" s="48">
        <v>0</v>
      </c>
      <c r="C211" s="48">
        <v>17</v>
      </c>
      <c r="D211" s="48">
        <v>18</v>
      </c>
      <c r="E211" s="48">
        <v>22</v>
      </c>
      <c r="F211" s="48">
        <v>12</v>
      </c>
      <c r="G211" s="48">
        <v>73</v>
      </c>
      <c r="H211" s="48">
        <v>21</v>
      </c>
      <c r="I211" s="48">
        <v>21</v>
      </c>
    </row>
    <row r="212" spans="1:9" x14ac:dyDescent="0.2">
      <c r="A212" s="46" t="s">
        <v>1451</v>
      </c>
      <c r="B212" s="48">
        <v>0</v>
      </c>
      <c r="C212" s="48">
        <v>15</v>
      </c>
      <c r="D212" s="48">
        <v>22</v>
      </c>
      <c r="E212" s="48">
        <v>39</v>
      </c>
      <c r="F212" s="48">
        <v>23</v>
      </c>
      <c r="G212" s="48">
        <v>51</v>
      </c>
      <c r="H212" s="48">
        <v>17</v>
      </c>
      <c r="I212" s="48">
        <v>19</v>
      </c>
    </row>
    <row r="213" spans="1:9" ht="16" thickBot="1" x14ac:dyDescent="0.25">
      <c r="A213" s="43" t="s">
        <v>1452</v>
      </c>
      <c r="B213" s="4">
        <f>B212-B211</f>
        <v>0</v>
      </c>
      <c r="C213" s="4">
        <f t="shared" ref="C213" si="2">C212-C211</f>
        <v>-2</v>
      </c>
      <c r="D213" s="4">
        <f t="shared" ref="D213" si="3">D212-D211</f>
        <v>4</v>
      </c>
      <c r="E213" s="4">
        <f t="shared" ref="E213" si="4">E212-E211</f>
        <v>17</v>
      </c>
      <c r="F213" s="4">
        <f t="shared" ref="F213" si="5">F212-F211</f>
        <v>11</v>
      </c>
      <c r="G213" s="4">
        <f t="shared" ref="G213" si="6">G212-G211</f>
        <v>-22</v>
      </c>
      <c r="H213" s="4">
        <f t="shared" ref="H213" si="7">H212-H211</f>
        <v>-4</v>
      </c>
      <c r="I213" s="4">
        <f t="shared" ref="I213" si="8">I212-I211</f>
        <v>-2</v>
      </c>
    </row>
    <row r="214" spans="1:9" ht="16" thickBot="1" x14ac:dyDescent="0.25">
      <c r="A214" s="48" t="s">
        <v>1453</v>
      </c>
      <c r="B214" s="13">
        <f>SUM(G213:H213)/SUM(G211:H211)</f>
        <v>-0.27659574468085107</v>
      </c>
    </row>
    <row r="215" spans="1:9" ht="16" thickBot="1" x14ac:dyDescent="0.25">
      <c r="A215" s="87" t="s">
        <v>1454</v>
      </c>
      <c r="B215" s="13">
        <f>I213/I211</f>
        <v>-9.5238095238095233E-2</v>
      </c>
    </row>
    <row r="217" spans="1:9" x14ac:dyDescent="0.2">
      <c r="A217" s="91" t="s">
        <v>1461</v>
      </c>
      <c r="B217" s="281" t="s">
        <v>1442</v>
      </c>
      <c r="C217" s="281"/>
      <c r="D217" s="281"/>
      <c r="E217" s="281"/>
    </row>
    <row r="218" spans="1:9" x14ac:dyDescent="0.2">
      <c r="A218" s="46" t="s">
        <v>1443</v>
      </c>
      <c r="B218" s="46" t="s">
        <v>1455</v>
      </c>
      <c r="C218" s="46" t="s">
        <v>1456</v>
      </c>
      <c r="D218" s="46" t="s">
        <v>1457</v>
      </c>
      <c r="E218" s="46" t="s">
        <v>91</v>
      </c>
    </row>
    <row r="219" spans="1:9" x14ac:dyDescent="0.2">
      <c r="A219" s="46" t="s">
        <v>1450</v>
      </c>
      <c r="B219" s="48">
        <v>112</v>
      </c>
      <c r="C219" s="48">
        <v>16</v>
      </c>
      <c r="D219" s="48">
        <v>9</v>
      </c>
      <c r="E219" s="48">
        <v>134</v>
      </c>
    </row>
    <row r="220" spans="1:9" x14ac:dyDescent="0.2">
      <c r="A220" s="46" t="s">
        <v>1451</v>
      </c>
      <c r="B220" s="48">
        <v>87</v>
      </c>
      <c r="C220" s="48">
        <v>17</v>
      </c>
      <c r="D220" s="48">
        <v>9</v>
      </c>
      <c r="E220" s="48">
        <v>151</v>
      </c>
    </row>
    <row r="221" spans="1:9" ht="16" thickBot="1" x14ac:dyDescent="0.25">
      <c r="A221" s="43" t="s">
        <v>1452</v>
      </c>
      <c r="B221" s="4">
        <f>B220-B219</f>
        <v>-25</v>
      </c>
      <c r="C221" s="4">
        <f t="shared" ref="C221:E221" si="9">C220-C219</f>
        <v>1</v>
      </c>
      <c r="D221" s="4">
        <f t="shared" si="9"/>
        <v>0</v>
      </c>
      <c r="E221" s="4">
        <f t="shared" si="9"/>
        <v>17</v>
      </c>
    </row>
    <row r="222" spans="1:9" ht="16" thickBot="1" x14ac:dyDescent="0.25">
      <c r="A222" s="87" t="s">
        <v>1458</v>
      </c>
      <c r="B222" s="13">
        <f>B221/B219</f>
        <v>-0.22321428571428573</v>
      </c>
    </row>
    <row r="226" spans="1:9" x14ac:dyDescent="0.2">
      <c r="A226" s="48"/>
      <c r="B226" s="48"/>
      <c r="C226" s="48"/>
      <c r="D226" s="48"/>
      <c r="E226" s="48"/>
      <c r="F226" s="48"/>
      <c r="G226" s="48"/>
      <c r="H226" s="48"/>
      <c r="I226" s="48"/>
    </row>
    <row r="227" spans="1:9" x14ac:dyDescent="0.2">
      <c r="A227" s="48"/>
      <c r="B227" s="48"/>
      <c r="C227" s="48"/>
      <c r="D227" s="48"/>
      <c r="E227" s="48"/>
      <c r="F227" s="48"/>
      <c r="G227" s="48"/>
      <c r="H227" s="48"/>
      <c r="I227" s="48"/>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About</vt:lpstr>
      <vt:lpstr>Standard Descriptions</vt:lpstr>
      <vt:lpstr>Guidance</vt:lpstr>
      <vt:lpstr>Policy Characteristics</vt:lpstr>
      <vt:lpstr>PolicyLevers</vt:lpstr>
      <vt:lpstr>UnitControlCenter</vt:lpstr>
      <vt:lpstr>Output Graph Color Key</vt:lpstr>
      <vt:lpstr>OutputGraphs</vt:lpstr>
      <vt:lpstr>ReferenceScenarios</vt:lpstr>
      <vt:lpstr>Target Calculations</vt:lpstr>
      <vt:lpstr>Emissions - CO2e - By Sector</vt:lpstr>
      <vt:lpstr>State 2005 Data</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Microsoft Office User</cp:lastModifiedBy>
  <dcterms:created xsi:type="dcterms:W3CDTF">2014-07-10T20:44:47Z</dcterms:created>
  <dcterms:modified xsi:type="dcterms:W3CDTF">2022-05-24T18:50:53Z</dcterms:modified>
</cp:coreProperties>
</file>